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38ECD6DE-4B92-4449-9C27-71F8F5ADEA7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voices" sheetId="1" r:id="rId1"/>
    <sheet name="Invoices (2)" sheetId="9" r:id="rId2"/>
    <sheet name="Invoices Import 2024" sheetId="5" r:id="rId3"/>
    <sheet name="Invoices Import 12-2023" sheetId="8" r:id="rId4"/>
    <sheet name="Customers VS CC" sheetId="6" r:id="rId5"/>
    <sheet name="CC Odoo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5" hidden="1">'CC Odoo'!$A$1:$G$321</definedName>
    <definedName name="_xlnm._FilterDatabase" localSheetId="4" hidden="1">'Customers VS CC'!$A$1:$T$58</definedName>
    <definedName name="_xlnm._FilterDatabase" localSheetId="0" hidden="1">Invoices!$A$1:$J$120</definedName>
    <definedName name="_xlnm._FilterDatabase" localSheetId="1" hidden="1">'Invoices (2)'!$A$1:$J$557</definedName>
    <definedName name="_xlnm._FilterDatabase" localSheetId="3" hidden="1">'Invoices Import 12-2023'!$A$1:$X$120</definedName>
    <definedName name="_xlnm._FilterDatabase" localSheetId="2" hidden="1">'Invoices Import 2024'!$A$1:$X$559</definedName>
    <definedName name="Agu">#N/A</definedName>
    <definedName name="IMPACT">[1]IMPACT!$A$1:$A$3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N">#REF!</definedName>
    <definedName name="PN_Description">#REF!</definedName>
    <definedName name="PT_EndRow">#N/A</definedName>
    <definedName name="PT_StartRow">ROW(INDEX(#REF!,MATCH("*",#REF!,0),1))+1</definedName>
    <definedName name="purchases">'[2]Tax Codes-Hide-Don''t Delete'!$B$30:$B$57</definedName>
    <definedName name="_xlnm.Recorder" localSheetId="4">#REF!</definedName>
    <definedName name="_xlnm.Recorder" localSheetId="3">#REF!</definedName>
    <definedName name="_xlnm.Recorder" localSheetId="2">#REF!</definedName>
    <definedName name="_xlnm.Recorder">#REF!</definedName>
    <definedName name="Sale2">'[3]Tax Codes-Hide-Don''t Delete'!$B$3:$B$25</definedName>
    <definedName name="sales">'[2]Tax Codes-Hide-Don''t Delete'!$B$3:$B$25</definedName>
    <definedName name="Sales1\">'[4]Tax Codes-Hide-Don''t Delete'!$B$3:$B$25</definedName>
    <definedName name="sep">COUNTA(#REF!)+PT_StartRow-3</definedName>
    <definedName name="STATUS">[1]STATUS!$A$1:$A$4</definedName>
    <definedName name="Status_Pre_Review">[5]!Table7[Status]</definedName>
    <definedName name="TAXCODES">'[1]TAX CODES'!$A$1:$A$80</definedName>
    <definedName name="TopSheetSummary" localSheetId="4">'[6]T.SHEET-INDIRECTS'!#REF!</definedName>
    <definedName name="TopSheetSummary">'[6]T.SHEET-INDIRECTS'!#REF!</definedName>
    <definedName name="ww">'[4]Tax Codes-Hide-Don''t Delete'!$B$3:$B$25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8" i="5" l="1"/>
  <c r="G558" i="5"/>
  <c r="AA121" i="8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2" i="8"/>
  <c r="F2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3" i="5"/>
  <c r="AA6" i="8"/>
  <c r="AA14" i="8"/>
  <c r="AA22" i="8"/>
  <c r="AA30" i="8"/>
  <c r="AA38" i="8"/>
  <c r="AA46" i="8"/>
  <c r="AA54" i="8"/>
  <c r="P3" i="8"/>
  <c r="P4" i="8"/>
  <c r="P5" i="8"/>
  <c r="P6" i="8"/>
  <c r="P7" i="8"/>
  <c r="D7" i="1" s="1"/>
  <c r="P8" i="8"/>
  <c r="P9" i="8"/>
  <c r="D9" i="1" s="1"/>
  <c r="P10" i="8"/>
  <c r="P11" i="8"/>
  <c r="P12" i="8"/>
  <c r="P13" i="8"/>
  <c r="P14" i="8"/>
  <c r="P15" i="8"/>
  <c r="D15" i="1" s="1"/>
  <c r="P16" i="8"/>
  <c r="P17" i="8"/>
  <c r="P18" i="8"/>
  <c r="P19" i="8"/>
  <c r="P20" i="8"/>
  <c r="P21" i="8"/>
  <c r="P22" i="8"/>
  <c r="P23" i="8"/>
  <c r="D23" i="1" s="1"/>
  <c r="P24" i="8"/>
  <c r="P25" i="8"/>
  <c r="P26" i="8"/>
  <c r="P27" i="8"/>
  <c r="P28" i="8"/>
  <c r="P29" i="8"/>
  <c r="P30" i="8"/>
  <c r="P31" i="8"/>
  <c r="D31" i="1" s="1"/>
  <c r="P32" i="8"/>
  <c r="P33" i="8"/>
  <c r="P34" i="8"/>
  <c r="P35" i="8"/>
  <c r="P36" i="8"/>
  <c r="P37" i="8"/>
  <c r="P38" i="8"/>
  <c r="P39" i="8"/>
  <c r="D39" i="1" s="1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D55" i="1" s="1"/>
  <c r="P56" i="8"/>
  <c r="P57" i="8"/>
  <c r="P58" i="8"/>
  <c r="P59" i="8"/>
  <c r="P60" i="8"/>
  <c r="P61" i="8"/>
  <c r="P62" i="8"/>
  <c r="P63" i="8"/>
  <c r="D63" i="1" s="1"/>
  <c r="P64" i="8"/>
  <c r="P65" i="8"/>
  <c r="P66" i="8"/>
  <c r="P67" i="8"/>
  <c r="P68" i="8"/>
  <c r="P69" i="8"/>
  <c r="P70" i="8"/>
  <c r="P71" i="8"/>
  <c r="D71" i="1" s="1"/>
  <c r="P72" i="8"/>
  <c r="P73" i="8"/>
  <c r="P74" i="8"/>
  <c r="P75" i="8"/>
  <c r="P76" i="8"/>
  <c r="P77" i="8"/>
  <c r="P78" i="8"/>
  <c r="P79" i="8"/>
  <c r="D79" i="1" s="1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D95" i="1" s="1"/>
  <c r="P96" i="8"/>
  <c r="P97" i="8"/>
  <c r="P98" i="8"/>
  <c r="P99" i="8"/>
  <c r="P100" i="8"/>
  <c r="P101" i="8"/>
  <c r="P102" i="8"/>
  <c r="P103" i="8"/>
  <c r="D103" i="1" s="1"/>
  <c r="P104" i="8"/>
  <c r="P105" i="8"/>
  <c r="P106" i="8"/>
  <c r="P107" i="8"/>
  <c r="P108" i="8"/>
  <c r="P109" i="8"/>
  <c r="P110" i="8"/>
  <c r="P111" i="8"/>
  <c r="D111" i="1" s="1"/>
  <c r="P112" i="8"/>
  <c r="P113" i="8"/>
  <c r="P114" i="8"/>
  <c r="P115" i="8"/>
  <c r="P116" i="8"/>
  <c r="P117" i="8"/>
  <c r="P118" i="8"/>
  <c r="P119" i="8"/>
  <c r="D119" i="1" s="1"/>
  <c r="P120" i="8"/>
  <c r="P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C40" i="1" s="1"/>
  <c r="F41" i="8"/>
  <c r="F42" i="8"/>
  <c r="F43" i="8"/>
  <c r="F44" i="8"/>
  <c r="F45" i="8"/>
  <c r="F46" i="8"/>
  <c r="F47" i="8"/>
  <c r="F48" i="8"/>
  <c r="C48" i="1" s="1"/>
  <c r="F49" i="8"/>
  <c r="F50" i="8"/>
  <c r="F51" i="8"/>
  <c r="F52" i="8"/>
  <c r="F53" i="8"/>
  <c r="F54" i="8"/>
  <c r="F55" i="8"/>
  <c r="F56" i="8"/>
  <c r="C56" i="1" s="1"/>
  <c r="F57" i="8"/>
  <c r="F58" i="8"/>
  <c r="F59" i="8"/>
  <c r="F60" i="8"/>
  <c r="F61" i="8"/>
  <c r="F62" i="8"/>
  <c r="F63" i="8"/>
  <c r="F64" i="8"/>
  <c r="F65" i="8"/>
  <c r="F66" i="8"/>
  <c r="C66" i="1" s="1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C80" i="1" s="1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C112" i="1" s="1"/>
  <c r="F113" i="8"/>
  <c r="F114" i="8"/>
  <c r="F115" i="8"/>
  <c r="F116" i="8"/>
  <c r="F117" i="8"/>
  <c r="F118" i="8"/>
  <c r="F119" i="8"/>
  <c r="F120" i="8"/>
  <c r="C120" i="1" s="1"/>
  <c r="F2" i="8"/>
  <c r="J3" i="8"/>
  <c r="J5" i="8"/>
  <c r="J6" i="8"/>
  <c r="J11" i="8"/>
  <c r="A11" i="1" s="1"/>
  <c r="J12" i="8"/>
  <c r="J16" i="8"/>
  <c r="J18" i="8"/>
  <c r="J19" i="8"/>
  <c r="J22" i="8"/>
  <c r="J23" i="8"/>
  <c r="J24" i="8"/>
  <c r="J31" i="8"/>
  <c r="J32" i="8"/>
  <c r="J36" i="8"/>
  <c r="J37" i="8"/>
  <c r="J38" i="8"/>
  <c r="A38" i="1" s="1"/>
  <c r="J40" i="8"/>
  <c r="J41" i="8"/>
  <c r="A41" i="1" s="1"/>
  <c r="J42" i="8"/>
  <c r="J48" i="8"/>
  <c r="J49" i="8"/>
  <c r="A49" i="1" s="1"/>
  <c r="J51" i="8"/>
  <c r="J53" i="8"/>
  <c r="J54" i="8"/>
  <c r="J55" i="8"/>
  <c r="J57" i="8"/>
  <c r="A57" i="1" s="1"/>
  <c r="J58" i="8"/>
  <c r="A58" i="1" s="1"/>
  <c r="J60" i="8"/>
  <c r="J61" i="8"/>
  <c r="J63" i="8"/>
  <c r="J65" i="8"/>
  <c r="A65" i="1" s="1"/>
  <c r="J66" i="8"/>
  <c r="J68" i="8"/>
  <c r="J69" i="8"/>
  <c r="J71" i="8"/>
  <c r="A71" i="1" s="1"/>
  <c r="J72" i="8"/>
  <c r="J77" i="8"/>
  <c r="J78" i="8"/>
  <c r="J80" i="8"/>
  <c r="J81" i="8"/>
  <c r="A81" i="1" s="1"/>
  <c r="J83" i="8"/>
  <c r="J84" i="8"/>
  <c r="J86" i="8"/>
  <c r="A86" i="1" s="1"/>
  <c r="J87" i="8"/>
  <c r="J89" i="8"/>
  <c r="A89" i="1" s="1"/>
  <c r="J90" i="8"/>
  <c r="A90" i="1" s="1"/>
  <c r="J92" i="8"/>
  <c r="J93" i="8"/>
  <c r="J95" i="8"/>
  <c r="J97" i="8"/>
  <c r="A97" i="1" s="1"/>
  <c r="J98" i="8"/>
  <c r="A98" i="1" s="1"/>
  <c r="J99" i="8"/>
  <c r="J101" i="8"/>
  <c r="J102" i="8"/>
  <c r="J104" i="8"/>
  <c r="J105" i="8"/>
  <c r="A105" i="1" s="1"/>
  <c r="J107" i="8"/>
  <c r="J108" i="8"/>
  <c r="J110" i="8"/>
  <c r="J111" i="8"/>
  <c r="J112" i="8"/>
  <c r="J114" i="8"/>
  <c r="A114" i="1" s="1"/>
  <c r="J116" i="8"/>
  <c r="D3" i="6"/>
  <c r="D4" i="6"/>
  <c r="D5" i="6"/>
  <c r="I108" i="8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I58" i="8" s="1"/>
  <c r="D20" i="6"/>
  <c r="D21" i="6"/>
  <c r="D22" i="6"/>
  <c r="D23" i="6"/>
  <c r="D24" i="6"/>
  <c r="I112" i="8" s="1"/>
  <c r="D25" i="6"/>
  <c r="D26" i="6"/>
  <c r="D27" i="6"/>
  <c r="I48" i="8" s="1"/>
  <c r="D28" i="6"/>
  <c r="D29" i="6"/>
  <c r="D30" i="6"/>
  <c r="D31" i="6"/>
  <c r="D32" i="6"/>
  <c r="I102" i="8" s="1"/>
  <c r="D33" i="6"/>
  <c r="D34" i="6"/>
  <c r="D35" i="6"/>
  <c r="D36" i="6"/>
  <c r="D37" i="6"/>
  <c r="D38" i="6"/>
  <c r="D39" i="6"/>
  <c r="D40" i="6"/>
  <c r="D41" i="6"/>
  <c r="D42" i="6"/>
  <c r="D43" i="6"/>
  <c r="I66" i="8" s="1"/>
  <c r="D44" i="6"/>
  <c r="D45" i="6"/>
  <c r="D46" i="6"/>
  <c r="I93" i="8" s="1"/>
  <c r="D47" i="6"/>
  <c r="D48" i="6"/>
  <c r="D49" i="6"/>
  <c r="D50" i="6"/>
  <c r="D51" i="6"/>
  <c r="D53" i="6"/>
  <c r="D54" i="6"/>
  <c r="D55" i="6"/>
  <c r="D56" i="6"/>
  <c r="D57" i="6"/>
  <c r="D58" i="6"/>
  <c r="D2" i="6"/>
  <c r="I23" i="8" s="1"/>
  <c r="C2" i="9"/>
  <c r="A2" i="9"/>
  <c r="X559" i="5"/>
  <c r="X558" i="5"/>
  <c r="P2" i="5"/>
  <c r="D2" i="9" s="1"/>
  <c r="Z10" i="8"/>
  <c r="N3" i="8"/>
  <c r="Z3" i="8" s="1"/>
  <c r="N4" i="8"/>
  <c r="Y4" i="8" s="1"/>
  <c r="X4" i="8" s="1"/>
  <c r="N5" i="8"/>
  <c r="Y5" i="8" s="1"/>
  <c r="X5" i="8" s="1"/>
  <c r="J5" i="1" s="1"/>
  <c r="N6" i="8"/>
  <c r="Z6" i="8" s="1"/>
  <c r="N7" i="8"/>
  <c r="N8" i="8"/>
  <c r="Y8" i="8" s="1"/>
  <c r="X8" i="8" s="1"/>
  <c r="J8" i="1" s="1"/>
  <c r="N9" i="8"/>
  <c r="Y9" i="8" s="1"/>
  <c r="X9" i="8" s="1"/>
  <c r="J9" i="1" s="1"/>
  <c r="N10" i="8"/>
  <c r="Y10" i="8" s="1"/>
  <c r="X10" i="8" s="1"/>
  <c r="N11" i="8"/>
  <c r="Z11" i="8" s="1"/>
  <c r="G11" i="1" s="1"/>
  <c r="N12" i="8"/>
  <c r="N13" i="8"/>
  <c r="Y13" i="8" s="1"/>
  <c r="X13" i="8" s="1"/>
  <c r="J13" i="1" s="1"/>
  <c r="N14" i="8"/>
  <c r="Z14" i="8" s="1"/>
  <c r="N15" i="8"/>
  <c r="E15" i="1" s="1"/>
  <c r="N16" i="8"/>
  <c r="Y16" i="8" s="1"/>
  <c r="X16" i="8" s="1"/>
  <c r="J16" i="1" s="1"/>
  <c r="N17" i="8"/>
  <c r="Y17" i="8" s="1"/>
  <c r="X17" i="8" s="1"/>
  <c r="N18" i="8"/>
  <c r="N19" i="8"/>
  <c r="Z19" i="8" s="1"/>
  <c r="G19" i="1" s="1"/>
  <c r="N20" i="8"/>
  <c r="N21" i="8"/>
  <c r="Y21" i="8" s="1"/>
  <c r="X21" i="8" s="1"/>
  <c r="J21" i="1" s="1"/>
  <c r="N22" i="8"/>
  <c r="Z22" i="8" s="1"/>
  <c r="N23" i="8"/>
  <c r="N24" i="8"/>
  <c r="Y24" i="8" s="1"/>
  <c r="N25" i="8"/>
  <c r="Y25" i="8" s="1"/>
  <c r="X25" i="8" s="1"/>
  <c r="N26" i="8"/>
  <c r="N27" i="8"/>
  <c r="Z27" i="8" s="1"/>
  <c r="G27" i="1" s="1"/>
  <c r="N28" i="8"/>
  <c r="N29" i="8"/>
  <c r="Y29" i="8" s="1"/>
  <c r="X29" i="8" s="1"/>
  <c r="J29" i="1" s="1"/>
  <c r="N30" i="8"/>
  <c r="Z30" i="8" s="1"/>
  <c r="N31" i="8"/>
  <c r="N32" i="8"/>
  <c r="N33" i="8"/>
  <c r="Y33" i="8" s="1"/>
  <c r="X33" i="8" s="1"/>
  <c r="N34" i="8"/>
  <c r="N35" i="8"/>
  <c r="Z35" i="8" s="1"/>
  <c r="G35" i="1" s="1"/>
  <c r="N36" i="8"/>
  <c r="N37" i="8"/>
  <c r="Y37" i="8" s="1"/>
  <c r="N38" i="8"/>
  <c r="Z38" i="8" s="1"/>
  <c r="N39" i="8"/>
  <c r="N40" i="8"/>
  <c r="N41" i="8"/>
  <c r="Y41" i="8" s="1"/>
  <c r="N42" i="8"/>
  <c r="N43" i="8"/>
  <c r="Z43" i="8" s="1"/>
  <c r="G43" i="1" s="1"/>
  <c r="N44" i="8"/>
  <c r="N45" i="8"/>
  <c r="Y45" i="8" s="1"/>
  <c r="N46" i="8"/>
  <c r="Z46" i="8" s="1"/>
  <c r="N47" i="8"/>
  <c r="E47" i="1" s="1"/>
  <c r="N48" i="8"/>
  <c r="N49" i="8"/>
  <c r="Y49" i="8" s="1"/>
  <c r="N50" i="8"/>
  <c r="N51" i="8"/>
  <c r="Z51" i="8" s="1"/>
  <c r="G51" i="1" s="1"/>
  <c r="N52" i="8"/>
  <c r="N53" i="8"/>
  <c r="Y53" i="8" s="1"/>
  <c r="N54" i="8"/>
  <c r="Z54" i="8" s="1"/>
  <c r="N55" i="8"/>
  <c r="N56" i="8"/>
  <c r="N57" i="8"/>
  <c r="N58" i="8"/>
  <c r="N59" i="8"/>
  <c r="E59" i="1" s="1"/>
  <c r="N60" i="8"/>
  <c r="N61" i="8"/>
  <c r="E61" i="1" s="1"/>
  <c r="N62" i="8"/>
  <c r="N63" i="8"/>
  <c r="N64" i="8"/>
  <c r="E64" i="1" s="1"/>
  <c r="N65" i="8"/>
  <c r="N66" i="8"/>
  <c r="N67" i="8"/>
  <c r="E67" i="1" s="1"/>
  <c r="N68" i="8"/>
  <c r="N69" i="8"/>
  <c r="E69" i="1" s="1"/>
  <c r="N70" i="8"/>
  <c r="N71" i="8"/>
  <c r="N72" i="8"/>
  <c r="N73" i="8"/>
  <c r="N74" i="8"/>
  <c r="N75" i="8"/>
  <c r="Y75" i="8" s="1"/>
  <c r="N76" i="8"/>
  <c r="N77" i="8"/>
  <c r="E77" i="1" s="1"/>
  <c r="N78" i="8"/>
  <c r="N79" i="8"/>
  <c r="E79" i="1" s="1"/>
  <c r="N80" i="8"/>
  <c r="N81" i="8"/>
  <c r="E81" i="1" s="1"/>
  <c r="N82" i="8"/>
  <c r="N83" i="8"/>
  <c r="E83" i="1" s="1"/>
  <c r="N84" i="8"/>
  <c r="N85" i="8"/>
  <c r="E85" i="1" s="1"/>
  <c r="N86" i="8"/>
  <c r="N87" i="8"/>
  <c r="N88" i="8"/>
  <c r="N89" i="8"/>
  <c r="N90" i="8"/>
  <c r="N91" i="8"/>
  <c r="N92" i="8"/>
  <c r="N93" i="8"/>
  <c r="E93" i="1" s="1"/>
  <c r="N94" i="8"/>
  <c r="N95" i="8"/>
  <c r="N96" i="8"/>
  <c r="N97" i="8"/>
  <c r="E97" i="1" s="1"/>
  <c r="N98" i="8"/>
  <c r="N99" i="8"/>
  <c r="Y99" i="8" s="1"/>
  <c r="N100" i="8"/>
  <c r="N101" i="8"/>
  <c r="E101" i="1" s="1"/>
  <c r="N102" i="8"/>
  <c r="N103" i="8"/>
  <c r="N104" i="8"/>
  <c r="N105" i="8"/>
  <c r="N106" i="8"/>
  <c r="N107" i="8"/>
  <c r="N108" i="8"/>
  <c r="N109" i="8"/>
  <c r="E109" i="1" s="1"/>
  <c r="N110" i="8"/>
  <c r="N111" i="8"/>
  <c r="N112" i="8"/>
  <c r="N113" i="8"/>
  <c r="E113" i="1" s="1"/>
  <c r="N114" i="8"/>
  <c r="N115" i="8"/>
  <c r="N116" i="8"/>
  <c r="N117" i="8"/>
  <c r="N118" i="8"/>
  <c r="N119" i="8"/>
  <c r="N120" i="8"/>
  <c r="N2" i="8"/>
  <c r="E2" i="1" s="1"/>
  <c r="A63" i="1"/>
  <c r="H16" i="1"/>
  <c r="E9" i="1"/>
  <c r="E17" i="1"/>
  <c r="E33" i="1"/>
  <c r="E49" i="1"/>
  <c r="G3" i="1"/>
  <c r="G4" i="1"/>
  <c r="G6" i="1"/>
  <c r="G14" i="1"/>
  <c r="G22" i="1"/>
  <c r="G30" i="1"/>
  <c r="G38" i="1"/>
  <c r="G46" i="1"/>
  <c r="G54" i="1"/>
  <c r="E3" i="1"/>
  <c r="E4" i="1"/>
  <c r="E6" i="1"/>
  <c r="E8" i="1"/>
  <c r="E11" i="1"/>
  <c r="E12" i="1"/>
  <c r="E14" i="1"/>
  <c r="E16" i="1"/>
  <c r="E19" i="1"/>
  <c r="E20" i="1"/>
  <c r="E21" i="1"/>
  <c r="E22" i="1"/>
  <c r="E24" i="1"/>
  <c r="E26" i="1"/>
  <c r="E27" i="1"/>
  <c r="E28" i="1"/>
  <c r="E30" i="1"/>
  <c r="E32" i="1"/>
  <c r="E36" i="1"/>
  <c r="E38" i="1"/>
  <c r="E44" i="1"/>
  <c r="E46" i="1"/>
  <c r="E51" i="1"/>
  <c r="E52" i="1"/>
  <c r="E54" i="1"/>
  <c r="E56" i="1"/>
  <c r="E60" i="1"/>
  <c r="E62" i="1"/>
  <c r="E68" i="1"/>
  <c r="E70" i="1"/>
  <c r="E76" i="1"/>
  <c r="E78" i="1"/>
  <c r="E80" i="1"/>
  <c r="E84" i="1"/>
  <c r="E86" i="1"/>
  <c r="E90" i="1"/>
  <c r="E91" i="1"/>
  <c r="E92" i="1"/>
  <c r="E94" i="1"/>
  <c r="E99" i="1"/>
  <c r="E102" i="1"/>
  <c r="E104" i="1"/>
  <c r="E107" i="1"/>
  <c r="E108" i="1"/>
  <c r="E110" i="1"/>
  <c r="E115" i="1"/>
  <c r="E116" i="1"/>
  <c r="E117" i="1"/>
  <c r="E118" i="1"/>
  <c r="E119" i="1"/>
  <c r="D3" i="1"/>
  <c r="D4" i="1"/>
  <c r="D6" i="1"/>
  <c r="D11" i="1"/>
  <c r="D12" i="1"/>
  <c r="D14" i="1"/>
  <c r="D17" i="1"/>
  <c r="D18" i="1"/>
  <c r="D19" i="1"/>
  <c r="D20" i="1"/>
  <c r="D21" i="1"/>
  <c r="D22" i="1"/>
  <c r="D27" i="1"/>
  <c r="D28" i="1"/>
  <c r="D29" i="1"/>
  <c r="D30" i="1"/>
  <c r="D35" i="1"/>
  <c r="D36" i="1"/>
  <c r="D37" i="1"/>
  <c r="D38" i="1"/>
  <c r="D43" i="1"/>
  <c r="D44" i="1"/>
  <c r="D45" i="1"/>
  <c r="D46" i="1"/>
  <c r="D47" i="1"/>
  <c r="D51" i="1"/>
  <c r="D52" i="1"/>
  <c r="D53" i="1"/>
  <c r="D54" i="1"/>
  <c r="D59" i="1"/>
  <c r="D60" i="1"/>
  <c r="D62" i="1"/>
  <c r="D67" i="1"/>
  <c r="D68" i="1"/>
  <c r="D70" i="1"/>
  <c r="D74" i="1"/>
  <c r="D75" i="1"/>
  <c r="D76" i="1"/>
  <c r="D77" i="1"/>
  <c r="D78" i="1"/>
  <c r="D83" i="1"/>
  <c r="D84" i="1"/>
  <c r="D85" i="1"/>
  <c r="D86" i="1"/>
  <c r="D87" i="1"/>
  <c r="D91" i="1"/>
  <c r="D92" i="1"/>
  <c r="D93" i="1"/>
  <c r="D94" i="1"/>
  <c r="D100" i="1"/>
  <c r="D101" i="1"/>
  <c r="D102" i="1"/>
  <c r="D107" i="1"/>
  <c r="D108" i="1"/>
  <c r="D110" i="1"/>
  <c r="D115" i="1"/>
  <c r="D116" i="1"/>
  <c r="D118" i="1"/>
  <c r="D2" i="1"/>
  <c r="C3" i="1"/>
  <c r="C4" i="1"/>
  <c r="C5" i="1"/>
  <c r="C6" i="1"/>
  <c r="C7" i="1"/>
  <c r="C12" i="1"/>
  <c r="C13" i="1"/>
  <c r="C15" i="1"/>
  <c r="C20" i="1"/>
  <c r="C21" i="1"/>
  <c r="C22" i="1"/>
  <c r="C23" i="1"/>
  <c r="C28" i="1"/>
  <c r="C29" i="1"/>
  <c r="C30" i="1"/>
  <c r="C31" i="1"/>
  <c r="C37" i="1"/>
  <c r="C38" i="1"/>
  <c r="C39" i="1"/>
  <c r="C45" i="1"/>
  <c r="C46" i="1"/>
  <c r="C47" i="1"/>
  <c r="C52" i="1"/>
  <c r="C53" i="1"/>
  <c r="C55" i="1"/>
  <c r="C58" i="1"/>
  <c r="C60" i="1"/>
  <c r="C61" i="1"/>
  <c r="C63" i="1"/>
  <c r="C64" i="1"/>
  <c r="C67" i="1"/>
  <c r="C68" i="1"/>
  <c r="C69" i="1"/>
  <c r="C70" i="1"/>
  <c r="C71" i="1"/>
  <c r="C76" i="1"/>
  <c r="C77" i="1"/>
  <c r="C78" i="1"/>
  <c r="C79" i="1"/>
  <c r="C84" i="1"/>
  <c r="C85" i="1"/>
  <c r="C86" i="1"/>
  <c r="C87" i="1"/>
  <c r="C92" i="1"/>
  <c r="C93" i="1"/>
  <c r="C94" i="1"/>
  <c r="C95" i="1"/>
  <c r="C101" i="1"/>
  <c r="C102" i="1"/>
  <c r="C103" i="1"/>
  <c r="C109" i="1"/>
  <c r="C111" i="1"/>
  <c r="C116" i="1"/>
  <c r="C117" i="1"/>
  <c r="C119" i="1"/>
  <c r="A16" i="1"/>
  <c r="A31" i="1"/>
  <c r="A36" i="1"/>
  <c r="A48" i="1"/>
  <c r="A60" i="1"/>
  <c r="A77" i="1"/>
  <c r="H3" i="8"/>
  <c r="AA3" i="8" s="1"/>
  <c r="H4" i="8"/>
  <c r="H4" i="1" s="1"/>
  <c r="H5" i="8"/>
  <c r="H6" i="8"/>
  <c r="H7" i="8"/>
  <c r="H8" i="8"/>
  <c r="H9" i="8"/>
  <c r="H10" i="8"/>
  <c r="AA10" i="8" s="1"/>
  <c r="H11" i="8"/>
  <c r="AA11" i="8" s="1"/>
  <c r="H12" i="8"/>
  <c r="H13" i="8"/>
  <c r="H14" i="8"/>
  <c r="H15" i="8"/>
  <c r="H16" i="8"/>
  <c r="H17" i="8"/>
  <c r="H18" i="8"/>
  <c r="H19" i="8"/>
  <c r="AA19" i="8" s="1"/>
  <c r="H20" i="8"/>
  <c r="H21" i="8"/>
  <c r="H22" i="8"/>
  <c r="H23" i="8"/>
  <c r="H24" i="8"/>
  <c r="H25" i="8"/>
  <c r="H26" i="8"/>
  <c r="H27" i="8"/>
  <c r="AA27" i="8" s="1"/>
  <c r="H28" i="8"/>
  <c r="H29" i="8"/>
  <c r="H30" i="8"/>
  <c r="H31" i="8"/>
  <c r="H32" i="8"/>
  <c r="H33" i="8"/>
  <c r="H34" i="8"/>
  <c r="H35" i="8"/>
  <c r="AA35" i="8" s="1"/>
  <c r="H36" i="8"/>
  <c r="H37" i="8"/>
  <c r="H38" i="8"/>
  <c r="H39" i="8"/>
  <c r="H40" i="8"/>
  <c r="H41" i="8"/>
  <c r="H42" i="8"/>
  <c r="H43" i="8"/>
  <c r="AA43" i="8" s="1"/>
  <c r="H44" i="8"/>
  <c r="H45" i="8"/>
  <c r="H46" i="8"/>
  <c r="H47" i="8"/>
  <c r="H48" i="8"/>
  <c r="H49" i="8"/>
  <c r="H50" i="8"/>
  <c r="H51" i="8"/>
  <c r="AA51" i="8" s="1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0" i="1" s="1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2" i="8"/>
  <c r="V120" i="8"/>
  <c r="U120" i="8"/>
  <c r="T120" i="8"/>
  <c r="S120" i="8"/>
  <c r="R120" i="8"/>
  <c r="L120" i="8"/>
  <c r="I120" i="8"/>
  <c r="J120" i="8" s="1"/>
  <c r="C120" i="8"/>
  <c r="V119" i="8"/>
  <c r="U119" i="8"/>
  <c r="T119" i="8"/>
  <c r="S119" i="8"/>
  <c r="R119" i="8"/>
  <c r="L119" i="8"/>
  <c r="I119" i="8"/>
  <c r="J119" i="8" s="1"/>
  <c r="C119" i="8"/>
  <c r="V118" i="8"/>
  <c r="U118" i="8"/>
  <c r="T118" i="8"/>
  <c r="S118" i="8"/>
  <c r="R118" i="8"/>
  <c r="L118" i="8"/>
  <c r="I118" i="8"/>
  <c r="J118" i="8" s="1"/>
  <c r="C118" i="8"/>
  <c r="V117" i="8"/>
  <c r="U117" i="8"/>
  <c r="T117" i="8"/>
  <c r="S117" i="8"/>
  <c r="R117" i="8"/>
  <c r="L117" i="8"/>
  <c r="I117" i="8"/>
  <c r="J117" i="8" s="1"/>
  <c r="C117" i="8"/>
  <c r="V116" i="8"/>
  <c r="U116" i="8"/>
  <c r="T116" i="8"/>
  <c r="S116" i="8"/>
  <c r="R116" i="8"/>
  <c r="L116" i="8"/>
  <c r="C116" i="8"/>
  <c r="V115" i="8"/>
  <c r="U115" i="8"/>
  <c r="T115" i="8"/>
  <c r="S115" i="8"/>
  <c r="R115" i="8"/>
  <c r="L115" i="8"/>
  <c r="C115" i="8"/>
  <c r="V114" i="8"/>
  <c r="U114" i="8"/>
  <c r="T114" i="8"/>
  <c r="S114" i="8"/>
  <c r="R114" i="8"/>
  <c r="L114" i="8"/>
  <c r="M114" i="8" s="1"/>
  <c r="I114" i="8"/>
  <c r="C114" i="8"/>
  <c r="V113" i="8"/>
  <c r="U113" i="8"/>
  <c r="T113" i="8"/>
  <c r="S113" i="8"/>
  <c r="R113" i="8"/>
  <c r="L113" i="8"/>
  <c r="I113" i="8"/>
  <c r="J113" i="8" s="1"/>
  <c r="C113" i="8"/>
  <c r="V112" i="8"/>
  <c r="U112" i="8"/>
  <c r="T112" i="8"/>
  <c r="S112" i="8"/>
  <c r="R112" i="8"/>
  <c r="L112" i="8"/>
  <c r="C112" i="8"/>
  <c r="V111" i="8"/>
  <c r="U111" i="8"/>
  <c r="T111" i="8"/>
  <c r="S111" i="8"/>
  <c r="R111" i="8"/>
  <c r="L111" i="8"/>
  <c r="C111" i="8"/>
  <c r="V110" i="8"/>
  <c r="U110" i="8"/>
  <c r="T110" i="8"/>
  <c r="S110" i="8"/>
  <c r="R110" i="8"/>
  <c r="L110" i="8"/>
  <c r="M110" i="8" s="1"/>
  <c r="C110" i="8"/>
  <c r="V109" i="8"/>
  <c r="U109" i="8"/>
  <c r="T109" i="8"/>
  <c r="S109" i="8"/>
  <c r="R109" i="8"/>
  <c r="L109" i="8"/>
  <c r="C109" i="8"/>
  <c r="V108" i="8"/>
  <c r="U108" i="8"/>
  <c r="T108" i="8"/>
  <c r="S108" i="8"/>
  <c r="R108" i="8"/>
  <c r="L108" i="8"/>
  <c r="C108" i="8"/>
  <c r="V107" i="8"/>
  <c r="U107" i="8"/>
  <c r="T107" i="8"/>
  <c r="S107" i="8"/>
  <c r="R107" i="8"/>
  <c r="L107" i="8"/>
  <c r="M107" i="8" s="1"/>
  <c r="C107" i="8"/>
  <c r="V106" i="8"/>
  <c r="U106" i="8"/>
  <c r="T106" i="8"/>
  <c r="S106" i="8"/>
  <c r="R106" i="8"/>
  <c r="L106" i="8"/>
  <c r="M106" i="8" s="1"/>
  <c r="C106" i="8"/>
  <c r="V105" i="8"/>
  <c r="U105" i="8"/>
  <c r="T105" i="8"/>
  <c r="S105" i="8"/>
  <c r="R105" i="8"/>
  <c r="L105" i="8"/>
  <c r="I105" i="8"/>
  <c r="C105" i="8"/>
  <c r="V104" i="8"/>
  <c r="U104" i="8"/>
  <c r="T104" i="8"/>
  <c r="S104" i="8"/>
  <c r="R104" i="8"/>
  <c r="L104" i="8"/>
  <c r="I104" i="8"/>
  <c r="C104" i="8"/>
  <c r="V103" i="8"/>
  <c r="U103" i="8"/>
  <c r="T103" i="8"/>
  <c r="S103" i="8"/>
  <c r="R103" i="8"/>
  <c r="L103" i="8"/>
  <c r="I103" i="8"/>
  <c r="J103" i="8" s="1"/>
  <c r="C103" i="8"/>
  <c r="V102" i="8"/>
  <c r="U102" i="8"/>
  <c r="T102" i="8"/>
  <c r="S102" i="8"/>
  <c r="R102" i="8"/>
  <c r="L102" i="8"/>
  <c r="M102" i="8" s="1"/>
  <c r="C102" i="8"/>
  <c r="V101" i="8"/>
  <c r="U101" i="8"/>
  <c r="T101" i="8"/>
  <c r="S101" i="8"/>
  <c r="R101" i="8"/>
  <c r="L101" i="8"/>
  <c r="C101" i="8"/>
  <c r="V100" i="8"/>
  <c r="U100" i="8"/>
  <c r="T100" i="8"/>
  <c r="S100" i="8"/>
  <c r="R100" i="8"/>
  <c r="L100" i="8"/>
  <c r="C100" i="8"/>
  <c r="V99" i="8"/>
  <c r="U99" i="8"/>
  <c r="T99" i="8"/>
  <c r="S99" i="8"/>
  <c r="R99" i="8"/>
  <c r="L99" i="8"/>
  <c r="I99" i="8"/>
  <c r="C99" i="8"/>
  <c r="V98" i="8"/>
  <c r="U98" i="8"/>
  <c r="T98" i="8"/>
  <c r="S98" i="8"/>
  <c r="R98" i="8"/>
  <c r="L98" i="8"/>
  <c r="M98" i="8" s="1"/>
  <c r="I98" i="8"/>
  <c r="C98" i="8"/>
  <c r="V97" i="8"/>
  <c r="U97" i="8"/>
  <c r="T97" i="8"/>
  <c r="S97" i="8"/>
  <c r="R97" i="8"/>
  <c r="L97" i="8"/>
  <c r="I97" i="8"/>
  <c r="C97" i="8"/>
  <c r="V96" i="8"/>
  <c r="U96" i="8"/>
  <c r="T96" i="8"/>
  <c r="S96" i="8"/>
  <c r="R96" i="8"/>
  <c r="L96" i="8"/>
  <c r="I96" i="8"/>
  <c r="J96" i="8" s="1"/>
  <c r="C96" i="8"/>
  <c r="V95" i="8"/>
  <c r="U95" i="8"/>
  <c r="T95" i="8"/>
  <c r="S95" i="8"/>
  <c r="R95" i="8"/>
  <c r="L95" i="8"/>
  <c r="I95" i="8"/>
  <c r="C95" i="8"/>
  <c r="V94" i="8"/>
  <c r="U94" i="8"/>
  <c r="T94" i="8"/>
  <c r="S94" i="8"/>
  <c r="R94" i="8"/>
  <c r="L94" i="8"/>
  <c r="M94" i="8" s="1"/>
  <c r="I94" i="8"/>
  <c r="J94" i="8" s="1"/>
  <c r="C94" i="8"/>
  <c r="V93" i="8"/>
  <c r="U93" i="8"/>
  <c r="T93" i="8"/>
  <c r="S93" i="8"/>
  <c r="R93" i="8"/>
  <c r="L93" i="8"/>
  <c r="C93" i="8"/>
  <c r="V92" i="8"/>
  <c r="U92" i="8"/>
  <c r="T92" i="8"/>
  <c r="S92" i="8"/>
  <c r="R92" i="8"/>
  <c r="L92" i="8"/>
  <c r="C92" i="8"/>
  <c r="V91" i="8"/>
  <c r="U91" i="8"/>
  <c r="T91" i="8"/>
  <c r="S91" i="8"/>
  <c r="R91" i="8"/>
  <c r="L91" i="8"/>
  <c r="M91" i="8" s="1"/>
  <c r="C91" i="8"/>
  <c r="V90" i="8"/>
  <c r="U90" i="8"/>
  <c r="T90" i="8"/>
  <c r="S90" i="8"/>
  <c r="R90" i="8"/>
  <c r="L90" i="8"/>
  <c r="M90" i="8" s="1"/>
  <c r="I90" i="8"/>
  <c r="C90" i="8"/>
  <c r="V89" i="8"/>
  <c r="U89" i="8"/>
  <c r="T89" i="8"/>
  <c r="S89" i="8"/>
  <c r="R89" i="8"/>
  <c r="L89" i="8"/>
  <c r="I89" i="8"/>
  <c r="C89" i="8"/>
  <c r="V88" i="8"/>
  <c r="U88" i="8"/>
  <c r="T88" i="8"/>
  <c r="S88" i="8"/>
  <c r="R88" i="8"/>
  <c r="L88" i="8"/>
  <c r="I88" i="8"/>
  <c r="J88" i="8" s="1"/>
  <c r="C88" i="8"/>
  <c r="V87" i="8"/>
  <c r="U87" i="8"/>
  <c r="T87" i="8"/>
  <c r="S87" i="8"/>
  <c r="R87" i="8"/>
  <c r="L87" i="8"/>
  <c r="I87" i="8"/>
  <c r="C87" i="8"/>
  <c r="V86" i="8"/>
  <c r="U86" i="8"/>
  <c r="T86" i="8"/>
  <c r="S86" i="8"/>
  <c r="R86" i="8"/>
  <c r="L86" i="8"/>
  <c r="I86" i="8"/>
  <c r="C86" i="8"/>
  <c r="V85" i="8"/>
  <c r="U85" i="8"/>
  <c r="T85" i="8"/>
  <c r="S85" i="8"/>
  <c r="R85" i="8"/>
  <c r="L85" i="8"/>
  <c r="I85" i="8"/>
  <c r="J85" i="8" s="1"/>
  <c r="C85" i="8"/>
  <c r="V84" i="8"/>
  <c r="U84" i="8"/>
  <c r="T84" i="8"/>
  <c r="S84" i="8"/>
  <c r="R84" i="8"/>
  <c r="L84" i="8"/>
  <c r="I84" i="8"/>
  <c r="C84" i="8"/>
  <c r="V83" i="8"/>
  <c r="U83" i="8"/>
  <c r="T83" i="8"/>
  <c r="S83" i="8"/>
  <c r="R83" i="8"/>
  <c r="L83" i="8"/>
  <c r="I83" i="8"/>
  <c r="C83" i="8"/>
  <c r="V82" i="8"/>
  <c r="U82" i="8"/>
  <c r="T82" i="8"/>
  <c r="S82" i="8"/>
  <c r="R82" i="8"/>
  <c r="L82" i="8"/>
  <c r="I82" i="8"/>
  <c r="J82" i="8" s="1"/>
  <c r="C82" i="8"/>
  <c r="V81" i="8"/>
  <c r="U81" i="8"/>
  <c r="T81" i="8"/>
  <c r="S81" i="8"/>
  <c r="R81" i="8"/>
  <c r="L81" i="8"/>
  <c r="I81" i="8"/>
  <c r="C81" i="8"/>
  <c r="V80" i="8"/>
  <c r="U80" i="8"/>
  <c r="T80" i="8"/>
  <c r="S80" i="8"/>
  <c r="R80" i="8"/>
  <c r="L80" i="8"/>
  <c r="I80" i="8"/>
  <c r="C80" i="8"/>
  <c r="V79" i="8"/>
  <c r="U79" i="8"/>
  <c r="T79" i="8"/>
  <c r="S79" i="8"/>
  <c r="R79" i="8"/>
  <c r="L79" i="8"/>
  <c r="I79" i="8"/>
  <c r="J79" i="8" s="1"/>
  <c r="C79" i="8"/>
  <c r="V78" i="8"/>
  <c r="U78" i="8"/>
  <c r="T78" i="8"/>
  <c r="S78" i="8"/>
  <c r="R78" i="8"/>
  <c r="L78" i="8"/>
  <c r="I78" i="8"/>
  <c r="C78" i="8"/>
  <c r="V77" i="8"/>
  <c r="U77" i="8"/>
  <c r="T77" i="8"/>
  <c r="S77" i="8"/>
  <c r="R77" i="8"/>
  <c r="L77" i="8"/>
  <c r="I77" i="8"/>
  <c r="C77" i="8"/>
  <c r="V76" i="8"/>
  <c r="U76" i="8"/>
  <c r="T76" i="8"/>
  <c r="S76" i="8"/>
  <c r="R76" i="8"/>
  <c r="L76" i="8"/>
  <c r="I76" i="8"/>
  <c r="J76" i="8" s="1"/>
  <c r="C76" i="8"/>
  <c r="V75" i="8"/>
  <c r="U75" i="8"/>
  <c r="T75" i="8"/>
  <c r="S75" i="8"/>
  <c r="R75" i="8"/>
  <c r="L75" i="8"/>
  <c r="I75" i="8"/>
  <c r="J75" i="8" s="1"/>
  <c r="C75" i="8"/>
  <c r="V74" i="8"/>
  <c r="U74" i="8"/>
  <c r="T74" i="8"/>
  <c r="S74" i="8"/>
  <c r="R74" i="8"/>
  <c r="L74" i="8"/>
  <c r="I74" i="8"/>
  <c r="J74" i="8" s="1"/>
  <c r="C74" i="8"/>
  <c r="V73" i="8"/>
  <c r="U73" i="8"/>
  <c r="T73" i="8"/>
  <c r="S73" i="8"/>
  <c r="R73" i="8"/>
  <c r="L73" i="8"/>
  <c r="I73" i="8"/>
  <c r="J73" i="8" s="1"/>
  <c r="C73" i="8"/>
  <c r="V72" i="8"/>
  <c r="U72" i="8"/>
  <c r="T72" i="8"/>
  <c r="S72" i="8"/>
  <c r="R72" i="8"/>
  <c r="L72" i="8"/>
  <c r="I72" i="8"/>
  <c r="C72" i="8"/>
  <c r="V71" i="8"/>
  <c r="U71" i="8"/>
  <c r="T71" i="8"/>
  <c r="S71" i="8"/>
  <c r="R71" i="8"/>
  <c r="L71" i="8"/>
  <c r="I71" i="8"/>
  <c r="C71" i="8"/>
  <c r="V70" i="8"/>
  <c r="U70" i="8"/>
  <c r="T70" i="8"/>
  <c r="S70" i="8"/>
  <c r="R70" i="8"/>
  <c r="L70" i="8"/>
  <c r="I70" i="8"/>
  <c r="J70" i="8" s="1"/>
  <c r="C70" i="8"/>
  <c r="V69" i="8"/>
  <c r="U69" i="8"/>
  <c r="T69" i="8"/>
  <c r="S69" i="8"/>
  <c r="R69" i="8"/>
  <c r="L69" i="8"/>
  <c r="I69" i="8"/>
  <c r="C69" i="8"/>
  <c r="V68" i="8"/>
  <c r="U68" i="8"/>
  <c r="T68" i="8"/>
  <c r="S68" i="8"/>
  <c r="R68" i="8"/>
  <c r="L68" i="8"/>
  <c r="I68" i="8"/>
  <c r="C68" i="8"/>
  <c r="V67" i="8"/>
  <c r="U67" i="8"/>
  <c r="T67" i="8"/>
  <c r="S67" i="8"/>
  <c r="R67" i="8"/>
  <c r="L67" i="8"/>
  <c r="I67" i="8"/>
  <c r="J67" i="8" s="1"/>
  <c r="C67" i="8"/>
  <c r="V66" i="8"/>
  <c r="U66" i="8"/>
  <c r="T66" i="8"/>
  <c r="S66" i="8"/>
  <c r="R66" i="8"/>
  <c r="L66" i="8"/>
  <c r="C66" i="8"/>
  <c r="V65" i="8"/>
  <c r="U65" i="8"/>
  <c r="T65" i="8"/>
  <c r="S65" i="8"/>
  <c r="R65" i="8"/>
  <c r="L65" i="8"/>
  <c r="C65" i="8"/>
  <c r="V64" i="8"/>
  <c r="U64" i="8"/>
  <c r="T64" i="8"/>
  <c r="S64" i="8"/>
  <c r="R64" i="8"/>
  <c r="L64" i="8"/>
  <c r="C64" i="8"/>
  <c r="V63" i="8"/>
  <c r="U63" i="8"/>
  <c r="T63" i="8"/>
  <c r="S63" i="8"/>
  <c r="R63" i="8"/>
  <c r="L63" i="8"/>
  <c r="I63" i="8"/>
  <c r="C63" i="8"/>
  <c r="V62" i="8"/>
  <c r="U62" i="8"/>
  <c r="T62" i="8"/>
  <c r="S62" i="8"/>
  <c r="R62" i="8"/>
  <c r="L62" i="8"/>
  <c r="I62" i="8"/>
  <c r="J62" i="8" s="1"/>
  <c r="C62" i="8"/>
  <c r="V61" i="8"/>
  <c r="U61" i="8"/>
  <c r="T61" i="8"/>
  <c r="S61" i="8"/>
  <c r="R61" i="8"/>
  <c r="L61" i="8"/>
  <c r="I61" i="8"/>
  <c r="C61" i="8"/>
  <c r="V60" i="8"/>
  <c r="U60" i="8"/>
  <c r="T60" i="8"/>
  <c r="S60" i="8"/>
  <c r="R60" i="8"/>
  <c r="L60" i="8"/>
  <c r="I60" i="8"/>
  <c r="C60" i="8"/>
  <c r="V59" i="8"/>
  <c r="U59" i="8"/>
  <c r="T59" i="8"/>
  <c r="S59" i="8"/>
  <c r="R59" i="8"/>
  <c r="L59" i="8"/>
  <c r="I59" i="8"/>
  <c r="J59" i="8" s="1"/>
  <c r="C59" i="8"/>
  <c r="V58" i="8"/>
  <c r="U58" i="8"/>
  <c r="T58" i="8"/>
  <c r="S58" i="8"/>
  <c r="R58" i="8"/>
  <c r="L58" i="8"/>
  <c r="C58" i="8"/>
  <c r="V57" i="8"/>
  <c r="U57" i="8"/>
  <c r="T57" i="8"/>
  <c r="S57" i="8"/>
  <c r="R57" i="8"/>
  <c r="L57" i="8"/>
  <c r="C57" i="8"/>
  <c r="V56" i="8"/>
  <c r="U56" i="8"/>
  <c r="T56" i="8"/>
  <c r="S56" i="8"/>
  <c r="R56" i="8"/>
  <c r="L56" i="8"/>
  <c r="C56" i="8"/>
  <c r="V55" i="8"/>
  <c r="U55" i="8"/>
  <c r="T55" i="8"/>
  <c r="S55" i="8"/>
  <c r="R55" i="8"/>
  <c r="L55" i="8"/>
  <c r="I55" i="8"/>
  <c r="C55" i="8"/>
  <c r="V54" i="8"/>
  <c r="U54" i="8"/>
  <c r="T54" i="8"/>
  <c r="S54" i="8"/>
  <c r="R54" i="8"/>
  <c r="L54" i="8"/>
  <c r="I54" i="8"/>
  <c r="C54" i="8"/>
  <c r="V53" i="8"/>
  <c r="U53" i="8"/>
  <c r="T53" i="8"/>
  <c r="S53" i="8"/>
  <c r="R53" i="8"/>
  <c r="L53" i="8"/>
  <c r="I53" i="8"/>
  <c r="C53" i="8"/>
  <c r="V52" i="8"/>
  <c r="U52" i="8"/>
  <c r="T52" i="8"/>
  <c r="S52" i="8"/>
  <c r="R52" i="8"/>
  <c r="L52" i="8"/>
  <c r="I52" i="8"/>
  <c r="J52" i="8" s="1"/>
  <c r="C52" i="8"/>
  <c r="V51" i="8"/>
  <c r="U51" i="8"/>
  <c r="T51" i="8"/>
  <c r="S51" i="8"/>
  <c r="R51" i="8"/>
  <c r="L51" i="8"/>
  <c r="I51" i="8"/>
  <c r="C51" i="8"/>
  <c r="V50" i="8"/>
  <c r="U50" i="8"/>
  <c r="T50" i="8"/>
  <c r="S50" i="8"/>
  <c r="R50" i="8"/>
  <c r="L50" i="8"/>
  <c r="I50" i="8"/>
  <c r="J50" i="8" s="1"/>
  <c r="C50" i="8"/>
  <c r="V49" i="8"/>
  <c r="U49" i="8"/>
  <c r="T49" i="8"/>
  <c r="S49" i="8"/>
  <c r="R49" i="8"/>
  <c r="L49" i="8"/>
  <c r="C49" i="8"/>
  <c r="V48" i="8"/>
  <c r="U48" i="8"/>
  <c r="T48" i="8"/>
  <c r="S48" i="8"/>
  <c r="R48" i="8"/>
  <c r="L48" i="8"/>
  <c r="C48" i="8"/>
  <c r="V47" i="8"/>
  <c r="U47" i="8"/>
  <c r="T47" i="8"/>
  <c r="S47" i="8"/>
  <c r="R47" i="8"/>
  <c r="L47" i="8"/>
  <c r="C47" i="8"/>
  <c r="V46" i="8"/>
  <c r="U46" i="8"/>
  <c r="T46" i="8"/>
  <c r="S46" i="8"/>
  <c r="R46" i="8"/>
  <c r="L46" i="8"/>
  <c r="I46" i="8"/>
  <c r="J46" i="8" s="1"/>
  <c r="C46" i="8"/>
  <c r="V45" i="8"/>
  <c r="U45" i="8"/>
  <c r="T45" i="8"/>
  <c r="S45" i="8"/>
  <c r="R45" i="8"/>
  <c r="L45" i="8"/>
  <c r="I45" i="8"/>
  <c r="J45" i="8" s="1"/>
  <c r="C45" i="8"/>
  <c r="V44" i="8"/>
  <c r="U44" i="8"/>
  <c r="T44" i="8"/>
  <c r="S44" i="8"/>
  <c r="R44" i="8"/>
  <c r="L44" i="8"/>
  <c r="I44" i="8"/>
  <c r="J44" i="8" s="1"/>
  <c r="C44" i="8"/>
  <c r="V43" i="8"/>
  <c r="U43" i="8"/>
  <c r="T43" i="8"/>
  <c r="S43" i="8"/>
  <c r="R43" i="8"/>
  <c r="L43" i="8"/>
  <c r="I43" i="8"/>
  <c r="J43" i="8" s="1"/>
  <c r="C43" i="8"/>
  <c r="V42" i="8"/>
  <c r="U42" i="8"/>
  <c r="T42" i="8"/>
  <c r="S42" i="8"/>
  <c r="R42" i="8"/>
  <c r="L42" i="8"/>
  <c r="I42" i="8"/>
  <c r="C42" i="8"/>
  <c r="V41" i="8"/>
  <c r="U41" i="8"/>
  <c r="T41" i="8"/>
  <c r="S41" i="8"/>
  <c r="R41" i="8"/>
  <c r="L41" i="8"/>
  <c r="I41" i="8"/>
  <c r="C41" i="8"/>
  <c r="V40" i="8"/>
  <c r="U40" i="8"/>
  <c r="T40" i="8"/>
  <c r="S40" i="8"/>
  <c r="R40" i="8"/>
  <c r="L40" i="8"/>
  <c r="I40" i="8"/>
  <c r="C40" i="8"/>
  <c r="V39" i="8"/>
  <c r="U39" i="8"/>
  <c r="T39" i="8"/>
  <c r="S39" i="8"/>
  <c r="R39" i="8"/>
  <c r="L39" i="8"/>
  <c r="I39" i="8"/>
  <c r="J39" i="8" s="1"/>
  <c r="C39" i="8"/>
  <c r="V38" i="8"/>
  <c r="U38" i="8"/>
  <c r="T38" i="8"/>
  <c r="S38" i="8"/>
  <c r="R38" i="8"/>
  <c r="L38" i="8"/>
  <c r="I38" i="8"/>
  <c r="C38" i="8"/>
  <c r="V37" i="8"/>
  <c r="U37" i="8"/>
  <c r="T37" i="8"/>
  <c r="S37" i="8"/>
  <c r="R37" i="8"/>
  <c r="L37" i="8"/>
  <c r="I37" i="8"/>
  <c r="C37" i="8"/>
  <c r="V36" i="8"/>
  <c r="U36" i="8"/>
  <c r="T36" i="8"/>
  <c r="S36" i="8"/>
  <c r="R36" i="8"/>
  <c r="L36" i="8"/>
  <c r="I36" i="8"/>
  <c r="C36" i="8"/>
  <c r="V35" i="8"/>
  <c r="U35" i="8"/>
  <c r="T35" i="8"/>
  <c r="S35" i="8"/>
  <c r="R35" i="8"/>
  <c r="L35" i="8"/>
  <c r="I35" i="8"/>
  <c r="J35" i="8" s="1"/>
  <c r="C35" i="8"/>
  <c r="V34" i="8"/>
  <c r="U34" i="8"/>
  <c r="T34" i="8"/>
  <c r="S34" i="8"/>
  <c r="R34" i="8"/>
  <c r="L34" i="8"/>
  <c r="I34" i="8"/>
  <c r="J34" i="8" s="1"/>
  <c r="C34" i="8"/>
  <c r="V33" i="8"/>
  <c r="U33" i="8"/>
  <c r="T33" i="8"/>
  <c r="S33" i="8"/>
  <c r="R33" i="8"/>
  <c r="L33" i="8"/>
  <c r="I33" i="8"/>
  <c r="J33" i="8" s="1"/>
  <c r="C33" i="8"/>
  <c r="V32" i="8"/>
  <c r="U32" i="8"/>
  <c r="T32" i="8"/>
  <c r="S32" i="8"/>
  <c r="R32" i="8"/>
  <c r="L32" i="8"/>
  <c r="I32" i="8"/>
  <c r="C32" i="8"/>
  <c r="V31" i="8"/>
  <c r="U31" i="8"/>
  <c r="T31" i="8"/>
  <c r="S31" i="8"/>
  <c r="R31" i="8"/>
  <c r="L31" i="8"/>
  <c r="I31" i="8"/>
  <c r="C31" i="8"/>
  <c r="V30" i="8"/>
  <c r="U30" i="8"/>
  <c r="T30" i="8"/>
  <c r="S30" i="8"/>
  <c r="R30" i="8"/>
  <c r="L30" i="8"/>
  <c r="I30" i="8"/>
  <c r="J30" i="8" s="1"/>
  <c r="C30" i="8"/>
  <c r="V29" i="8"/>
  <c r="U29" i="8"/>
  <c r="T29" i="8"/>
  <c r="S29" i="8"/>
  <c r="R29" i="8"/>
  <c r="L29" i="8"/>
  <c r="I29" i="8"/>
  <c r="J29" i="8" s="1"/>
  <c r="C29" i="8"/>
  <c r="V28" i="8"/>
  <c r="U28" i="8"/>
  <c r="T28" i="8"/>
  <c r="S28" i="8"/>
  <c r="R28" i="8"/>
  <c r="L28" i="8"/>
  <c r="I28" i="8"/>
  <c r="J28" i="8" s="1"/>
  <c r="C28" i="8"/>
  <c r="V27" i="8"/>
  <c r="U27" i="8"/>
  <c r="T27" i="8"/>
  <c r="S27" i="8"/>
  <c r="R27" i="8"/>
  <c r="L27" i="8"/>
  <c r="I27" i="8"/>
  <c r="J27" i="8" s="1"/>
  <c r="C27" i="8"/>
  <c r="V26" i="8"/>
  <c r="U26" i="8"/>
  <c r="T26" i="8"/>
  <c r="S26" i="8"/>
  <c r="R26" i="8"/>
  <c r="L26" i="8"/>
  <c r="I26" i="8"/>
  <c r="J26" i="8" s="1"/>
  <c r="C26" i="8"/>
  <c r="V25" i="8"/>
  <c r="U25" i="8"/>
  <c r="T25" i="8"/>
  <c r="S25" i="8"/>
  <c r="R25" i="8"/>
  <c r="L25" i="8"/>
  <c r="I25" i="8"/>
  <c r="J25" i="8" s="1"/>
  <c r="C25" i="8"/>
  <c r="V24" i="8"/>
  <c r="U24" i="8"/>
  <c r="T24" i="8"/>
  <c r="S24" i="8"/>
  <c r="R24" i="8"/>
  <c r="L24" i="8"/>
  <c r="C24" i="8"/>
  <c r="V23" i="8"/>
  <c r="U23" i="8"/>
  <c r="T23" i="8"/>
  <c r="S23" i="8"/>
  <c r="R23" i="8"/>
  <c r="L23" i="8"/>
  <c r="C23" i="8"/>
  <c r="V22" i="8"/>
  <c r="U22" i="8"/>
  <c r="T22" i="8"/>
  <c r="S22" i="8"/>
  <c r="R22" i="8"/>
  <c r="L22" i="8"/>
  <c r="C22" i="8"/>
  <c r="V21" i="8"/>
  <c r="U21" i="8"/>
  <c r="T21" i="8"/>
  <c r="S21" i="8"/>
  <c r="R21" i="8"/>
  <c r="L21" i="8"/>
  <c r="C21" i="8"/>
  <c r="V20" i="8"/>
  <c r="U20" i="8"/>
  <c r="T20" i="8"/>
  <c r="S20" i="8"/>
  <c r="R20" i="8"/>
  <c r="L20" i="8"/>
  <c r="I20" i="8"/>
  <c r="J20" i="8" s="1"/>
  <c r="C20" i="8"/>
  <c r="V19" i="8"/>
  <c r="U19" i="8"/>
  <c r="T19" i="8"/>
  <c r="S19" i="8"/>
  <c r="R19" i="8"/>
  <c r="L19" i="8"/>
  <c r="I19" i="8"/>
  <c r="C19" i="8"/>
  <c r="V18" i="8"/>
  <c r="U18" i="8"/>
  <c r="T18" i="8"/>
  <c r="S18" i="8"/>
  <c r="R18" i="8"/>
  <c r="L18" i="8"/>
  <c r="I18" i="8"/>
  <c r="C18" i="8"/>
  <c r="V17" i="8"/>
  <c r="U17" i="8"/>
  <c r="T17" i="8"/>
  <c r="S17" i="8"/>
  <c r="R17" i="8"/>
  <c r="L17" i="8"/>
  <c r="I17" i="8"/>
  <c r="J17" i="8" s="1"/>
  <c r="C17" i="8"/>
  <c r="V16" i="8"/>
  <c r="U16" i="8"/>
  <c r="T16" i="8"/>
  <c r="S16" i="8"/>
  <c r="R16" i="8"/>
  <c r="L16" i="8"/>
  <c r="I16" i="8"/>
  <c r="C16" i="8"/>
  <c r="V15" i="8"/>
  <c r="U15" i="8"/>
  <c r="T15" i="8"/>
  <c r="S15" i="8"/>
  <c r="R15" i="8"/>
  <c r="L15" i="8"/>
  <c r="I15" i="8"/>
  <c r="J15" i="8" s="1"/>
  <c r="C15" i="8"/>
  <c r="V14" i="8"/>
  <c r="U14" i="8"/>
  <c r="T14" i="8"/>
  <c r="S14" i="8"/>
  <c r="R14" i="8"/>
  <c r="L14" i="8"/>
  <c r="I14" i="8"/>
  <c r="J14" i="8" s="1"/>
  <c r="C14" i="8"/>
  <c r="V13" i="8"/>
  <c r="U13" i="8"/>
  <c r="T13" i="8"/>
  <c r="S13" i="8"/>
  <c r="R13" i="8"/>
  <c r="L13" i="8"/>
  <c r="I13" i="8"/>
  <c r="J13" i="8" s="1"/>
  <c r="C13" i="8"/>
  <c r="V12" i="8"/>
  <c r="U12" i="8"/>
  <c r="T12" i="8"/>
  <c r="S12" i="8"/>
  <c r="R12" i="8"/>
  <c r="L12" i="8"/>
  <c r="I12" i="8"/>
  <c r="C12" i="8"/>
  <c r="V11" i="8"/>
  <c r="U11" i="8"/>
  <c r="T11" i="8"/>
  <c r="S11" i="8"/>
  <c r="R11" i="8"/>
  <c r="L11" i="8"/>
  <c r="I11" i="8"/>
  <c r="C11" i="8"/>
  <c r="V10" i="8"/>
  <c r="U10" i="8"/>
  <c r="T10" i="8"/>
  <c r="S10" i="8"/>
  <c r="R10" i="8"/>
  <c r="L10" i="8"/>
  <c r="I10" i="8"/>
  <c r="J10" i="8" s="1"/>
  <c r="C10" i="8"/>
  <c r="V9" i="8"/>
  <c r="U9" i="8"/>
  <c r="T9" i="8"/>
  <c r="S9" i="8"/>
  <c r="R9" i="8"/>
  <c r="L9" i="8"/>
  <c r="I9" i="8"/>
  <c r="J9" i="8" s="1"/>
  <c r="C9" i="8"/>
  <c r="V8" i="8"/>
  <c r="U8" i="8"/>
  <c r="T8" i="8"/>
  <c r="S8" i="8"/>
  <c r="R8" i="8"/>
  <c r="L8" i="8"/>
  <c r="I8" i="8"/>
  <c r="J8" i="8" s="1"/>
  <c r="C8" i="8"/>
  <c r="V7" i="8"/>
  <c r="U7" i="8"/>
  <c r="T7" i="8"/>
  <c r="S7" i="8"/>
  <c r="R7" i="8"/>
  <c r="L7" i="8"/>
  <c r="I7" i="8"/>
  <c r="J7" i="8" s="1"/>
  <c r="C7" i="8"/>
  <c r="V6" i="8"/>
  <c r="U6" i="8"/>
  <c r="T6" i="8"/>
  <c r="S6" i="8"/>
  <c r="R6" i="8"/>
  <c r="L6" i="8"/>
  <c r="I6" i="8"/>
  <c r="C6" i="8"/>
  <c r="V5" i="8"/>
  <c r="U5" i="8"/>
  <c r="T5" i="8"/>
  <c r="S5" i="8"/>
  <c r="R5" i="8"/>
  <c r="L5" i="8"/>
  <c r="I5" i="8"/>
  <c r="C5" i="8"/>
  <c r="V4" i="8"/>
  <c r="U4" i="8"/>
  <c r="T4" i="8"/>
  <c r="S4" i="8"/>
  <c r="R4" i="8"/>
  <c r="L4" i="8"/>
  <c r="I4" i="8"/>
  <c r="J4" i="8" s="1"/>
  <c r="C4" i="8"/>
  <c r="V3" i="8"/>
  <c r="U3" i="8"/>
  <c r="T3" i="8"/>
  <c r="S3" i="8"/>
  <c r="R3" i="8"/>
  <c r="L3" i="8"/>
  <c r="I3" i="8"/>
  <c r="C3" i="8"/>
  <c r="W2" i="8"/>
  <c r="V2" i="8"/>
  <c r="U2" i="8"/>
  <c r="T2" i="8"/>
  <c r="S2" i="8"/>
  <c r="R2" i="8"/>
  <c r="L2" i="8"/>
  <c r="I2" i="8"/>
  <c r="J2" i="8" s="1"/>
  <c r="I56" i="8" l="1"/>
  <c r="J56" i="8" s="1"/>
  <c r="I57" i="8"/>
  <c r="I65" i="8"/>
  <c r="I91" i="8"/>
  <c r="J91" i="8" s="1"/>
  <c r="I92" i="8"/>
  <c r="I100" i="8"/>
  <c r="J100" i="8" s="1"/>
  <c r="I101" i="8"/>
  <c r="I106" i="8"/>
  <c r="J106" i="8" s="1"/>
  <c r="I107" i="8"/>
  <c r="I109" i="8"/>
  <c r="J109" i="8" s="1"/>
  <c r="I110" i="8"/>
  <c r="I111" i="8"/>
  <c r="I115" i="8"/>
  <c r="J115" i="8" s="1"/>
  <c r="A115" i="1" s="1"/>
  <c r="I116" i="8"/>
  <c r="I64" i="8"/>
  <c r="J64" i="8" s="1"/>
  <c r="I47" i="8"/>
  <c r="J47" i="8" s="1"/>
  <c r="I49" i="8"/>
  <c r="AA26" i="8"/>
  <c r="AA65" i="8"/>
  <c r="AA66" i="8"/>
  <c r="AA25" i="8"/>
  <c r="AA55" i="8"/>
  <c r="AA63" i="8"/>
  <c r="AA117" i="8"/>
  <c r="AA77" i="8"/>
  <c r="AA53" i="8"/>
  <c r="AA13" i="8"/>
  <c r="AA41" i="8"/>
  <c r="AA84" i="8"/>
  <c r="AA20" i="8"/>
  <c r="AA50" i="8"/>
  <c r="AA49" i="8"/>
  <c r="AA9" i="8"/>
  <c r="AA115" i="8"/>
  <c r="AA59" i="8"/>
  <c r="E75" i="1"/>
  <c r="E45" i="1"/>
  <c r="E25" i="1"/>
  <c r="E29" i="1"/>
  <c r="AA100" i="8"/>
  <c r="AA4" i="8"/>
  <c r="A7" i="1"/>
  <c r="E43" i="1"/>
  <c r="E5" i="1"/>
  <c r="M5" i="8"/>
  <c r="M7" i="8"/>
  <c r="I7" i="1" s="1"/>
  <c r="E53" i="1"/>
  <c r="A2" i="1"/>
  <c r="M6" i="8"/>
  <c r="M8" i="8"/>
  <c r="E37" i="1"/>
  <c r="E13" i="1"/>
  <c r="A25" i="1"/>
  <c r="A33" i="1"/>
  <c r="A39" i="1"/>
  <c r="A47" i="1"/>
  <c r="A56" i="1"/>
  <c r="A64" i="1"/>
  <c r="A73" i="1"/>
  <c r="A113" i="1"/>
  <c r="E35" i="1"/>
  <c r="E41" i="1"/>
  <c r="D65" i="1"/>
  <c r="D113" i="1"/>
  <c r="D73" i="1"/>
  <c r="C104" i="1"/>
  <c r="C24" i="1"/>
  <c r="C88" i="1"/>
  <c r="C8" i="1"/>
  <c r="C72" i="1"/>
  <c r="C32" i="1"/>
  <c r="C96" i="1"/>
  <c r="C16" i="1"/>
  <c r="A50" i="1"/>
  <c r="A74" i="1"/>
  <c r="A82" i="1"/>
  <c r="A106" i="1"/>
  <c r="A34" i="1"/>
  <c r="A26" i="1"/>
  <c r="A51" i="1"/>
  <c r="A9" i="1"/>
  <c r="A10" i="1"/>
  <c r="A17" i="1"/>
  <c r="I110" i="1"/>
  <c r="H105" i="1"/>
  <c r="H73" i="1"/>
  <c r="H25" i="1"/>
  <c r="Y2" i="8"/>
  <c r="Z2" i="8"/>
  <c r="AA2" i="8" s="1"/>
  <c r="Y105" i="8"/>
  <c r="Z105" i="8"/>
  <c r="AA105" i="8" s="1"/>
  <c r="Y89" i="8"/>
  <c r="Y57" i="8"/>
  <c r="E57" i="1"/>
  <c r="I90" i="1"/>
  <c r="I102" i="1"/>
  <c r="H96" i="1"/>
  <c r="H40" i="1"/>
  <c r="D97" i="1"/>
  <c r="Y112" i="8"/>
  <c r="Y88" i="8"/>
  <c r="Y72" i="8"/>
  <c r="X24" i="8"/>
  <c r="I114" i="1"/>
  <c r="H111" i="1"/>
  <c r="H95" i="1"/>
  <c r="H79" i="1"/>
  <c r="H71" i="1"/>
  <c r="H63" i="1"/>
  <c r="H47" i="1"/>
  <c r="H39" i="1"/>
  <c r="H31" i="1"/>
  <c r="H23" i="1"/>
  <c r="H15" i="1"/>
  <c r="H7" i="1"/>
  <c r="F24" i="1"/>
  <c r="C110" i="1"/>
  <c r="C83" i="1"/>
  <c r="C74" i="1"/>
  <c r="C19" i="1"/>
  <c r="C10" i="1"/>
  <c r="D81" i="1"/>
  <c r="D34" i="1"/>
  <c r="D25" i="1"/>
  <c r="E105" i="1"/>
  <c r="H84" i="1"/>
  <c r="C2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H89" i="1"/>
  <c r="H9" i="1"/>
  <c r="Y73" i="8"/>
  <c r="I98" i="1"/>
  <c r="I107" i="1"/>
  <c r="H104" i="1"/>
  <c r="H32" i="1"/>
  <c r="C11" i="1"/>
  <c r="D26" i="1"/>
  <c r="Y104" i="8"/>
  <c r="Y32" i="8"/>
  <c r="H119" i="1"/>
  <c r="H103" i="1"/>
  <c r="H87" i="1"/>
  <c r="H55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C118" i="1"/>
  <c r="C100" i="1"/>
  <c r="C91" i="1"/>
  <c r="C82" i="1"/>
  <c r="C54" i="1"/>
  <c r="C36" i="1"/>
  <c r="C27" i="1"/>
  <c r="C18" i="1"/>
  <c r="D109" i="1"/>
  <c r="D90" i="1"/>
  <c r="D61" i="1"/>
  <c r="D42" i="1"/>
  <c r="D33" i="1"/>
  <c r="D5" i="1"/>
  <c r="H80" i="1"/>
  <c r="H97" i="1"/>
  <c r="H49" i="1"/>
  <c r="Y97" i="8"/>
  <c r="I91" i="1"/>
  <c r="I106" i="1"/>
  <c r="H88" i="1"/>
  <c r="H24" i="1"/>
  <c r="D89" i="1"/>
  <c r="Y120" i="8"/>
  <c r="Y96" i="8"/>
  <c r="Y80" i="8"/>
  <c r="F80" i="1" s="1"/>
  <c r="Y40" i="8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C108" i="1"/>
  <c r="C99" i="1"/>
  <c r="C90" i="1"/>
  <c r="C62" i="1"/>
  <c r="C44" i="1"/>
  <c r="C35" i="1"/>
  <c r="C26" i="1"/>
  <c r="D117" i="1"/>
  <c r="D99" i="1"/>
  <c r="D69" i="1"/>
  <c r="D41" i="1"/>
  <c r="D13" i="1"/>
  <c r="E112" i="1"/>
  <c r="E100" i="1"/>
  <c r="E88" i="1"/>
  <c r="E40" i="1"/>
  <c r="E89" i="1"/>
  <c r="H68" i="1"/>
  <c r="H113" i="1"/>
  <c r="H41" i="1"/>
  <c r="X49" i="8"/>
  <c r="I94" i="1"/>
  <c r="H112" i="1"/>
  <c r="H72" i="1"/>
  <c r="H56" i="1"/>
  <c r="H8" i="1"/>
  <c r="C75" i="1"/>
  <c r="D82" i="1"/>
  <c r="Y48" i="8"/>
  <c r="I6" i="1"/>
  <c r="H108" i="1"/>
  <c r="H92" i="1"/>
  <c r="H76" i="1"/>
  <c r="H60" i="1"/>
  <c r="H52" i="1"/>
  <c r="H44" i="1"/>
  <c r="H28" i="1"/>
  <c r="H12" i="1"/>
  <c r="A23" i="1"/>
  <c r="C107" i="1"/>
  <c r="C98" i="1"/>
  <c r="C43" i="1"/>
  <c r="C34" i="1"/>
  <c r="D98" i="1"/>
  <c r="D49" i="1"/>
  <c r="H65" i="1"/>
  <c r="J4" i="1"/>
  <c r="H33" i="1"/>
  <c r="D50" i="1"/>
  <c r="Y81" i="8"/>
  <c r="H64" i="1"/>
  <c r="Y64" i="8"/>
  <c r="I5" i="1"/>
  <c r="I8" i="1"/>
  <c r="H116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A22" i="1"/>
  <c r="C115" i="1"/>
  <c r="C106" i="1"/>
  <c r="C51" i="1"/>
  <c r="C42" i="1"/>
  <c r="C14" i="1"/>
  <c r="D106" i="1"/>
  <c r="D58" i="1"/>
  <c r="E120" i="1"/>
  <c r="E96" i="1"/>
  <c r="E48" i="1"/>
  <c r="E73" i="1"/>
  <c r="H36" i="1"/>
  <c r="X99" i="8"/>
  <c r="X75" i="8"/>
  <c r="H81" i="1"/>
  <c r="H57" i="1"/>
  <c r="H17" i="1"/>
  <c r="Y113" i="8"/>
  <c r="Z113" i="8"/>
  <c r="AA113" i="8" s="1"/>
  <c r="Y65" i="8"/>
  <c r="H120" i="1"/>
  <c r="H48" i="1"/>
  <c r="Y56" i="8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C114" i="1"/>
  <c r="C59" i="1"/>
  <c r="C50" i="1"/>
  <c r="D114" i="1"/>
  <c r="D105" i="1"/>
  <c r="D66" i="1"/>
  <c r="D57" i="1"/>
  <c r="D10" i="1"/>
  <c r="E72" i="1"/>
  <c r="E65" i="1"/>
  <c r="H20" i="1"/>
  <c r="Y114" i="8"/>
  <c r="Z114" i="8"/>
  <c r="G114" i="1" s="1"/>
  <c r="Z106" i="8"/>
  <c r="AA106" i="8" s="1"/>
  <c r="Y106" i="8"/>
  <c r="Y98" i="8"/>
  <c r="Z98" i="8"/>
  <c r="AA98" i="8" s="1"/>
  <c r="Y90" i="8"/>
  <c r="Z90" i="8"/>
  <c r="AA90" i="8" s="1"/>
  <c r="Z82" i="8"/>
  <c r="AA82" i="8" s="1"/>
  <c r="Y82" i="8"/>
  <c r="Z74" i="8"/>
  <c r="AA74" i="8" s="1"/>
  <c r="Y74" i="8"/>
  <c r="Y66" i="8"/>
  <c r="Z66" i="8"/>
  <c r="Y58" i="8"/>
  <c r="Z58" i="8"/>
  <c r="AA58" i="8" s="1"/>
  <c r="Z50" i="8"/>
  <c r="Y50" i="8"/>
  <c r="Z42" i="8"/>
  <c r="AA42" i="8" s="1"/>
  <c r="Y42" i="8"/>
  <c r="Y34" i="8"/>
  <c r="Z34" i="8"/>
  <c r="AA34" i="8" s="1"/>
  <c r="Z26" i="8"/>
  <c r="Y26" i="8"/>
  <c r="Z118" i="8"/>
  <c r="AA118" i="8" s="1"/>
  <c r="Z110" i="8"/>
  <c r="AA110" i="8" s="1"/>
  <c r="Z102" i="8"/>
  <c r="AA102" i="8" s="1"/>
  <c r="Z94" i="8"/>
  <c r="AA94" i="8" s="1"/>
  <c r="Z86" i="8"/>
  <c r="AA86" i="8" s="1"/>
  <c r="Z78" i="8"/>
  <c r="AA78" i="8" s="1"/>
  <c r="Z70" i="8"/>
  <c r="AA70" i="8" s="1"/>
  <c r="Z62" i="8"/>
  <c r="AA62" i="8" s="1"/>
  <c r="Y54" i="8"/>
  <c r="Y27" i="8"/>
  <c r="F27" i="1" s="1"/>
  <c r="Y117" i="8"/>
  <c r="F117" i="1" s="1"/>
  <c r="Y109" i="8"/>
  <c r="Y101" i="8"/>
  <c r="Y93" i="8"/>
  <c r="Y85" i="8"/>
  <c r="Y77" i="8"/>
  <c r="Y69" i="8"/>
  <c r="Y61" i="8"/>
  <c r="X53" i="8"/>
  <c r="X45" i="8"/>
  <c r="X37" i="8"/>
  <c r="Y102" i="8"/>
  <c r="Y78" i="8"/>
  <c r="Z117" i="8"/>
  <c r="Z93" i="8"/>
  <c r="AA93" i="8" s="1"/>
  <c r="Z61" i="8"/>
  <c r="AA61" i="8" s="1"/>
  <c r="Z29" i="8"/>
  <c r="AA29" i="8" s="1"/>
  <c r="Y46" i="8"/>
  <c r="Y22" i="8"/>
  <c r="Z115" i="8"/>
  <c r="Z107" i="8"/>
  <c r="AA107" i="8" s="1"/>
  <c r="Z99" i="8"/>
  <c r="AA99" i="8" s="1"/>
  <c r="Z91" i="8"/>
  <c r="AA91" i="8" s="1"/>
  <c r="Z83" i="8"/>
  <c r="AA83" i="8" s="1"/>
  <c r="Z75" i="8"/>
  <c r="AA75" i="8" s="1"/>
  <c r="Z67" i="8"/>
  <c r="AA67" i="8" s="1"/>
  <c r="Z59" i="8"/>
  <c r="Y18" i="8"/>
  <c r="Z85" i="8"/>
  <c r="AA85" i="8" s="1"/>
  <c r="Z53" i="8"/>
  <c r="Z21" i="8"/>
  <c r="AA21" i="8" s="1"/>
  <c r="Y94" i="8"/>
  <c r="Y70" i="8"/>
  <c r="Y38" i="8"/>
  <c r="Y14" i="8"/>
  <c r="Z109" i="8"/>
  <c r="AA109" i="8" s="1"/>
  <c r="Z18" i="8"/>
  <c r="AA18" i="8" s="1"/>
  <c r="X41" i="8"/>
  <c r="Y118" i="8"/>
  <c r="Y91" i="8"/>
  <c r="Y35" i="8"/>
  <c r="Y11" i="8"/>
  <c r="Z77" i="8"/>
  <c r="Z45" i="8"/>
  <c r="AA45" i="8" s="1"/>
  <c r="Z13" i="8"/>
  <c r="Y62" i="8"/>
  <c r="F62" i="1" s="1"/>
  <c r="Y110" i="8"/>
  <c r="Y86" i="8"/>
  <c r="F86" i="1" s="1"/>
  <c r="Y30" i="8"/>
  <c r="F30" i="1" s="1"/>
  <c r="Y6" i="8"/>
  <c r="F6" i="1" s="1"/>
  <c r="Z101" i="8"/>
  <c r="AA101" i="8" s="1"/>
  <c r="Z69" i="8"/>
  <c r="AA69" i="8" s="1"/>
  <c r="Z37" i="8"/>
  <c r="AA37" i="8" s="1"/>
  <c r="Z5" i="8"/>
  <c r="AA5" i="8" s="1"/>
  <c r="A83" i="1"/>
  <c r="A111" i="1"/>
  <c r="A87" i="1"/>
  <c r="A61" i="1"/>
  <c r="A72" i="1"/>
  <c r="A3" i="1"/>
  <c r="A55" i="1"/>
  <c r="A40" i="1"/>
  <c r="A54" i="1"/>
  <c r="A66" i="1"/>
  <c r="A93" i="1"/>
  <c r="I24" i="8"/>
  <c r="I22" i="8"/>
  <c r="I21" i="8"/>
  <c r="J21" i="8" s="1"/>
  <c r="A68" i="1"/>
  <c r="A5" i="1"/>
  <c r="A99" i="1"/>
  <c r="A12" i="1"/>
  <c r="A32" i="1"/>
  <c r="A6" i="1"/>
  <c r="A24" i="1"/>
  <c r="A42" i="1"/>
  <c r="A108" i="1"/>
  <c r="A69" i="1"/>
  <c r="A104" i="1"/>
  <c r="A80" i="1"/>
  <c r="A92" i="1"/>
  <c r="A116" i="1"/>
  <c r="A53" i="1"/>
  <c r="A102" i="1"/>
  <c r="A18" i="1"/>
  <c r="A78" i="1"/>
  <c r="A30" i="1"/>
  <c r="A94" i="1"/>
  <c r="A15" i="1"/>
  <c r="A20" i="1"/>
  <c r="A70" i="1"/>
  <c r="A44" i="1"/>
  <c r="A88" i="1"/>
  <c r="A109" i="1"/>
  <c r="A84" i="1"/>
  <c r="A62" i="1"/>
  <c r="A29" i="1"/>
  <c r="A120" i="1"/>
  <c r="A95" i="1"/>
  <c r="A110" i="1"/>
  <c r="A79" i="1"/>
  <c r="A85" i="1"/>
  <c r="A96" i="1"/>
  <c r="A103" i="1"/>
  <c r="A118" i="1"/>
  <c r="A119" i="1"/>
  <c r="A107" i="1"/>
  <c r="A45" i="1"/>
  <c r="A27" i="1"/>
  <c r="A28" i="1"/>
  <c r="A35" i="1"/>
  <c r="A43" i="1"/>
  <c r="A52" i="1"/>
  <c r="A75" i="1"/>
  <c r="A91" i="1"/>
  <c r="A4" i="1"/>
  <c r="A13" i="1"/>
  <c r="A76" i="1"/>
  <c r="A101" i="1"/>
  <c r="A14" i="1"/>
  <c r="A46" i="1"/>
  <c r="A59" i="1"/>
  <c r="A67" i="1"/>
  <c r="A117" i="1"/>
  <c r="A8" i="1"/>
  <c r="A112" i="1"/>
  <c r="A100" i="1"/>
  <c r="A37" i="1"/>
  <c r="A19" i="1"/>
  <c r="H121" i="8"/>
  <c r="H2" i="1"/>
  <c r="Y119" i="8"/>
  <c r="Z119" i="8"/>
  <c r="AA119" i="8" s="1"/>
  <c r="Y111" i="8"/>
  <c r="Z111" i="8"/>
  <c r="AA111" i="8" s="1"/>
  <c r="Y103" i="8"/>
  <c r="Z103" i="8"/>
  <c r="AA103" i="8" s="1"/>
  <c r="Y95" i="8"/>
  <c r="Z95" i="8"/>
  <c r="AA95" i="8" s="1"/>
  <c r="Y87" i="8"/>
  <c r="Z87" i="8"/>
  <c r="AA87" i="8" s="1"/>
  <c r="Y79" i="8"/>
  <c r="Z79" i="8"/>
  <c r="AA79" i="8" s="1"/>
  <c r="Y71" i="8"/>
  <c r="Z71" i="8"/>
  <c r="AA71" i="8" s="1"/>
  <c r="Y63" i="8"/>
  <c r="Z63" i="8"/>
  <c r="Y55" i="8"/>
  <c r="Z55" i="8"/>
  <c r="Y47" i="8"/>
  <c r="Z47" i="8"/>
  <c r="AA47" i="8" s="1"/>
  <c r="Y39" i="8"/>
  <c r="Z39" i="8"/>
  <c r="AA39" i="8" s="1"/>
  <c r="Y31" i="8"/>
  <c r="Z31" i="8"/>
  <c r="AA31" i="8" s="1"/>
  <c r="Y23" i="8"/>
  <c r="Z23" i="8"/>
  <c r="AA23" i="8" s="1"/>
  <c r="Y15" i="8"/>
  <c r="Z15" i="8"/>
  <c r="AA15" i="8" s="1"/>
  <c r="Y7" i="8"/>
  <c r="Z7" i="8"/>
  <c r="AA7" i="8" s="1"/>
  <c r="X104" i="8"/>
  <c r="F112" i="1"/>
  <c r="F16" i="1"/>
  <c r="E87" i="1"/>
  <c r="E55" i="1"/>
  <c r="Y115" i="8"/>
  <c r="F115" i="1" s="1"/>
  <c r="Y51" i="8"/>
  <c r="E23" i="1"/>
  <c r="F72" i="1"/>
  <c r="F40" i="1"/>
  <c r="F8" i="1"/>
  <c r="E63" i="1"/>
  <c r="E31" i="1"/>
  <c r="Y116" i="8"/>
  <c r="F116" i="1" s="1"/>
  <c r="Z116" i="8"/>
  <c r="AA116" i="8" s="1"/>
  <c r="Y108" i="8"/>
  <c r="Z108" i="8"/>
  <c r="AA108" i="8" s="1"/>
  <c r="Y100" i="8"/>
  <c r="F100" i="1" s="1"/>
  <c r="Z100" i="8"/>
  <c r="Y92" i="8"/>
  <c r="Z92" i="8"/>
  <c r="AA92" i="8" s="1"/>
  <c r="Y84" i="8"/>
  <c r="F84" i="1" s="1"/>
  <c r="Z84" i="8"/>
  <c r="Y76" i="8"/>
  <c r="Z76" i="8"/>
  <c r="AA76" i="8" s="1"/>
  <c r="Y68" i="8"/>
  <c r="Z68" i="8"/>
  <c r="AA68" i="8" s="1"/>
  <c r="Y60" i="8"/>
  <c r="Z60" i="8"/>
  <c r="AA60" i="8" s="1"/>
  <c r="Y52" i="8"/>
  <c r="F52" i="1" s="1"/>
  <c r="Z52" i="8"/>
  <c r="AA52" i="8" s="1"/>
  <c r="Y44" i="8"/>
  <c r="Z44" i="8"/>
  <c r="AA44" i="8" s="1"/>
  <c r="Y36" i="8"/>
  <c r="F36" i="1" s="1"/>
  <c r="Z36" i="8"/>
  <c r="AA36" i="8" s="1"/>
  <c r="Y28" i="8"/>
  <c r="Z28" i="8"/>
  <c r="AA28" i="8" s="1"/>
  <c r="Y20" i="8"/>
  <c r="F20" i="1" s="1"/>
  <c r="Z20" i="8"/>
  <c r="Y12" i="8"/>
  <c r="Z12" i="8"/>
  <c r="AA12" i="8" s="1"/>
  <c r="Y67" i="8"/>
  <c r="Y3" i="8"/>
  <c r="E103" i="1"/>
  <c r="Y107" i="8"/>
  <c r="Y43" i="8"/>
  <c r="F43" i="1" s="1"/>
  <c r="M96" i="8"/>
  <c r="F96" i="1"/>
  <c r="E71" i="1"/>
  <c r="E39" i="1"/>
  <c r="Y83" i="8"/>
  <c r="Y19" i="8"/>
  <c r="E95" i="1"/>
  <c r="E111" i="1"/>
  <c r="E7" i="1"/>
  <c r="Y59" i="8"/>
  <c r="Z97" i="8"/>
  <c r="AA97" i="8" s="1"/>
  <c r="Z89" i="8"/>
  <c r="AA89" i="8" s="1"/>
  <c r="Z81" i="8"/>
  <c r="AA81" i="8" s="1"/>
  <c r="Z73" i="8"/>
  <c r="AA73" i="8" s="1"/>
  <c r="Z65" i="8"/>
  <c r="Z57" i="8"/>
  <c r="AA57" i="8" s="1"/>
  <c r="Z49" i="8"/>
  <c r="Z41" i="8"/>
  <c r="Z33" i="8"/>
  <c r="G33" i="1" s="1"/>
  <c r="Z25" i="8"/>
  <c r="Z17" i="8"/>
  <c r="AA17" i="8" s="1"/>
  <c r="Z9" i="8"/>
  <c r="Z120" i="8"/>
  <c r="AA120" i="8" s="1"/>
  <c r="Z112" i="8"/>
  <c r="AA112" i="8" s="1"/>
  <c r="Z104" i="8"/>
  <c r="AA104" i="8" s="1"/>
  <c r="Z96" i="8"/>
  <c r="AA96" i="8" s="1"/>
  <c r="Z88" i="8"/>
  <c r="AA88" i="8" s="1"/>
  <c r="Z80" i="8"/>
  <c r="AA80" i="8" s="1"/>
  <c r="Z72" i="8"/>
  <c r="AA72" i="8" s="1"/>
  <c r="Z64" i="8"/>
  <c r="AA64" i="8" s="1"/>
  <c r="Z56" i="8"/>
  <c r="AA56" i="8" s="1"/>
  <c r="Z48" i="8"/>
  <c r="AA48" i="8" s="1"/>
  <c r="Z40" i="8"/>
  <c r="AA40" i="8" s="1"/>
  <c r="Z32" i="8"/>
  <c r="AA32" i="8" s="1"/>
  <c r="Z24" i="8"/>
  <c r="AA24" i="8" s="1"/>
  <c r="Z16" i="8"/>
  <c r="AA16" i="8" s="1"/>
  <c r="Z8" i="8"/>
  <c r="AA8" i="8" s="1"/>
  <c r="G82" i="1"/>
  <c r="G66" i="1"/>
  <c r="G18" i="1"/>
  <c r="G10" i="1"/>
  <c r="J17" i="1"/>
  <c r="J25" i="1"/>
  <c r="J33" i="1"/>
  <c r="J41" i="1"/>
  <c r="J49" i="1"/>
  <c r="F90" i="1"/>
  <c r="F26" i="1"/>
  <c r="F114" i="1"/>
  <c r="F50" i="1"/>
  <c r="F106" i="1"/>
  <c r="F34" i="1"/>
  <c r="F42" i="1"/>
  <c r="F98" i="1"/>
  <c r="F37" i="1"/>
  <c r="E98" i="1"/>
  <c r="E34" i="1"/>
  <c r="E106" i="1"/>
  <c r="E42" i="1"/>
  <c r="E114" i="1"/>
  <c r="E50" i="1"/>
  <c r="G50" i="1"/>
  <c r="E58" i="1"/>
  <c r="E66" i="1"/>
  <c r="F45" i="1"/>
  <c r="E74" i="1"/>
  <c r="E10" i="1"/>
  <c r="E82" i="1"/>
  <c r="E18" i="1"/>
  <c r="F118" i="1"/>
  <c r="F110" i="1"/>
  <c r="F102" i="1"/>
  <c r="F94" i="1"/>
  <c r="F78" i="1"/>
  <c r="F70" i="1"/>
  <c r="F54" i="1"/>
  <c r="F46" i="1"/>
  <c r="F22" i="1"/>
  <c r="F93" i="1"/>
  <c r="F69" i="1"/>
  <c r="F53" i="1"/>
  <c r="F5" i="1"/>
  <c r="F92" i="1"/>
  <c r="F68" i="1"/>
  <c r="F60" i="1"/>
  <c r="F28" i="1"/>
  <c r="F4" i="1"/>
  <c r="F85" i="1"/>
  <c r="F21" i="1"/>
  <c r="F99" i="1"/>
  <c r="F91" i="1"/>
  <c r="F75" i="1"/>
  <c r="F67" i="1"/>
  <c r="F59" i="1"/>
  <c r="F3" i="1"/>
  <c r="G105" i="1"/>
  <c r="G97" i="1"/>
  <c r="G89" i="1"/>
  <c r="G25" i="1"/>
  <c r="G9" i="1"/>
  <c r="F29" i="1"/>
  <c r="F101" i="1"/>
  <c r="F61" i="1"/>
  <c r="F13" i="1"/>
  <c r="G2" i="1"/>
  <c r="M51" i="8"/>
  <c r="M115" i="8"/>
  <c r="M92" i="8"/>
  <c r="M83" i="8"/>
  <c r="M119" i="8"/>
  <c r="M11" i="8"/>
  <c r="M27" i="8"/>
  <c r="M59" i="8"/>
  <c r="M75" i="8"/>
  <c r="M43" i="8"/>
  <c r="M47" i="8"/>
  <c r="M117" i="8"/>
  <c r="M2" i="8"/>
  <c r="M39" i="8"/>
  <c r="M63" i="8"/>
  <c r="M87" i="8"/>
  <c r="M99" i="8"/>
  <c r="M67" i="8"/>
  <c r="M108" i="8"/>
  <c r="M4" i="8"/>
  <c r="M80" i="8"/>
  <c r="M86" i="8"/>
  <c r="M95" i="8"/>
  <c r="M118" i="8"/>
  <c r="M31" i="8"/>
  <c r="M35" i="8"/>
  <c r="M19" i="8"/>
  <c r="M23" i="8"/>
  <c r="M112" i="8"/>
  <c r="M3" i="8"/>
  <c r="M15" i="8"/>
  <c r="M55" i="8"/>
  <c r="M72" i="8"/>
  <c r="M88" i="8"/>
  <c r="M120" i="8"/>
  <c r="M100" i="8"/>
  <c r="M111" i="8"/>
  <c r="M113" i="8"/>
  <c r="M116" i="8"/>
  <c r="M69" i="8"/>
  <c r="M77" i="8"/>
  <c r="M85" i="8"/>
  <c r="M89" i="8"/>
  <c r="M103" i="8"/>
  <c r="M104" i="8"/>
  <c r="M22" i="8"/>
  <c r="M26" i="8"/>
  <c r="M30" i="8"/>
  <c r="M34" i="8"/>
  <c r="M38" i="8"/>
  <c r="M42" i="8"/>
  <c r="M46" i="8"/>
  <c r="M50" i="8"/>
  <c r="M54" i="8"/>
  <c r="M58" i="8"/>
  <c r="M62" i="8"/>
  <c r="M66" i="8"/>
  <c r="M74" i="8"/>
  <c r="M82" i="8"/>
  <c r="M18" i="8"/>
  <c r="M71" i="8"/>
  <c r="M79" i="8"/>
  <c r="M93" i="8"/>
  <c r="M97" i="8"/>
  <c r="M14" i="8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8" i="8"/>
  <c r="M76" i="8"/>
  <c r="M84" i="8"/>
  <c r="M101" i="8"/>
  <c r="M10" i="8"/>
  <c r="M73" i="8"/>
  <c r="M81" i="8"/>
  <c r="M105" i="8"/>
  <c r="M12" i="8"/>
  <c r="M16" i="8"/>
  <c r="M20" i="8"/>
  <c r="M24" i="8"/>
  <c r="M28" i="8"/>
  <c r="M32" i="8"/>
  <c r="M36" i="8"/>
  <c r="M40" i="8"/>
  <c r="M44" i="8"/>
  <c r="M48" i="8"/>
  <c r="M52" i="8"/>
  <c r="M56" i="8"/>
  <c r="M60" i="8"/>
  <c r="M64" i="8"/>
  <c r="M70" i="8"/>
  <c r="M78" i="8"/>
  <c r="M109" i="8"/>
  <c r="AA114" i="8" l="1"/>
  <c r="G113" i="1"/>
  <c r="G42" i="1"/>
  <c r="AA33" i="8"/>
  <c r="G106" i="1"/>
  <c r="X44" i="8"/>
  <c r="G95" i="1"/>
  <c r="X11" i="8"/>
  <c r="G91" i="1"/>
  <c r="X109" i="8"/>
  <c r="X48" i="8"/>
  <c r="X88" i="8"/>
  <c r="F88" i="1"/>
  <c r="I116" i="1"/>
  <c r="G20" i="1"/>
  <c r="G84" i="1"/>
  <c r="X38" i="8"/>
  <c r="I64" i="1"/>
  <c r="I54" i="1"/>
  <c r="I113" i="1"/>
  <c r="I86" i="1"/>
  <c r="I39" i="1"/>
  <c r="I11" i="1"/>
  <c r="G41" i="1"/>
  <c r="F11" i="1"/>
  <c r="G34" i="1"/>
  <c r="G64" i="1"/>
  <c r="X19" i="8"/>
  <c r="X43" i="8"/>
  <c r="X20" i="8"/>
  <c r="X52" i="8"/>
  <c r="X84" i="8"/>
  <c r="X116" i="8"/>
  <c r="X115" i="8"/>
  <c r="G7" i="1"/>
  <c r="G39" i="1"/>
  <c r="G71" i="1"/>
  <c r="G103" i="1"/>
  <c r="X30" i="8"/>
  <c r="X91" i="8"/>
  <c r="X70" i="8"/>
  <c r="G67" i="1"/>
  <c r="G99" i="1"/>
  <c r="G117" i="1"/>
  <c r="J53" i="1"/>
  <c r="X85" i="8"/>
  <c r="X117" i="8"/>
  <c r="G78" i="1"/>
  <c r="G110" i="1"/>
  <c r="X34" i="8"/>
  <c r="X58" i="8"/>
  <c r="X82" i="8"/>
  <c r="X113" i="8"/>
  <c r="X120" i="8"/>
  <c r="F120" i="1"/>
  <c r="X112" i="8"/>
  <c r="I105" i="1"/>
  <c r="I30" i="1"/>
  <c r="I59" i="1"/>
  <c r="G112" i="1"/>
  <c r="X76" i="8"/>
  <c r="X14" i="8"/>
  <c r="X77" i="8"/>
  <c r="G102" i="1"/>
  <c r="X64" i="8"/>
  <c r="I61" i="1"/>
  <c r="I26" i="1"/>
  <c r="I27" i="1"/>
  <c r="F76" i="1"/>
  <c r="G120" i="1"/>
  <c r="I96" i="1"/>
  <c r="G52" i="1"/>
  <c r="G116" i="1"/>
  <c r="X35" i="8"/>
  <c r="X56" i="8"/>
  <c r="F56" i="1"/>
  <c r="X32" i="8"/>
  <c r="I73" i="1"/>
  <c r="I25" i="1"/>
  <c r="I3" i="1"/>
  <c r="I60" i="1"/>
  <c r="I28" i="1"/>
  <c r="I10" i="1"/>
  <c r="I53" i="1"/>
  <c r="I21" i="1"/>
  <c r="I71" i="1"/>
  <c r="I50" i="1"/>
  <c r="I104" i="1"/>
  <c r="I111" i="1"/>
  <c r="I112" i="1"/>
  <c r="I80" i="1"/>
  <c r="I119" i="1"/>
  <c r="F77" i="1"/>
  <c r="G57" i="1"/>
  <c r="F19" i="1"/>
  <c r="G98" i="1"/>
  <c r="G8" i="1"/>
  <c r="G72" i="1"/>
  <c r="G17" i="1"/>
  <c r="G81" i="1"/>
  <c r="X83" i="8"/>
  <c r="X107" i="8"/>
  <c r="G28" i="1"/>
  <c r="G60" i="1"/>
  <c r="G92" i="1"/>
  <c r="X86" i="8"/>
  <c r="X118" i="8"/>
  <c r="X94" i="8"/>
  <c r="G21" i="1"/>
  <c r="X78" i="8"/>
  <c r="X27" i="8"/>
  <c r="X42" i="8"/>
  <c r="X106" i="8"/>
  <c r="J75" i="1"/>
  <c r="F104" i="1"/>
  <c r="I40" i="1"/>
  <c r="I62" i="1"/>
  <c r="I69" i="1"/>
  <c r="G31" i="1"/>
  <c r="G101" i="1"/>
  <c r="G61" i="1"/>
  <c r="I70" i="1"/>
  <c r="I29" i="1"/>
  <c r="I15" i="1"/>
  <c r="G56" i="1"/>
  <c r="I57" i="1"/>
  <c r="I22" i="1"/>
  <c r="I24" i="1"/>
  <c r="I49" i="1"/>
  <c r="I17" i="1"/>
  <c r="I18" i="1"/>
  <c r="I46" i="1"/>
  <c r="I103" i="1"/>
  <c r="I100" i="1"/>
  <c r="I23" i="1"/>
  <c r="I4" i="1"/>
  <c r="I117" i="1"/>
  <c r="I83" i="1"/>
  <c r="G73" i="1"/>
  <c r="F14" i="1"/>
  <c r="G16" i="1"/>
  <c r="G80" i="1"/>
  <c r="X28" i="8"/>
  <c r="X60" i="8"/>
  <c r="X92" i="8"/>
  <c r="G15" i="1"/>
  <c r="G47" i="1"/>
  <c r="G79" i="1"/>
  <c r="G111" i="1"/>
  <c r="X110" i="8"/>
  <c r="G53" i="1"/>
  <c r="G75" i="1"/>
  <c r="G107" i="1"/>
  <c r="X102" i="8"/>
  <c r="X61" i="8"/>
  <c r="X93" i="8"/>
  <c r="X54" i="8"/>
  <c r="G86" i="1"/>
  <c r="G118" i="1"/>
  <c r="X81" i="8"/>
  <c r="X40" i="8"/>
  <c r="J24" i="1"/>
  <c r="X105" i="8"/>
  <c r="I97" i="1"/>
  <c r="I118" i="1"/>
  <c r="X108" i="8"/>
  <c r="G63" i="1"/>
  <c r="G59" i="1"/>
  <c r="I93" i="1"/>
  <c r="X6" i="8"/>
  <c r="G93" i="1"/>
  <c r="X98" i="8"/>
  <c r="X89" i="8"/>
  <c r="I32" i="1"/>
  <c r="I79" i="1"/>
  <c r="I56" i="1"/>
  <c r="I101" i="1"/>
  <c r="I52" i="1"/>
  <c r="I20" i="1"/>
  <c r="I84" i="1"/>
  <c r="I45" i="1"/>
  <c r="I13" i="1"/>
  <c r="I82" i="1"/>
  <c r="I42" i="1"/>
  <c r="I89" i="1"/>
  <c r="I120" i="1"/>
  <c r="I19" i="1"/>
  <c r="I108" i="1"/>
  <c r="I47" i="1"/>
  <c r="I92" i="1"/>
  <c r="F35" i="1"/>
  <c r="F44" i="1"/>
  <c r="F108" i="1"/>
  <c r="G58" i="1"/>
  <c r="G24" i="1"/>
  <c r="G88" i="1"/>
  <c r="X3" i="8"/>
  <c r="G36" i="1"/>
  <c r="G68" i="1"/>
  <c r="G100" i="1"/>
  <c r="G5" i="1"/>
  <c r="G13" i="1"/>
  <c r="G85" i="1"/>
  <c r="X22" i="8"/>
  <c r="X26" i="8"/>
  <c r="X66" i="8"/>
  <c r="J66" i="1" s="1"/>
  <c r="G90" i="1"/>
  <c r="J99" i="1"/>
  <c r="I78" i="1"/>
  <c r="I33" i="1"/>
  <c r="I55" i="1"/>
  <c r="X12" i="8"/>
  <c r="J45" i="1"/>
  <c r="G70" i="1"/>
  <c r="I36" i="1"/>
  <c r="I58" i="1"/>
  <c r="I63" i="1"/>
  <c r="F12" i="1"/>
  <c r="G65" i="1"/>
  <c r="J104" i="1"/>
  <c r="I48" i="1"/>
  <c r="I16" i="1"/>
  <c r="I76" i="1"/>
  <c r="I41" i="1"/>
  <c r="I9" i="1"/>
  <c r="I74" i="1"/>
  <c r="I38" i="1"/>
  <c r="I85" i="1"/>
  <c r="I88" i="1"/>
  <c r="I35" i="1"/>
  <c r="I67" i="1"/>
  <c r="I43" i="1"/>
  <c r="I115" i="1"/>
  <c r="F109" i="1"/>
  <c r="G32" i="1"/>
  <c r="G96" i="1"/>
  <c r="X59" i="8"/>
  <c r="F32" i="1"/>
  <c r="X67" i="8"/>
  <c r="X36" i="8"/>
  <c r="X68" i="8"/>
  <c r="X100" i="8"/>
  <c r="F48" i="1"/>
  <c r="G23" i="1"/>
  <c r="G55" i="1"/>
  <c r="G87" i="1"/>
  <c r="G119" i="1"/>
  <c r="G37" i="1"/>
  <c r="G45" i="1"/>
  <c r="X18" i="8"/>
  <c r="G83" i="1"/>
  <c r="G115" i="1"/>
  <c r="X46" i="8"/>
  <c r="J37" i="1"/>
  <c r="X69" i="8"/>
  <c r="X101" i="8"/>
  <c r="G62" i="1"/>
  <c r="G94" i="1"/>
  <c r="G26" i="1"/>
  <c r="X50" i="8"/>
  <c r="X90" i="8"/>
  <c r="X80" i="8"/>
  <c r="X97" i="8"/>
  <c r="X72" i="8"/>
  <c r="I65" i="1"/>
  <c r="I87" i="1"/>
  <c r="G48" i="1"/>
  <c r="X96" i="8"/>
  <c r="I81" i="1"/>
  <c r="I95" i="1"/>
  <c r="X51" i="8"/>
  <c r="I109" i="1"/>
  <c r="I44" i="1"/>
  <c r="I12" i="1"/>
  <c r="I68" i="1"/>
  <c r="I37" i="1"/>
  <c r="I14" i="1"/>
  <c r="I66" i="1"/>
  <c r="I34" i="1"/>
  <c r="I77" i="1"/>
  <c r="I72" i="1"/>
  <c r="I31" i="1"/>
  <c r="I99" i="1"/>
  <c r="I75" i="1"/>
  <c r="I51" i="1"/>
  <c r="F51" i="1"/>
  <c r="F38" i="1"/>
  <c r="G74" i="1"/>
  <c r="G40" i="1"/>
  <c r="G104" i="1"/>
  <c r="G49" i="1"/>
  <c r="F64" i="1"/>
  <c r="G12" i="1"/>
  <c r="G44" i="1"/>
  <c r="G76" i="1"/>
  <c r="G108" i="1"/>
  <c r="G69" i="1"/>
  <c r="X62" i="8"/>
  <c r="G77" i="1"/>
  <c r="G109" i="1"/>
  <c r="G29" i="1"/>
  <c r="X74" i="8"/>
  <c r="X114" i="8"/>
  <c r="X65" i="8"/>
  <c r="X73" i="8"/>
  <c r="X57" i="8"/>
  <c r="X2" i="8"/>
  <c r="A21" i="1"/>
  <c r="F71" i="1"/>
  <c r="X71" i="8"/>
  <c r="F107" i="1"/>
  <c r="W3" i="8"/>
  <c r="W4" i="8" s="1"/>
  <c r="I2" i="1"/>
  <c r="X15" i="8"/>
  <c r="F15" i="1"/>
  <c r="X47" i="8"/>
  <c r="F47" i="1"/>
  <c r="X79" i="8"/>
  <c r="F79" i="1"/>
  <c r="X111" i="8"/>
  <c r="F111" i="1"/>
  <c r="X7" i="8"/>
  <c r="F7" i="1"/>
  <c r="X39" i="8"/>
  <c r="F39" i="1"/>
  <c r="X103" i="8"/>
  <c r="F103" i="1"/>
  <c r="X23" i="8"/>
  <c r="F23" i="1"/>
  <c r="X55" i="8"/>
  <c r="F55" i="1"/>
  <c r="X87" i="8"/>
  <c r="F87" i="1"/>
  <c r="X119" i="8"/>
  <c r="F119" i="1"/>
  <c r="F83" i="1"/>
  <c r="F31" i="1"/>
  <c r="X31" i="8"/>
  <c r="X63" i="8"/>
  <c r="F63" i="1"/>
  <c r="F95" i="1"/>
  <c r="X95" i="8"/>
  <c r="F66" i="1"/>
  <c r="F74" i="1"/>
  <c r="F82" i="1"/>
  <c r="J82" i="1"/>
  <c r="F10" i="1"/>
  <c r="J10" i="1"/>
  <c r="F18" i="1"/>
  <c r="J18" i="1"/>
  <c r="F58" i="1"/>
  <c r="F9" i="1"/>
  <c r="F17" i="1"/>
  <c r="F81" i="1"/>
  <c r="F97" i="1"/>
  <c r="F25" i="1"/>
  <c r="F41" i="1"/>
  <c r="F105" i="1"/>
  <c r="F33" i="1"/>
  <c r="F49" i="1"/>
  <c r="F113" i="1"/>
  <c r="F89" i="1"/>
  <c r="F57" i="1"/>
  <c r="F65" i="1"/>
  <c r="F73" i="1"/>
  <c r="F2" i="1"/>
  <c r="J57" i="1" l="1"/>
  <c r="J60" i="1"/>
  <c r="J86" i="1"/>
  <c r="J95" i="1"/>
  <c r="J119" i="1"/>
  <c r="J103" i="1"/>
  <c r="J79" i="1"/>
  <c r="J71" i="1"/>
  <c r="J73" i="1"/>
  <c r="J51" i="1"/>
  <c r="J97" i="1"/>
  <c r="J69" i="1"/>
  <c r="J3" i="1"/>
  <c r="J105" i="1"/>
  <c r="J61" i="1"/>
  <c r="J28" i="1"/>
  <c r="J78" i="1"/>
  <c r="J107" i="1"/>
  <c r="J77" i="1"/>
  <c r="J38" i="1"/>
  <c r="J72" i="1"/>
  <c r="J118" i="1"/>
  <c r="J26" i="1"/>
  <c r="J30" i="1"/>
  <c r="J100" i="1"/>
  <c r="J22" i="1"/>
  <c r="J56" i="1"/>
  <c r="J120" i="1"/>
  <c r="J34" i="1"/>
  <c r="J85" i="1"/>
  <c r="J115" i="1"/>
  <c r="J20" i="1"/>
  <c r="J88" i="1"/>
  <c r="J11" i="1"/>
  <c r="J111" i="1"/>
  <c r="J98" i="1"/>
  <c r="J39" i="1"/>
  <c r="J47" i="1"/>
  <c r="J65" i="1"/>
  <c r="J80" i="1"/>
  <c r="J59" i="1"/>
  <c r="J12" i="1"/>
  <c r="J6" i="1"/>
  <c r="J108" i="1"/>
  <c r="J102" i="1"/>
  <c r="J110" i="1"/>
  <c r="J106" i="1"/>
  <c r="J83" i="1"/>
  <c r="J14" i="1"/>
  <c r="J23" i="1"/>
  <c r="J101" i="1"/>
  <c r="J93" i="1"/>
  <c r="J27" i="1"/>
  <c r="J52" i="1"/>
  <c r="J87" i="1"/>
  <c r="J63" i="1"/>
  <c r="J114" i="1"/>
  <c r="J90" i="1"/>
  <c r="J68" i="1"/>
  <c r="J35" i="1"/>
  <c r="J113" i="1"/>
  <c r="J70" i="1"/>
  <c r="J116" i="1"/>
  <c r="J43" i="1"/>
  <c r="J48" i="1"/>
  <c r="J81" i="1"/>
  <c r="J32" i="1"/>
  <c r="J67" i="1"/>
  <c r="J117" i="1"/>
  <c r="J58" i="1"/>
  <c r="J74" i="1"/>
  <c r="J31" i="1"/>
  <c r="J7" i="1"/>
  <c r="J15" i="1"/>
  <c r="J2" i="1"/>
  <c r="J46" i="1"/>
  <c r="J89" i="1"/>
  <c r="J40" i="1"/>
  <c r="J54" i="1"/>
  <c r="J92" i="1"/>
  <c r="J42" i="1"/>
  <c r="J94" i="1"/>
  <c r="J64" i="1"/>
  <c r="J76" i="1"/>
  <c r="J96" i="1"/>
  <c r="J112" i="1"/>
  <c r="J55" i="1"/>
  <c r="J62" i="1"/>
  <c r="J50" i="1"/>
  <c r="J36" i="1"/>
  <c r="J91" i="1"/>
  <c r="J84" i="1"/>
  <c r="J19" i="1"/>
  <c r="J109" i="1"/>
  <c r="J44" i="1"/>
  <c r="N2" i="5"/>
  <c r="J4" i="5"/>
  <c r="J6" i="5"/>
  <c r="J7" i="5"/>
  <c r="J9" i="5"/>
  <c r="J10" i="5"/>
  <c r="J12" i="5"/>
  <c r="J13" i="5"/>
  <c r="J15" i="5"/>
  <c r="J16" i="5"/>
  <c r="J18" i="5"/>
  <c r="J19" i="5"/>
  <c r="J21" i="5"/>
  <c r="J22" i="5"/>
  <c r="J24" i="5"/>
  <c r="J25" i="5"/>
  <c r="J27" i="5"/>
  <c r="J28" i="5"/>
  <c r="J30" i="5"/>
  <c r="J31" i="5"/>
  <c r="J33" i="5"/>
  <c r="J34" i="5"/>
  <c r="J36" i="5"/>
  <c r="J37" i="5"/>
  <c r="J39" i="5"/>
  <c r="J40" i="5"/>
  <c r="J42" i="5"/>
  <c r="J43" i="5"/>
  <c r="J45" i="5"/>
  <c r="J46" i="5"/>
  <c r="J48" i="5"/>
  <c r="J49" i="5"/>
  <c r="J51" i="5"/>
  <c r="J52" i="5"/>
  <c r="J54" i="5"/>
  <c r="J56" i="5"/>
  <c r="J57" i="5"/>
  <c r="J59" i="5"/>
  <c r="J61" i="5"/>
  <c r="J63" i="5"/>
  <c r="J64" i="5"/>
  <c r="J66" i="5"/>
  <c r="J67" i="5"/>
  <c r="J69" i="5"/>
  <c r="J70" i="5"/>
  <c r="J72" i="5"/>
  <c r="J73" i="5"/>
  <c r="J75" i="5"/>
  <c r="J76" i="5"/>
  <c r="J78" i="5"/>
  <c r="J79" i="5"/>
  <c r="J81" i="5"/>
  <c r="J82" i="5"/>
  <c r="J84" i="5"/>
  <c r="J85" i="5"/>
  <c r="J87" i="5"/>
  <c r="J88" i="5"/>
  <c r="J90" i="5"/>
  <c r="J91" i="5"/>
  <c r="J93" i="5"/>
  <c r="J94" i="5"/>
  <c r="J96" i="5"/>
  <c r="J97" i="5"/>
  <c r="J99" i="5"/>
  <c r="J100" i="5"/>
  <c r="J102" i="5"/>
  <c r="J103" i="5"/>
  <c r="J105" i="5"/>
  <c r="J106" i="5"/>
  <c r="J108" i="5"/>
  <c r="J109" i="5"/>
  <c r="J111" i="5"/>
  <c r="J112" i="5"/>
  <c r="J114" i="5"/>
  <c r="J115" i="5"/>
  <c r="J117" i="5"/>
  <c r="J118" i="5"/>
  <c r="J120" i="5"/>
  <c r="J121" i="5"/>
  <c r="J123" i="5"/>
  <c r="J124" i="5"/>
  <c r="J126" i="5"/>
  <c r="J127" i="5"/>
  <c r="J129" i="5"/>
  <c r="J130" i="5"/>
  <c r="J132" i="5"/>
  <c r="J134" i="5"/>
  <c r="J136" i="5"/>
  <c r="J137" i="5"/>
  <c r="J139" i="5"/>
  <c r="J140" i="5"/>
  <c r="J142" i="5"/>
  <c r="J143" i="5"/>
  <c r="J145" i="5"/>
  <c r="J146" i="5"/>
  <c r="J148" i="5"/>
  <c r="J149" i="5"/>
  <c r="J151" i="5"/>
  <c r="J152" i="5"/>
  <c r="J154" i="5"/>
  <c r="J155" i="5"/>
  <c r="J157" i="5"/>
  <c r="J158" i="5"/>
  <c r="J160" i="5"/>
  <c r="J161" i="5"/>
  <c r="J163" i="5"/>
  <c r="J164" i="5"/>
  <c r="J166" i="5"/>
  <c r="J167" i="5"/>
  <c r="J169" i="5"/>
  <c r="J170" i="5"/>
  <c r="J172" i="5"/>
  <c r="J174" i="5"/>
  <c r="J175" i="5"/>
  <c r="J177" i="5"/>
  <c r="J178" i="5"/>
  <c r="J180" i="5"/>
  <c r="J181" i="5"/>
  <c r="J183" i="5"/>
  <c r="J184" i="5"/>
  <c r="J186" i="5"/>
  <c r="J187" i="5"/>
  <c r="J189" i="5"/>
  <c r="J190" i="5"/>
  <c r="J192" i="5"/>
  <c r="J193" i="5"/>
  <c r="J195" i="5"/>
  <c r="J196" i="5"/>
  <c r="J198" i="5"/>
  <c r="J199" i="5"/>
  <c r="J201" i="5"/>
  <c r="J202" i="5"/>
  <c r="J204" i="5"/>
  <c r="J205" i="5"/>
  <c r="J207" i="5"/>
  <c r="J209" i="5"/>
  <c r="J210" i="5"/>
  <c r="J212" i="5"/>
  <c r="J214" i="5"/>
  <c r="J215" i="5"/>
  <c r="J217" i="5"/>
  <c r="J218" i="5"/>
  <c r="J220" i="5"/>
  <c r="J221" i="5"/>
  <c r="J223" i="5"/>
  <c r="J224" i="5"/>
  <c r="J226" i="5"/>
  <c r="J227" i="5"/>
  <c r="J229" i="5"/>
  <c r="J230" i="5"/>
  <c r="J232" i="5"/>
  <c r="J233" i="5"/>
  <c r="J235" i="5"/>
  <c r="J236" i="5"/>
  <c r="J238" i="5"/>
  <c r="J239" i="5"/>
  <c r="J241" i="5"/>
  <c r="J242" i="5"/>
  <c r="J244" i="5"/>
  <c r="J245" i="5"/>
  <c r="J247" i="5"/>
  <c r="J249" i="5"/>
  <c r="J250" i="5"/>
  <c r="J252" i="5"/>
  <c r="J253" i="5"/>
  <c r="J255" i="5"/>
  <c r="J256" i="5"/>
  <c r="J258" i="5"/>
  <c r="J259" i="5"/>
  <c r="J261" i="5"/>
  <c r="J262" i="5"/>
  <c r="J264" i="5"/>
  <c r="J265" i="5"/>
  <c r="J267" i="5"/>
  <c r="J268" i="5"/>
  <c r="J270" i="5"/>
  <c r="J271" i="5"/>
  <c r="J273" i="5"/>
  <c r="J274" i="5"/>
  <c r="J276" i="5"/>
  <c r="J278" i="5"/>
  <c r="J279" i="5"/>
  <c r="J281" i="5"/>
  <c r="J282" i="5"/>
  <c r="J284" i="5"/>
  <c r="J285" i="5"/>
  <c r="J287" i="5"/>
  <c r="J288" i="5"/>
  <c r="J290" i="5"/>
  <c r="J291" i="5"/>
  <c r="J293" i="5"/>
  <c r="J294" i="5"/>
  <c r="J296" i="5"/>
  <c r="J297" i="5"/>
  <c r="J299" i="5"/>
  <c r="J300" i="5"/>
  <c r="J302" i="5"/>
  <c r="J303" i="5"/>
  <c r="J305" i="5"/>
  <c r="J306" i="5"/>
  <c r="J308" i="5"/>
  <c r="J309" i="5"/>
  <c r="J311" i="5"/>
  <c r="J313" i="5"/>
  <c r="J314" i="5"/>
  <c r="J316" i="5"/>
  <c r="J317" i="5"/>
  <c r="J319" i="5"/>
  <c r="J320" i="5"/>
  <c r="J322" i="5"/>
  <c r="J323" i="5"/>
  <c r="J325" i="5"/>
  <c r="J326" i="5"/>
  <c r="J328" i="5"/>
  <c r="J329" i="5"/>
  <c r="J331" i="5"/>
  <c r="J332" i="5"/>
  <c r="J334" i="5"/>
  <c r="J335" i="5"/>
  <c r="J337" i="5"/>
  <c r="J338" i="5"/>
  <c r="J340" i="5"/>
  <c r="J342" i="5"/>
  <c r="J343" i="5"/>
  <c r="J345" i="5"/>
  <c r="J346" i="5"/>
  <c r="J348" i="5"/>
  <c r="J349" i="5"/>
  <c r="J351" i="5"/>
  <c r="J352" i="5"/>
  <c r="J354" i="5"/>
  <c r="J355" i="5"/>
  <c r="J357" i="5"/>
  <c r="J358" i="5"/>
  <c r="J360" i="5"/>
  <c r="J361" i="5"/>
  <c r="J364" i="5"/>
  <c r="J365" i="5"/>
  <c r="J367" i="5"/>
  <c r="J368" i="5"/>
  <c r="J370" i="5"/>
  <c r="J371" i="5"/>
  <c r="J373" i="5"/>
  <c r="J374" i="5"/>
  <c r="J376" i="5"/>
  <c r="J377" i="5"/>
  <c r="J379" i="5"/>
  <c r="J380" i="5"/>
  <c r="J382" i="5"/>
  <c r="J383" i="5"/>
  <c r="J385" i="5"/>
  <c r="J386" i="5"/>
  <c r="J388" i="5"/>
  <c r="J390" i="5"/>
  <c r="J391" i="5"/>
  <c r="J393" i="5"/>
  <c r="J394" i="5"/>
  <c r="J396" i="5"/>
  <c r="J397" i="5"/>
  <c r="J399" i="5"/>
  <c r="J400" i="5"/>
  <c r="J403" i="5"/>
  <c r="J404" i="5"/>
  <c r="J406" i="5"/>
  <c r="J407" i="5"/>
  <c r="J409" i="5"/>
  <c r="J410" i="5"/>
  <c r="J412" i="5"/>
  <c r="J413" i="5"/>
  <c r="J415" i="5"/>
  <c r="J416" i="5"/>
  <c r="J418" i="5"/>
  <c r="J419" i="5"/>
  <c r="J421" i="5"/>
  <c r="J422" i="5"/>
  <c r="J424" i="5"/>
  <c r="J425" i="5"/>
  <c r="J427" i="5"/>
  <c r="J429" i="5"/>
  <c r="J430" i="5"/>
  <c r="J432" i="5"/>
  <c r="J433" i="5"/>
  <c r="J435" i="5"/>
  <c r="J436" i="5"/>
  <c r="J438" i="5"/>
  <c r="J439" i="5"/>
  <c r="J442" i="5"/>
  <c r="J443" i="5"/>
  <c r="J445" i="5"/>
  <c r="J446" i="5"/>
  <c r="J448" i="5"/>
  <c r="J449" i="5"/>
  <c r="J451" i="5"/>
  <c r="J452" i="5"/>
  <c r="J454" i="5"/>
  <c r="J455" i="5"/>
  <c r="J457" i="5"/>
  <c r="J458" i="5"/>
  <c r="J460" i="5"/>
  <c r="J462" i="5"/>
  <c r="J463" i="5"/>
  <c r="J465" i="5"/>
  <c r="J466" i="5"/>
  <c r="J468" i="5"/>
  <c r="J469" i="5"/>
  <c r="J471" i="5"/>
  <c r="J472" i="5"/>
  <c r="J475" i="5"/>
  <c r="J476" i="5"/>
  <c r="J478" i="5"/>
  <c r="J479" i="5"/>
  <c r="J481" i="5"/>
  <c r="J482" i="5"/>
  <c r="J484" i="5"/>
  <c r="J485" i="5"/>
  <c r="J487" i="5"/>
  <c r="J488" i="5"/>
  <c r="J490" i="5"/>
  <c r="J491" i="5"/>
  <c r="J493" i="5"/>
  <c r="J494" i="5"/>
  <c r="J496" i="5"/>
  <c r="J497" i="5"/>
  <c r="J499" i="5"/>
  <c r="J500" i="5"/>
  <c r="J502" i="5"/>
  <c r="J503" i="5"/>
  <c r="J506" i="5"/>
  <c r="J507" i="5"/>
  <c r="J509" i="5"/>
  <c r="J510" i="5"/>
  <c r="J512" i="5"/>
  <c r="J513" i="5"/>
  <c r="J515" i="5"/>
  <c r="J516" i="5"/>
  <c r="J518" i="5"/>
  <c r="J519" i="5"/>
  <c r="J521" i="5"/>
  <c r="J522" i="5"/>
  <c r="J524" i="5"/>
  <c r="J525" i="5"/>
  <c r="J528" i="5"/>
  <c r="J529" i="5"/>
  <c r="J531" i="5"/>
  <c r="J532" i="5"/>
  <c r="J534" i="5"/>
  <c r="J535" i="5"/>
  <c r="J537" i="5"/>
  <c r="J538" i="5"/>
  <c r="J540" i="5"/>
  <c r="J541" i="5"/>
  <c r="J543" i="5"/>
  <c r="J544" i="5"/>
  <c r="J547" i="5"/>
  <c r="J548" i="5"/>
  <c r="J550" i="5"/>
  <c r="J551" i="5"/>
  <c r="J553" i="5"/>
  <c r="J554" i="5"/>
  <c r="J556" i="5"/>
  <c r="J557" i="5"/>
  <c r="J3" i="5"/>
  <c r="F4" i="5"/>
  <c r="C4" i="9" s="1"/>
  <c r="F5" i="5"/>
  <c r="C5" i="9" s="1"/>
  <c r="F6" i="5"/>
  <c r="C6" i="9" s="1"/>
  <c r="F7" i="5"/>
  <c r="C7" i="9" s="1"/>
  <c r="F8" i="5"/>
  <c r="C8" i="9" s="1"/>
  <c r="F9" i="5"/>
  <c r="C9" i="9" s="1"/>
  <c r="F10" i="5"/>
  <c r="C10" i="9" s="1"/>
  <c r="F11" i="5"/>
  <c r="C11" i="9" s="1"/>
  <c r="F12" i="5"/>
  <c r="C12" i="9" s="1"/>
  <c r="F13" i="5"/>
  <c r="C13" i="9" s="1"/>
  <c r="F14" i="5"/>
  <c r="C14" i="9" s="1"/>
  <c r="F15" i="5"/>
  <c r="C15" i="9" s="1"/>
  <c r="F16" i="5"/>
  <c r="C16" i="9" s="1"/>
  <c r="F17" i="5"/>
  <c r="C17" i="9" s="1"/>
  <c r="F18" i="5"/>
  <c r="C18" i="9" s="1"/>
  <c r="F19" i="5"/>
  <c r="C19" i="9" s="1"/>
  <c r="F20" i="5"/>
  <c r="C20" i="9" s="1"/>
  <c r="F21" i="5"/>
  <c r="C21" i="9" s="1"/>
  <c r="F22" i="5"/>
  <c r="C22" i="9" s="1"/>
  <c r="F23" i="5"/>
  <c r="C23" i="9" s="1"/>
  <c r="F24" i="5"/>
  <c r="C24" i="9" s="1"/>
  <c r="F25" i="5"/>
  <c r="C25" i="9" s="1"/>
  <c r="F26" i="5"/>
  <c r="C26" i="9" s="1"/>
  <c r="F27" i="5"/>
  <c r="C27" i="9" s="1"/>
  <c r="F28" i="5"/>
  <c r="C28" i="9" s="1"/>
  <c r="F29" i="5"/>
  <c r="C29" i="9" s="1"/>
  <c r="F30" i="5"/>
  <c r="C30" i="9" s="1"/>
  <c r="F31" i="5"/>
  <c r="C31" i="9" s="1"/>
  <c r="F32" i="5"/>
  <c r="C32" i="9" s="1"/>
  <c r="F33" i="5"/>
  <c r="C33" i="9" s="1"/>
  <c r="F34" i="5"/>
  <c r="C34" i="9" s="1"/>
  <c r="F35" i="5"/>
  <c r="C35" i="9" s="1"/>
  <c r="F36" i="5"/>
  <c r="C36" i="9" s="1"/>
  <c r="F37" i="5"/>
  <c r="C37" i="9" s="1"/>
  <c r="F38" i="5"/>
  <c r="C38" i="9" s="1"/>
  <c r="F39" i="5"/>
  <c r="C39" i="9" s="1"/>
  <c r="F40" i="5"/>
  <c r="C40" i="9" s="1"/>
  <c r="F41" i="5"/>
  <c r="C41" i="9" s="1"/>
  <c r="F42" i="5"/>
  <c r="C42" i="9" s="1"/>
  <c r="F43" i="5"/>
  <c r="C43" i="9" s="1"/>
  <c r="F44" i="5"/>
  <c r="C44" i="9" s="1"/>
  <c r="F45" i="5"/>
  <c r="C45" i="9" s="1"/>
  <c r="F46" i="5"/>
  <c r="C46" i="9" s="1"/>
  <c r="F47" i="5"/>
  <c r="C47" i="9" s="1"/>
  <c r="F48" i="5"/>
  <c r="C48" i="9" s="1"/>
  <c r="F49" i="5"/>
  <c r="C49" i="9" s="1"/>
  <c r="F50" i="5"/>
  <c r="C50" i="9" s="1"/>
  <c r="F51" i="5"/>
  <c r="C51" i="9" s="1"/>
  <c r="F52" i="5"/>
  <c r="C52" i="9" s="1"/>
  <c r="F53" i="5"/>
  <c r="C53" i="9" s="1"/>
  <c r="F54" i="5"/>
  <c r="C54" i="9" s="1"/>
  <c r="F55" i="5"/>
  <c r="C55" i="9" s="1"/>
  <c r="F56" i="5"/>
  <c r="C56" i="9" s="1"/>
  <c r="F57" i="5"/>
  <c r="C57" i="9" s="1"/>
  <c r="F58" i="5"/>
  <c r="C58" i="9" s="1"/>
  <c r="F59" i="5"/>
  <c r="C59" i="9" s="1"/>
  <c r="F60" i="5"/>
  <c r="C60" i="9" s="1"/>
  <c r="F61" i="5"/>
  <c r="C61" i="9" s="1"/>
  <c r="F62" i="5"/>
  <c r="C62" i="9" s="1"/>
  <c r="F63" i="5"/>
  <c r="C63" i="9" s="1"/>
  <c r="F64" i="5"/>
  <c r="C64" i="9" s="1"/>
  <c r="F65" i="5"/>
  <c r="C65" i="9" s="1"/>
  <c r="F66" i="5"/>
  <c r="C66" i="9" s="1"/>
  <c r="F67" i="5"/>
  <c r="C67" i="9" s="1"/>
  <c r="F68" i="5"/>
  <c r="C68" i="9" s="1"/>
  <c r="F69" i="5"/>
  <c r="C69" i="9" s="1"/>
  <c r="F70" i="5"/>
  <c r="C70" i="9" s="1"/>
  <c r="F71" i="5"/>
  <c r="C71" i="9" s="1"/>
  <c r="F72" i="5"/>
  <c r="C72" i="9" s="1"/>
  <c r="F73" i="5"/>
  <c r="C73" i="9" s="1"/>
  <c r="F74" i="5"/>
  <c r="C74" i="9" s="1"/>
  <c r="F75" i="5"/>
  <c r="C75" i="9" s="1"/>
  <c r="F76" i="5"/>
  <c r="C76" i="9" s="1"/>
  <c r="F77" i="5"/>
  <c r="C77" i="9" s="1"/>
  <c r="F78" i="5"/>
  <c r="C78" i="9" s="1"/>
  <c r="F79" i="5"/>
  <c r="C79" i="9" s="1"/>
  <c r="F80" i="5"/>
  <c r="C80" i="9" s="1"/>
  <c r="F81" i="5"/>
  <c r="C81" i="9" s="1"/>
  <c r="F82" i="5"/>
  <c r="C82" i="9" s="1"/>
  <c r="F83" i="5"/>
  <c r="C83" i="9" s="1"/>
  <c r="F84" i="5"/>
  <c r="C84" i="9" s="1"/>
  <c r="F85" i="5"/>
  <c r="C85" i="9" s="1"/>
  <c r="F86" i="5"/>
  <c r="C86" i="9" s="1"/>
  <c r="F87" i="5"/>
  <c r="C87" i="9" s="1"/>
  <c r="F88" i="5"/>
  <c r="C88" i="9" s="1"/>
  <c r="F89" i="5"/>
  <c r="C89" i="9" s="1"/>
  <c r="F90" i="5"/>
  <c r="C90" i="9" s="1"/>
  <c r="F91" i="5"/>
  <c r="C91" i="9" s="1"/>
  <c r="F92" i="5"/>
  <c r="C92" i="9" s="1"/>
  <c r="F93" i="5"/>
  <c r="C93" i="9" s="1"/>
  <c r="F94" i="5"/>
  <c r="C94" i="9" s="1"/>
  <c r="F95" i="5"/>
  <c r="C95" i="9" s="1"/>
  <c r="F96" i="5"/>
  <c r="C96" i="9" s="1"/>
  <c r="F97" i="5"/>
  <c r="C97" i="9" s="1"/>
  <c r="F98" i="5"/>
  <c r="C98" i="9" s="1"/>
  <c r="F99" i="5"/>
  <c r="C99" i="9" s="1"/>
  <c r="F100" i="5"/>
  <c r="C100" i="9" s="1"/>
  <c r="F101" i="5"/>
  <c r="C101" i="9" s="1"/>
  <c r="F102" i="5"/>
  <c r="C102" i="9" s="1"/>
  <c r="F103" i="5"/>
  <c r="C103" i="9" s="1"/>
  <c r="F104" i="5"/>
  <c r="C104" i="9" s="1"/>
  <c r="F105" i="5"/>
  <c r="C105" i="9" s="1"/>
  <c r="F106" i="5"/>
  <c r="C106" i="9" s="1"/>
  <c r="F107" i="5"/>
  <c r="C107" i="9" s="1"/>
  <c r="F108" i="5"/>
  <c r="C108" i="9" s="1"/>
  <c r="F109" i="5"/>
  <c r="C109" i="9" s="1"/>
  <c r="F110" i="5"/>
  <c r="C110" i="9" s="1"/>
  <c r="F111" i="5"/>
  <c r="C111" i="9" s="1"/>
  <c r="F112" i="5"/>
  <c r="C112" i="9" s="1"/>
  <c r="F113" i="5"/>
  <c r="C113" i="9" s="1"/>
  <c r="F114" i="5"/>
  <c r="C114" i="9" s="1"/>
  <c r="F115" i="5"/>
  <c r="C115" i="9" s="1"/>
  <c r="F116" i="5"/>
  <c r="C116" i="9" s="1"/>
  <c r="F117" i="5"/>
  <c r="C117" i="9" s="1"/>
  <c r="F118" i="5"/>
  <c r="C118" i="9" s="1"/>
  <c r="F119" i="5"/>
  <c r="C119" i="9" s="1"/>
  <c r="F120" i="5"/>
  <c r="C120" i="9" s="1"/>
  <c r="F121" i="5"/>
  <c r="C121" i="9" s="1"/>
  <c r="F122" i="5"/>
  <c r="C122" i="9" s="1"/>
  <c r="F123" i="5"/>
  <c r="C123" i="9" s="1"/>
  <c r="F124" i="5"/>
  <c r="C124" i="9" s="1"/>
  <c r="F125" i="5"/>
  <c r="C125" i="9" s="1"/>
  <c r="F126" i="5"/>
  <c r="C126" i="9" s="1"/>
  <c r="F127" i="5"/>
  <c r="C127" i="9" s="1"/>
  <c r="F128" i="5"/>
  <c r="C128" i="9" s="1"/>
  <c r="F129" i="5"/>
  <c r="C129" i="9" s="1"/>
  <c r="F130" i="5"/>
  <c r="C130" i="9" s="1"/>
  <c r="F131" i="5"/>
  <c r="C131" i="9" s="1"/>
  <c r="F132" i="5"/>
  <c r="C132" i="9" s="1"/>
  <c r="F133" i="5"/>
  <c r="C133" i="9" s="1"/>
  <c r="F134" i="5"/>
  <c r="C134" i="9" s="1"/>
  <c r="F135" i="5"/>
  <c r="C135" i="9" s="1"/>
  <c r="F136" i="5"/>
  <c r="C136" i="9" s="1"/>
  <c r="F137" i="5"/>
  <c r="C137" i="9" s="1"/>
  <c r="F138" i="5"/>
  <c r="C138" i="9" s="1"/>
  <c r="F139" i="5"/>
  <c r="C139" i="9" s="1"/>
  <c r="F140" i="5"/>
  <c r="C140" i="9" s="1"/>
  <c r="F141" i="5"/>
  <c r="C141" i="9" s="1"/>
  <c r="F142" i="5"/>
  <c r="C142" i="9" s="1"/>
  <c r="F143" i="5"/>
  <c r="C143" i="9" s="1"/>
  <c r="F144" i="5"/>
  <c r="C144" i="9" s="1"/>
  <c r="F145" i="5"/>
  <c r="C145" i="9" s="1"/>
  <c r="F146" i="5"/>
  <c r="C146" i="9" s="1"/>
  <c r="F147" i="5"/>
  <c r="C147" i="9" s="1"/>
  <c r="F148" i="5"/>
  <c r="C148" i="9" s="1"/>
  <c r="F149" i="5"/>
  <c r="C149" i="9" s="1"/>
  <c r="F150" i="5"/>
  <c r="C150" i="9" s="1"/>
  <c r="F151" i="5"/>
  <c r="C151" i="9" s="1"/>
  <c r="F152" i="5"/>
  <c r="C152" i="9" s="1"/>
  <c r="F153" i="5"/>
  <c r="C153" i="9" s="1"/>
  <c r="F154" i="5"/>
  <c r="C154" i="9" s="1"/>
  <c r="F155" i="5"/>
  <c r="C155" i="9" s="1"/>
  <c r="F156" i="5"/>
  <c r="C156" i="9" s="1"/>
  <c r="F157" i="5"/>
  <c r="C157" i="9" s="1"/>
  <c r="F158" i="5"/>
  <c r="C158" i="9" s="1"/>
  <c r="F159" i="5"/>
  <c r="C159" i="9" s="1"/>
  <c r="F160" i="5"/>
  <c r="C160" i="9" s="1"/>
  <c r="F161" i="5"/>
  <c r="C161" i="9" s="1"/>
  <c r="F162" i="5"/>
  <c r="C162" i="9" s="1"/>
  <c r="F163" i="5"/>
  <c r="C163" i="9" s="1"/>
  <c r="F164" i="5"/>
  <c r="C164" i="9" s="1"/>
  <c r="F165" i="5"/>
  <c r="C165" i="9" s="1"/>
  <c r="F166" i="5"/>
  <c r="C166" i="9" s="1"/>
  <c r="F167" i="5"/>
  <c r="C167" i="9" s="1"/>
  <c r="F168" i="5"/>
  <c r="C168" i="9" s="1"/>
  <c r="F169" i="5"/>
  <c r="C169" i="9" s="1"/>
  <c r="F170" i="5"/>
  <c r="C170" i="9" s="1"/>
  <c r="F171" i="5"/>
  <c r="C171" i="9" s="1"/>
  <c r="F172" i="5"/>
  <c r="C172" i="9" s="1"/>
  <c r="F173" i="5"/>
  <c r="C173" i="9" s="1"/>
  <c r="F174" i="5"/>
  <c r="C174" i="9" s="1"/>
  <c r="F175" i="5"/>
  <c r="C175" i="9" s="1"/>
  <c r="F176" i="5"/>
  <c r="C176" i="9" s="1"/>
  <c r="F177" i="5"/>
  <c r="C177" i="9" s="1"/>
  <c r="F178" i="5"/>
  <c r="C178" i="9" s="1"/>
  <c r="F179" i="5"/>
  <c r="C179" i="9" s="1"/>
  <c r="F180" i="5"/>
  <c r="C180" i="9" s="1"/>
  <c r="F181" i="5"/>
  <c r="C181" i="9" s="1"/>
  <c r="F182" i="5"/>
  <c r="C182" i="9" s="1"/>
  <c r="F183" i="5"/>
  <c r="C183" i="9" s="1"/>
  <c r="F184" i="5"/>
  <c r="C184" i="9" s="1"/>
  <c r="F185" i="5"/>
  <c r="C185" i="9" s="1"/>
  <c r="F186" i="5"/>
  <c r="C186" i="9" s="1"/>
  <c r="F187" i="5"/>
  <c r="C187" i="9" s="1"/>
  <c r="F188" i="5"/>
  <c r="C188" i="9" s="1"/>
  <c r="F189" i="5"/>
  <c r="C189" i="9" s="1"/>
  <c r="F190" i="5"/>
  <c r="C190" i="9" s="1"/>
  <c r="F191" i="5"/>
  <c r="C191" i="9" s="1"/>
  <c r="F192" i="5"/>
  <c r="C192" i="9" s="1"/>
  <c r="F193" i="5"/>
  <c r="C193" i="9" s="1"/>
  <c r="F194" i="5"/>
  <c r="C194" i="9" s="1"/>
  <c r="F195" i="5"/>
  <c r="C195" i="9" s="1"/>
  <c r="F196" i="5"/>
  <c r="C196" i="9" s="1"/>
  <c r="F197" i="5"/>
  <c r="C197" i="9" s="1"/>
  <c r="F198" i="5"/>
  <c r="C198" i="9" s="1"/>
  <c r="F199" i="5"/>
  <c r="C199" i="9" s="1"/>
  <c r="F200" i="5"/>
  <c r="C200" i="9" s="1"/>
  <c r="F201" i="5"/>
  <c r="C201" i="9" s="1"/>
  <c r="F202" i="5"/>
  <c r="C202" i="9" s="1"/>
  <c r="F203" i="5"/>
  <c r="C203" i="9" s="1"/>
  <c r="F204" i="5"/>
  <c r="C204" i="9" s="1"/>
  <c r="F205" i="5"/>
  <c r="C205" i="9" s="1"/>
  <c r="F206" i="5"/>
  <c r="C206" i="9" s="1"/>
  <c r="F207" i="5"/>
  <c r="C207" i="9" s="1"/>
  <c r="F208" i="5"/>
  <c r="C208" i="9" s="1"/>
  <c r="F209" i="5"/>
  <c r="C209" i="9" s="1"/>
  <c r="F210" i="5"/>
  <c r="C210" i="9" s="1"/>
  <c r="F211" i="5"/>
  <c r="C211" i="9" s="1"/>
  <c r="F212" i="5"/>
  <c r="C212" i="9" s="1"/>
  <c r="F213" i="5"/>
  <c r="C213" i="9" s="1"/>
  <c r="F214" i="5"/>
  <c r="C214" i="9" s="1"/>
  <c r="F215" i="5"/>
  <c r="C215" i="9" s="1"/>
  <c r="F216" i="5"/>
  <c r="C216" i="9" s="1"/>
  <c r="F217" i="5"/>
  <c r="C217" i="9" s="1"/>
  <c r="F218" i="5"/>
  <c r="C218" i="9" s="1"/>
  <c r="F219" i="5"/>
  <c r="C219" i="9" s="1"/>
  <c r="F220" i="5"/>
  <c r="C220" i="9" s="1"/>
  <c r="F221" i="5"/>
  <c r="C221" i="9" s="1"/>
  <c r="F222" i="5"/>
  <c r="C222" i="9" s="1"/>
  <c r="F223" i="5"/>
  <c r="C223" i="9" s="1"/>
  <c r="F224" i="5"/>
  <c r="C224" i="9" s="1"/>
  <c r="F225" i="5"/>
  <c r="C225" i="9" s="1"/>
  <c r="F226" i="5"/>
  <c r="C226" i="9" s="1"/>
  <c r="F227" i="5"/>
  <c r="C227" i="9" s="1"/>
  <c r="F228" i="5"/>
  <c r="C228" i="9" s="1"/>
  <c r="F229" i="5"/>
  <c r="C229" i="9" s="1"/>
  <c r="F230" i="5"/>
  <c r="C230" i="9" s="1"/>
  <c r="F231" i="5"/>
  <c r="C231" i="9" s="1"/>
  <c r="F232" i="5"/>
  <c r="C232" i="9" s="1"/>
  <c r="F233" i="5"/>
  <c r="C233" i="9" s="1"/>
  <c r="F234" i="5"/>
  <c r="C234" i="9" s="1"/>
  <c r="F235" i="5"/>
  <c r="C235" i="9" s="1"/>
  <c r="F236" i="5"/>
  <c r="C236" i="9" s="1"/>
  <c r="F237" i="5"/>
  <c r="C237" i="9" s="1"/>
  <c r="F238" i="5"/>
  <c r="C238" i="9" s="1"/>
  <c r="F239" i="5"/>
  <c r="C239" i="9" s="1"/>
  <c r="F240" i="5"/>
  <c r="C240" i="9" s="1"/>
  <c r="F241" i="5"/>
  <c r="C241" i="9" s="1"/>
  <c r="F242" i="5"/>
  <c r="C242" i="9" s="1"/>
  <c r="F243" i="5"/>
  <c r="C243" i="9" s="1"/>
  <c r="F244" i="5"/>
  <c r="C244" i="9" s="1"/>
  <c r="F245" i="5"/>
  <c r="C245" i="9" s="1"/>
  <c r="F246" i="5"/>
  <c r="C246" i="9" s="1"/>
  <c r="F247" i="5"/>
  <c r="C247" i="9" s="1"/>
  <c r="F248" i="5"/>
  <c r="C248" i="9" s="1"/>
  <c r="F249" i="5"/>
  <c r="C249" i="9" s="1"/>
  <c r="F250" i="5"/>
  <c r="C250" i="9" s="1"/>
  <c r="F251" i="5"/>
  <c r="C251" i="9" s="1"/>
  <c r="F252" i="5"/>
  <c r="C252" i="9" s="1"/>
  <c r="F253" i="5"/>
  <c r="C253" i="9" s="1"/>
  <c r="F254" i="5"/>
  <c r="C254" i="9" s="1"/>
  <c r="F255" i="5"/>
  <c r="C255" i="9" s="1"/>
  <c r="F256" i="5"/>
  <c r="C256" i="9" s="1"/>
  <c r="F257" i="5"/>
  <c r="C257" i="9" s="1"/>
  <c r="F258" i="5"/>
  <c r="C258" i="9" s="1"/>
  <c r="F259" i="5"/>
  <c r="C259" i="9" s="1"/>
  <c r="F260" i="5"/>
  <c r="C260" i="9" s="1"/>
  <c r="F261" i="5"/>
  <c r="C261" i="9" s="1"/>
  <c r="F262" i="5"/>
  <c r="C262" i="9" s="1"/>
  <c r="F263" i="5"/>
  <c r="C263" i="9" s="1"/>
  <c r="F264" i="5"/>
  <c r="C264" i="9" s="1"/>
  <c r="F265" i="5"/>
  <c r="C265" i="9" s="1"/>
  <c r="F266" i="5"/>
  <c r="C266" i="9" s="1"/>
  <c r="F267" i="5"/>
  <c r="C267" i="9" s="1"/>
  <c r="F268" i="5"/>
  <c r="C268" i="9" s="1"/>
  <c r="F269" i="5"/>
  <c r="C269" i="9" s="1"/>
  <c r="F270" i="5"/>
  <c r="C270" i="9" s="1"/>
  <c r="F271" i="5"/>
  <c r="C271" i="9" s="1"/>
  <c r="F272" i="5"/>
  <c r="C272" i="9" s="1"/>
  <c r="F273" i="5"/>
  <c r="C273" i="9" s="1"/>
  <c r="F274" i="5"/>
  <c r="C274" i="9" s="1"/>
  <c r="F275" i="5"/>
  <c r="C275" i="9" s="1"/>
  <c r="F276" i="5"/>
  <c r="C276" i="9" s="1"/>
  <c r="F277" i="5"/>
  <c r="C277" i="9" s="1"/>
  <c r="F278" i="5"/>
  <c r="C278" i="9" s="1"/>
  <c r="F279" i="5"/>
  <c r="C279" i="9" s="1"/>
  <c r="F280" i="5"/>
  <c r="C280" i="9" s="1"/>
  <c r="F281" i="5"/>
  <c r="C281" i="9" s="1"/>
  <c r="F282" i="5"/>
  <c r="C282" i="9" s="1"/>
  <c r="F283" i="5"/>
  <c r="C283" i="9" s="1"/>
  <c r="F284" i="5"/>
  <c r="C284" i="9" s="1"/>
  <c r="F285" i="5"/>
  <c r="C285" i="9" s="1"/>
  <c r="F286" i="5"/>
  <c r="C286" i="9" s="1"/>
  <c r="F287" i="5"/>
  <c r="C287" i="9" s="1"/>
  <c r="F288" i="5"/>
  <c r="C288" i="9" s="1"/>
  <c r="F289" i="5"/>
  <c r="C289" i="9" s="1"/>
  <c r="F290" i="5"/>
  <c r="C290" i="9" s="1"/>
  <c r="F291" i="5"/>
  <c r="C291" i="9" s="1"/>
  <c r="F292" i="5"/>
  <c r="C292" i="9" s="1"/>
  <c r="F293" i="5"/>
  <c r="C293" i="9" s="1"/>
  <c r="F294" i="5"/>
  <c r="C294" i="9" s="1"/>
  <c r="F295" i="5"/>
  <c r="C295" i="9" s="1"/>
  <c r="F296" i="5"/>
  <c r="C296" i="9" s="1"/>
  <c r="F297" i="5"/>
  <c r="C297" i="9" s="1"/>
  <c r="F298" i="5"/>
  <c r="C298" i="9" s="1"/>
  <c r="F299" i="5"/>
  <c r="C299" i="9" s="1"/>
  <c r="F300" i="5"/>
  <c r="C300" i="9" s="1"/>
  <c r="F301" i="5"/>
  <c r="C301" i="9" s="1"/>
  <c r="F302" i="5"/>
  <c r="C302" i="9" s="1"/>
  <c r="F303" i="5"/>
  <c r="C303" i="9" s="1"/>
  <c r="F304" i="5"/>
  <c r="C304" i="9" s="1"/>
  <c r="F305" i="5"/>
  <c r="C305" i="9" s="1"/>
  <c r="F306" i="5"/>
  <c r="C306" i="9" s="1"/>
  <c r="F307" i="5"/>
  <c r="C307" i="9" s="1"/>
  <c r="F308" i="5"/>
  <c r="C308" i="9" s="1"/>
  <c r="F309" i="5"/>
  <c r="C309" i="9" s="1"/>
  <c r="F310" i="5"/>
  <c r="C310" i="9" s="1"/>
  <c r="F311" i="5"/>
  <c r="C311" i="9" s="1"/>
  <c r="F312" i="5"/>
  <c r="C312" i="9" s="1"/>
  <c r="F313" i="5"/>
  <c r="C313" i="9" s="1"/>
  <c r="F314" i="5"/>
  <c r="C314" i="9" s="1"/>
  <c r="F315" i="5"/>
  <c r="C315" i="9" s="1"/>
  <c r="F316" i="5"/>
  <c r="C316" i="9" s="1"/>
  <c r="F317" i="5"/>
  <c r="C317" i="9" s="1"/>
  <c r="F318" i="5"/>
  <c r="C318" i="9" s="1"/>
  <c r="F319" i="5"/>
  <c r="C319" i="9" s="1"/>
  <c r="F320" i="5"/>
  <c r="C320" i="9" s="1"/>
  <c r="F321" i="5"/>
  <c r="C321" i="9" s="1"/>
  <c r="F322" i="5"/>
  <c r="C322" i="9" s="1"/>
  <c r="F323" i="5"/>
  <c r="C323" i="9" s="1"/>
  <c r="F324" i="5"/>
  <c r="C324" i="9" s="1"/>
  <c r="F325" i="5"/>
  <c r="C325" i="9" s="1"/>
  <c r="F326" i="5"/>
  <c r="C326" i="9" s="1"/>
  <c r="F327" i="5"/>
  <c r="C327" i="9" s="1"/>
  <c r="F328" i="5"/>
  <c r="C328" i="9" s="1"/>
  <c r="F329" i="5"/>
  <c r="C329" i="9" s="1"/>
  <c r="F330" i="5"/>
  <c r="C330" i="9" s="1"/>
  <c r="F331" i="5"/>
  <c r="C331" i="9" s="1"/>
  <c r="F332" i="5"/>
  <c r="C332" i="9" s="1"/>
  <c r="F333" i="5"/>
  <c r="C333" i="9" s="1"/>
  <c r="F334" i="5"/>
  <c r="C334" i="9" s="1"/>
  <c r="F335" i="5"/>
  <c r="C335" i="9" s="1"/>
  <c r="F336" i="5"/>
  <c r="C336" i="9" s="1"/>
  <c r="F337" i="5"/>
  <c r="C337" i="9" s="1"/>
  <c r="F338" i="5"/>
  <c r="C338" i="9" s="1"/>
  <c r="F339" i="5"/>
  <c r="C339" i="9" s="1"/>
  <c r="F340" i="5"/>
  <c r="C340" i="9" s="1"/>
  <c r="F341" i="5"/>
  <c r="C341" i="9" s="1"/>
  <c r="F342" i="5"/>
  <c r="C342" i="9" s="1"/>
  <c r="F343" i="5"/>
  <c r="C343" i="9" s="1"/>
  <c r="F344" i="5"/>
  <c r="C344" i="9" s="1"/>
  <c r="F345" i="5"/>
  <c r="C345" i="9" s="1"/>
  <c r="F346" i="5"/>
  <c r="C346" i="9" s="1"/>
  <c r="F347" i="5"/>
  <c r="C347" i="9" s="1"/>
  <c r="F348" i="5"/>
  <c r="C348" i="9" s="1"/>
  <c r="F349" i="5"/>
  <c r="C349" i="9" s="1"/>
  <c r="F350" i="5"/>
  <c r="C350" i="9" s="1"/>
  <c r="F351" i="5"/>
  <c r="C351" i="9" s="1"/>
  <c r="F352" i="5"/>
  <c r="C352" i="9" s="1"/>
  <c r="F353" i="5"/>
  <c r="C353" i="9" s="1"/>
  <c r="F354" i="5"/>
  <c r="C354" i="9" s="1"/>
  <c r="F355" i="5"/>
  <c r="C355" i="9" s="1"/>
  <c r="F356" i="5"/>
  <c r="C356" i="9" s="1"/>
  <c r="F357" i="5"/>
  <c r="C357" i="9" s="1"/>
  <c r="F358" i="5"/>
  <c r="C358" i="9" s="1"/>
  <c r="F359" i="5"/>
  <c r="C359" i="9" s="1"/>
  <c r="F360" i="5"/>
  <c r="C360" i="9" s="1"/>
  <c r="F361" i="5"/>
  <c r="C361" i="9" s="1"/>
  <c r="F362" i="5"/>
  <c r="C362" i="9" s="1"/>
  <c r="F363" i="5"/>
  <c r="C363" i="9" s="1"/>
  <c r="F364" i="5"/>
  <c r="C364" i="9" s="1"/>
  <c r="F365" i="5"/>
  <c r="C365" i="9" s="1"/>
  <c r="F366" i="5"/>
  <c r="C366" i="9" s="1"/>
  <c r="F367" i="5"/>
  <c r="C367" i="9" s="1"/>
  <c r="F368" i="5"/>
  <c r="C368" i="9" s="1"/>
  <c r="F369" i="5"/>
  <c r="C369" i="9" s="1"/>
  <c r="F370" i="5"/>
  <c r="C370" i="9" s="1"/>
  <c r="F371" i="5"/>
  <c r="C371" i="9" s="1"/>
  <c r="F372" i="5"/>
  <c r="C372" i="9" s="1"/>
  <c r="F373" i="5"/>
  <c r="C373" i="9" s="1"/>
  <c r="F374" i="5"/>
  <c r="C374" i="9" s="1"/>
  <c r="F375" i="5"/>
  <c r="C375" i="9" s="1"/>
  <c r="F376" i="5"/>
  <c r="C376" i="9" s="1"/>
  <c r="F377" i="5"/>
  <c r="C377" i="9" s="1"/>
  <c r="F378" i="5"/>
  <c r="C378" i="9" s="1"/>
  <c r="F379" i="5"/>
  <c r="C379" i="9" s="1"/>
  <c r="F380" i="5"/>
  <c r="C380" i="9" s="1"/>
  <c r="F381" i="5"/>
  <c r="C381" i="9" s="1"/>
  <c r="F382" i="5"/>
  <c r="C382" i="9" s="1"/>
  <c r="F383" i="5"/>
  <c r="C383" i="9" s="1"/>
  <c r="F384" i="5"/>
  <c r="C384" i="9" s="1"/>
  <c r="F385" i="5"/>
  <c r="C385" i="9" s="1"/>
  <c r="F386" i="5"/>
  <c r="C386" i="9" s="1"/>
  <c r="F387" i="5"/>
  <c r="C387" i="9" s="1"/>
  <c r="F388" i="5"/>
  <c r="C388" i="9" s="1"/>
  <c r="F389" i="5"/>
  <c r="C389" i="9" s="1"/>
  <c r="F390" i="5"/>
  <c r="C390" i="9" s="1"/>
  <c r="F391" i="5"/>
  <c r="C391" i="9" s="1"/>
  <c r="F392" i="5"/>
  <c r="C392" i="9" s="1"/>
  <c r="F393" i="5"/>
  <c r="C393" i="9" s="1"/>
  <c r="F394" i="5"/>
  <c r="C394" i="9" s="1"/>
  <c r="F395" i="5"/>
  <c r="C395" i="9" s="1"/>
  <c r="F396" i="5"/>
  <c r="C396" i="9" s="1"/>
  <c r="F397" i="5"/>
  <c r="C397" i="9" s="1"/>
  <c r="F398" i="5"/>
  <c r="C398" i="9" s="1"/>
  <c r="F399" i="5"/>
  <c r="C399" i="9" s="1"/>
  <c r="F400" i="5"/>
  <c r="C400" i="9" s="1"/>
  <c r="F401" i="5"/>
  <c r="C401" i="9" s="1"/>
  <c r="F402" i="5"/>
  <c r="C402" i="9" s="1"/>
  <c r="F403" i="5"/>
  <c r="C403" i="9" s="1"/>
  <c r="F404" i="5"/>
  <c r="C404" i="9" s="1"/>
  <c r="F405" i="5"/>
  <c r="C405" i="9" s="1"/>
  <c r="F406" i="5"/>
  <c r="C406" i="9" s="1"/>
  <c r="F407" i="5"/>
  <c r="C407" i="9" s="1"/>
  <c r="F408" i="5"/>
  <c r="C408" i="9" s="1"/>
  <c r="F409" i="5"/>
  <c r="C409" i="9" s="1"/>
  <c r="F410" i="5"/>
  <c r="C410" i="9" s="1"/>
  <c r="F411" i="5"/>
  <c r="C411" i="9" s="1"/>
  <c r="F412" i="5"/>
  <c r="C412" i="9" s="1"/>
  <c r="F413" i="5"/>
  <c r="C413" i="9" s="1"/>
  <c r="F414" i="5"/>
  <c r="C414" i="9" s="1"/>
  <c r="F415" i="5"/>
  <c r="C415" i="9" s="1"/>
  <c r="F416" i="5"/>
  <c r="C416" i="9" s="1"/>
  <c r="F417" i="5"/>
  <c r="C417" i="9" s="1"/>
  <c r="F418" i="5"/>
  <c r="C418" i="9" s="1"/>
  <c r="F419" i="5"/>
  <c r="C419" i="9" s="1"/>
  <c r="F420" i="5"/>
  <c r="C420" i="9" s="1"/>
  <c r="F421" i="5"/>
  <c r="C421" i="9" s="1"/>
  <c r="F422" i="5"/>
  <c r="C422" i="9" s="1"/>
  <c r="F423" i="5"/>
  <c r="C423" i="9" s="1"/>
  <c r="F424" i="5"/>
  <c r="C424" i="9" s="1"/>
  <c r="F425" i="5"/>
  <c r="C425" i="9" s="1"/>
  <c r="F426" i="5"/>
  <c r="C426" i="9" s="1"/>
  <c r="F427" i="5"/>
  <c r="C427" i="9" s="1"/>
  <c r="F428" i="5"/>
  <c r="C428" i="9" s="1"/>
  <c r="F429" i="5"/>
  <c r="C429" i="9" s="1"/>
  <c r="F430" i="5"/>
  <c r="C430" i="9" s="1"/>
  <c r="F431" i="5"/>
  <c r="C431" i="9" s="1"/>
  <c r="F432" i="5"/>
  <c r="C432" i="9" s="1"/>
  <c r="F433" i="5"/>
  <c r="C433" i="9" s="1"/>
  <c r="F434" i="5"/>
  <c r="C434" i="9" s="1"/>
  <c r="F435" i="5"/>
  <c r="C435" i="9" s="1"/>
  <c r="F436" i="5"/>
  <c r="C436" i="9" s="1"/>
  <c r="F437" i="5"/>
  <c r="C437" i="9" s="1"/>
  <c r="F438" i="5"/>
  <c r="C438" i="9" s="1"/>
  <c r="F439" i="5"/>
  <c r="C439" i="9" s="1"/>
  <c r="F440" i="5"/>
  <c r="C440" i="9" s="1"/>
  <c r="F441" i="5"/>
  <c r="C441" i="9" s="1"/>
  <c r="F442" i="5"/>
  <c r="C442" i="9" s="1"/>
  <c r="F443" i="5"/>
  <c r="C443" i="9" s="1"/>
  <c r="F444" i="5"/>
  <c r="C444" i="9" s="1"/>
  <c r="F445" i="5"/>
  <c r="C445" i="9" s="1"/>
  <c r="F446" i="5"/>
  <c r="C446" i="9" s="1"/>
  <c r="F447" i="5"/>
  <c r="C447" i="9" s="1"/>
  <c r="F448" i="5"/>
  <c r="C448" i="9" s="1"/>
  <c r="F449" i="5"/>
  <c r="C449" i="9" s="1"/>
  <c r="F450" i="5"/>
  <c r="C450" i="9" s="1"/>
  <c r="F451" i="5"/>
  <c r="C451" i="9" s="1"/>
  <c r="F452" i="5"/>
  <c r="C452" i="9" s="1"/>
  <c r="F453" i="5"/>
  <c r="C453" i="9" s="1"/>
  <c r="F454" i="5"/>
  <c r="C454" i="9" s="1"/>
  <c r="F455" i="5"/>
  <c r="C455" i="9" s="1"/>
  <c r="F456" i="5"/>
  <c r="C456" i="9" s="1"/>
  <c r="F457" i="5"/>
  <c r="C457" i="9" s="1"/>
  <c r="F458" i="5"/>
  <c r="C458" i="9" s="1"/>
  <c r="F459" i="5"/>
  <c r="C459" i="9" s="1"/>
  <c r="F460" i="5"/>
  <c r="C460" i="9" s="1"/>
  <c r="F461" i="5"/>
  <c r="C461" i="9" s="1"/>
  <c r="F462" i="5"/>
  <c r="C462" i="9" s="1"/>
  <c r="F463" i="5"/>
  <c r="C463" i="9" s="1"/>
  <c r="F464" i="5"/>
  <c r="C464" i="9" s="1"/>
  <c r="F465" i="5"/>
  <c r="C465" i="9" s="1"/>
  <c r="F466" i="5"/>
  <c r="C466" i="9" s="1"/>
  <c r="F467" i="5"/>
  <c r="C467" i="9" s="1"/>
  <c r="F468" i="5"/>
  <c r="C468" i="9" s="1"/>
  <c r="F469" i="5"/>
  <c r="C469" i="9" s="1"/>
  <c r="F470" i="5"/>
  <c r="C470" i="9" s="1"/>
  <c r="F471" i="5"/>
  <c r="C471" i="9" s="1"/>
  <c r="F472" i="5"/>
  <c r="C472" i="9" s="1"/>
  <c r="F473" i="5"/>
  <c r="C473" i="9" s="1"/>
  <c r="F474" i="5"/>
  <c r="C474" i="9" s="1"/>
  <c r="F475" i="5"/>
  <c r="C475" i="9" s="1"/>
  <c r="F476" i="5"/>
  <c r="C476" i="9" s="1"/>
  <c r="F477" i="5"/>
  <c r="C477" i="9" s="1"/>
  <c r="F478" i="5"/>
  <c r="C478" i="9" s="1"/>
  <c r="F479" i="5"/>
  <c r="C479" i="9" s="1"/>
  <c r="F480" i="5"/>
  <c r="C480" i="9" s="1"/>
  <c r="F481" i="5"/>
  <c r="C481" i="9" s="1"/>
  <c r="F482" i="5"/>
  <c r="C482" i="9" s="1"/>
  <c r="F483" i="5"/>
  <c r="C483" i="9" s="1"/>
  <c r="F484" i="5"/>
  <c r="C484" i="9" s="1"/>
  <c r="F485" i="5"/>
  <c r="C485" i="9" s="1"/>
  <c r="F486" i="5"/>
  <c r="C486" i="9" s="1"/>
  <c r="F487" i="5"/>
  <c r="C487" i="9" s="1"/>
  <c r="F488" i="5"/>
  <c r="C488" i="9" s="1"/>
  <c r="F489" i="5"/>
  <c r="C489" i="9" s="1"/>
  <c r="F490" i="5"/>
  <c r="C490" i="9" s="1"/>
  <c r="F491" i="5"/>
  <c r="C491" i="9" s="1"/>
  <c r="F492" i="5"/>
  <c r="C492" i="9" s="1"/>
  <c r="F493" i="5"/>
  <c r="C493" i="9" s="1"/>
  <c r="F494" i="5"/>
  <c r="C494" i="9" s="1"/>
  <c r="F495" i="5"/>
  <c r="C495" i="9" s="1"/>
  <c r="F496" i="5"/>
  <c r="C496" i="9" s="1"/>
  <c r="F497" i="5"/>
  <c r="C497" i="9" s="1"/>
  <c r="F498" i="5"/>
  <c r="C498" i="9" s="1"/>
  <c r="F499" i="5"/>
  <c r="C499" i="9" s="1"/>
  <c r="F500" i="5"/>
  <c r="C500" i="9" s="1"/>
  <c r="F501" i="5"/>
  <c r="C501" i="9" s="1"/>
  <c r="F502" i="5"/>
  <c r="C502" i="9" s="1"/>
  <c r="F503" i="5"/>
  <c r="C503" i="9" s="1"/>
  <c r="F504" i="5"/>
  <c r="C504" i="9" s="1"/>
  <c r="F505" i="5"/>
  <c r="C505" i="9" s="1"/>
  <c r="F506" i="5"/>
  <c r="C506" i="9" s="1"/>
  <c r="F507" i="5"/>
  <c r="C507" i="9" s="1"/>
  <c r="F508" i="5"/>
  <c r="C508" i="9" s="1"/>
  <c r="F509" i="5"/>
  <c r="C509" i="9" s="1"/>
  <c r="F510" i="5"/>
  <c r="C510" i="9" s="1"/>
  <c r="F511" i="5"/>
  <c r="C511" i="9" s="1"/>
  <c r="F512" i="5"/>
  <c r="C512" i="9" s="1"/>
  <c r="F513" i="5"/>
  <c r="C513" i="9" s="1"/>
  <c r="F514" i="5"/>
  <c r="C514" i="9" s="1"/>
  <c r="F515" i="5"/>
  <c r="C515" i="9" s="1"/>
  <c r="F516" i="5"/>
  <c r="C516" i="9" s="1"/>
  <c r="F517" i="5"/>
  <c r="C517" i="9" s="1"/>
  <c r="F518" i="5"/>
  <c r="C518" i="9" s="1"/>
  <c r="F519" i="5"/>
  <c r="C519" i="9" s="1"/>
  <c r="F520" i="5"/>
  <c r="C520" i="9" s="1"/>
  <c r="F521" i="5"/>
  <c r="C521" i="9" s="1"/>
  <c r="F522" i="5"/>
  <c r="C522" i="9" s="1"/>
  <c r="F523" i="5"/>
  <c r="C523" i="9" s="1"/>
  <c r="F524" i="5"/>
  <c r="C524" i="9" s="1"/>
  <c r="F525" i="5"/>
  <c r="C525" i="9" s="1"/>
  <c r="F526" i="5"/>
  <c r="C526" i="9" s="1"/>
  <c r="F527" i="5"/>
  <c r="C527" i="9" s="1"/>
  <c r="F528" i="5"/>
  <c r="C528" i="9" s="1"/>
  <c r="F529" i="5"/>
  <c r="C529" i="9" s="1"/>
  <c r="F530" i="5"/>
  <c r="C530" i="9" s="1"/>
  <c r="F531" i="5"/>
  <c r="C531" i="9" s="1"/>
  <c r="F532" i="5"/>
  <c r="C532" i="9" s="1"/>
  <c r="F533" i="5"/>
  <c r="C533" i="9" s="1"/>
  <c r="F534" i="5"/>
  <c r="C534" i="9" s="1"/>
  <c r="F535" i="5"/>
  <c r="C535" i="9" s="1"/>
  <c r="F536" i="5"/>
  <c r="C536" i="9" s="1"/>
  <c r="F537" i="5"/>
  <c r="C537" i="9" s="1"/>
  <c r="F538" i="5"/>
  <c r="C538" i="9" s="1"/>
  <c r="F539" i="5"/>
  <c r="C539" i="9" s="1"/>
  <c r="F540" i="5"/>
  <c r="C540" i="9" s="1"/>
  <c r="F541" i="5"/>
  <c r="C541" i="9" s="1"/>
  <c r="F542" i="5"/>
  <c r="C542" i="9" s="1"/>
  <c r="F543" i="5"/>
  <c r="C543" i="9" s="1"/>
  <c r="F544" i="5"/>
  <c r="C544" i="9" s="1"/>
  <c r="F545" i="5"/>
  <c r="C545" i="9" s="1"/>
  <c r="F546" i="5"/>
  <c r="C546" i="9" s="1"/>
  <c r="F547" i="5"/>
  <c r="C547" i="9" s="1"/>
  <c r="F548" i="5"/>
  <c r="C548" i="9" s="1"/>
  <c r="F549" i="5"/>
  <c r="C549" i="9" s="1"/>
  <c r="F550" i="5"/>
  <c r="C550" i="9" s="1"/>
  <c r="F551" i="5"/>
  <c r="C551" i="9" s="1"/>
  <c r="F552" i="5"/>
  <c r="C552" i="9" s="1"/>
  <c r="F553" i="5"/>
  <c r="C553" i="9" s="1"/>
  <c r="F554" i="5"/>
  <c r="C554" i="9" s="1"/>
  <c r="F555" i="5"/>
  <c r="C555" i="9" s="1"/>
  <c r="F556" i="5"/>
  <c r="C556" i="9" s="1"/>
  <c r="F557" i="5"/>
  <c r="C557" i="9" s="1"/>
  <c r="F3" i="5"/>
  <c r="C3" i="9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3" i="5"/>
  <c r="I38" i="5"/>
  <c r="J38" i="5" s="1"/>
  <c r="I39" i="5"/>
  <c r="I40" i="5"/>
  <c r="I41" i="5"/>
  <c r="J41" i="5" s="1"/>
  <c r="I42" i="5"/>
  <c r="I43" i="5"/>
  <c r="I44" i="5"/>
  <c r="J44" i="5" s="1"/>
  <c r="I45" i="5"/>
  <c r="I46" i="5"/>
  <c r="I47" i="5"/>
  <c r="J47" i="5" s="1"/>
  <c r="I48" i="5"/>
  <c r="I49" i="5"/>
  <c r="I50" i="5"/>
  <c r="J50" i="5" s="1"/>
  <c r="I51" i="5"/>
  <c r="I52" i="5"/>
  <c r="I53" i="5"/>
  <c r="J53" i="5" s="1"/>
  <c r="I54" i="5"/>
  <c r="I55" i="5"/>
  <c r="J55" i="5" s="1"/>
  <c r="I56" i="5"/>
  <c r="I57" i="5"/>
  <c r="I58" i="5"/>
  <c r="J58" i="5" s="1"/>
  <c r="I59" i="5"/>
  <c r="I60" i="5"/>
  <c r="J60" i="5" s="1"/>
  <c r="I61" i="5"/>
  <c r="I62" i="5"/>
  <c r="J62" i="5" s="1"/>
  <c r="I63" i="5"/>
  <c r="I64" i="5"/>
  <c r="I65" i="5"/>
  <c r="J65" i="5" s="1"/>
  <c r="I66" i="5"/>
  <c r="I67" i="5"/>
  <c r="I68" i="5"/>
  <c r="J68" i="5" s="1"/>
  <c r="I69" i="5"/>
  <c r="I70" i="5"/>
  <c r="I71" i="5"/>
  <c r="J71" i="5" s="1"/>
  <c r="I72" i="5"/>
  <c r="I73" i="5"/>
  <c r="I74" i="5"/>
  <c r="J74" i="5" s="1"/>
  <c r="I75" i="5"/>
  <c r="I76" i="5"/>
  <c r="I77" i="5"/>
  <c r="J77" i="5" s="1"/>
  <c r="I78" i="5"/>
  <c r="I79" i="5"/>
  <c r="I80" i="5"/>
  <c r="J80" i="5" s="1"/>
  <c r="I81" i="5"/>
  <c r="I82" i="5"/>
  <c r="I83" i="5"/>
  <c r="J83" i="5" s="1"/>
  <c r="I84" i="5"/>
  <c r="I85" i="5"/>
  <c r="I86" i="5"/>
  <c r="J86" i="5" s="1"/>
  <c r="I87" i="5"/>
  <c r="I88" i="5"/>
  <c r="I89" i="5"/>
  <c r="J89" i="5" s="1"/>
  <c r="I90" i="5"/>
  <c r="I91" i="5"/>
  <c r="I92" i="5"/>
  <c r="J92" i="5" s="1"/>
  <c r="I93" i="5"/>
  <c r="I94" i="5"/>
  <c r="I95" i="5"/>
  <c r="J95" i="5" s="1"/>
  <c r="I96" i="5"/>
  <c r="I97" i="5"/>
  <c r="I98" i="5"/>
  <c r="J98" i="5" s="1"/>
  <c r="I99" i="5"/>
  <c r="I100" i="5"/>
  <c r="I101" i="5"/>
  <c r="J101" i="5" s="1"/>
  <c r="I102" i="5"/>
  <c r="I103" i="5"/>
  <c r="I104" i="5"/>
  <c r="J104" i="5" s="1"/>
  <c r="I105" i="5"/>
  <c r="I106" i="5"/>
  <c r="I107" i="5"/>
  <c r="J107" i="5" s="1"/>
  <c r="I108" i="5"/>
  <c r="I109" i="5"/>
  <c r="I110" i="5"/>
  <c r="J110" i="5" s="1"/>
  <c r="I111" i="5"/>
  <c r="I112" i="5"/>
  <c r="I113" i="5"/>
  <c r="J113" i="5" s="1"/>
  <c r="I114" i="5"/>
  <c r="I115" i="5"/>
  <c r="I116" i="5"/>
  <c r="J116" i="5" s="1"/>
  <c r="I117" i="5"/>
  <c r="I118" i="5"/>
  <c r="I119" i="5"/>
  <c r="J119" i="5" s="1"/>
  <c r="I120" i="5"/>
  <c r="I121" i="5"/>
  <c r="I122" i="5"/>
  <c r="J122" i="5" s="1"/>
  <c r="I123" i="5"/>
  <c r="I124" i="5"/>
  <c r="I125" i="5"/>
  <c r="J125" i="5" s="1"/>
  <c r="I126" i="5"/>
  <c r="I127" i="5"/>
  <c r="I128" i="5"/>
  <c r="J128" i="5" s="1"/>
  <c r="I129" i="5"/>
  <c r="I130" i="5"/>
  <c r="I131" i="5"/>
  <c r="J131" i="5" s="1"/>
  <c r="I132" i="5"/>
  <c r="I133" i="5"/>
  <c r="J133" i="5" s="1"/>
  <c r="I134" i="5"/>
  <c r="I135" i="5"/>
  <c r="J135" i="5" s="1"/>
  <c r="I136" i="5"/>
  <c r="I137" i="5"/>
  <c r="I138" i="5"/>
  <c r="J138" i="5" s="1"/>
  <c r="I139" i="5"/>
  <c r="I140" i="5"/>
  <c r="I141" i="5"/>
  <c r="J141" i="5" s="1"/>
  <c r="I142" i="5"/>
  <c r="I143" i="5"/>
  <c r="I144" i="5"/>
  <c r="J144" i="5" s="1"/>
  <c r="I145" i="5"/>
  <c r="I146" i="5"/>
  <c r="I147" i="5"/>
  <c r="J147" i="5" s="1"/>
  <c r="I148" i="5"/>
  <c r="I149" i="5"/>
  <c r="I150" i="5"/>
  <c r="J150" i="5" s="1"/>
  <c r="I151" i="5"/>
  <c r="I152" i="5"/>
  <c r="I153" i="5"/>
  <c r="J153" i="5" s="1"/>
  <c r="I154" i="5"/>
  <c r="I155" i="5"/>
  <c r="I156" i="5"/>
  <c r="J156" i="5" s="1"/>
  <c r="I157" i="5"/>
  <c r="I158" i="5"/>
  <c r="I159" i="5"/>
  <c r="J159" i="5" s="1"/>
  <c r="I160" i="5"/>
  <c r="I161" i="5"/>
  <c r="I162" i="5"/>
  <c r="J162" i="5" s="1"/>
  <c r="I163" i="5"/>
  <c r="I164" i="5"/>
  <c r="I165" i="5"/>
  <c r="J165" i="5" s="1"/>
  <c r="I166" i="5"/>
  <c r="I167" i="5"/>
  <c r="I168" i="5"/>
  <c r="J168" i="5" s="1"/>
  <c r="I169" i="5"/>
  <c r="I170" i="5"/>
  <c r="I171" i="5"/>
  <c r="J171" i="5" s="1"/>
  <c r="I172" i="5"/>
  <c r="I173" i="5"/>
  <c r="J173" i="5" s="1"/>
  <c r="I174" i="5"/>
  <c r="I175" i="5"/>
  <c r="I176" i="5"/>
  <c r="J176" i="5" s="1"/>
  <c r="I177" i="5"/>
  <c r="I178" i="5"/>
  <c r="I179" i="5"/>
  <c r="J179" i="5" s="1"/>
  <c r="I180" i="5"/>
  <c r="I181" i="5"/>
  <c r="I182" i="5"/>
  <c r="J182" i="5" s="1"/>
  <c r="I183" i="5"/>
  <c r="I184" i="5"/>
  <c r="I185" i="5"/>
  <c r="J185" i="5" s="1"/>
  <c r="I186" i="5"/>
  <c r="I187" i="5"/>
  <c r="I188" i="5"/>
  <c r="J188" i="5" s="1"/>
  <c r="I189" i="5"/>
  <c r="I190" i="5"/>
  <c r="I191" i="5"/>
  <c r="J191" i="5" s="1"/>
  <c r="I192" i="5"/>
  <c r="I193" i="5"/>
  <c r="I194" i="5"/>
  <c r="J194" i="5" s="1"/>
  <c r="I195" i="5"/>
  <c r="I196" i="5"/>
  <c r="I197" i="5"/>
  <c r="J197" i="5" s="1"/>
  <c r="I198" i="5"/>
  <c r="I199" i="5"/>
  <c r="I200" i="5"/>
  <c r="J200" i="5" s="1"/>
  <c r="I201" i="5"/>
  <c r="I202" i="5"/>
  <c r="I203" i="5"/>
  <c r="J203" i="5" s="1"/>
  <c r="I204" i="5"/>
  <c r="I205" i="5"/>
  <c r="I206" i="5"/>
  <c r="J206" i="5" s="1"/>
  <c r="I207" i="5"/>
  <c r="I208" i="5"/>
  <c r="J208" i="5" s="1"/>
  <c r="I209" i="5"/>
  <c r="I210" i="5"/>
  <c r="I211" i="5"/>
  <c r="J211" i="5" s="1"/>
  <c r="I212" i="5"/>
  <c r="I213" i="5"/>
  <c r="J213" i="5" s="1"/>
  <c r="I214" i="5"/>
  <c r="I215" i="5"/>
  <c r="I216" i="5"/>
  <c r="J216" i="5" s="1"/>
  <c r="I217" i="5"/>
  <c r="I218" i="5"/>
  <c r="I219" i="5"/>
  <c r="J219" i="5" s="1"/>
  <c r="I220" i="5"/>
  <c r="I221" i="5"/>
  <c r="I222" i="5"/>
  <c r="J222" i="5" s="1"/>
  <c r="I223" i="5"/>
  <c r="I224" i="5"/>
  <c r="I225" i="5"/>
  <c r="J225" i="5" s="1"/>
  <c r="I226" i="5"/>
  <c r="I227" i="5"/>
  <c r="I228" i="5"/>
  <c r="J228" i="5" s="1"/>
  <c r="I229" i="5"/>
  <c r="I230" i="5"/>
  <c r="I231" i="5"/>
  <c r="J231" i="5" s="1"/>
  <c r="I232" i="5"/>
  <c r="I233" i="5"/>
  <c r="I234" i="5"/>
  <c r="J234" i="5" s="1"/>
  <c r="I235" i="5"/>
  <c r="I236" i="5"/>
  <c r="I237" i="5"/>
  <c r="J237" i="5" s="1"/>
  <c r="I238" i="5"/>
  <c r="I239" i="5"/>
  <c r="I240" i="5"/>
  <c r="J240" i="5" s="1"/>
  <c r="I241" i="5"/>
  <c r="I242" i="5"/>
  <c r="I243" i="5"/>
  <c r="J243" i="5" s="1"/>
  <c r="I244" i="5"/>
  <c r="I245" i="5"/>
  <c r="I246" i="5"/>
  <c r="J246" i="5" s="1"/>
  <c r="I247" i="5"/>
  <c r="I248" i="5"/>
  <c r="J248" i="5" s="1"/>
  <c r="I249" i="5"/>
  <c r="I250" i="5"/>
  <c r="I251" i="5"/>
  <c r="J251" i="5" s="1"/>
  <c r="I252" i="5"/>
  <c r="I253" i="5"/>
  <c r="I254" i="5"/>
  <c r="J254" i="5" s="1"/>
  <c r="I255" i="5"/>
  <c r="I256" i="5"/>
  <c r="I257" i="5"/>
  <c r="J257" i="5" s="1"/>
  <c r="I258" i="5"/>
  <c r="I259" i="5"/>
  <c r="I260" i="5"/>
  <c r="J260" i="5" s="1"/>
  <c r="I261" i="5"/>
  <c r="I262" i="5"/>
  <c r="I263" i="5"/>
  <c r="J263" i="5" s="1"/>
  <c r="I264" i="5"/>
  <c r="I265" i="5"/>
  <c r="I266" i="5"/>
  <c r="J266" i="5" s="1"/>
  <c r="I267" i="5"/>
  <c r="I268" i="5"/>
  <c r="I269" i="5"/>
  <c r="J269" i="5" s="1"/>
  <c r="I270" i="5"/>
  <c r="I271" i="5"/>
  <c r="I272" i="5"/>
  <c r="J272" i="5" s="1"/>
  <c r="I273" i="5"/>
  <c r="I274" i="5"/>
  <c r="I275" i="5"/>
  <c r="J275" i="5" s="1"/>
  <c r="I276" i="5"/>
  <c r="I277" i="5"/>
  <c r="J277" i="5" s="1"/>
  <c r="I278" i="5"/>
  <c r="I279" i="5"/>
  <c r="I280" i="5"/>
  <c r="J280" i="5" s="1"/>
  <c r="I281" i="5"/>
  <c r="I282" i="5"/>
  <c r="I283" i="5"/>
  <c r="J283" i="5" s="1"/>
  <c r="I284" i="5"/>
  <c r="I285" i="5"/>
  <c r="I286" i="5"/>
  <c r="J286" i="5" s="1"/>
  <c r="I287" i="5"/>
  <c r="I288" i="5"/>
  <c r="I289" i="5"/>
  <c r="J289" i="5" s="1"/>
  <c r="I290" i="5"/>
  <c r="I291" i="5"/>
  <c r="I292" i="5"/>
  <c r="J292" i="5" s="1"/>
  <c r="I293" i="5"/>
  <c r="I294" i="5"/>
  <c r="I295" i="5"/>
  <c r="J295" i="5" s="1"/>
  <c r="I296" i="5"/>
  <c r="I297" i="5"/>
  <c r="I298" i="5"/>
  <c r="J298" i="5" s="1"/>
  <c r="I299" i="5"/>
  <c r="I300" i="5"/>
  <c r="I301" i="5"/>
  <c r="J301" i="5" s="1"/>
  <c r="I302" i="5"/>
  <c r="I303" i="5"/>
  <c r="I304" i="5"/>
  <c r="J304" i="5" s="1"/>
  <c r="I305" i="5"/>
  <c r="I306" i="5"/>
  <c r="I307" i="5"/>
  <c r="J307" i="5" s="1"/>
  <c r="I308" i="5"/>
  <c r="I309" i="5"/>
  <c r="I310" i="5"/>
  <c r="J310" i="5" s="1"/>
  <c r="I311" i="5"/>
  <c r="I312" i="5"/>
  <c r="J312" i="5" s="1"/>
  <c r="I313" i="5"/>
  <c r="I314" i="5"/>
  <c r="I315" i="5"/>
  <c r="J315" i="5" s="1"/>
  <c r="I316" i="5"/>
  <c r="I317" i="5"/>
  <c r="I318" i="5"/>
  <c r="J318" i="5" s="1"/>
  <c r="I319" i="5"/>
  <c r="I320" i="5"/>
  <c r="I321" i="5"/>
  <c r="J321" i="5" s="1"/>
  <c r="I322" i="5"/>
  <c r="I323" i="5"/>
  <c r="I324" i="5"/>
  <c r="J324" i="5" s="1"/>
  <c r="I325" i="5"/>
  <c r="I326" i="5"/>
  <c r="I327" i="5"/>
  <c r="J327" i="5" s="1"/>
  <c r="I328" i="5"/>
  <c r="I329" i="5"/>
  <c r="I330" i="5"/>
  <c r="J330" i="5" s="1"/>
  <c r="I331" i="5"/>
  <c r="I332" i="5"/>
  <c r="I333" i="5"/>
  <c r="J333" i="5" s="1"/>
  <c r="I334" i="5"/>
  <c r="I335" i="5"/>
  <c r="I336" i="5"/>
  <c r="J336" i="5" s="1"/>
  <c r="I337" i="5"/>
  <c r="I338" i="5"/>
  <c r="I339" i="5"/>
  <c r="J339" i="5" s="1"/>
  <c r="I340" i="5"/>
  <c r="I341" i="5"/>
  <c r="J341" i="5" s="1"/>
  <c r="I342" i="5"/>
  <c r="I343" i="5"/>
  <c r="I344" i="5"/>
  <c r="J344" i="5" s="1"/>
  <c r="I345" i="5"/>
  <c r="I346" i="5"/>
  <c r="I347" i="5"/>
  <c r="J347" i="5" s="1"/>
  <c r="I348" i="5"/>
  <c r="I349" i="5"/>
  <c r="I350" i="5"/>
  <c r="J350" i="5" s="1"/>
  <c r="I351" i="5"/>
  <c r="I352" i="5"/>
  <c r="I353" i="5"/>
  <c r="J353" i="5" s="1"/>
  <c r="I354" i="5"/>
  <c r="I355" i="5"/>
  <c r="I356" i="5"/>
  <c r="J356" i="5" s="1"/>
  <c r="I357" i="5"/>
  <c r="I358" i="5"/>
  <c r="I359" i="5"/>
  <c r="J359" i="5" s="1"/>
  <c r="I360" i="5"/>
  <c r="I361" i="5"/>
  <c r="I362" i="5"/>
  <c r="J362" i="5" s="1"/>
  <c r="I363" i="5"/>
  <c r="J363" i="5" s="1"/>
  <c r="I364" i="5"/>
  <c r="I365" i="5"/>
  <c r="I366" i="5"/>
  <c r="J366" i="5" s="1"/>
  <c r="I367" i="5"/>
  <c r="I368" i="5"/>
  <c r="I369" i="5"/>
  <c r="J369" i="5" s="1"/>
  <c r="I370" i="5"/>
  <c r="I371" i="5"/>
  <c r="I372" i="5"/>
  <c r="J372" i="5" s="1"/>
  <c r="I373" i="5"/>
  <c r="I374" i="5"/>
  <c r="I375" i="5"/>
  <c r="J375" i="5" s="1"/>
  <c r="I376" i="5"/>
  <c r="I377" i="5"/>
  <c r="I378" i="5"/>
  <c r="J378" i="5" s="1"/>
  <c r="I379" i="5"/>
  <c r="I380" i="5"/>
  <c r="I381" i="5"/>
  <c r="J381" i="5" s="1"/>
  <c r="I382" i="5"/>
  <c r="I383" i="5"/>
  <c r="I384" i="5"/>
  <c r="J384" i="5" s="1"/>
  <c r="I385" i="5"/>
  <c r="I386" i="5"/>
  <c r="I387" i="5"/>
  <c r="J387" i="5" s="1"/>
  <c r="I388" i="5"/>
  <c r="I389" i="5"/>
  <c r="J389" i="5" s="1"/>
  <c r="I390" i="5"/>
  <c r="I391" i="5"/>
  <c r="I392" i="5"/>
  <c r="J392" i="5" s="1"/>
  <c r="I393" i="5"/>
  <c r="I394" i="5"/>
  <c r="I395" i="5"/>
  <c r="J395" i="5" s="1"/>
  <c r="I396" i="5"/>
  <c r="I397" i="5"/>
  <c r="I398" i="5"/>
  <c r="J398" i="5" s="1"/>
  <c r="I399" i="5"/>
  <c r="I400" i="5"/>
  <c r="I401" i="5"/>
  <c r="J401" i="5" s="1"/>
  <c r="I402" i="5"/>
  <c r="J402" i="5" s="1"/>
  <c r="I403" i="5"/>
  <c r="I404" i="5"/>
  <c r="I405" i="5"/>
  <c r="J405" i="5" s="1"/>
  <c r="I406" i="5"/>
  <c r="I407" i="5"/>
  <c r="I408" i="5"/>
  <c r="J408" i="5" s="1"/>
  <c r="I409" i="5"/>
  <c r="I410" i="5"/>
  <c r="I411" i="5"/>
  <c r="J411" i="5" s="1"/>
  <c r="I412" i="5"/>
  <c r="I413" i="5"/>
  <c r="I414" i="5"/>
  <c r="J414" i="5" s="1"/>
  <c r="I415" i="5"/>
  <c r="I416" i="5"/>
  <c r="I417" i="5"/>
  <c r="J417" i="5" s="1"/>
  <c r="I418" i="5"/>
  <c r="I419" i="5"/>
  <c r="I420" i="5"/>
  <c r="J420" i="5" s="1"/>
  <c r="I421" i="5"/>
  <c r="I422" i="5"/>
  <c r="I423" i="5"/>
  <c r="J423" i="5" s="1"/>
  <c r="I424" i="5"/>
  <c r="I425" i="5"/>
  <c r="I426" i="5"/>
  <c r="J426" i="5" s="1"/>
  <c r="I427" i="5"/>
  <c r="I428" i="5"/>
  <c r="J428" i="5" s="1"/>
  <c r="I429" i="5"/>
  <c r="I430" i="5"/>
  <c r="I431" i="5"/>
  <c r="J431" i="5" s="1"/>
  <c r="I432" i="5"/>
  <c r="I433" i="5"/>
  <c r="I434" i="5"/>
  <c r="J434" i="5" s="1"/>
  <c r="I435" i="5"/>
  <c r="I436" i="5"/>
  <c r="I437" i="5"/>
  <c r="J437" i="5" s="1"/>
  <c r="I438" i="5"/>
  <c r="I439" i="5"/>
  <c r="I440" i="5"/>
  <c r="J440" i="5" s="1"/>
  <c r="I441" i="5"/>
  <c r="J441" i="5" s="1"/>
  <c r="I442" i="5"/>
  <c r="I443" i="5"/>
  <c r="I444" i="5"/>
  <c r="J444" i="5" s="1"/>
  <c r="I445" i="5"/>
  <c r="I446" i="5"/>
  <c r="I447" i="5"/>
  <c r="J447" i="5" s="1"/>
  <c r="I448" i="5"/>
  <c r="I449" i="5"/>
  <c r="I450" i="5"/>
  <c r="J450" i="5" s="1"/>
  <c r="I451" i="5"/>
  <c r="I452" i="5"/>
  <c r="I453" i="5"/>
  <c r="J453" i="5" s="1"/>
  <c r="I454" i="5"/>
  <c r="I455" i="5"/>
  <c r="I456" i="5"/>
  <c r="J456" i="5" s="1"/>
  <c r="I457" i="5"/>
  <c r="I458" i="5"/>
  <c r="I459" i="5"/>
  <c r="J459" i="5" s="1"/>
  <c r="I460" i="5"/>
  <c r="I461" i="5"/>
  <c r="J461" i="5" s="1"/>
  <c r="I462" i="5"/>
  <c r="I463" i="5"/>
  <c r="I464" i="5"/>
  <c r="J464" i="5" s="1"/>
  <c r="I465" i="5"/>
  <c r="I466" i="5"/>
  <c r="I467" i="5"/>
  <c r="J467" i="5" s="1"/>
  <c r="I468" i="5"/>
  <c r="I469" i="5"/>
  <c r="I470" i="5"/>
  <c r="J470" i="5" s="1"/>
  <c r="I471" i="5"/>
  <c r="I472" i="5"/>
  <c r="I473" i="5"/>
  <c r="J473" i="5" s="1"/>
  <c r="I474" i="5"/>
  <c r="J474" i="5" s="1"/>
  <c r="I475" i="5"/>
  <c r="I476" i="5"/>
  <c r="I477" i="5"/>
  <c r="J477" i="5" s="1"/>
  <c r="I478" i="5"/>
  <c r="I479" i="5"/>
  <c r="I480" i="5"/>
  <c r="J480" i="5" s="1"/>
  <c r="I481" i="5"/>
  <c r="I482" i="5"/>
  <c r="I483" i="5"/>
  <c r="J483" i="5" s="1"/>
  <c r="I484" i="5"/>
  <c r="I485" i="5"/>
  <c r="I486" i="5"/>
  <c r="J486" i="5" s="1"/>
  <c r="I487" i="5"/>
  <c r="I488" i="5"/>
  <c r="I489" i="5"/>
  <c r="J489" i="5" s="1"/>
  <c r="I490" i="5"/>
  <c r="I491" i="5"/>
  <c r="I492" i="5"/>
  <c r="J492" i="5" s="1"/>
  <c r="I493" i="5"/>
  <c r="I494" i="5"/>
  <c r="I495" i="5"/>
  <c r="J495" i="5" s="1"/>
  <c r="I496" i="5"/>
  <c r="I497" i="5"/>
  <c r="I498" i="5"/>
  <c r="J498" i="5" s="1"/>
  <c r="I499" i="5"/>
  <c r="I500" i="5"/>
  <c r="I501" i="5"/>
  <c r="J501" i="5" s="1"/>
  <c r="I502" i="5"/>
  <c r="I503" i="5"/>
  <c r="I504" i="5"/>
  <c r="J504" i="5" s="1"/>
  <c r="I505" i="5"/>
  <c r="J505" i="5" s="1"/>
  <c r="I506" i="5"/>
  <c r="I507" i="5"/>
  <c r="I508" i="5"/>
  <c r="J508" i="5" s="1"/>
  <c r="I509" i="5"/>
  <c r="I510" i="5"/>
  <c r="I511" i="5"/>
  <c r="J511" i="5" s="1"/>
  <c r="I512" i="5"/>
  <c r="I513" i="5"/>
  <c r="I514" i="5"/>
  <c r="J514" i="5" s="1"/>
  <c r="I515" i="5"/>
  <c r="I516" i="5"/>
  <c r="I517" i="5"/>
  <c r="J517" i="5" s="1"/>
  <c r="I518" i="5"/>
  <c r="I519" i="5"/>
  <c r="I520" i="5"/>
  <c r="J520" i="5" s="1"/>
  <c r="I521" i="5"/>
  <c r="I522" i="5"/>
  <c r="I523" i="5"/>
  <c r="J523" i="5" s="1"/>
  <c r="I524" i="5"/>
  <c r="I525" i="5"/>
  <c r="I526" i="5"/>
  <c r="J526" i="5" s="1"/>
  <c r="I527" i="5"/>
  <c r="J527" i="5" s="1"/>
  <c r="I528" i="5"/>
  <c r="I529" i="5"/>
  <c r="I530" i="5"/>
  <c r="J530" i="5" s="1"/>
  <c r="I531" i="5"/>
  <c r="I532" i="5"/>
  <c r="I533" i="5"/>
  <c r="J533" i="5" s="1"/>
  <c r="I534" i="5"/>
  <c r="I535" i="5"/>
  <c r="I536" i="5"/>
  <c r="J536" i="5" s="1"/>
  <c r="I537" i="5"/>
  <c r="I538" i="5"/>
  <c r="I539" i="5"/>
  <c r="J539" i="5" s="1"/>
  <c r="I540" i="5"/>
  <c r="I541" i="5"/>
  <c r="I542" i="5"/>
  <c r="J542" i="5" s="1"/>
  <c r="I543" i="5"/>
  <c r="I544" i="5"/>
  <c r="I545" i="5"/>
  <c r="J545" i="5" s="1"/>
  <c r="I546" i="5"/>
  <c r="J546" i="5" s="1"/>
  <c r="I547" i="5"/>
  <c r="I548" i="5"/>
  <c r="I549" i="5"/>
  <c r="J549" i="5" s="1"/>
  <c r="I550" i="5"/>
  <c r="I551" i="5"/>
  <c r="I552" i="5"/>
  <c r="J552" i="5" s="1"/>
  <c r="I553" i="5"/>
  <c r="I554" i="5"/>
  <c r="I555" i="5"/>
  <c r="J555" i="5" s="1"/>
  <c r="I556" i="5"/>
  <c r="I557" i="5"/>
  <c r="I3" i="5"/>
  <c r="I4" i="5"/>
  <c r="I5" i="5"/>
  <c r="J5" i="5" s="1"/>
  <c r="I6" i="5"/>
  <c r="I7" i="5"/>
  <c r="I8" i="5"/>
  <c r="J8" i="5" s="1"/>
  <c r="I9" i="5"/>
  <c r="I10" i="5"/>
  <c r="I11" i="5"/>
  <c r="J11" i="5" s="1"/>
  <c r="I12" i="5"/>
  <c r="I13" i="5"/>
  <c r="I14" i="5"/>
  <c r="J14" i="5" s="1"/>
  <c r="I15" i="5"/>
  <c r="I16" i="5"/>
  <c r="I17" i="5"/>
  <c r="J17" i="5" s="1"/>
  <c r="I18" i="5"/>
  <c r="I19" i="5"/>
  <c r="I20" i="5"/>
  <c r="J20" i="5" s="1"/>
  <c r="I21" i="5"/>
  <c r="I22" i="5"/>
  <c r="I23" i="5"/>
  <c r="J23" i="5" s="1"/>
  <c r="I24" i="5"/>
  <c r="I25" i="5"/>
  <c r="I26" i="5"/>
  <c r="J26" i="5" s="1"/>
  <c r="I27" i="5"/>
  <c r="I28" i="5"/>
  <c r="I29" i="5"/>
  <c r="J29" i="5" s="1"/>
  <c r="I30" i="5"/>
  <c r="I31" i="5"/>
  <c r="I32" i="5"/>
  <c r="J32" i="5" s="1"/>
  <c r="I33" i="5"/>
  <c r="I34" i="5"/>
  <c r="I35" i="5"/>
  <c r="J35" i="5" s="1"/>
  <c r="I36" i="5"/>
  <c r="I37" i="5"/>
  <c r="I2" i="5"/>
  <c r="T50" i="6"/>
  <c r="S50" i="6"/>
  <c r="R50" i="6"/>
  <c r="Q50" i="6"/>
  <c r="P50" i="6"/>
  <c r="O50" i="6"/>
  <c r="N50" i="6"/>
  <c r="M50" i="6"/>
  <c r="L50" i="6"/>
  <c r="K50" i="6"/>
  <c r="J50" i="6"/>
  <c r="I50" i="6"/>
  <c r="T49" i="6"/>
  <c r="S49" i="6"/>
  <c r="R49" i="6"/>
  <c r="Q49" i="6"/>
  <c r="P49" i="6"/>
  <c r="O49" i="6"/>
  <c r="N49" i="6"/>
  <c r="M49" i="6"/>
  <c r="L49" i="6"/>
  <c r="K49" i="6"/>
  <c r="J49" i="6"/>
  <c r="I49" i="6"/>
  <c r="T48" i="6"/>
  <c r="S48" i="6"/>
  <c r="R48" i="6"/>
  <c r="Q48" i="6"/>
  <c r="P48" i="6"/>
  <c r="O48" i="6"/>
  <c r="N48" i="6"/>
  <c r="M48" i="6"/>
  <c r="L48" i="6"/>
  <c r="K48" i="6"/>
  <c r="J48" i="6"/>
  <c r="I48" i="6"/>
  <c r="T47" i="6"/>
  <c r="S47" i="6"/>
  <c r="R47" i="6"/>
  <c r="Q47" i="6"/>
  <c r="P47" i="6"/>
  <c r="O47" i="6"/>
  <c r="N47" i="6"/>
  <c r="M47" i="6"/>
  <c r="L47" i="6"/>
  <c r="K47" i="6"/>
  <c r="J47" i="6"/>
  <c r="I47" i="6"/>
  <c r="T46" i="6"/>
  <c r="S46" i="6"/>
  <c r="R46" i="6"/>
  <c r="Q46" i="6"/>
  <c r="P46" i="6"/>
  <c r="O46" i="6"/>
  <c r="N46" i="6"/>
  <c r="M46" i="6"/>
  <c r="L46" i="6"/>
  <c r="K46" i="6"/>
  <c r="J46" i="6"/>
  <c r="I46" i="6"/>
  <c r="T45" i="6"/>
  <c r="S45" i="6"/>
  <c r="R45" i="6"/>
  <c r="Q45" i="6"/>
  <c r="P45" i="6"/>
  <c r="O45" i="6"/>
  <c r="N45" i="6"/>
  <c r="M45" i="6"/>
  <c r="L45" i="6"/>
  <c r="K45" i="6"/>
  <c r="J45" i="6"/>
  <c r="I45" i="6"/>
  <c r="T44" i="6"/>
  <c r="S44" i="6"/>
  <c r="R44" i="6"/>
  <c r="Q44" i="6"/>
  <c r="P44" i="6"/>
  <c r="O44" i="6"/>
  <c r="N44" i="6"/>
  <c r="M44" i="6"/>
  <c r="L44" i="6"/>
  <c r="K44" i="6"/>
  <c r="J44" i="6"/>
  <c r="I44" i="6"/>
  <c r="T43" i="6"/>
  <c r="S43" i="6"/>
  <c r="R43" i="6"/>
  <c r="Q43" i="6"/>
  <c r="P43" i="6"/>
  <c r="O43" i="6"/>
  <c r="N43" i="6"/>
  <c r="M43" i="6"/>
  <c r="L43" i="6"/>
  <c r="K43" i="6"/>
  <c r="J43" i="6"/>
  <c r="I43" i="6"/>
  <c r="T42" i="6"/>
  <c r="S42" i="6"/>
  <c r="R42" i="6"/>
  <c r="Q42" i="6"/>
  <c r="P42" i="6"/>
  <c r="O42" i="6"/>
  <c r="N42" i="6"/>
  <c r="M42" i="6"/>
  <c r="L42" i="6"/>
  <c r="K42" i="6"/>
  <c r="J42" i="6"/>
  <c r="I42" i="6"/>
  <c r="T41" i="6"/>
  <c r="S41" i="6"/>
  <c r="R41" i="6"/>
  <c r="Q41" i="6"/>
  <c r="P41" i="6"/>
  <c r="O41" i="6"/>
  <c r="N41" i="6"/>
  <c r="M41" i="6"/>
  <c r="L41" i="6"/>
  <c r="K41" i="6"/>
  <c r="J41" i="6"/>
  <c r="I41" i="6"/>
  <c r="T40" i="6"/>
  <c r="S40" i="6"/>
  <c r="R40" i="6"/>
  <c r="Q40" i="6"/>
  <c r="P40" i="6"/>
  <c r="O40" i="6"/>
  <c r="N40" i="6"/>
  <c r="M40" i="6"/>
  <c r="L40" i="6"/>
  <c r="K40" i="6"/>
  <c r="J40" i="6"/>
  <c r="I40" i="6"/>
  <c r="T39" i="6"/>
  <c r="S39" i="6"/>
  <c r="R39" i="6"/>
  <c r="Q39" i="6"/>
  <c r="P39" i="6"/>
  <c r="O39" i="6"/>
  <c r="N39" i="6"/>
  <c r="M39" i="6"/>
  <c r="L39" i="6"/>
  <c r="K39" i="6"/>
  <c r="J39" i="6"/>
  <c r="I39" i="6"/>
  <c r="T38" i="6"/>
  <c r="S38" i="6"/>
  <c r="R38" i="6"/>
  <c r="Q38" i="6"/>
  <c r="P38" i="6"/>
  <c r="O38" i="6"/>
  <c r="N38" i="6"/>
  <c r="M38" i="6"/>
  <c r="L38" i="6"/>
  <c r="K38" i="6"/>
  <c r="J38" i="6"/>
  <c r="I38" i="6"/>
  <c r="T37" i="6"/>
  <c r="S37" i="6"/>
  <c r="R37" i="6"/>
  <c r="Q37" i="6"/>
  <c r="P37" i="6"/>
  <c r="O37" i="6"/>
  <c r="N37" i="6"/>
  <c r="M37" i="6"/>
  <c r="L37" i="6"/>
  <c r="K37" i="6"/>
  <c r="J37" i="6"/>
  <c r="I37" i="6"/>
  <c r="T36" i="6"/>
  <c r="S36" i="6"/>
  <c r="R36" i="6"/>
  <c r="Q36" i="6"/>
  <c r="P36" i="6"/>
  <c r="O36" i="6"/>
  <c r="N36" i="6"/>
  <c r="M36" i="6"/>
  <c r="L36" i="6"/>
  <c r="K36" i="6"/>
  <c r="J36" i="6"/>
  <c r="I36" i="6"/>
  <c r="T35" i="6"/>
  <c r="S35" i="6"/>
  <c r="R35" i="6"/>
  <c r="Q35" i="6"/>
  <c r="P35" i="6"/>
  <c r="O35" i="6"/>
  <c r="N35" i="6"/>
  <c r="M35" i="6"/>
  <c r="L35" i="6"/>
  <c r="K35" i="6"/>
  <c r="J35" i="6"/>
  <c r="I35" i="6"/>
  <c r="T34" i="6"/>
  <c r="S34" i="6"/>
  <c r="R34" i="6"/>
  <c r="Q34" i="6"/>
  <c r="P34" i="6"/>
  <c r="O34" i="6"/>
  <c r="N34" i="6"/>
  <c r="M34" i="6"/>
  <c r="L34" i="6"/>
  <c r="K34" i="6"/>
  <c r="J34" i="6"/>
  <c r="I34" i="6"/>
  <c r="T33" i="6"/>
  <c r="S33" i="6"/>
  <c r="R33" i="6"/>
  <c r="Q33" i="6"/>
  <c r="P33" i="6"/>
  <c r="O33" i="6"/>
  <c r="N33" i="6"/>
  <c r="M33" i="6"/>
  <c r="L33" i="6"/>
  <c r="K33" i="6"/>
  <c r="J33" i="6"/>
  <c r="I33" i="6"/>
  <c r="T32" i="6"/>
  <c r="S32" i="6"/>
  <c r="R32" i="6"/>
  <c r="Q32" i="6"/>
  <c r="P32" i="6"/>
  <c r="O32" i="6"/>
  <c r="N32" i="6"/>
  <c r="M32" i="6"/>
  <c r="L32" i="6"/>
  <c r="K32" i="6"/>
  <c r="J32" i="6"/>
  <c r="I32" i="6"/>
  <c r="T31" i="6"/>
  <c r="S31" i="6"/>
  <c r="R31" i="6"/>
  <c r="Q31" i="6"/>
  <c r="P31" i="6"/>
  <c r="O31" i="6"/>
  <c r="N31" i="6"/>
  <c r="M31" i="6"/>
  <c r="L31" i="6"/>
  <c r="K31" i="6"/>
  <c r="J31" i="6"/>
  <c r="I31" i="6"/>
  <c r="T30" i="6"/>
  <c r="S30" i="6"/>
  <c r="R30" i="6"/>
  <c r="Q30" i="6"/>
  <c r="P30" i="6"/>
  <c r="O30" i="6"/>
  <c r="N30" i="6"/>
  <c r="M30" i="6"/>
  <c r="L30" i="6"/>
  <c r="K30" i="6"/>
  <c r="J30" i="6"/>
  <c r="I30" i="6"/>
  <c r="T29" i="6"/>
  <c r="S29" i="6"/>
  <c r="R29" i="6"/>
  <c r="Q29" i="6"/>
  <c r="P29" i="6"/>
  <c r="O29" i="6"/>
  <c r="N29" i="6"/>
  <c r="M29" i="6"/>
  <c r="L29" i="6"/>
  <c r="K29" i="6"/>
  <c r="J29" i="6"/>
  <c r="I29" i="6"/>
  <c r="T28" i="6"/>
  <c r="S28" i="6"/>
  <c r="R28" i="6"/>
  <c r="Q28" i="6"/>
  <c r="P28" i="6"/>
  <c r="O28" i="6"/>
  <c r="N28" i="6"/>
  <c r="M28" i="6"/>
  <c r="L28" i="6"/>
  <c r="K28" i="6"/>
  <c r="J28" i="6"/>
  <c r="I28" i="6"/>
  <c r="T27" i="6"/>
  <c r="S27" i="6"/>
  <c r="R27" i="6"/>
  <c r="Q27" i="6"/>
  <c r="P27" i="6"/>
  <c r="O27" i="6"/>
  <c r="N27" i="6"/>
  <c r="M27" i="6"/>
  <c r="L27" i="6"/>
  <c r="K27" i="6"/>
  <c r="J27" i="6"/>
  <c r="I27" i="6"/>
  <c r="T26" i="6"/>
  <c r="S26" i="6"/>
  <c r="R26" i="6"/>
  <c r="Q26" i="6"/>
  <c r="P26" i="6"/>
  <c r="O26" i="6"/>
  <c r="N26" i="6"/>
  <c r="M26" i="6"/>
  <c r="L26" i="6"/>
  <c r="K26" i="6"/>
  <c r="J26" i="6"/>
  <c r="I26" i="6"/>
  <c r="T25" i="6"/>
  <c r="S25" i="6"/>
  <c r="R25" i="6"/>
  <c r="Q25" i="6"/>
  <c r="P25" i="6"/>
  <c r="O25" i="6"/>
  <c r="N25" i="6"/>
  <c r="M25" i="6"/>
  <c r="L25" i="6"/>
  <c r="K25" i="6"/>
  <c r="J25" i="6"/>
  <c r="I25" i="6"/>
  <c r="T24" i="6"/>
  <c r="S24" i="6"/>
  <c r="R24" i="6"/>
  <c r="Q24" i="6"/>
  <c r="P24" i="6"/>
  <c r="O24" i="6"/>
  <c r="N24" i="6"/>
  <c r="M24" i="6"/>
  <c r="L24" i="6"/>
  <c r="K24" i="6"/>
  <c r="J24" i="6"/>
  <c r="I24" i="6"/>
  <c r="T23" i="6"/>
  <c r="S23" i="6"/>
  <c r="R23" i="6"/>
  <c r="Q23" i="6"/>
  <c r="P23" i="6"/>
  <c r="O23" i="6"/>
  <c r="N23" i="6"/>
  <c r="M23" i="6"/>
  <c r="L23" i="6"/>
  <c r="K23" i="6"/>
  <c r="J23" i="6"/>
  <c r="I23" i="6"/>
  <c r="T22" i="6"/>
  <c r="S22" i="6"/>
  <c r="R22" i="6"/>
  <c r="Q22" i="6"/>
  <c r="P22" i="6"/>
  <c r="O22" i="6"/>
  <c r="N22" i="6"/>
  <c r="M22" i="6"/>
  <c r="L22" i="6"/>
  <c r="K22" i="6"/>
  <c r="J22" i="6"/>
  <c r="I22" i="6"/>
  <c r="T21" i="6"/>
  <c r="S21" i="6"/>
  <c r="R21" i="6"/>
  <c r="Q21" i="6"/>
  <c r="P21" i="6"/>
  <c r="O21" i="6"/>
  <c r="N21" i="6"/>
  <c r="M21" i="6"/>
  <c r="L21" i="6"/>
  <c r="K21" i="6"/>
  <c r="J21" i="6"/>
  <c r="I21" i="6"/>
  <c r="T20" i="6"/>
  <c r="S20" i="6"/>
  <c r="R20" i="6"/>
  <c r="Q20" i="6"/>
  <c r="P20" i="6"/>
  <c r="O20" i="6"/>
  <c r="N20" i="6"/>
  <c r="M20" i="6"/>
  <c r="L20" i="6"/>
  <c r="K20" i="6"/>
  <c r="J20" i="6"/>
  <c r="I20" i="6"/>
  <c r="T19" i="6"/>
  <c r="S19" i="6"/>
  <c r="R19" i="6"/>
  <c r="Q19" i="6"/>
  <c r="P19" i="6"/>
  <c r="O19" i="6"/>
  <c r="N19" i="6"/>
  <c r="M19" i="6"/>
  <c r="L19" i="6"/>
  <c r="K19" i="6"/>
  <c r="J19" i="6"/>
  <c r="I19" i="6"/>
  <c r="T18" i="6"/>
  <c r="S18" i="6"/>
  <c r="R18" i="6"/>
  <c r="Q18" i="6"/>
  <c r="P18" i="6"/>
  <c r="O18" i="6"/>
  <c r="N18" i="6"/>
  <c r="M18" i="6"/>
  <c r="L18" i="6"/>
  <c r="K18" i="6"/>
  <c r="J18" i="6"/>
  <c r="I18" i="6"/>
  <c r="T17" i="6"/>
  <c r="S17" i="6"/>
  <c r="R17" i="6"/>
  <c r="Q17" i="6"/>
  <c r="P17" i="6"/>
  <c r="O17" i="6"/>
  <c r="N17" i="6"/>
  <c r="M17" i="6"/>
  <c r="L17" i="6"/>
  <c r="K17" i="6"/>
  <c r="J17" i="6"/>
  <c r="I17" i="6"/>
  <c r="T16" i="6"/>
  <c r="S16" i="6"/>
  <c r="R16" i="6"/>
  <c r="Q16" i="6"/>
  <c r="P16" i="6"/>
  <c r="O16" i="6"/>
  <c r="N16" i="6"/>
  <c r="M16" i="6"/>
  <c r="L16" i="6"/>
  <c r="K16" i="6"/>
  <c r="J16" i="6"/>
  <c r="I16" i="6"/>
  <c r="T15" i="6"/>
  <c r="S15" i="6"/>
  <c r="R15" i="6"/>
  <c r="Q15" i="6"/>
  <c r="P15" i="6"/>
  <c r="O15" i="6"/>
  <c r="N15" i="6"/>
  <c r="M15" i="6"/>
  <c r="L15" i="6"/>
  <c r="K15" i="6"/>
  <c r="J15" i="6"/>
  <c r="I15" i="6"/>
  <c r="T14" i="6"/>
  <c r="S14" i="6"/>
  <c r="R14" i="6"/>
  <c r="Q14" i="6"/>
  <c r="P14" i="6"/>
  <c r="O14" i="6"/>
  <c r="N14" i="6"/>
  <c r="M14" i="6"/>
  <c r="L14" i="6"/>
  <c r="K14" i="6"/>
  <c r="J14" i="6"/>
  <c r="I14" i="6"/>
  <c r="T13" i="6"/>
  <c r="S13" i="6"/>
  <c r="R13" i="6"/>
  <c r="Q13" i="6"/>
  <c r="P13" i="6"/>
  <c r="O13" i="6"/>
  <c r="N13" i="6"/>
  <c r="M13" i="6"/>
  <c r="L13" i="6"/>
  <c r="K13" i="6"/>
  <c r="J13" i="6"/>
  <c r="I13" i="6"/>
  <c r="T12" i="6"/>
  <c r="S12" i="6"/>
  <c r="R12" i="6"/>
  <c r="Q12" i="6"/>
  <c r="P12" i="6"/>
  <c r="O12" i="6"/>
  <c r="N12" i="6"/>
  <c r="M12" i="6"/>
  <c r="L12" i="6"/>
  <c r="K12" i="6"/>
  <c r="J12" i="6"/>
  <c r="I12" i="6"/>
  <c r="T11" i="6"/>
  <c r="S11" i="6"/>
  <c r="R11" i="6"/>
  <c r="Q11" i="6"/>
  <c r="P11" i="6"/>
  <c r="O11" i="6"/>
  <c r="N11" i="6"/>
  <c r="M11" i="6"/>
  <c r="L11" i="6"/>
  <c r="K11" i="6"/>
  <c r="J11" i="6"/>
  <c r="I11" i="6"/>
  <c r="T10" i="6"/>
  <c r="S10" i="6"/>
  <c r="R10" i="6"/>
  <c r="Q10" i="6"/>
  <c r="P10" i="6"/>
  <c r="O10" i="6"/>
  <c r="N10" i="6"/>
  <c r="M10" i="6"/>
  <c r="L10" i="6"/>
  <c r="K10" i="6"/>
  <c r="J10" i="6"/>
  <c r="I10" i="6"/>
  <c r="T9" i="6"/>
  <c r="S9" i="6"/>
  <c r="R9" i="6"/>
  <c r="Q9" i="6"/>
  <c r="P9" i="6"/>
  <c r="O9" i="6"/>
  <c r="N9" i="6"/>
  <c r="M9" i="6"/>
  <c r="L9" i="6"/>
  <c r="K9" i="6"/>
  <c r="J9" i="6"/>
  <c r="I9" i="6"/>
  <c r="T8" i="6"/>
  <c r="S8" i="6"/>
  <c r="R8" i="6"/>
  <c r="Q8" i="6"/>
  <c r="P8" i="6"/>
  <c r="O8" i="6"/>
  <c r="N8" i="6"/>
  <c r="M8" i="6"/>
  <c r="L8" i="6"/>
  <c r="K8" i="6"/>
  <c r="J8" i="6"/>
  <c r="I8" i="6"/>
  <c r="T7" i="6"/>
  <c r="S7" i="6"/>
  <c r="R7" i="6"/>
  <c r="Q7" i="6"/>
  <c r="P7" i="6"/>
  <c r="O7" i="6"/>
  <c r="N7" i="6"/>
  <c r="M7" i="6"/>
  <c r="L7" i="6"/>
  <c r="K7" i="6"/>
  <c r="J7" i="6"/>
  <c r="I7" i="6"/>
  <c r="T6" i="6"/>
  <c r="S6" i="6"/>
  <c r="R6" i="6"/>
  <c r="Q6" i="6"/>
  <c r="P6" i="6"/>
  <c r="O6" i="6"/>
  <c r="N6" i="6"/>
  <c r="M6" i="6"/>
  <c r="L6" i="6"/>
  <c r="K6" i="6"/>
  <c r="J6" i="6"/>
  <c r="I6" i="6"/>
  <c r="T5" i="6"/>
  <c r="S5" i="6"/>
  <c r="R5" i="6"/>
  <c r="Q5" i="6"/>
  <c r="P5" i="6"/>
  <c r="O5" i="6"/>
  <c r="N5" i="6"/>
  <c r="M5" i="6"/>
  <c r="L5" i="6"/>
  <c r="K5" i="6"/>
  <c r="J5" i="6"/>
  <c r="I5" i="6"/>
  <c r="T4" i="6"/>
  <c r="S4" i="6"/>
  <c r="R4" i="6"/>
  <c r="Q4" i="6"/>
  <c r="P4" i="6"/>
  <c r="O4" i="6"/>
  <c r="N4" i="6"/>
  <c r="M4" i="6"/>
  <c r="L4" i="6"/>
  <c r="K4" i="6"/>
  <c r="J4" i="6"/>
  <c r="I4" i="6"/>
  <c r="T3" i="6"/>
  <c r="S3" i="6"/>
  <c r="R3" i="6"/>
  <c r="Q3" i="6"/>
  <c r="P3" i="6"/>
  <c r="O3" i="6"/>
  <c r="N3" i="6"/>
  <c r="M3" i="6"/>
  <c r="L3" i="6"/>
  <c r="K3" i="6"/>
  <c r="J3" i="6"/>
  <c r="I3" i="6"/>
  <c r="T2" i="6"/>
  <c r="S2" i="6"/>
  <c r="R2" i="6"/>
  <c r="Q2" i="6"/>
  <c r="P2" i="6"/>
  <c r="O2" i="6"/>
  <c r="N2" i="6"/>
  <c r="M2" i="6"/>
  <c r="L2" i="6"/>
  <c r="K2" i="6"/>
  <c r="J2" i="6"/>
  <c r="I2" i="6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0" i="9" s="1"/>
  <c r="H121" i="5"/>
  <c r="H122" i="5"/>
  <c r="H123" i="5"/>
  <c r="H124" i="5"/>
  <c r="H125" i="5"/>
  <c r="H126" i="5"/>
  <c r="H127" i="5"/>
  <c r="H127" i="9" s="1"/>
  <c r="H128" i="5"/>
  <c r="H129" i="5"/>
  <c r="H130" i="5"/>
  <c r="H131" i="5"/>
  <c r="H132" i="5"/>
  <c r="H133" i="5"/>
  <c r="H134" i="5"/>
  <c r="H135" i="5"/>
  <c r="H135" i="9" s="1"/>
  <c r="H136" i="5"/>
  <c r="H137" i="5"/>
  <c r="H138" i="5"/>
  <c r="H139" i="5"/>
  <c r="H140" i="5"/>
  <c r="H141" i="5"/>
  <c r="H142" i="5"/>
  <c r="H143" i="5"/>
  <c r="H143" i="9" s="1"/>
  <c r="H144" i="5"/>
  <c r="H145" i="5"/>
  <c r="H146" i="5"/>
  <c r="H147" i="5"/>
  <c r="H148" i="5"/>
  <c r="H149" i="5"/>
  <c r="H150" i="5"/>
  <c r="H151" i="5"/>
  <c r="H151" i="9" s="1"/>
  <c r="H152" i="5"/>
  <c r="H153" i="5"/>
  <c r="H154" i="5"/>
  <c r="H155" i="5"/>
  <c r="H156" i="5"/>
  <c r="H157" i="5"/>
  <c r="H158" i="5"/>
  <c r="H159" i="5"/>
  <c r="H159" i="9" s="1"/>
  <c r="H160" i="5"/>
  <c r="H161" i="5"/>
  <c r="H162" i="5"/>
  <c r="H163" i="5"/>
  <c r="H164" i="5"/>
  <c r="H165" i="5"/>
  <c r="H166" i="5"/>
  <c r="H167" i="5"/>
  <c r="H167" i="9" s="1"/>
  <c r="H168" i="5"/>
  <c r="H169" i="5"/>
  <c r="H170" i="5"/>
  <c r="H171" i="5"/>
  <c r="H172" i="5"/>
  <c r="H173" i="5"/>
  <c r="H174" i="5"/>
  <c r="H175" i="5"/>
  <c r="H175" i="9" s="1"/>
  <c r="H176" i="5"/>
  <c r="H177" i="5"/>
  <c r="H178" i="5"/>
  <c r="H179" i="5"/>
  <c r="H180" i="5"/>
  <c r="H181" i="5"/>
  <c r="H182" i="5"/>
  <c r="H183" i="5"/>
  <c r="H183" i="9" s="1"/>
  <c r="H184" i="5"/>
  <c r="H185" i="5"/>
  <c r="H186" i="5"/>
  <c r="H187" i="5"/>
  <c r="H188" i="5"/>
  <c r="H189" i="5"/>
  <c r="H190" i="5"/>
  <c r="H191" i="5"/>
  <c r="H191" i="9" s="1"/>
  <c r="H192" i="5"/>
  <c r="H193" i="5"/>
  <c r="H194" i="5"/>
  <c r="H195" i="5"/>
  <c r="H196" i="5"/>
  <c r="H197" i="5"/>
  <c r="H198" i="5"/>
  <c r="H199" i="5"/>
  <c r="H199" i="9" s="1"/>
  <c r="H200" i="5"/>
  <c r="H201" i="5"/>
  <c r="H202" i="5"/>
  <c r="H203" i="5"/>
  <c r="H204" i="5"/>
  <c r="H205" i="5"/>
  <c r="H206" i="5"/>
  <c r="H207" i="5"/>
  <c r="H207" i="9" s="1"/>
  <c r="H208" i="5"/>
  <c r="H209" i="5"/>
  <c r="H210" i="5"/>
  <c r="H211" i="5"/>
  <c r="H212" i="5"/>
  <c r="H213" i="5"/>
  <c r="H214" i="5"/>
  <c r="H215" i="5"/>
  <c r="H215" i="9" s="1"/>
  <c r="H216" i="5"/>
  <c r="H217" i="5"/>
  <c r="H218" i="5"/>
  <c r="H219" i="5"/>
  <c r="H220" i="5"/>
  <c r="H221" i="5"/>
  <c r="H222" i="5"/>
  <c r="H223" i="5"/>
  <c r="H223" i="9" s="1"/>
  <c r="H224" i="5"/>
  <c r="H225" i="5"/>
  <c r="H226" i="5"/>
  <c r="H227" i="5"/>
  <c r="H228" i="5"/>
  <c r="H229" i="5"/>
  <c r="H230" i="5"/>
  <c r="H231" i="5"/>
  <c r="H231" i="9" s="1"/>
  <c r="H232" i="5"/>
  <c r="H233" i="5"/>
  <c r="H234" i="5"/>
  <c r="H235" i="5"/>
  <c r="H236" i="5"/>
  <c r="H237" i="5"/>
  <c r="H238" i="5"/>
  <c r="H239" i="5"/>
  <c r="H239" i="9" s="1"/>
  <c r="H240" i="5"/>
  <c r="H241" i="5"/>
  <c r="H242" i="5"/>
  <c r="H243" i="5"/>
  <c r="H244" i="5"/>
  <c r="H245" i="5"/>
  <c r="H246" i="5"/>
  <c r="H247" i="5"/>
  <c r="H247" i="9" s="1"/>
  <c r="H248" i="5"/>
  <c r="H249" i="5"/>
  <c r="H250" i="5"/>
  <c r="H251" i="5"/>
  <c r="H252" i="5"/>
  <c r="H253" i="5"/>
  <c r="H254" i="5"/>
  <c r="H255" i="5"/>
  <c r="H255" i="9" s="1"/>
  <c r="H256" i="5"/>
  <c r="H257" i="5"/>
  <c r="H258" i="5"/>
  <c r="H259" i="5"/>
  <c r="H260" i="5"/>
  <c r="H261" i="5"/>
  <c r="H262" i="5"/>
  <c r="H263" i="5"/>
  <c r="H263" i="9" s="1"/>
  <c r="H264" i="5"/>
  <c r="H265" i="5"/>
  <c r="H266" i="5"/>
  <c r="H267" i="5"/>
  <c r="H268" i="5"/>
  <c r="H269" i="5"/>
  <c r="H270" i="5"/>
  <c r="H271" i="5"/>
  <c r="H271" i="9" s="1"/>
  <c r="H272" i="5"/>
  <c r="H273" i="5"/>
  <c r="H274" i="5"/>
  <c r="H275" i="5"/>
  <c r="H276" i="5"/>
  <c r="H277" i="5"/>
  <c r="H278" i="5"/>
  <c r="H279" i="5"/>
  <c r="H279" i="9" s="1"/>
  <c r="H280" i="5"/>
  <c r="H281" i="5"/>
  <c r="H282" i="5"/>
  <c r="H283" i="5"/>
  <c r="H284" i="5"/>
  <c r="H285" i="5"/>
  <c r="H286" i="5"/>
  <c r="H287" i="5"/>
  <c r="H287" i="9" s="1"/>
  <c r="H288" i="5"/>
  <c r="H289" i="5"/>
  <c r="H290" i="5"/>
  <c r="H291" i="5"/>
  <c r="H292" i="5"/>
  <c r="H293" i="5"/>
  <c r="H294" i="5"/>
  <c r="H295" i="5"/>
  <c r="H295" i="9" s="1"/>
  <c r="H296" i="5"/>
  <c r="H297" i="5"/>
  <c r="H298" i="5"/>
  <c r="H299" i="5"/>
  <c r="H300" i="5"/>
  <c r="H301" i="5"/>
  <c r="H302" i="5"/>
  <c r="H303" i="5"/>
  <c r="H303" i="9" s="1"/>
  <c r="H304" i="5"/>
  <c r="H305" i="5"/>
  <c r="H306" i="5"/>
  <c r="H307" i="5"/>
  <c r="H308" i="5"/>
  <c r="H309" i="5"/>
  <c r="H310" i="5"/>
  <c r="H311" i="5"/>
  <c r="H311" i="9" s="1"/>
  <c r="H312" i="5"/>
  <c r="H313" i="5"/>
  <c r="H314" i="5"/>
  <c r="H315" i="5"/>
  <c r="H316" i="5"/>
  <c r="H317" i="5"/>
  <c r="H318" i="5"/>
  <c r="H319" i="5"/>
  <c r="H319" i="9" s="1"/>
  <c r="H320" i="5"/>
  <c r="H321" i="5"/>
  <c r="H322" i="5"/>
  <c r="H323" i="5"/>
  <c r="H324" i="5"/>
  <c r="H325" i="5"/>
  <c r="H326" i="5"/>
  <c r="H327" i="5"/>
  <c r="H327" i="9" s="1"/>
  <c r="H328" i="5"/>
  <c r="H329" i="5"/>
  <c r="H330" i="5"/>
  <c r="H331" i="5"/>
  <c r="H332" i="5"/>
  <c r="H333" i="5"/>
  <c r="H334" i="5"/>
  <c r="H335" i="5"/>
  <c r="H335" i="9" s="1"/>
  <c r="H336" i="5"/>
  <c r="H337" i="5"/>
  <c r="H338" i="5"/>
  <c r="H339" i="5"/>
  <c r="H340" i="5"/>
  <c r="H341" i="5"/>
  <c r="H342" i="5"/>
  <c r="H343" i="5"/>
  <c r="H343" i="9" s="1"/>
  <c r="H344" i="5"/>
  <c r="H345" i="5"/>
  <c r="H346" i="5"/>
  <c r="H347" i="5"/>
  <c r="H348" i="5"/>
  <c r="H349" i="5"/>
  <c r="H350" i="5"/>
  <c r="H351" i="5"/>
  <c r="H351" i="9" s="1"/>
  <c r="H352" i="5"/>
  <c r="H353" i="5"/>
  <c r="H354" i="5"/>
  <c r="H355" i="5"/>
  <c r="H356" i="5"/>
  <c r="H357" i="5"/>
  <c r="H358" i="5"/>
  <c r="H359" i="5"/>
  <c r="H359" i="9" s="1"/>
  <c r="H360" i="5"/>
  <c r="H361" i="5"/>
  <c r="H362" i="5"/>
  <c r="H363" i="5"/>
  <c r="H364" i="5"/>
  <c r="H365" i="5"/>
  <c r="H366" i="5"/>
  <c r="H367" i="5"/>
  <c r="H367" i="9" s="1"/>
  <c r="H368" i="5"/>
  <c r="H369" i="5"/>
  <c r="H370" i="5"/>
  <c r="H371" i="5"/>
  <c r="H372" i="5"/>
  <c r="H373" i="5"/>
  <c r="H374" i="5"/>
  <c r="H375" i="5"/>
  <c r="H375" i="9" s="1"/>
  <c r="H376" i="5"/>
  <c r="H377" i="5"/>
  <c r="H378" i="5"/>
  <c r="H379" i="5"/>
  <c r="H380" i="5"/>
  <c r="H381" i="5"/>
  <c r="H382" i="5"/>
  <c r="H383" i="5"/>
  <c r="H383" i="9" s="1"/>
  <c r="H384" i="5"/>
  <c r="H385" i="5"/>
  <c r="H386" i="5"/>
  <c r="H387" i="5"/>
  <c r="H388" i="5"/>
  <c r="H389" i="5"/>
  <c r="H390" i="5"/>
  <c r="H391" i="5"/>
  <c r="H391" i="9" s="1"/>
  <c r="H392" i="5"/>
  <c r="H393" i="5"/>
  <c r="H394" i="5"/>
  <c r="H395" i="5"/>
  <c r="H396" i="5"/>
  <c r="H397" i="5"/>
  <c r="H398" i="5"/>
  <c r="H399" i="5"/>
  <c r="H399" i="9" s="1"/>
  <c r="H400" i="5"/>
  <c r="H401" i="5"/>
  <c r="H402" i="5"/>
  <c r="H403" i="5"/>
  <c r="H404" i="5"/>
  <c r="H405" i="5"/>
  <c r="H406" i="5"/>
  <c r="H407" i="5"/>
  <c r="H407" i="9" s="1"/>
  <c r="H408" i="5"/>
  <c r="H409" i="5"/>
  <c r="H410" i="5"/>
  <c r="H411" i="5"/>
  <c r="H412" i="5"/>
  <c r="H413" i="5"/>
  <c r="H414" i="5"/>
  <c r="H415" i="5"/>
  <c r="H415" i="9" s="1"/>
  <c r="H416" i="5"/>
  <c r="H417" i="5"/>
  <c r="H418" i="5"/>
  <c r="H419" i="5"/>
  <c r="H420" i="5"/>
  <c r="H421" i="5"/>
  <c r="H422" i="5"/>
  <c r="H423" i="5"/>
  <c r="H423" i="9" s="1"/>
  <c r="H424" i="5"/>
  <c r="H425" i="5"/>
  <c r="H426" i="5"/>
  <c r="H427" i="5"/>
  <c r="H428" i="5"/>
  <c r="H429" i="5"/>
  <c r="H430" i="5"/>
  <c r="H431" i="5"/>
  <c r="H431" i="9" s="1"/>
  <c r="H432" i="5"/>
  <c r="H433" i="5"/>
  <c r="H434" i="5"/>
  <c r="H435" i="5"/>
  <c r="H436" i="5"/>
  <c r="H437" i="5"/>
  <c r="H438" i="5"/>
  <c r="H439" i="5"/>
  <c r="H439" i="9" s="1"/>
  <c r="H440" i="5"/>
  <c r="H441" i="5"/>
  <c r="H442" i="5"/>
  <c r="H443" i="5"/>
  <c r="H444" i="5"/>
  <c r="H445" i="5"/>
  <c r="H446" i="5"/>
  <c r="H447" i="5"/>
  <c r="H447" i="9" s="1"/>
  <c r="H448" i="5"/>
  <c r="H449" i="5"/>
  <c r="H450" i="5"/>
  <c r="H451" i="5"/>
  <c r="H452" i="5"/>
  <c r="H453" i="5"/>
  <c r="H454" i="5"/>
  <c r="H455" i="5"/>
  <c r="H455" i="9" s="1"/>
  <c r="H456" i="5"/>
  <c r="H457" i="5"/>
  <c r="H458" i="5"/>
  <c r="H459" i="5"/>
  <c r="H460" i="5"/>
  <c r="H461" i="5"/>
  <c r="H462" i="5"/>
  <c r="H463" i="5"/>
  <c r="H463" i="9" s="1"/>
  <c r="H464" i="5"/>
  <c r="H465" i="5"/>
  <c r="H466" i="5"/>
  <c r="H467" i="5"/>
  <c r="H468" i="5"/>
  <c r="H468" i="9" s="1"/>
  <c r="H469" i="5"/>
  <c r="H470" i="5"/>
  <c r="H471" i="5"/>
  <c r="H471" i="9" s="1"/>
  <c r="H472" i="5"/>
  <c r="H473" i="5"/>
  <c r="H474" i="5"/>
  <c r="H475" i="5"/>
  <c r="H476" i="5"/>
  <c r="H476" i="9" s="1"/>
  <c r="H477" i="5"/>
  <c r="H478" i="5"/>
  <c r="H479" i="5"/>
  <c r="H479" i="9" s="1"/>
  <c r="H480" i="5"/>
  <c r="H481" i="5"/>
  <c r="H482" i="5"/>
  <c r="H483" i="5"/>
  <c r="H484" i="5"/>
  <c r="H484" i="9" s="1"/>
  <c r="H485" i="5"/>
  <c r="H486" i="5"/>
  <c r="H487" i="5"/>
  <c r="H487" i="9" s="1"/>
  <c r="H488" i="5"/>
  <c r="H489" i="5"/>
  <c r="H490" i="5"/>
  <c r="H491" i="5"/>
  <c r="H492" i="5"/>
  <c r="H492" i="9" s="1"/>
  <c r="H493" i="5"/>
  <c r="H494" i="5"/>
  <c r="H495" i="5"/>
  <c r="H495" i="9" s="1"/>
  <c r="H496" i="5"/>
  <c r="H497" i="5"/>
  <c r="H498" i="5"/>
  <c r="H499" i="5"/>
  <c r="H500" i="5"/>
  <c r="H500" i="9" s="1"/>
  <c r="H501" i="5"/>
  <c r="H502" i="5"/>
  <c r="H503" i="5"/>
  <c r="H503" i="9" s="1"/>
  <c r="H504" i="5"/>
  <c r="H505" i="5"/>
  <c r="H506" i="5"/>
  <c r="H507" i="5"/>
  <c r="H508" i="5"/>
  <c r="H508" i="9" s="1"/>
  <c r="H509" i="5"/>
  <c r="H510" i="5"/>
  <c r="H511" i="5"/>
  <c r="H511" i="9" s="1"/>
  <c r="H512" i="5"/>
  <c r="H513" i="5"/>
  <c r="H514" i="5"/>
  <c r="H515" i="5"/>
  <c r="H516" i="5"/>
  <c r="H516" i="9" s="1"/>
  <c r="H517" i="5"/>
  <c r="H518" i="5"/>
  <c r="H519" i="5"/>
  <c r="H519" i="9" s="1"/>
  <c r="H520" i="5"/>
  <c r="H521" i="5"/>
  <c r="H522" i="5"/>
  <c r="H523" i="5"/>
  <c r="H524" i="5"/>
  <c r="H524" i="9" s="1"/>
  <c r="H525" i="5"/>
  <c r="H526" i="5"/>
  <c r="H527" i="5"/>
  <c r="H527" i="9" s="1"/>
  <c r="H528" i="5"/>
  <c r="H529" i="5"/>
  <c r="H530" i="5"/>
  <c r="H531" i="5"/>
  <c r="H532" i="5"/>
  <c r="H532" i="9" s="1"/>
  <c r="H533" i="5"/>
  <c r="H534" i="5"/>
  <c r="H535" i="5"/>
  <c r="H535" i="9" s="1"/>
  <c r="H536" i="5"/>
  <c r="H537" i="5"/>
  <c r="H538" i="5"/>
  <c r="H539" i="5"/>
  <c r="H540" i="5"/>
  <c r="H540" i="9" s="1"/>
  <c r="H541" i="5"/>
  <c r="H542" i="5"/>
  <c r="H543" i="5"/>
  <c r="H543" i="9" s="1"/>
  <c r="H544" i="5"/>
  <c r="H545" i="5"/>
  <c r="H546" i="5"/>
  <c r="H547" i="5"/>
  <c r="H548" i="5"/>
  <c r="H548" i="9" s="1"/>
  <c r="H549" i="5"/>
  <c r="H550" i="5"/>
  <c r="H551" i="5"/>
  <c r="H551" i="9" s="1"/>
  <c r="H552" i="5"/>
  <c r="H553" i="5"/>
  <c r="H554" i="5"/>
  <c r="H555" i="5"/>
  <c r="H556" i="5"/>
  <c r="H556" i="9" s="1"/>
  <c r="H557" i="5"/>
  <c r="N38" i="5"/>
  <c r="E38" i="9" s="1"/>
  <c r="N39" i="5"/>
  <c r="E39" i="9" s="1"/>
  <c r="N40" i="5"/>
  <c r="E40" i="9" s="1"/>
  <c r="N41" i="5"/>
  <c r="E41" i="9" s="1"/>
  <c r="N42" i="5"/>
  <c r="N43" i="5"/>
  <c r="N44" i="5"/>
  <c r="N45" i="5"/>
  <c r="N46" i="5"/>
  <c r="E46" i="9" s="1"/>
  <c r="N47" i="5"/>
  <c r="E47" i="9" s="1"/>
  <c r="N48" i="5"/>
  <c r="E48" i="9" s="1"/>
  <c r="N49" i="5"/>
  <c r="E49" i="9" s="1"/>
  <c r="N50" i="5"/>
  <c r="N51" i="5"/>
  <c r="N52" i="5"/>
  <c r="N53" i="5"/>
  <c r="E53" i="9" s="1"/>
  <c r="N54" i="5"/>
  <c r="E54" i="9" s="1"/>
  <c r="N55" i="5"/>
  <c r="E55" i="9" s="1"/>
  <c r="N56" i="5"/>
  <c r="E56" i="9" s="1"/>
  <c r="N57" i="5"/>
  <c r="E57" i="9" s="1"/>
  <c r="N58" i="5"/>
  <c r="N59" i="5"/>
  <c r="N60" i="5"/>
  <c r="N61" i="5"/>
  <c r="E61" i="9" s="1"/>
  <c r="N62" i="5"/>
  <c r="E62" i="9" s="1"/>
  <c r="N63" i="5"/>
  <c r="E63" i="9" s="1"/>
  <c r="N64" i="5"/>
  <c r="E64" i="9" s="1"/>
  <c r="N65" i="5"/>
  <c r="E65" i="9" s="1"/>
  <c r="N66" i="5"/>
  <c r="N67" i="5"/>
  <c r="N68" i="5"/>
  <c r="N69" i="5"/>
  <c r="E69" i="9" s="1"/>
  <c r="N70" i="5"/>
  <c r="E70" i="9" s="1"/>
  <c r="N71" i="5"/>
  <c r="E71" i="9" s="1"/>
  <c r="N72" i="5"/>
  <c r="E72" i="9" s="1"/>
  <c r="N73" i="5"/>
  <c r="E73" i="9" s="1"/>
  <c r="N74" i="5"/>
  <c r="N75" i="5"/>
  <c r="N76" i="5"/>
  <c r="N77" i="5"/>
  <c r="N78" i="5"/>
  <c r="E78" i="9" s="1"/>
  <c r="N79" i="5"/>
  <c r="E79" i="9" s="1"/>
  <c r="N80" i="5"/>
  <c r="E80" i="9" s="1"/>
  <c r="N81" i="5"/>
  <c r="E81" i="9" s="1"/>
  <c r="N82" i="5"/>
  <c r="N83" i="5"/>
  <c r="N84" i="5"/>
  <c r="N85" i="5"/>
  <c r="E85" i="9" s="1"/>
  <c r="N86" i="5"/>
  <c r="E86" i="9" s="1"/>
  <c r="N87" i="5"/>
  <c r="E87" i="9" s="1"/>
  <c r="N88" i="5"/>
  <c r="E88" i="9" s="1"/>
  <c r="N89" i="5"/>
  <c r="E89" i="9" s="1"/>
  <c r="N90" i="5"/>
  <c r="N91" i="5"/>
  <c r="N92" i="5"/>
  <c r="N93" i="5"/>
  <c r="E93" i="9" s="1"/>
  <c r="N94" i="5"/>
  <c r="E94" i="9" s="1"/>
  <c r="N95" i="5"/>
  <c r="E95" i="9" s="1"/>
  <c r="N96" i="5"/>
  <c r="E96" i="9" s="1"/>
  <c r="N97" i="5"/>
  <c r="E97" i="9" s="1"/>
  <c r="N98" i="5"/>
  <c r="N99" i="5"/>
  <c r="N100" i="5"/>
  <c r="N101" i="5"/>
  <c r="E101" i="9" s="1"/>
  <c r="N102" i="5"/>
  <c r="E102" i="9" s="1"/>
  <c r="N103" i="5"/>
  <c r="E103" i="9" s="1"/>
  <c r="N104" i="5"/>
  <c r="E104" i="9" s="1"/>
  <c r="N105" i="5"/>
  <c r="E105" i="9" s="1"/>
  <c r="N106" i="5"/>
  <c r="N107" i="5"/>
  <c r="N108" i="5"/>
  <c r="N109" i="5"/>
  <c r="E109" i="9" s="1"/>
  <c r="N110" i="5"/>
  <c r="E110" i="9" s="1"/>
  <c r="N111" i="5"/>
  <c r="E111" i="9" s="1"/>
  <c r="N112" i="5"/>
  <c r="E112" i="9" s="1"/>
  <c r="N113" i="5"/>
  <c r="E113" i="9" s="1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3" i="5"/>
  <c r="N4" i="5"/>
  <c r="E4" i="9" s="1"/>
  <c r="N5" i="5"/>
  <c r="E5" i="9" s="1"/>
  <c r="N6" i="5"/>
  <c r="N7" i="5"/>
  <c r="N8" i="5"/>
  <c r="N9" i="5"/>
  <c r="N10" i="5"/>
  <c r="E10" i="9" s="1"/>
  <c r="N11" i="5"/>
  <c r="E11" i="9" s="1"/>
  <c r="N12" i="5"/>
  <c r="E12" i="9" s="1"/>
  <c r="N13" i="5"/>
  <c r="E13" i="9" s="1"/>
  <c r="N14" i="5"/>
  <c r="N15" i="5"/>
  <c r="N16" i="5"/>
  <c r="N17" i="5"/>
  <c r="N18" i="5"/>
  <c r="E18" i="9" s="1"/>
  <c r="N19" i="5"/>
  <c r="E19" i="9" s="1"/>
  <c r="N20" i="5"/>
  <c r="E20" i="9" s="1"/>
  <c r="N21" i="5"/>
  <c r="E21" i="9" s="1"/>
  <c r="N22" i="5"/>
  <c r="N23" i="5"/>
  <c r="N24" i="5"/>
  <c r="N25" i="5"/>
  <c r="N26" i="5"/>
  <c r="N27" i="5"/>
  <c r="E27" i="9" s="1"/>
  <c r="N28" i="5"/>
  <c r="E28" i="9" s="1"/>
  <c r="N29" i="5"/>
  <c r="E29" i="9" s="1"/>
  <c r="N30" i="5"/>
  <c r="N31" i="5"/>
  <c r="N32" i="5"/>
  <c r="N33" i="5"/>
  <c r="N34" i="5"/>
  <c r="E34" i="9" s="1"/>
  <c r="N35" i="5"/>
  <c r="E35" i="9" s="1"/>
  <c r="N36" i="5"/>
  <c r="E36" i="9" s="1"/>
  <c r="N37" i="5"/>
  <c r="E37" i="9" s="1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L38" i="5"/>
  <c r="M38" i="5" s="1"/>
  <c r="I38" i="9" s="1"/>
  <c r="L39" i="5"/>
  <c r="M39" i="5" s="1"/>
  <c r="I39" i="9" s="1"/>
  <c r="L40" i="5"/>
  <c r="M40" i="5" s="1"/>
  <c r="I40" i="9" s="1"/>
  <c r="L41" i="5"/>
  <c r="L42" i="5"/>
  <c r="M42" i="5" s="1"/>
  <c r="I42" i="9" s="1"/>
  <c r="L43" i="5"/>
  <c r="M43" i="5" s="1"/>
  <c r="I43" i="9" s="1"/>
  <c r="L44" i="5"/>
  <c r="M44" i="5" s="1"/>
  <c r="I44" i="9" s="1"/>
  <c r="L45" i="5"/>
  <c r="M45" i="5" s="1"/>
  <c r="I45" i="9" s="1"/>
  <c r="L46" i="5"/>
  <c r="M46" i="5" s="1"/>
  <c r="I46" i="9" s="1"/>
  <c r="L47" i="5"/>
  <c r="M47" i="5" s="1"/>
  <c r="I47" i="9" s="1"/>
  <c r="L48" i="5"/>
  <c r="M48" i="5" s="1"/>
  <c r="I48" i="9" s="1"/>
  <c r="L49" i="5"/>
  <c r="M49" i="5" s="1"/>
  <c r="I49" i="9" s="1"/>
  <c r="L50" i="5"/>
  <c r="M50" i="5" s="1"/>
  <c r="I50" i="9" s="1"/>
  <c r="L51" i="5"/>
  <c r="M51" i="5" s="1"/>
  <c r="I51" i="9" s="1"/>
  <c r="L52" i="5"/>
  <c r="M52" i="5" s="1"/>
  <c r="I52" i="9" s="1"/>
  <c r="L53" i="5"/>
  <c r="M53" i="5" s="1"/>
  <c r="I53" i="9" s="1"/>
  <c r="L54" i="5"/>
  <c r="M54" i="5" s="1"/>
  <c r="I54" i="9" s="1"/>
  <c r="L55" i="5"/>
  <c r="M55" i="5" s="1"/>
  <c r="I55" i="9" s="1"/>
  <c r="L56" i="5"/>
  <c r="M56" i="5" s="1"/>
  <c r="I56" i="9" s="1"/>
  <c r="L57" i="5"/>
  <c r="M57" i="5" s="1"/>
  <c r="I57" i="9" s="1"/>
  <c r="L58" i="5"/>
  <c r="M58" i="5" s="1"/>
  <c r="I58" i="9" s="1"/>
  <c r="L59" i="5"/>
  <c r="M59" i="5" s="1"/>
  <c r="I59" i="9" s="1"/>
  <c r="L60" i="5"/>
  <c r="M60" i="5" s="1"/>
  <c r="I60" i="9" s="1"/>
  <c r="L61" i="5"/>
  <c r="M61" i="5" s="1"/>
  <c r="I61" i="9" s="1"/>
  <c r="L62" i="5"/>
  <c r="M62" i="5" s="1"/>
  <c r="I62" i="9" s="1"/>
  <c r="L63" i="5"/>
  <c r="M63" i="5" s="1"/>
  <c r="I63" i="9" s="1"/>
  <c r="L64" i="5"/>
  <c r="M64" i="5" s="1"/>
  <c r="I64" i="9" s="1"/>
  <c r="L65" i="5"/>
  <c r="M65" i="5" s="1"/>
  <c r="I65" i="9" s="1"/>
  <c r="L66" i="5"/>
  <c r="M66" i="5" s="1"/>
  <c r="I66" i="9" s="1"/>
  <c r="L67" i="5"/>
  <c r="M67" i="5" s="1"/>
  <c r="I67" i="9" s="1"/>
  <c r="L68" i="5"/>
  <c r="M68" i="5" s="1"/>
  <c r="I68" i="9" s="1"/>
  <c r="L69" i="5"/>
  <c r="M69" i="5" s="1"/>
  <c r="I69" i="9" s="1"/>
  <c r="L70" i="5"/>
  <c r="M70" i="5" s="1"/>
  <c r="I70" i="9" s="1"/>
  <c r="L71" i="5"/>
  <c r="M71" i="5" s="1"/>
  <c r="I71" i="9" s="1"/>
  <c r="L72" i="5"/>
  <c r="M72" i="5" s="1"/>
  <c r="I72" i="9" s="1"/>
  <c r="L73" i="5"/>
  <c r="M73" i="5" s="1"/>
  <c r="I73" i="9" s="1"/>
  <c r="L74" i="5"/>
  <c r="M74" i="5" s="1"/>
  <c r="I74" i="9" s="1"/>
  <c r="L75" i="5"/>
  <c r="M75" i="5" s="1"/>
  <c r="I75" i="9" s="1"/>
  <c r="L76" i="5"/>
  <c r="M76" i="5" s="1"/>
  <c r="I76" i="9" s="1"/>
  <c r="L77" i="5"/>
  <c r="M77" i="5" s="1"/>
  <c r="I77" i="9" s="1"/>
  <c r="L78" i="5"/>
  <c r="M78" i="5" s="1"/>
  <c r="I78" i="9" s="1"/>
  <c r="L79" i="5"/>
  <c r="M79" i="5" s="1"/>
  <c r="I79" i="9" s="1"/>
  <c r="L80" i="5"/>
  <c r="M80" i="5" s="1"/>
  <c r="I80" i="9" s="1"/>
  <c r="L81" i="5"/>
  <c r="M81" i="5" s="1"/>
  <c r="I81" i="9" s="1"/>
  <c r="L82" i="5"/>
  <c r="M82" i="5" s="1"/>
  <c r="I82" i="9" s="1"/>
  <c r="L83" i="5"/>
  <c r="M83" i="5" s="1"/>
  <c r="I83" i="9" s="1"/>
  <c r="L84" i="5"/>
  <c r="M84" i="5" s="1"/>
  <c r="I84" i="9" s="1"/>
  <c r="L85" i="5"/>
  <c r="M85" i="5" s="1"/>
  <c r="I85" i="9" s="1"/>
  <c r="L86" i="5"/>
  <c r="M86" i="5" s="1"/>
  <c r="I86" i="9" s="1"/>
  <c r="L87" i="5"/>
  <c r="M87" i="5" s="1"/>
  <c r="I87" i="9" s="1"/>
  <c r="L88" i="5"/>
  <c r="M88" i="5" s="1"/>
  <c r="I88" i="9" s="1"/>
  <c r="L89" i="5"/>
  <c r="M89" i="5" s="1"/>
  <c r="I89" i="9" s="1"/>
  <c r="L90" i="5"/>
  <c r="M90" i="5" s="1"/>
  <c r="I90" i="9" s="1"/>
  <c r="L91" i="5"/>
  <c r="M91" i="5" s="1"/>
  <c r="I91" i="9" s="1"/>
  <c r="L92" i="5"/>
  <c r="M92" i="5" s="1"/>
  <c r="I92" i="9" s="1"/>
  <c r="L93" i="5"/>
  <c r="M93" i="5" s="1"/>
  <c r="I93" i="9" s="1"/>
  <c r="L94" i="5"/>
  <c r="M94" i="5" s="1"/>
  <c r="I94" i="9" s="1"/>
  <c r="L95" i="5"/>
  <c r="M95" i="5" s="1"/>
  <c r="I95" i="9" s="1"/>
  <c r="L96" i="5"/>
  <c r="M96" i="5" s="1"/>
  <c r="I96" i="9" s="1"/>
  <c r="L97" i="5"/>
  <c r="M97" i="5" s="1"/>
  <c r="I97" i="9" s="1"/>
  <c r="L98" i="5"/>
  <c r="M98" i="5" s="1"/>
  <c r="I98" i="9" s="1"/>
  <c r="L99" i="5"/>
  <c r="M99" i="5" s="1"/>
  <c r="I99" i="9" s="1"/>
  <c r="L100" i="5"/>
  <c r="M100" i="5" s="1"/>
  <c r="I100" i="9" s="1"/>
  <c r="L101" i="5"/>
  <c r="M101" i="5" s="1"/>
  <c r="I101" i="9" s="1"/>
  <c r="L102" i="5"/>
  <c r="M102" i="5" s="1"/>
  <c r="I102" i="9" s="1"/>
  <c r="L103" i="5"/>
  <c r="M103" i="5" s="1"/>
  <c r="I103" i="9" s="1"/>
  <c r="L104" i="5"/>
  <c r="M104" i="5" s="1"/>
  <c r="I104" i="9" s="1"/>
  <c r="L105" i="5"/>
  <c r="M105" i="5" s="1"/>
  <c r="I105" i="9" s="1"/>
  <c r="L106" i="5"/>
  <c r="M106" i="5" s="1"/>
  <c r="I106" i="9" s="1"/>
  <c r="L107" i="5"/>
  <c r="M107" i="5" s="1"/>
  <c r="I107" i="9" s="1"/>
  <c r="L108" i="5"/>
  <c r="M108" i="5" s="1"/>
  <c r="I108" i="9" s="1"/>
  <c r="L109" i="5"/>
  <c r="M109" i="5" s="1"/>
  <c r="I109" i="9" s="1"/>
  <c r="L110" i="5"/>
  <c r="M110" i="5" s="1"/>
  <c r="I110" i="9" s="1"/>
  <c r="L111" i="5"/>
  <c r="M111" i="5" s="1"/>
  <c r="I111" i="9" s="1"/>
  <c r="L112" i="5"/>
  <c r="M112" i="5" s="1"/>
  <c r="I112" i="9" s="1"/>
  <c r="L113" i="5"/>
  <c r="M113" i="5" s="1"/>
  <c r="I113" i="9" s="1"/>
  <c r="L114" i="5"/>
  <c r="M114" i="5" s="1"/>
  <c r="I114" i="9" s="1"/>
  <c r="L115" i="5"/>
  <c r="M115" i="5" s="1"/>
  <c r="I115" i="9" s="1"/>
  <c r="L116" i="5"/>
  <c r="M116" i="5" s="1"/>
  <c r="I116" i="9" s="1"/>
  <c r="L117" i="5"/>
  <c r="M117" i="5" s="1"/>
  <c r="I117" i="9" s="1"/>
  <c r="L118" i="5"/>
  <c r="M118" i="5" s="1"/>
  <c r="I118" i="9" s="1"/>
  <c r="L119" i="5"/>
  <c r="M119" i="5" s="1"/>
  <c r="I119" i="9" s="1"/>
  <c r="L120" i="5"/>
  <c r="M120" i="5" s="1"/>
  <c r="I120" i="9" s="1"/>
  <c r="L121" i="5"/>
  <c r="M121" i="5" s="1"/>
  <c r="I121" i="9" s="1"/>
  <c r="L122" i="5"/>
  <c r="M122" i="5" s="1"/>
  <c r="I122" i="9" s="1"/>
  <c r="L123" i="5"/>
  <c r="M123" i="5" s="1"/>
  <c r="I123" i="9" s="1"/>
  <c r="L124" i="5"/>
  <c r="M124" i="5" s="1"/>
  <c r="I124" i="9" s="1"/>
  <c r="L125" i="5"/>
  <c r="M125" i="5" s="1"/>
  <c r="I125" i="9" s="1"/>
  <c r="L126" i="5"/>
  <c r="M126" i="5" s="1"/>
  <c r="I126" i="9" s="1"/>
  <c r="L127" i="5"/>
  <c r="M127" i="5" s="1"/>
  <c r="I127" i="9" s="1"/>
  <c r="L128" i="5"/>
  <c r="M128" i="5" s="1"/>
  <c r="I128" i="9" s="1"/>
  <c r="L129" i="5"/>
  <c r="M129" i="5" s="1"/>
  <c r="I129" i="9" s="1"/>
  <c r="L130" i="5"/>
  <c r="M130" i="5" s="1"/>
  <c r="I130" i="9" s="1"/>
  <c r="L131" i="5"/>
  <c r="M131" i="5" s="1"/>
  <c r="I131" i="9" s="1"/>
  <c r="L132" i="5"/>
  <c r="M132" i="5" s="1"/>
  <c r="I132" i="9" s="1"/>
  <c r="L133" i="5"/>
  <c r="M133" i="5" s="1"/>
  <c r="I133" i="9" s="1"/>
  <c r="L134" i="5"/>
  <c r="M134" i="5" s="1"/>
  <c r="I134" i="9" s="1"/>
  <c r="L135" i="5"/>
  <c r="M135" i="5" s="1"/>
  <c r="I135" i="9" s="1"/>
  <c r="L136" i="5"/>
  <c r="M136" i="5" s="1"/>
  <c r="I136" i="9" s="1"/>
  <c r="L137" i="5"/>
  <c r="M137" i="5" s="1"/>
  <c r="I137" i="9" s="1"/>
  <c r="L138" i="5"/>
  <c r="M138" i="5" s="1"/>
  <c r="I138" i="9" s="1"/>
  <c r="L139" i="5"/>
  <c r="M139" i="5" s="1"/>
  <c r="I139" i="9" s="1"/>
  <c r="L140" i="5"/>
  <c r="M140" i="5" s="1"/>
  <c r="I140" i="9" s="1"/>
  <c r="L141" i="5"/>
  <c r="M141" i="5" s="1"/>
  <c r="I141" i="9" s="1"/>
  <c r="L142" i="5"/>
  <c r="M142" i="5" s="1"/>
  <c r="I142" i="9" s="1"/>
  <c r="L143" i="5"/>
  <c r="M143" i="5" s="1"/>
  <c r="I143" i="9" s="1"/>
  <c r="L144" i="5"/>
  <c r="M144" i="5" s="1"/>
  <c r="I144" i="9" s="1"/>
  <c r="L145" i="5"/>
  <c r="M145" i="5" s="1"/>
  <c r="I145" i="9" s="1"/>
  <c r="L146" i="5"/>
  <c r="M146" i="5" s="1"/>
  <c r="I146" i="9" s="1"/>
  <c r="L147" i="5"/>
  <c r="M147" i="5" s="1"/>
  <c r="I147" i="9" s="1"/>
  <c r="L148" i="5"/>
  <c r="M148" i="5" s="1"/>
  <c r="I148" i="9" s="1"/>
  <c r="L149" i="5"/>
  <c r="M149" i="5" s="1"/>
  <c r="I149" i="9" s="1"/>
  <c r="L150" i="5"/>
  <c r="M150" i="5" s="1"/>
  <c r="I150" i="9" s="1"/>
  <c r="L151" i="5"/>
  <c r="M151" i="5" s="1"/>
  <c r="I151" i="9" s="1"/>
  <c r="L152" i="5"/>
  <c r="M152" i="5" s="1"/>
  <c r="I152" i="9" s="1"/>
  <c r="L153" i="5"/>
  <c r="M153" i="5" s="1"/>
  <c r="I153" i="9" s="1"/>
  <c r="L154" i="5"/>
  <c r="M154" i="5" s="1"/>
  <c r="I154" i="9" s="1"/>
  <c r="L155" i="5"/>
  <c r="M155" i="5" s="1"/>
  <c r="I155" i="9" s="1"/>
  <c r="L156" i="5"/>
  <c r="M156" i="5" s="1"/>
  <c r="I156" i="9" s="1"/>
  <c r="L157" i="5"/>
  <c r="M157" i="5" s="1"/>
  <c r="I157" i="9" s="1"/>
  <c r="L158" i="5"/>
  <c r="M158" i="5" s="1"/>
  <c r="I158" i="9" s="1"/>
  <c r="L159" i="5"/>
  <c r="M159" i="5" s="1"/>
  <c r="I159" i="9" s="1"/>
  <c r="L160" i="5"/>
  <c r="M160" i="5" s="1"/>
  <c r="I160" i="9" s="1"/>
  <c r="L161" i="5"/>
  <c r="M161" i="5" s="1"/>
  <c r="I161" i="9" s="1"/>
  <c r="L162" i="5"/>
  <c r="M162" i="5" s="1"/>
  <c r="I162" i="9" s="1"/>
  <c r="L163" i="5"/>
  <c r="M163" i="5" s="1"/>
  <c r="I163" i="9" s="1"/>
  <c r="L164" i="5"/>
  <c r="M164" i="5" s="1"/>
  <c r="I164" i="9" s="1"/>
  <c r="L165" i="5"/>
  <c r="M165" i="5" s="1"/>
  <c r="I165" i="9" s="1"/>
  <c r="L166" i="5"/>
  <c r="M166" i="5" s="1"/>
  <c r="I166" i="9" s="1"/>
  <c r="L167" i="5"/>
  <c r="M167" i="5" s="1"/>
  <c r="I167" i="9" s="1"/>
  <c r="L168" i="5"/>
  <c r="M168" i="5" s="1"/>
  <c r="I168" i="9" s="1"/>
  <c r="L169" i="5"/>
  <c r="M169" i="5" s="1"/>
  <c r="I169" i="9" s="1"/>
  <c r="L170" i="5"/>
  <c r="M170" i="5" s="1"/>
  <c r="I170" i="9" s="1"/>
  <c r="L171" i="5"/>
  <c r="M171" i="5" s="1"/>
  <c r="I171" i="9" s="1"/>
  <c r="L172" i="5"/>
  <c r="M172" i="5" s="1"/>
  <c r="I172" i="9" s="1"/>
  <c r="L173" i="5"/>
  <c r="M173" i="5" s="1"/>
  <c r="I173" i="9" s="1"/>
  <c r="L174" i="5"/>
  <c r="M174" i="5" s="1"/>
  <c r="I174" i="9" s="1"/>
  <c r="L175" i="5"/>
  <c r="M175" i="5" s="1"/>
  <c r="I175" i="9" s="1"/>
  <c r="L176" i="5"/>
  <c r="M176" i="5" s="1"/>
  <c r="I176" i="9" s="1"/>
  <c r="L177" i="5"/>
  <c r="M177" i="5" s="1"/>
  <c r="I177" i="9" s="1"/>
  <c r="L178" i="5"/>
  <c r="M178" i="5" s="1"/>
  <c r="I178" i="9" s="1"/>
  <c r="L179" i="5"/>
  <c r="M179" i="5" s="1"/>
  <c r="I179" i="9" s="1"/>
  <c r="L180" i="5"/>
  <c r="M180" i="5" s="1"/>
  <c r="I180" i="9" s="1"/>
  <c r="L181" i="5"/>
  <c r="M181" i="5" s="1"/>
  <c r="I181" i="9" s="1"/>
  <c r="L182" i="5"/>
  <c r="M182" i="5" s="1"/>
  <c r="I182" i="9" s="1"/>
  <c r="L183" i="5"/>
  <c r="M183" i="5" s="1"/>
  <c r="I183" i="9" s="1"/>
  <c r="L184" i="5"/>
  <c r="M184" i="5" s="1"/>
  <c r="I184" i="9" s="1"/>
  <c r="L185" i="5"/>
  <c r="M185" i="5" s="1"/>
  <c r="I185" i="9" s="1"/>
  <c r="L186" i="5"/>
  <c r="M186" i="5" s="1"/>
  <c r="I186" i="9" s="1"/>
  <c r="L187" i="5"/>
  <c r="M187" i="5" s="1"/>
  <c r="I187" i="9" s="1"/>
  <c r="L188" i="5"/>
  <c r="M188" i="5" s="1"/>
  <c r="I188" i="9" s="1"/>
  <c r="L189" i="5"/>
  <c r="M189" i="5" s="1"/>
  <c r="I189" i="9" s="1"/>
  <c r="L190" i="5"/>
  <c r="M190" i="5" s="1"/>
  <c r="I190" i="9" s="1"/>
  <c r="L191" i="5"/>
  <c r="M191" i="5" s="1"/>
  <c r="I191" i="9" s="1"/>
  <c r="L192" i="5"/>
  <c r="M192" i="5" s="1"/>
  <c r="I192" i="9" s="1"/>
  <c r="L193" i="5"/>
  <c r="M193" i="5" s="1"/>
  <c r="I193" i="9" s="1"/>
  <c r="L194" i="5"/>
  <c r="M194" i="5" s="1"/>
  <c r="I194" i="9" s="1"/>
  <c r="L195" i="5"/>
  <c r="M195" i="5" s="1"/>
  <c r="I195" i="9" s="1"/>
  <c r="L196" i="5"/>
  <c r="M196" i="5" s="1"/>
  <c r="I196" i="9" s="1"/>
  <c r="L197" i="5"/>
  <c r="M197" i="5" s="1"/>
  <c r="I197" i="9" s="1"/>
  <c r="L198" i="5"/>
  <c r="M198" i="5" s="1"/>
  <c r="I198" i="9" s="1"/>
  <c r="L199" i="5"/>
  <c r="M199" i="5" s="1"/>
  <c r="I199" i="9" s="1"/>
  <c r="L200" i="5"/>
  <c r="M200" i="5" s="1"/>
  <c r="I200" i="9" s="1"/>
  <c r="L201" i="5"/>
  <c r="M201" i="5" s="1"/>
  <c r="I201" i="9" s="1"/>
  <c r="L202" i="5"/>
  <c r="M202" i="5" s="1"/>
  <c r="I202" i="9" s="1"/>
  <c r="L203" i="5"/>
  <c r="M203" i="5" s="1"/>
  <c r="I203" i="9" s="1"/>
  <c r="L204" i="5"/>
  <c r="M204" i="5" s="1"/>
  <c r="I204" i="9" s="1"/>
  <c r="L205" i="5"/>
  <c r="M205" i="5" s="1"/>
  <c r="I205" i="9" s="1"/>
  <c r="L206" i="5"/>
  <c r="M206" i="5" s="1"/>
  <c r="I206" i="9" s="1"/>
  <c r="L207" i="5"/>
  <c r="M207" i="5" s="1"/>
  <c r="I207" i="9" s="1"/>
  <c r="L208" i="5"/>
  <c r="M208" i="5" s="1"/>
  <c r="I208" i="9" s="1"/>
  <c r="L209" i="5"/>
  <c r="M209" i="5" s="1"/>
  <c r="I209" i="9" s="1"/>
  <c r="L210" i="5"/>
  <c r="M210" i="5" s="1"/>
  <c r="I210" i="9" s="1"/>
  <c r="L211" i="5"/>
  <c r="M211" i="5" s="1"/>
  <c r="I211" i="9" s="1"/>
  <c r="L212" i="5"/>
  <c r="M212" i="5" s="1"/>
  <c r="I212" i="9" s="1"/>
  <c r="L213" i="5"/>
  <c r="M213" i="5" s="1"/>
  <c r="I213" i="9" s="1"/>
  <c r="L214" i="5"/>
  <c r="M214" i="5" s="1"/>
  <c r="I214" i="9" s="1"/>
  <c r="L215" i="5"/>
  <c r="M215" i="5" s="1"/>
  <c r="I215" i="9" s="1"/>
  <c r="L216" i="5"/>
  <c r="M216" i="5" s="1"/>
  <c r="I216" i="9" s="1"/>
  <c r="L217" i="5"/>
  <c r="M217" i="5" s="1"/>
  <c r="I217" i="9" s="1"/>
  <c r="L218" i="5"/>
  <c r="M218" i="5" s="1"/>
  <c r="I218" i="9" s="1"/>
  <c r="L219" i="5"/>
  <c r="M219" i="5" s="1"/>
  <c r="I219" i="9" s="1"/>
  <c r="L220" i="5"/>
  <c r="M220" i="5" s="1"/>
  <c r="I220" i="9" s="1"/>
  <c r="L221" i="5"/>
  <c r="M221" i="5" s="1"/>
  <c r="I221" i="9" s="1"/>
  <c r="L222" i="5"/>
  <c r="M222" i="5" s="1"/>
  <c r="I222" i="9" s="1"/>
  <c r="L223" i="5"/>
  <c r="M223" i="5" s="1"/>
  <c r="I223" i="9" s="1"/>
  <c r="L224" i="5"/>
  <c r="M224" i="5" s="1"/>
  <c r="I224" i="9" s="1"/>
  <c r="L225" i="5"/>
  <c r="M225" i="5" s="1"/>
  <c r="I225" i="9" s="1"/>
  <c r="L226" i="5"/>
  <c r="M226" i="5" s="1"/>
  <c r="I226" i="9" s="1"/>
  <c r="L227" i="5"/>
  <c r="M227" i="5" s="1"/>
  <c r="I227" i="9" s="1"/>
  <c r="L228" i="5"/>
  <c r="M228" i="5" s="1"/>
  <c r="I228" i="9" s="1"/>
  <c r="L229" i="5"/>
  <c r="M229" i="5" s="1"/>
  <c r="I229" i="9" s="1"/>
  <c r="L230" i="5"/>
  <c r="M230" i="5" s="1"/>
  <c r="I230" i="9" s="1"/>
  <c r="L231" i="5"/>
  <c r="M231" i="5" s="1"/>
  <c r="I231" i="9" s="1"/>
  <c r="L232" i="5"/>
  <c r="M232" i="5" s="1"/>
  <c r="I232" i="9" s="1"/>
  <c r="L233" i="5"/>
  <c r="M233" i="5" s="1"/>
  <c r="I233" i="9" s="1"/>
  <c r="L234" i="5"/>
  <c r="M234" i="5" s="1"/>
  <c r="I234" i="9" s="1"/>
  <c r="L235" i="5"/>
  <c r="M235" i="5" s="1"/>
  <c r="I235" i="9" s="1"/>
  <c r="L236" i="5"/>
  <c r="M236" i="5" s="1"/>
  <c r="I236" i="9" s="1"/>
  <c r="L237" i="5"/>
  <c r="M237" i="5" s="1"/>
  <c r="I237" i="9" s="1"/>
  <c r="L238" i="5"/>
  <c r="M238" i="5" s="1"/>
  <c r="I238" i="9" s="1"/>
  <c r="L239" i="5"/>
  <c r="M239" i="5" s="1"/>
  <c r="I239" i="9" s="1"/>
  <c r="L240" i="5"/>
  <c r="M240" i="5" s="1"/>
  <c r="I240" i="9" s="1"/>
  <c r="L241" i="5"/>
  <c r="M241" i="5" s="1"/>
  <c r="I241" i="9" s="1"/>
  <c r="L242" i="5"/>
  <c r="M242" i="5" s="1"/>
  <c r="I242" i="9" s="1"/>
  <c r="L243" i="5"/>
  <c r="M243" i="5" s="1"/>
  <c r="I243" i="9" s="1"/>
  <c r="L244" i="5"/>
  <c r="M244" i="5" s="1"/>
  <c r="I244" i="9" s="1"/>
  <c r="L245" i="5"/>
  <c r="M245" i="5" s="1"/>
  <c r="I245" i="9" s="1"/>
  <c r="L246" i="5"/>
  <c r="M246" i="5" s="1"/>
  <c r="I246" i="9" s="1"/>
  <c r="L247" i="5"/>
  <c r="M247" i="5" s="1"/>
  <c r="I247" i="9" s="1"/>
  <c r="L248" i="5"/>
  <c r="M248" i="5" s="1"/>
  <c r="I248" i="9" s="1"/>
  <c r="L249" i="5"/>
  <c r="M249" i="5" s="1"/>
  <c r="I249" i="9" s="1"/>
  <c r="L250" i="5"/>
  <c r="M250" i="5" s="1"/>
  <c r="I250" i="9" s="1"/>
  <c r="L251" i="5"/>
  <c r="M251" i="5" s="1"/>
  <c r="I251" i="9" s="1"/>
  <c r="L252" i="5"/>
  <c r="M252" i="5" s="1"/>
  <c r="I252" i="9" s="1"/>
  <c r="L253" i="5"/>
  <c r="M253" i="5" s="1"/>
  <c r="I253" i="9" s="1"/>
  <c r="L254" i="5"/>
  <c r="M254" i="5" s="1"/>
  <c r="I254" i="9" s="1"/>
  <c r="L255" i="5"/>
  <c r="M255" i="5" s="1"/>
  <c r="I255" i="9" s="1"/>
  <c r="L256" i="5"/>
  <c r="M256" i="5" s="1"/>
  <c r="I256" i="9" s="1"/>
  <c r="L257" i="5"/>
  <c r="M257" i="5" s="1"/>
  <c r="I257" i="9" s="1"/>
  <c r="L258" i="5"/>
  <c r="M258" i="5" s="1"/>
  <c r="I258" i="9" s="1"/>
  <c r="L259" i="5"/>
  <c r="M259" i="5" s="1"/>
  <c r="I259" i="9" s="1"/>
  <c r="L260" i="5"/>
  <c r="M260" i="5" s="1"/>
  <c r="I260" i="9" s="1"/>
  <c r="L261" i="5"/>
  <c r="M261" i="5" s="1"/>
  <c r="I261" i="9" s="1"/>
  <c r="L262" i="5"/>
  <c r="M262" i="5" s="1"/>
  <c r="I262" i="9" s="1"/>
  <c r="L263" i="5"/>
  <c r="M263" i="5" s="1"/>
  <c r="I263" i="9" s="1"/>
  <c r="L264" i="5"/>
  <c r="M264" i="5" s="1"/>
  <c r="I264" i="9" s="1"/>
  <c r="L265" i="5"/>
  <c r="M265" i="5" s="1"/>
  <c r="I265" i="9" s="1"/>
  <c r="L266" i="5"/>
  <c r="M266" i="5" s="1"/>
  <c r="I266" i="9" s="1"/>
  <c r="L267" i="5"/>
  <c r="M267" i="5" s="1"/>
  <c r="I267" i="9" s="1"/>
  <c r="L268" i="5"/>
  <c r="M268" i="5" s="1"/>
  <c r="I268" i="9" s="1"/>
  <c r="L269" i="5"/>
  <c r="M269" i="5" s="1"/>
  <c r="I269" i="9" s="1"/>
  <c r="L270" i="5"/>
  <c r="M270" i="5" s="1"/>
  <c r="I270" i="9" s="1"/>
  <c r="L271" i="5"/>
  <c r="M271" i="5" s="1"/>
  <c r="I271" i="9" s="1"/>
  <c r="L272" i="5"/>
  <c r="M272" i="5" s="1"/>
  <c r="I272" i="9" s="1"/>
  <c r="L273" i="5"/>
  <c r="M273" i="5" s="1"/>
  <c r="I273" i="9" s="1"/>
  <c r="L274" i="5"/>
  <c r="M274" i="5" s="1"/>
  <c r="I274" i="9" s="1"/>
  <c r="L275" i="5"/>
  <c r="M275" i="5" s="1"/>
  <c r="I275" i="9" s="1"/>
  <c r="L276" i="5"/>
  <c r="M276" i="5" s="1"/>
  <c r="I276" i="9" s="1"/>
  <c r="L277" i="5"/>
  <c r="M277" i="5" s="1"/>
  <c r="I277" i="9" s="1"/>
  <c r="L278" i="5"/>
  <c r="M278" i="5" s="1"/>
  <c r="I278" i="9" s="1"/>
  <c r="L279" i="5"/>
  <c r="M279" i="5" s="1"/>
  <c r="I279" i="9" s="1"/>
  <c r="L280" i="5"/>
  <c r="M280" i="5" s="1"/>
  <c r="I280" i="9" s="1"/>
  <c r="L281" i="5"/>
  <c r="M281" i="5" s="1"/>
  <c r="I281" i="9" s="1"/>
  <c r="L282" i="5"/>
  <c r="M282" i="5" s="1"/>
  <c r="I282" i="9" s="1"/>
  <c r="L283" i="5"/>
  <c r="M283" i="5" s="1"/>
  <c r="I283" i="9" s="1"/>
  <c r="L284" i="5"/>
  <c r="M284" i="5" s="1"/>
  <c r="I284" i="9" s="1"/>
  <c r="L285" i="5"/>
  <c r="M285" i="5" s="1"/>
  <c r="I285" i="9" s="1"/>
  <c r="L286" i="5"/>
  <c r="M286" i="5" s="1"/>
  <c r="I286" i="9" s="1"/>
  <c r="L287" i="5"/>
  <c r="M287" i="5" s="1"/>
  <c r="I287" i="9" s="1"/>
  <c r="L288" i="5"/>
  <c r="M288" i="5" s="1"/>
  <c r="I288" i="9" s="1"/>
  <c r="L289" i="5"/>
  <c r="M289" i="5" s="1"/>
  <c r="I289" i="9" s="1"/>
  <c r="L290" i="5"/>
  <c r="M290" i="5" s="1"/>
  <c r="I290" i="9" s="1"/>
  <c r="L291" i="5"/>
  <c r="M291" i="5" s="1"/>
  <c r="I291" i="9" s="1"/>
  <c r="L292" i="5"/>
  <c r="M292" i="5" s="1"/>
  <c r="I292" i="9" s="1"/>
  <c r="L293" i="5"/>
  <c r="M293" i="5" s="1"/>
  <c r="I293" i="9" s="1"/>
  <c r="L294" i="5"/>
  <c r="M294" i="5" s="1"/>
  <c r="I294" i="9" s="1"/>
  <c r="L295" i="5"/>
  <c r="M295" i="5" s="1"/>
  <c r="I295" i="9" s="1"/>
  <c r="L296" i="5"/>
  <c r="M296" i="5" s="1"/>
  <c r="I296" i="9" s="1"/>
  <c r="L297" i="5"/>
  <c r="M297" i="5" s="1"/>
  <c r="I297" i="9" s="1"/>
  <c r="L298" i="5"/>
  <c r="M298" i="5" s="1"/>
  <c r="I298" i="9" s="1"/>
  <c r="L299" i="5"/>
  <c r="M299" i="5" s="1"/>
  <c r="I299" i="9" s="1"/>
  <c r="L300" i="5"/>
  <c r="M300" i="5" s="1"/>
  <c r="I300" i="9" s="1"/>
  <c r="L301" i="5"/>
  <c r="M301" i="5" s="1"/>
  <c r="I301" i="9" s="1"/>
  <c r="L302" i="5"/>
  <c r="M302" i="5" s="1"/>
  <c r="I302" i="9" s="1"/>
  <c r="L303" i="5"/>
  <c r="M303" i="5" s="1"/>
  <c r="I303" i="9" s="1"/>
  <c r="L304" i="5"/>
  <c r="M304" i="5" s="1"/>
  <c r="I304" i="9" s="1"/>
  <c r="L305" i="5"/>
  <c r="M305" i="5" s="1"/>
  <c r="I305" i="9" s="1"/>
  <c r="L306" i="5"/>
  <c r="M306" i="5" s="1"/>
  <c r="I306" i="9" s="1"/>
  <c r="L307" i="5"/>
  <c r="M307" i="5" s="1"/>
  <c r="I307" i="9" s="1"/>
  <c r="L308" i="5"/>
  <c r="M308" i="5" s="1"/>
  <c r="I308" i="9" s="1"/>
  <c r="L309" i="5"/>
  <c r="M309" i="5" s="1"/>
  <c r="I309" i="9" s="1"/>
  <c r="L310" i="5"/>
  <c r="M310" i="5" s="1"/>
  <c r="I310" i="9" s="1"/>
  <c r="L311" i="5"/>
  <c r="M311" i="5" s="1"/>
  <c r="I311" i="9" s="1"/>
  <c r="L312" i="5"/>
  <c r="M312" i="5" s="1"/>
  <c r="I312" i="9" s="1"/>
  <c r="L313" i="5"/>
  <c r="M313" i="5" s="1"/>
  <c r="I313" i="9" s="1"/>
  <c r="L314" i="5"/>
  <c r="M314" i="5" s="1"/>
  <c r="I314" i="9" s="1"/>
  <c r="L315" i="5"/>
  <c r="M315" i="5" s="1"/>
  <c r="I315" i="9" s="1"/>
  <c r="L316" i="5"/>
  <c r="M316" i="5" s="1"/>
  <c r="I316" i="9" s="1"/>
  <c r="L317" i="5"/>
  <c r="M317" i="5" s="1"/>
  <c r="I317" i="9" s="1"/>
  <c r="L318" i="5"/>
  <c r="M318" i="5" s="1"/>
  <c r="I318" i="9" s="1"/>
  <c r="L319" i="5"/>
  <c r="M319" i="5" s="1"/>
  <c r="I319" i="9" s="1"/>
  <c r="L320" i="5"/>
  <c r="M320" i="5" s="1"/>
  <c r="I320" i="9" s="1"/>
  <c r="L321" i="5"/>
  <c r="M321" i="5" s="1"/>
  <c r="I321" i="9" s="1"/>
  <c r="L322" i="5"/>
  <c r="M322" i="5" s="1"/>
  <c r="I322" i="9" s="1"/>
  <c r="L323" i="5"/>
  <c r="M323" i="5" s="1"/>
  <c r="I323" i="9" s="1"/>
  <c r="L324" i="5"/>
  <c r="M324" i="5" s="1"/>
  <c r="I324" i="9" s="1"/>
  <c r="L325" i="5"/>
  <c r="M325" i="5" s="1"/>
  <c r="I325" i="9" s="1"/>
  <c r="L326" i="5"/>
  <c r="M326" i="5" s="1"/>
  <c r="I326" i="9" s="1"/>
  <c r="L327" i="5"/>
  <c r="M327" i="5" s="1"/>
  <c r="I327" i="9" s="1"/>
  <c r="L328" i="5"/>
  <c r="M328" i="5" s="1"/>
  <c r="I328" i="9" s="1"/>
  <c r="L329" i="5"/>
  <c r="M329" i="5" s="1"/>
  <c r="I329" i="9" s="1"/>
  <c r="L330" i="5"/>
  <c r="M330" i="5" s="1"/>
  <c r="I330" i="9" s="1"/>
  <c r="L331" i="5"/>
  <c r="M331" i="5" s="1"/>
  <c r="I331" i="9" s="1"/>
  <c r="L332" i="5"/>
  <c r="M332" i="5" s="1"/>
  <c r="I332" i="9" s="1"/>
  <c r="L333" i="5"/>
  <c r="M333" i="5" s="1"/>
  <c r="I333" i="9" s="1"/>
  <c r="L334" i="5"/>
  <c r="M334" i="5" s="1"/>
  <c r="I334" i="9" s="1"/>
  <c r="L335" i="5"/>
  <c r="M335" i="5" s="1"/>
  <c r="I335" i="9" s="1"/>
  <c r="L336" i="5"/>
  <c r="M336" i="5" s="1"/>
  <c r="I336" i="9" s="1"/>
  <c r="L337" i="5"/>
  <c r="M337" i="5" s="1"/>
  <c r="I337" i="9" s="1"/>
  <c r="L338" i="5"/>
  <c r="M338" i="5" s="1"/>
  <c r="I338" i="9" s="1"/>
  <c r="L339" i="5"/>
  <c r="M339" i="5" s="1"/>
  <c r="I339" i="9" s="1"/>
  <c r="L340" i="5"/>
  <c r="M340" i="5" s="1"/>
  <c r="I340" i="9" s="1"/>
  <c r="L341" i="5"/>
  <c r="M341" i="5" s="1"/>
  <c r="I341" i="9" s="1"/>
  <c r="L342" i="5"/>
  <c r="M342" i="5" s="1"/>
  <c r="I342" i="9" s="1"/>
  <c r="L343" i="5"/>
  <c r="M343" i="5" s="1"/>
  <c r="I343" i="9" s="1"/>
  <c r="L344" i="5"/>
  <c r="M344" i="5" s="1"/>
  <c r="I344" i="9" s="1"/>
  <c r="L345" i="5"/>
  <c r="M345" i="5" s="1"/>
  <c r="I345" i="9" s="1"/>
  <c r="L346" i="5"/>
  <c r="M346" i="5" s="1"/>
  <c r="I346" i="9" s="1"/>
  <c r="L347" i="5"/>
  <c r="M347" i="5" s="1"/>
  <c r="I347" i="9" s="1"/>
  <c r="L348" i="5"/>
  <c r="M348" i="5" s="1"/>
  <c r="I348" i="9" s="1"/>
  <c r="L349" i="5"/>
  <c r="M349" i="5" s="1"/>
  <c r="I349" i="9" s="1"/>
  <c r="L350" i="5"/>
  <c r="M350" i="5" s="1"/>
  <c r="I350" i="9" s="1"/>
  <c r="L351" i="5"/>
  <c r="M351" i="5" s="1"/>
  <c r="I351" i="9" s="1"/>
  <c r="L352" i="5"/>
  <c r="M352" i="5" s="1"/>
  <c r="I352" i="9" s="1"/>
  <c r="L353" i="5"/>
  <c r="M353" i="5" s="1"/>
  <c r="I353" i="9" s="1"/>
  <c r="L354" i="5"/>
  <c r="M354" i="5" s="1"/>
  <c r="I354" i="9" s="1"/>
  <c r="L355" i="5"/>
  <c r="M355" i="5" s="1"/>
  <c r="I355" i="9" s="1"/>
  <c r="L356" i="5"/>
  <c r="M356" i="5" s="1"/>
  <c r="I356" i="9" s="1"/>
  <c r="L357" i="5"/>
  <c r="M357" i="5" s="1"/>
  <c r="I357" i="9" s="1"/>
  <c r="L358" i="5"/>
  <c r="M358" i="5" s="1"/>
  <c r="I358" i="9" s="1"/>
  <c r="L359" i="5"/>
  <c r="M359" i="5" s="1"/>
  <c r="I359" i="9" s="1"/>
  <c r="L360" i="5"/>
  <c r="M360" i="5" s="1"/>
  <c r="I360" i="9" s="1"/>
  <c r="L361" i="5"/>
  <c r="M361" i="5" s="1"/>
  <c r="I361" i="9" s="1"/>
  <c r="L362" i="5"/>
  <c r="M362" i="5" s="1"/>
  <c r="I362" i="9" s="1"/>
  <c r="L363" i="5"/>
  <c r="M363" i="5" s="1"/>
  <c r="I363" i="9" s="1"/>
  <c r="L364" i="5"/>
  <c r="M364" i="5" s="1"/>
  <c r="I364" i="9" s="1"/>
  <c r="L365" i="5"/>
  <c r="M365" i="5" s="1"/>
  <c r="I365" i="9" s="1"/>
  <c r="L366" i="5"/>
  <c r="M366" i="5" s="1"/>
  <c r="I366" i="9" s="1"/>
  <c r="L367" i="5"/>
  <c r="M367" i="5" s="1"/>
  <c r="I367" i="9" s="1"/>
  <c r="L368" i="5"/>
  <c r="M368" i="5" s="1"/>
  <c r="I368" i="9" s="1"/>
  <c r="L369" i="5"/>
  <c r="M369" i="5" s="1"/>
  <c r="I369" i="9" s="1"/>
  <c r="L370" i="5"/>
  <c r="M370" i="5" s="1"/>
  <c r="I370" i="9" s="1"/>
  <c r="L371" i="5"/>
  <c r="M371" i="5" s="1"/>
  <c r="I371" i="9" s="1"/>
  <c r="L372" i="5"/>
  <c r="M372" i="5" s="1"/>
  <c r="I372" i="9" s="1"/>
  <c r="L373" i="5"/>
  <c r="M373" i="5" s="1"/>
  <c r="I373" i="9" s="1"/>
  <c r="L374" i="5"/>
  <c r="M374" i="5" s="1"/>
  <c r="I374" i="9" s="1"/>
  <c r="L375" i="5"/>
  <c r="M375" i="5" s="1"/>
  <c r="I375" i="9" s="1"/>
  <c r="L376" i="5"/>
  <c r="M376" i="5" s="1"/>
  <c r="I376" i="9" s="1"/>
  <c r="L377" i="5"/>
  <c r="M377" i="5" s="1"/>
  <c r="I377" i="9" s="1"/>
  <c r="L378" i="5"/>
  <c r="M378" i="5" s="1"/>
  <c r="I378" i="9" s="1"/>
  <c r="L379" i="5"/>
  <c r="M379" i="5" s="1"/>
  <c r="I379" i="9" s="1"/>
  <c r="L380" i="5"/>
  <c r="M380" i="5" s="1"/>
  <c r="I380" i="9" s="1"/>
  <c r="L381" i="5"/>
  <c r="M381" i="5" s="1"/>
  <c r="I381" i="9" s="1"/>
  <c r="L382" i="5"/>
  <c r="M382" i="5" s="1"/>
  <c r="I382" i="9" s="1"/>
  <c r="L383" i="5"/>
  <c r="M383" i="5" s="1"/>
  <c r="I383" i="9" s="1"/>
  <c r="L384" i="5"/>
  <c r="M384" i="5" s="1"/>
  <c r="I384" i="9" s="1"/>
  <c r="L385" i="5"/>
  <c r="M385" i="5" s="1"/>
  <c r="I385" i="9" s="1"/>
  <c r="L386" i="5"/>
  <c r="M386" i="5" s="1"/>
  <c r="I386" i="9" s="1"/>
  <c r="L387" i="5"/>
  <c r="M387" i="5" s="1"/>
  <c r="I387" i="9" s="1"/>
  <c r="L388" i="5"/>
  <c r="M388" i="5" s="1"/>
  <c r="I388" i="9" s="1"/>
  <c r="L389" i="5"/>
  <c r="M389" i="5" s="1"/>
  <c r="I389" i="9" s="1"/>
  <c r="L390" i="5"/>
  <c r="M390" i="5" s="1"/>
  <c r="I390" i="9" s="1"/>
  <c r="L391" i="5"/>
  <c r="M391" i="5" s="1"/>
  <c r="I391" i="9" s="1"/>
  <c r="L392" i="5"/>
  <c r="M392" i="5" s="1"/>
  <c r="I392" i="9" s="1"/>
  <c r="L393" i="5"/>
  <c r="M393" i="5" s="1"/>
  <c r="I393" i="9" s="1"/>
  <c r="L394" i="5"/>
  <c r="M394" i="5" s="1"/>
  <c r="I394" i="9" s="1"/>
  <c r="L395" i="5"/>
  <c r="M395" i="5" s="1"/>
  <c r="I395" i="9" s="1"/>
  <c r="L396" i="5"/>
  <c r="M396" i="5" s="1"/>
  <c r="I396" i="9" s="1"/>
  <c r="L397" i="5"/>
  <c r="M397" i="5" s="1"/>
  <c r="I397" i="9" s="1"/>
  <c r="L398" i="5"/>
  <c r="M398" i="5" s="1"/>
  <c r="I398" i="9" s="1"/>
  <c r="L399" i="5"/>
  <c r="M399" i="5" s="1"/>
  <c r="I399" i="9" s="1"/>
  <c r="L400" i="5"/>
  <c r="M400" i="5" s="1"/>
  <c r="I400" i="9" s="1"/>
  <c r="L401" i="5"/>
  <c r="M401" i="5" s="1"/>
  <c r="I401" i="9" s="1"/>
  <c r="L402" i="5"/>
  <c r="M402" i="5" s="1"/>
  <c r="I402" i="9" s="1"/>
  <c r="L403" i="5"/>
  <c r="M403" i="5" s="1"/>
  <c r="I403" i="9" s="1"/>
  <c r="L404" i="5"/>
  <c r="M404" i="5" s="1"/>
  <c r="I404" i="9" s="1"/>
  <c r="L405" i="5"/>
  <c r="M405" i="5" s="1"/>
  <c r="I405" i="9" s="1"/>
  <c r="L406" i="5"/>
  <c r="M406" i="5" s="1"/>
  <c r="I406" i="9" s="1"/>
  <c r="L407" i="5"/>
  <c r="M407" i="5" s="1"/>
  <c r="I407" i="9" s="1"/>
  <c r="L408" i="5"/>
  <c r="M408" i="5" s="1"/>
  <c r="I408" i="9" s="1"/>
  <c r="L409" i="5"/>
  <c r="M409" i="5" s="1"/>
  <c r="I409" i="9" s="1"/>
  <c r="L410" i="5"/>
  <c r="M410" i="5" s="1"/>
  <c r="I410" i="9" s="1"/>
  <c r="L411" i="5"/>
  <c r="M411" i="5" s="1"/>
  <c r="I411" i="9" s="1"/>
  <c r="L412" i="5"/>
  <c r="M412" i="5" s="1"/>
  <c r="I412" i="9" s="1"/>
  <c r="L413" i="5"/>
  <c r="M413" i="5" s="1"/>
  <c r="I413" i="9" s="1"/>
  <c r="L414" i="5"/>
  <c r="M414" i="5" s="1"/>
  <c r="I414" i="9" s="1"/>
  <c r="L415" i="5"/>
  <c r="M415" i="5" s="1"/>
  <c r="I415" i="9" s="1"/>
  <c r="L416" i="5"/>
  <c r="M416" i="5" s="1"/>
  <c r="I416" i="9" s="1"/>
  <c r="L417" i="5"/>
  <c r="M417" i="5" s="1"/>
  <c r="I417" i="9" s="1"/>
  <c r="L418" i="5"/>
  <c r="M418" i="5" s="1"/>
  <c r="I418" i="9" s="1"/>
  <c r="L419" i="5"/>
  <c r="M419" i="5" s="1"/>
  <c r="I419" i="9" s="1"/>
  <c r="L420" i="5"/>
  <c r="M420" i="5" s="1"/>
  <c r="I420" i="9" s="1"/>
  <c r="L421" i="5"/>
  <c r="M421" i="5" s="1"/>
  <c r="I421" i="9" s="1"/>
  <c r="L422" i="5"/>
  <c r="M422" i="5" s="1"/>
  <c r="I422" i="9" s="1"/>
  <c r="L423" i="5"/>
  <c r="M423" i="5" s="1"/>
  <c r="I423" i="9" s="1"/>
  <c r="L424" i="5"/>
  <c r="M424" i="5" s="1"/>
  <c r="I424" i="9" s="1"/>
  <c r="L425" i="5"/>
  <c r="M425" i="5" s="1"/>
  <c r="I425" i="9" s="1"/>
  <c r="L426" i="5"/>
  <c r="M426" i="5" s="1"/>
  <c r="I426" i="9" s="1"/>
  <c r="L427" i="5"/>
  <c r="M427" i="5" s="1"/>
  <c r="I427" i="9" s="1"/>
  <c r="L428" i="5"/>
  <c r="M428" i="5" s="1"/>
  <c r="I428" i="9" s="1"/>
  <c r="L429" i="5"/>
  <c r="M429" i="5" s="1"/>
  <c r="I429" i="9" s="1"/>
  <c r="L430" i="5"/>
  <c r="M430" i="5" s="1"/>
  <c r="I430" i="9" s="1"/>
  <c r="L431" i="5"/>
  <c r="M431" i="5" s="1"/>
  <c r="I431" i="9" s="1"/>
  <c r="L432" i="5"/>
  <c r="M432" i="5" s="1"/>
  <c r="I432" i="9" s="1"/>
  <c r="L433" i="5"/>
  <c r="M433" i="5" s="1"/>
  <c r="I433" i="9" s="1"/>
  <c r="L434" i="5"/>
  <c r="M434" i="5" s="1"/>
  <c r="I434" i="9" s="1"/>
  <c r="L435" i="5"/>
  <c r="M435" i="5" s="1"/>
  <c r="I435" i="9" s="1"/>
  <c r="L436" i="5"/>
  <c r="M436" i="5" s="1"/>
  <c r="I436" i="9" s="1"/>
  <c r="L437" i="5"/>
  <c r="M437" i="5" s="1"/>
  <c r="I437" i="9" s="1"/>
  <c r="L438" i="5"/>
  <c r="M438" i="5" s="1"/>
  <c r="I438" i="9" s="1"/>
  <c r="L439" i="5"/>
  <c r="M439" i="5" s="1"/>
  <c r="I439" i="9" s="1"/>
  <c r="L440" i="5"/>
  <c r="M440" i="5" s="1"/>
  <c r="I440" i="9" s="1"/>
  <c r="L441" i="5"/>
  <c r="M441" i="5" s="1"/>
  <c r="I441" i="9" s="1"/>
  <c r="L442" i="5"/>
  <c r="M442" i="5" s="1"/>
  <c r="I442" i="9" s="1"/>
  <c r="L443" i="5"/>
  <c r="M443" i="5" s="1"/>
  <c r="I443" i="9" s="1"/>
  <c r="L444" i="5"/>
  <c r="M444" i="5" s="1"/>
  <c r="I444" i="9" s="1"/>
  <c r="L445" i="5"/>
  <c r="M445" i="5" s="1"/>
  <c r="I445" i="9" s="1"/>
  <c r="L446" i="5"/>
  <c r="M446" i="5" s="1"/>
  <c r="I446" i="9" s="1"/>
  <c r="L447" i="5"/>
  <c r="M447" i="5" s="1"/>
  <c r="I447" i="9" s="1"/>
  <c r="L448" i="5"/>
  <c r="M448" i="5" s="1"/>
  <c r="I448" i="9" s="1"/>
  <c r="L449" i="5"/>
  <c r="M449" i="5" s="1"/>
  <c r="I449" i="9" s="1"/>
  <c r="L450" i="5"/>
  <c r="M450" i="5" s="1"/>
  <c r="I450" i="9" s="1"/>
  <c r="L451" i="5"/>
  <c r="M451" i="5" s="1"/>
  <c r="I451" i="9" s="1"/>
  <c r="L452" i="5"/>
  <c r="M452" i="5" s="1"/>
  <c r="I452" i="9" s="1"/>
  <c r="L453" i="5"/>
  <c r="M453" i="5" s="1"/>
  <c r="I453" i="9" s="1"/>
  <c r="L454" i="5"/>
  <c r="M454" i="5" s="1"/>
  <c r="I454" i="9" s="1"/>
  <c r="L455" i="5"/>
  <c r="M455" i="5" s="1"/>
  <c r="I455" i="9" s="1"/>
  <c r="L456" i="5"/>
  <c r="M456" i="5" s="1"/>
  <c r="I456" i="9" s="1"/>
  <c r="L457" i="5"/>
  <c r="M457" i="5" s="1"/>
  <c r="I457" i="9" s="1"/>
  <c r="L458" i="5"/>
  <c r="M458" i="5" s="1"/>
  <c r="I458" i="9" s="1"/>
  <c r="L459" i="5"/>
  <c r="M459" i="5" s="1"/>
  <c r="I459" i="9" s="1"/>
  <c r="L460" i="5"/>
  <c r="M460" i="5" s="1"/>
  <c r="I460" i="9" s="1"/>
  <c r="L461" i="5"/>
  <c r="M461" i="5" s="1"/>
  <c r="I461" i="9" s="1"/>
  <c r="L462" i="5"/>
  <c r="M462" i="5" s="1"/>
  <c r="I462" i="9" s="1"/>
  <c r="L463" i="5"/>
  <c r="M463" i="5" s="1"/>
  <c r="I463" i="9" s="1"/>
  <c r="L464" i="5"/>
  <c r="M464" i="5" s="1"/>
  <c r="I464" i="9" s="1"/>
  <c r="L465" i="5"/>
  <c r="M465" i="5" s="1"/>
  <c r="I465" i="9" s="1"/>
  <c r="L466" i="5"/>
  <c r="M466" i="5" s="1"/>
  <c r="I466" i="9" s="1"/>
  <c r="L467" i="5"/>
  <c r="M467" i="5" s="1"/>
  <c r="I467" i="9" s="1"/>
  <c r="L468" i="5"/>
  <c r="M468" i="5" s="1"/>
  <c r="I468" i="9" s="1"/>
  <c r="L469" i="5"/>
  <c r="M469" i="5" s="1"/>
  <c r="I469" i="9" s="1"/>
  <c r="L470" i="5"/>
  <c r="M470" i="5" s="1"/>
  <c r="I470" i="9" s="1"/>
  <c r="L471" i="5"/>
  <c r="M471" i="5" s="1"/>
  <c r="I471" i="9" s="1"/>
  <c r="L472" i="5"/>
  <c r="M472" i="5" s="1"/>
  <c r="I472" i="9" s="1"/>
  <c r="L473" i="5"/>
  <c r="M473" i="5" s="1"/>
  <c r="I473" i="9" s="1"/>
  <c r="L474" i="5"/>
  <c r="M474" i="5" s="1"/>
  <c r="I474" i="9" s="1"/>
  <c r="L475" i="5"/>
  <c r="M475" i="5" s="1"/>
  <c r="I475" i="9" s="1"/>
  <c r="L476" i="5"/>
  <c r="M476" i="5" s="1"/>
  <c r="I476" i="9" s="1"/>
  <c r="L477" i="5"/>
  <c r="M477" i="5" s="1"/>
  <c r="I477" i="9" s="1"/>
  <c r="L478" i="5"/>
  <c r="M478" i="5" s="1"/>
  <c r="I478" i="9" s="1"/>
  <c r="L479" i="5"/>
  <c r="M479" i="5" s="1"/>
  <c r="I479" i="9" s="1"/>
  <c r="L480" i="5"/>
  <c r="M480" i="5" s="1"/>
  <c r="I480" i="9" s="1"/>
  <c r="L481" i="5"/>
  <c r="M481" i="5" s="1"/>
  <c r="I481" i="9" s="1"/>
  <c r="L482" i="5"/>
  <c r="M482" i="5" s="1"/>
  <c r="I482" i="9" s="1"/>
  <c r="L483" i="5"/>
  <c r="M483" i="5" s="1"/>
  <c r="I483" i="9" s="1"/>
  <c r="L484" i="5"/>
  <c r="M484" i="5" s="1"/>
  <c r="I484" i="9" s="1"/>
  <c r="L485" i="5"/>
  <c r="M485" i="5" s="1"/>
  <c r="I485" i="9" s="1"/>
  <c r="L486" i="5"/>
  <c r="M486" i="5" s="1"/>
  <c r="I486" i="9" s="1"/>
  <c r="L487" i="5"/>
  <c r="M487" i="5" s="1"/>
  <c r="I487" i="9" s="1"/>
  <c r="L488" i="5"/>
  <c r="M488" i="5" s="1"/>
  <c r="I488" i="9" s="1"/>
  <c r="L489" i="5"/>
  <c r="M489" i="5" s="1"/>
  <c r="I489" i="9" s="1"/>
  <c r="L490" i="5"/>
  <c r="M490" i="5" s="1"/>
  <c r="I490" i="9" s="1"/>
  <c r="L491" i="5"/>
  <c r="M491" i="5" s="1"/>
  <c r="I491" i="9" s="1"/>
  <c r="L492" i="5"/>
  <c r="M492" i="5" s="1"/>
  <c r="I492" i="9" s="1"/>
  <c r="L493" i="5"/>
  <c r="M493" i="5" s="1"/>
  <c r="I493" i="9" s="1"/>
  <c r="L494" i="5"/>
  <c r="M494" i="5" s="1"/>
  <c r="I494" i="9" s="1"/>
  <c r="L495" i="5"/>
  <c r="M495" i="5" s="1"/>
  <c r="I495" i="9" s="1"/>
  <c r="L496" i="5"/>
  <c r="M496" i="5" s="1"/>
  <c r="I496" i="9" s="1"/>
  <c r="L497" i="5"/>
  <c r="M497" i="5" s="1"/>
  <c r="I497" i="9" s="1"/>
  <c r="L498" i="5"/>
  <c r="M498" i="5" s="1"/>
  <c r="I498" i="9" s="1"/>
  <c r="L499" i="5"/>
  <c r="M499" i="5" s="1"/>
  <c r="I499" i="9" s="1"/>
  <c r="L500" i="5"/>
  <c r="M500" i="5" s="1"/>
  <c r="I500" i="9" s="1"/>
  <c r="L501" i="5"/>
  <c r="M501" i="5" s="1"/>
  <c r="I501" i="9" s="1"/>
  <c r="L502" i="5"/>
  <c r="M502" i="5" s="1"/>
  <c r="I502" i="9" s="1"/>
  <c r="L503" i="5"/>
  <c r="M503" i="5" s="1"/>
  <c r="I503" i="9" s="1"/>
  <c r="L504" i="5"/>
  <c r="M504" i="5" s="1"/>
  <c r="I504" i="9" s="1"/>
  <c r="L505" i="5"/>
  <c r="M505" i="5" s="1"/>
  <c r="I505" i="9" s="1"/>
  <c r="L506" i="5"/>
  <c r="M506" i="5" s="1"/>
  <c r="I506" i="9" s="1"/>
  <c r="L507" i="5"/>
  <c r="M507" i="5" s="1"/>
  <c r="I507" i="9" s="1"/>
  <c r="L508" i="5"/>
  <c r="M508" i="5" s="1"/>
  <c r="I508" i="9" s="1"/>
  <c r="L509" i="5"/>
  <c r="M509" i="5" s="1"/>
  <c r="I509" i="9" s="1"/>
  <c r="L510" i="5"/>
  <c r="M510" i="5" s="1"/>
  <c r="I510" i="9" s="1"/>
  <c r="L511" i="5"/>
  <c r="M511" i="5" s="1"/>
  <c r="I511" i="9" s="1"/>
  <c r="L512" i="5"/>
  <c r="M512" i="5" s="1"/>
  <c r="I512" i="9" s="1"/>
  <c r="L513" i="5"/>
  <c r="M513" i="5" s="1"/>
  <c r="I513" i="9" s="1"/>
  <c r="L514" i="5"/>
  <c r="M514" i="5" s="1"/>
  <c r="I514" i="9" s="1"/>
  <c r="L515" i="5"/>
  <c r="M515" i="5" s="1"/>
  <c r="I515" i="9" s="1"/>
  <c r="L516" i="5"/>
  <c r="M516" i="5" s="1"/>
  <c r="I516" i="9" s="1"/>
  <c r="L517" i="5"/>
  <c r="M517" i="5" s="1"/>
  <c r="I517" i="9" s="1"/>
  <c r="L518" i="5"/>
  <c r="M518" i="5" s="1"/>
  <c r="I518" i="9" s="1"/>
  <c r="L519" i="5"/>
  <c r="M519" i="5" s="1"/>
  <c r="I519" i="9" s="1"/>
  <c r="L520" i="5"/>
  <c r="M520" i="5" s="1"/>
  <c r="I520" i="9" s="1"/>
  <c r="L521" i="5"/>
  <c r="M521" i="5" s="1"/>
  <c r="I521" i="9" s="1"/>
  <c r="L522" i="5"/>
  <c r="M522" i="5" s="1"/>
  <c r="I522" i="9" s="1"/>
  <c r="L523" i="5"/>
  <c r="M523" i="5" s="1"/>
  <c r="I523" i="9" s="1"/>
  <c r="L524" i="5"/>
  <c r="M524" i="5" s="1"/>
  <c r="I524" i="9" s="1"/>
  <c r="L525" i="5"/>
  <c r="M525" i="5" s="1"/>
  <c r="I525" i="9" s="1"/>
  <c r="L526" i="5"/>
  <c r="M526" i="5" s="1"/>
  <c r="I526" i="9" s="1"/>
  <c r="L527" i="5"/>
  <c r="M527" i="5" s="1"/>
  <c r="I527" i="9" s="1"/>
  <c r="L528" i="5"/>
  <c r="M528" i="5" s="1"/>
  <c r="I528" i="9" s="1"/>
  <c r="L529" i="5"/>
  <c r="M529" i="5" s="1"/>
  <c r="I529" i="9" s="1"/>
  <c r="L530" i="5"/>
  <c r="M530" i="5" s="1"/>
  <c r="I530" i="9" s="1"/>
  <c r="L531" i="5"/>
  <c r="M531" i="5" s="1"/>
  <c r="I531" i="9" s="1"/>
  <c r="L532" i="5"/>
  <c r="M532" i="5" s="1"/>
  <c r="I532" i="9" s="1"/>
  <c r="L533" i="5"/>
  <c r="M533" i="5" s="1"/>
  <c r="I533" i="9" s="1"/>
  <c r="L534" i="5"/>
  <c r="M534" i="5" s="1"/>
  <c r="I534" i="9" s="1"/>
  <c r="L535" i="5"/>
  <c r="M535" i="5" s="1"/>
  <c r="I535" i="9" s="1"/>
  <c r="L536" i="5"/>
  <c r="M536" i="5" s="1"/>
  <c r="I536" i="9" s="1"/>
  <c r="L537" i="5"/>
  <c r="M537" i="5" s="1"/>
  <c r="I537" i="9" s="1"/>
  <c r="L538" i="5"/>
  <c r="M538" i="5" s="1"/>
  <c r="I538" i="9" s="1"/>
  <c r="L539" i="5"/>
  <c r="M539" i="5" s="1"/>
  <c r="I539" i="9" s="1"/>
  <c r="L540" i="5"/>
  <c r="M540" i="5" s="1"/>
  <c r="I540" i="9" s="1"/>
  <c r="L541" i="5"/>
  <c r="M541" i="5" s="1"/>
  <c r="I541" i="9" s="1"/>
  <c r="L542" i="5"/>
  <c r="M542" i="5" s="1"/>
  <c r="I542" i="9" s="1"/>
  <c r="L543" i="5"/>
  <c r="M543" i="5" s="1"/>
  <c r="I543" i="9" s="1"/>
  <c r="L544" i="5"/>
  <c r="M544" i="5" s="1"/>
  <c r="I544" i="9" s="1"/>
  <c r="L545" i="5"/>
  <c r="M545" i="5" s="1"/>
  <c r="I545" i="9" s="1"/>
  <c r="L546" i="5"/>
  <c r="M546" i="5" s="1"/>
  <c r="I546" i="9" s="1"/>
  <c r="L547" i="5"/>
  <c r="M547" i="5" s="1"/>
  <c r="I547" i="9" s="1"/>
  <c r="L548" i="5"/>
  <c r="M548" i="5" s="1"/>
  <c r="I548" i="9" s="1"/>
  <c r="L549" i="5"/>
  <c r="M549" i="5" s="1"/>
  <c r="I549" i="9" s="1"/>
  <c r="L550" i="5"/>
  <c r="M550" i="5" s="1"/>
  <c r="I550" i="9" s="1"/>
  <c r="L551" i="5"/>
  <c r="M551" i="5" s="1"/>
  <c r="I551" i="9" s="1"/>
  <c r="L552" i="5"/>
  <c r="M552" i="5" s="1"/>
  <c r="I552" i="9" s="1"/>
  <c r="L553" i="5"/>
  <c r="M553" i="5" s="1"/>
  <c r="I553" i="9" s="1"/>
  <c r="L554" i="5"/>
  <c r="M554" i="5" s="1"/>
  <c r="I554" i="9" s="1"/>
  <c r="L555" i="5"/>
  <c r="M555" i="5" s="1"/>
  <c r="I555" i="9" s="1"/>
  <c r="L556" i="5"/>
  <c r="M556" i="5" s="1"/>
  <c r="I556" i="9" s="1"/>
  <c r="L557" i="5"/>
  <c r="M557" i="5" s="1"/>
  <c r="I557" i="9" s="1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V2" i="5"/>
  <c r="U2" i="5"/>
  <c r="T2" i="5"/>
  <c r="S2" i="5"/>
  <c r="R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1" i="9" l="1"/>
  <c r="H6" i="9"/>
  <c r="H31" i="9"/>
  <c r="H9" i="9"/>
  <c r="H33" i="9"/>
  <c r="E550" i="9"/>
  <c r="Z550" i="5"/>
  <c r="G550" i="9" s="1"/>
  <c r="E542" i="9"/>
  <c r="Z542" i="5"/>
  <c r="G542" i="9" s="1"/>
  <c r="E534" i="9"/>
  <c r="Z534" i="5"/>
  <c r="G534" i="9" s="1"/>
  <c r="E526" i="9"/>
  <c r="Z526" i="5"/>
  <c r="G526" i="9" s="1"/>
  <c r="E518" i="9"/>
  <c r="Z518" i="5"/>
  <c r="G518" i="9" s="1"/>
  <c r="E510" i="9"/>
  <c r="Z510" i="5"/>
  <c r="G510" i="9" s="1"/>
  <c r="E502" i="9"/>
  <c r="Z502" i="5"/>
  <c r="G502" i="9" s="1"/>
  <c r="E494" i="9"/>
  <c r="Z494" i="5"/>
  <c r="G494" i="9" s="1"/>
  <c r="E486" i="9"/>
  <c r="Z486" i="5"/>
  <c r="G486" i="9" s="1"/>
  <c r="E478" i="9"/>
  <c r="Z478" i="5"/>
  <c r="G478" i="9" s="1"/>
  <c r="E470" i="9"/>
  <c r="Z470" i="5"/>
  <c r="G470" i="9" s="1"/>
  <c r="E462" i="9"/>
  <c r="Z462" i="5"/>
  <c r="G462" i="9" s="1"/>
  <c r="E454" i="9"/>
  <c r="Z454" i="5"/>
  <c r="G454" i="9" s="1"/>
  <c r="E446" i="9"/>
  <c r="Z446" i="5"/>
  <c r="G446" i="9" s="1"/>
  <c r="E438" i="9"/>
  <c r="Z438" i="5"/>
  <c r="G438" i="9" s="1"/>
  <c r="E430" i="9"/>
  <c r="Z430" i="5"/>
  <c r="G430" i="9" s="1"/>
  <c r="E422" i="9"/>
  <c r="Z422" i="5"/>
  <c r="G422" i="9" s="1"/>
  <c r="E414" i="9"/>
  <c r="Z414" i="5"/>
  <c r="G414" i="9" s="1"/>
  <c r="E406" i="9"/>
  <c r="Z406" i="5"/>
  <c r="G406" i="9" s="1"/>
  <c r="E398" i="9"/>
  <c r="Z398" i="5"/>
  <c r="G398" i="9" s="1"/>
  <c r="E390" i="9"/>
  <c r="Z390" i="5"/>
  <c r="G390" i="9" s="1"/>
  <c r="E382" i="9"/>
  <c r="Z382" i="5"/>
  <c r="G382" i="9" s="1"/>
  <c r="E374" i="9"/>
  <c r="Z374" i="5"/>
  <c r="G374" i="9" s="1"/>
  <c r="E366" i="9"/>
  <c r="Z366" i="5"/>
  <c r="G366" i="9" s="1"/>
  <c r="E358" i="9"/>
  <c r="Z358" i="5"/>
  <c r="G358" i="9" s="1"/>
  <c r="E350" i="9"/>
  <c r="Z350" i="5"/>
  <c r="G350" i="9" s="1"/>
  <c r="E342" i="9"/>
  <c r="Z342" i="5"/>
  <c r="G342" i="9" s="1"/>
  <c r="E334" i="9"/>
  <c r="Z334" i="5"/>
  <c r="G334" i="9" s="1"/>
  <c r="E326" i="9"/>
  <c r="Z326" i="5"/>
  <c r="G326" i="9" s="1"/>
  <c r="E318" i="9"/>
  <c r="Z318" i="5"/>
  <c r="G318" i="9" s="1"/>
  <c r="E310" i="9"/>
  <c r="Z310" i="5"/>
  <c r="G310" i="9" s="1"/>
  <c r="E302" i="9"/>
  <c r="Z302" i="5"/>
  <c r="G302" i="9" s="1"/>
  <c r="E294" i="9"/>
  <c r="Z294" i="5"/>
  <c r="G294" i="9" s="1"/>
  <c r="E286" i="9"/>
  <c r="Z286" i="5"/>
  <c r="G286" i="9" s="1"/>
  <c r="E278" i="9"/>
  <c r="Z278" i="5"/>
  <c r="G278" i="9" s="1"/>
  <c r="E270" i="9"/>
  <c r="Z270" i="5"/>
  <c r="G270" i="9" s="1"/>
  <c r="E262" i="9"/>
  <c r="Z262" i="5"/>
  <c r="G262" i="9" s="1"/>
  <c r="E254" i="9"/>
  <c r="Z254" i="5"/>
  <c r="G254" i="9" s="1"/>
  <c r="E246" i="9"/>
  <c r="Z246" i="5"/>
  <c r="G246" i="9" s="1"/>
  <c r="E238" i="9"/>
  <c r="Z238" i="5"/>
  <c r="G238" i="9" s="1"/>
  <c r="E230" i="9"/>
  <c r="Z230" i="5"/>
  <c r="G230" i="9" s="1"/>
  <c r="E222" i="9"/>
  <c r="Z222" i="5"/>
  <c r="G222" i="9" s="1"/>
  <c r="E214" i="9"/>
  <c r="Z214" i="5"/>
  <c r="G214" i="9" s="1"/>
  <c r="E206" i="9"/>
  <c r="Z206" i="5"/>
  <c r="G206" i="9" s="1"/>
  <c r="E198" i="9"/>
  <c r="Z198" i="5"/>
  <c r="G198" i="9" s="1"/>
  <c r="E190" i="9"/>
  <c r="Z190" i="5"/>
  <c r="G190" i="9" s="1"/>
  <c r="E182" i="9"/>
  <c r="Z182" i="5"/>
  <c r="G182" i="9" s="1"/>
  <c r="E174" i="9"/>
  <c r="Z174" i="5"/>
  <c r="G174" i="9" s="1"/>
  <c r="E166" i="9"/>
  <c r="Z166" i="5"/>
  <c r="G166" i="9" s="1"/>
  <c r="E158" i="9"/>
  <c r="Z158" i="5"/>
  <c r="G158" i="9" s="1"/>
  <c r="E150" i="9"/>
  <c r="Z150" i="5"/>
  <c r="G150" i="9" s="1"/>
  <c r="E142" i="9"/>
  <c r="Z142" i="5"/>
  <c r="G142" i="9" s="1"/>
  <c r="E134" i="9"/>
  <c r="Z134" i="5"/>
  <c r="G134" i="9" s="1"/>
  <c r="E126" i="9"/>
  <c r="Z126" i="5"/>
  <c r="G126" i="9" s="1"/>
  <c r="E118" i="9"/>
  <c r="Z118" i="5"/>
  <c r="AA118" i="5" s="1"/>
  <c r="H550" i="9"/>
  <c r="AA550" i="5"/>
  <c r="H542" i="9"/>
  <c r="AA542" i="5"/>
  <c r="H534" i="9"/>
  <c r="AA534" i="5"/>
  <c r="H526" i="9"/>
  <c r="AA526" i="5"/>
  <c r="H518" i="9"/>
  <c r="AA518" i="5"/>
  <c r="H510" i="9"/>
  <c r="AA510" i="5"/>
  <c r="H502" i="9"/>
  <c r="AA502" i="5"/>
  <c r="H494" i="9"/>
  <c r="AA494" i="5"/>
  <c r="H486" i="9"/>
  <c r="AA486" i="5"/>
  <c r="H478" i="9"/>
  <c r="AA478" i="5"/>
  <c r="H470" i="9"/>
  <c r="AA470" i="5"/>
  <c r="H462" i="9"/>
  <c r="AA462" i="5"/>
  <c r="H454" i="9"/>
  <c r="AA454" i="5"/>
  <c r="H446" i="9"/>
  <c r="AA446" i="5"/>
  <c r="H438" i="9"/>
  <c r="AA438" i="5"/>
  <c r="H430" i="9"/>
  <c r="AA430" i="5"/>
  <c r="H422" i="9"/>
  <c r="AA422" i="5"/>
  <c r="H414" i="9"/>
  <c r="AA414" i="5"/>
  <c r="H406" i="9"/>
  <c r="AA406" i="5"/>
  <c r="H398" i="9"/>
  <c r="AA398" i="5"/>
  <c r="H390" i="9"/>
  <c r="AA390" i="5"/>
  <c r="H382" i="9"/>
  <c r="AA382" i="5"/>
  <c r="H374" i="9"/>
  <c r="AA374" i="5"/>
  <c r="H366" i="9"/>
  <c r="AA366" i="5"/>
  <c r="H358" i="9"/>
  <c r="AA358" i="5"/>
  <c r="H350" i="9"/>
  <c r="AA350" i="5"/>
  <c r="H342" i="9"/>
  <c r="AA342" i="5"/>
  <c r="H334" i="9"/>
  <c r="AA334" i="5"/>
  <c r="H326" i="9"/>
  <c r="AA326" i="5"/>
  <c r="H318" i="9"/>
  <c r="AA318" i="5"/>
  <c r="H310" i="9"/>
  <c r="AA310" i="5"/>
  <c r="H302" i="9"/>
  <c r="AA302" i="5"/>
  <c r="H294" i="9"/>
  <c r="AA294" i="5"/>
  <c r="H286" i="9"/>
  <c r="AA286" i="5"/>
  <c r="H278" i="9"/>
  <c r="AA278" i="5"/>
  <c r="H270" i="9"/>
  <c r="AA270" i="5"/>
  <c r="H262" i="9"/>
  <c r="AA262" i="5"/>
  <c r="H254" i="9"/>
  <c r="AA254" i="5"/>
  <c r="H246" i="9"/>
  <c r="AA246" i="5"/>
  <c r="H238" i="9"/>
  <c r="AA238" i="5"/>
  <c r="H230" i="9"/>
  <c r="AA230" i="5"/>
  <c r="H222" i="9"/>
  <c r="AA222" i="5"/>
  <c r="H214" i="9"/>
  <c r="AA214" i="5"/>
  <c r="H206" i="9"/>
  <c r="AA206" i="5"/>
  <c r="H198" i="9"/>
  <c r="H190" i="9"/>
  <c r="AA190" i="5"/>
  <c r="H182" i="9"/>
  <c r="AA182" i="5"/>
  <c r="H174" i="9"/>
  <c r="AA174" i="5"/>
  <c r="H166" i="9"/>
  <c r="H158" i="9"/>
  <c r="AA158" i="5"/>
  <c r="H150" i="9"/>
  <c r="H142" i="9"/>
  <c r="AA142" i="5"/>
  <c r="H134" i="9"/>
  <c r="H126" i="9"/>
  <c r="AA126" i="5"/>
  <c r="H118" i="9"/>
  <c r="H110" i="9"/>
  <c r="H102" i="9"/>
  <c r="H94" i="9"/>
  <c r="H86" i="9"/>
  <c r="H78" i="9"/>
  <c r="H70" i="9"/>
  <c r="H62" i="9"/>
  <c r="H54" i="9"/>
  <c r="H46" i="9"/>
  <c r="H38" i="9"/>
  <c r="A35" i="9"/>
  <c r="A11" i="9"/>
  <c r="A542" i="9"/>
  <c r="A526" i="9"/>
  <c r="A486" i="9"/>
  <c r="A470" i="9"/>
  <c r="A414" i="9"/>
  <c r="A398" i="9"/>
  <c r="A366" i="9"/>
  <c r="A350" i="9"/>
  <c r="A318" i="9"/>
  <c r="A310" i="9"/>
  <c r="A286" i="9"/>
  <c r="A254" i="9"/>
  <c r="A246" i="9"/>
  <c r="A222" i="9"/>
  <c r="A206" i="9"/>
  <c r="A182" i="9"/>
  <c r="A150" i="9"/>
  <c r="A110" i="9"/>
  <c r="A86" i="9"/>
  <c r="A62" i="9"/>
  <c r="A38" i="9"/>
  <c r="A557" i="9"/>
  <c r="A544" i="9"/>
  <c r="A532" i="9"/>
  <c r="A519" i="9"/>
  <c r="A507" i="9"/>
  <c r="A494" i="9"/>
  <c r="A482" i="9"/>
  <c r="A469" i="9"/>
  <c r="A457" i="9"/>
  <c r="A445" i="9"/>
  <c r="A432" i="9"/>
  <c r="A419" i="9"/>
  <c r="A407" i="9"/>
  <c r="A394" i="9"/>
  <c r="A382" i="9"/>
  <c r="A370" i="9"/>
  <c r="A357" i="9"/>
  <c r="A345" i="9"/>
  <c r="A332" i="9"/>
  <c r="A320" i="9"/>
  <c r="A308" i="9"/>
  <c r="A296" i="9"/>
  <c r="A284" i="9"/>
  <c r="A271" i="9"/>
  <c r="A259" i="9"/>
  <c r="A247" i="9"/>
  <c r="A235" i="9"/>
  <c r="A223" i="9"/>
  <c r="A210" i="9"/>
  <c r="A198" i="9"/>
  <c r="A186" i="9"/>
  <c r="A174" i="9"/>
  <c r="A161" i="9"/>
  <c r="A149" i="9"/>
  <c r="A137" i="9"/>
  <c r="A124" i="9"/>
  <c r="A112" i="9"/>
  <c r="A100" i="9"/>
  <c r="A88" i="9"/>
  <c r="A76" i="9"/>
  <c r="A64" i="9"/>
  <c r="A51" i="9"/>
  <c r="A39" i="9"/>
  <c r="A27" i="9"/>
  <c r="A15" i="9"/>
  <c r="H35" i="9"/>
  <c r="H7" i="9"/>
  <c r="H17" i="9"/>
  <c r="H25" i="9"/>
  <c r="H2" i="9"/>
  <c r="H10" i="9"/>
  <c r="H18" i="9"/>
  <c r="H26" i="9"/>
  <c r="H34" i="9"/>
  <c r="E557" i="9"/>
  <c r="Z557" i="5"/>
  <c r="G557" i="9" s="1"/>
  <c r="E549" i="9"/>
  <c r="Z549" i="5"/>
  <c r="G549" i="9" s="1"/>
  <c r="E541" i="9"/>
  <c r="Z541" i="5"/>
  <c r="G541" i="9" s="1"/>
  <c r="E533" i="9"/>
  <c r="Z533" i="5"/>
  <c r="G533" i="9" s="1"/>
  <c r="E525" i="9"/>
  <c r="Z525" i="5"/>
  <c r="G525" i="9" s="1"/>
  <c r="E517" i="9"/>
  <c r="Z517" i="5"/>
  <c r="G517" i="9" s="1"/>
  <c r="E509" i="9"/>
  <c r="Z509" i="5"/>
  <c r="G509" i="9" s="1"/>
  <c r="E501" i="9"/>
  <c r="Z501" i="5"/>
  <c r="G501" i="9" s="1"/>
  <c r="E493" i="9"/>
  <c r="Z493" i="5"/>
  <c r="G493" i="9" s="1"/>
  <c r="E485" i="9"/>
  <c r="Z485" i="5"/>
  <c r="G485" i="9" s="1"/>
  <c r="E477" i="9"/>
  <c r="Z477" i="5"/>
  <c r="G477" i="9" s="1"/>
  <c r="E469" i="9"/>
  <c r="Z469" i="5"/>
  <c r="G469" i="9" s="1"/>
  <c r="E461" i="9"/>
  <c r="Z461" i="5"/>
  <c r="G461" i="9" s="1"/>
  <c r="E453" i="9"/>
  <c r="Z453" i="5"/>
  <c r="G453" i="9" s="1"/>
  <c r="E445" i="9"/>
  <c r="Z445" i="5"/>
  <c r="G445" i="9" s="1"/>
  <c r="E437" i="9"/>
  <c r="Z437" i="5"/>
  <c r="G437" i="9" s="1"/>
  <c r="E429" i="9"/>
  <c r="Z429" i="5"/>
  <c r="G429" i="9" s="1"/>
  <c r="E421" i="9"/>
  <c r="Z421" i="5"/>
  <c r="G421" i="9" s="1"/>
  <c r="E413" i="9"/>
  <c r="Z413" i="5"/>
  <c r="G413" i="9" s="1"/>
  <c r="E405" i="9"/>
  <c r="Z405" i="5"/>
  <c r="G405" i="9" s="1"/>
  <c r="E397" i="9"/>
  <c r="Z397" i="5"/>
  <c r="G397" i="9" s="1"/>
  <c r="E389" i="9"/>
  <c r="Z389" i="5"/>
  <c r="G389" i="9" s="1"/>
  <c r="E381" i="9"/>
  <c r="Z381" i="5"/>
  <c r="G381" i="9" s="1"/>
  <c r="E373" i="9"/>
  <c r="Z373" i="5"/>
  <c r="G373" i="9" s="1"/>
  <c r="E365" i="9"/>
  <c r="Z365" i="5"/>
  <c r="G365" i="9" s="1"/>
  <c r="E357" i="9"/>
  <c r="Z357" i="5"/>
  <c r="G357" i="9" s="1"/>
  <c r="E349" i="9"/>
  <c r="Z349" i="5"/>
  <c r="G349" i="9" s="1"/>
  <c r="E341" i="9"/>
  <c r="Z341" i="5"/>
  <c r="G341" i="9" s="1"/>
  <c r="E333" i="9"/>
  <c r="Z333" i="5"/>
  <c r="G333" i="9" s="1"/>
  <c r="E325" i="9"/>
  <c r="Z325" i="5"/>
  <c r="G325" i="9" s="1"/>
  <c r="E317" i="9"/>
  <c r="Z317" i="5"/>
  <c r="G317" i="9" s="1"/>
  <c r="E309" i="9"/>
  <c r="Z309" i="5"/>
  <c r="G309" i="9" s="1"/>
  <c r="E301" i="9"/>
  <c r="Z301" i="5"/>
  <c r="G301" i="9" s="1"/>
  <c r="E293" i="9"/>
  <c r="Z293" i="5"/>
  <c r="G293" i="9" s="1"/>
  <c r="E285" i="9"/>
  <c r="Z285" i="5"/>
  <c r="G285" i="9" s="1"/>
  <c r="E277" i="9"/>
  <c r="Z277" i="5"/>
  <c r="G277" i="9" s="1"/>
  <c r="E269" i="9"/>
  <c r="Z269" i="5"/>
  <c r="G269" i="9" s="1"/>
  <c r="E261" i="9"/>
  <c r="Z261" i="5"/>
  <c r="G261" i="9" s="1"/>
  <c r="E253" i="9"/>
  <c r="Z253" i="5"/>
  <c r="G253" i="9" s="1"/>
  <c r="E245" i="9"/>
  <c r="Z245" i="5"/>
  <c r="G245" i="9" s="1"/>
  <c r="E237" i="9"/>
  <c r="Z237" i="5"/>
  <c r="G237" i="9" s="1"/>
  <c r="E229" i="9"/>
  <c r="Z229" i="5"/>
  <c r="G229" i="9" s="1"/>
  <c r="E221" i="9"/>
  <c r="Z221" i="5"/>
  <c r="G221" i="9" s="1"/>
  <c r="E213" i="9"/>
  <c r="Z213" i="5"/>
  <c r="G213" i="9" s="1"/>
  <c r="E205" i="9"/>
  <c r="Z205" i="5"/>
  <c r="G205" i="9" s="1"/>
  <c r="E197" i="9"/>
  <c r="Z197" i="5"/>
  <c r="G197" i="9" s="1"/>
  <c r="E189" i="9"/>
  <c r="Z189" i="5"/>
  <c r="G189" i="9" s="1"/>
  <c r="E181" i="9"/>
  <c r="Z181" i="5"/>
  <c r="G181" i="9" s="1"/>
  <c r="E173" i="9"/>
  <c r="Z173" i="5"/>
  <c r="G173" i="9" s="1"/>
  <c r="E165" i="9"/>
  <c r="Z165" i="5"/>
  <c r="G165" i="9" s="1"/>
  <c r="E157" i="9"/>
  <c r="Z157" i="5"/>
  <c r="G157" i="9" s="1"/>
  <c r="E149" i="9"/>
  <c r="Z149" i="5"/>
  <c r="G149" i="9" s="1"/>
  <c r="E141" i="9"/>
  <c r="Z141" i="5"/>
  <c r="G141" i="9" s="1"/>
  <c r="E133" i="9"/>
  <c r="Z133" i="5"/>
  <c r="G133" i="9" s="1"/>
  <c r="E125" i="9"/>
  <c r="Z125" i="5"/>
  <c r="G125" i="9" s="1"/>
  <c r="H557" i="9"/>
  <c r="AA557" i="5"/>
  <c r="H549" i="9"/>
  <c r="AA549" i="5"/>
  <c r="H541" i="9"/>
  <c r="AA541" i="5"/>
  <c r="H533" i="9"/>
  <c r="AA533" i="5"/>
  <c r="H525" i="9"/>
  <c r="AA525" i="5"/>
  <c r="H517" i="9"/>
  <c r="AA517" i="5"/>
  <c r="H509" i="9"/>
  <c r="AA509" i="5"/>
  <c r="H501" i="9"/>
  <c r="AA501" i="5"/>
  <c r="H493" i="9"/>
  <c r="AA493" i="5"/>
  <c r="H485" i="9"/>
  <c r="AA485" i="5"/>
  <c r="H477" i="9"/>
  <c r="AA477" i="5"/>
  <c r="H469" i="9"/>
  <c r="AA469" i="5"/>
  <c r="H461" i="9"/>
  <c r="AA461" i="5"/>
  <c r="H453" i="9"/>
  <c r="AA453" i="5"/>
  <c r="H445" i="9"/>
  <c r="AA445" i="5"/>
  <c r="H437" i="9"/>
  <c r="AA437" i="5"/>
  <c r="H429" i="9"/>
  <c r="AA429" i="5"/>
  <c r="H421" i="9"/>
  <c r="AA421" i="5"/>
  <c r="H413" i="9"/>
  <c r="AA413" i="5"/>
  <c r="H405" i="9"/>
  <c r="AA405" i="5"/>
  <c r="H397" i="9"/>
  <c r="AA397" i="5"/>
  <c r="H389" i="9"/>
  <c r="AA389" i="5"/>
  <c r="H381" i="9"/>
  <c r="AA381" i="5"/>
  <c r="H373" i="9"/>
  <c r="AA373" i="5"/>
  <c r="H365" i="9"/>
  <c r="AA365" i="5"/>
  <c r="H357" i="9"/>
  <c r="H349" i="9"/>
  <c r="AA349" i="5"/>
  <c r="H341" i="9"/>
  <c r="AA341" i="5"/>
  <c r="H333" i="9"/>
  <c r="AA333" i="5"/>
  <c r="H325" i="9"/>
  <c r="H317" i="9"/>
  <c r="AA317" i="5"/>
  <c r="H309" i="9"/>
  <c r="H301" i="9"/>
  <c r="AA301" i="5"/>
  <c r="H293" i="9"/>
  <c r="H285" i="9"/>
  <c r="AA285" i="5"/>
  <c r="H277" i="9"/>
  <c r="H269" i="9"/>
  <c r="AA269" i="5"/>
  <c r="H261" i="9"/>
  <c r="H253" i="9"/>
  <c r="AA253" i="5"/>
  <c r="H245" i="9"/>
  <c r="H237" i="9"/>
  <c r="AA237" i="5"/>
  <c r="H229" i="9"/>
  <c r="H221" i="9"/>
  <c r="AA221" i="5"/>
  <c r="H213" i="9"/>
  <c r="H205" i="9"/>
  <c r="AA205" i="5"/>
  <c r="H197" i="9"/>
  <c r="H189" i="9"/>
  <c r="AA189" i="5"/>
  <c r="H181" i="9"/>
  <c r="H173" i="9"/>
  <c r="AA173" i="5"/>
  <c r="H165" i="9"/>
  <c r="H157" i="9"/>
  <c r="AA157" i="5"/>
  <c r="H149" i="9"/>
  <c r="H141" i="9"/>
  <c r="AA141" i="5"/>
  <c r="H133" i="9"/>
  <c r="H125" i="9"/>
  <c r="AA125" i="5"/>
  <c r="H117" i="9"/>
  <c r="H109" i="9"/>
  <c r="H101" i="9"/>
  <c r="H93" i="9"/>
  <c r="H85" i="9"/>
  <c r="H77" i="9"/>
  <c r="H69" i="9"/>
  <c r="H61" i="9"/>
  <c r="H53" i="9"/>
  <c r="H45" i="9"/>
  <c r="A26" i="9"/>
  <c r="A549" i="9"/>
  <c r="A533" i="9"/>
  <c r="A517" i="9"/>
  <c r="A501" i="9"/>
  <c r="A477" i="9"/>
  <c r="A461" i="9"/>
  <c r="A453" i="9"/>
  <c r="A437" i="9"/>
  <c r="A405" i="9"/>
  <c r="A389" i="9"/>
  <c r="A381" i="9"/>
  <c r="A341" i="9"/>
  <c r="A333" i="9"/>
  <c r="A301" i="9"/>
  <c r="A277" i="9"/>
  <c r="A269" i="9"/>
  <c r="A237" i="9"/>
  <c r="A213" i="9"/>
  <c r="A197" i="9"/>
  <c r="A173" i="9"/>
  <c r="A165" i="9"/>
  <c r="A141" i="9"/>
  <c r="A133" i="9"/>
  <c r="A125" i="9"/>
  <c r="A101" i="9"/>
  <c r="A77" i="9"/>
  <c r="A53" i="9"/>
  <c r="A556" i="9"/>
  <c r="A543" i="9"/>
  <c r="A531" i="9"/>
  <c r="A518" i="9"/>
  <c r="A506" i="9"/>
  <c r="A493" i="9"/>
  <c r="A481" i="9"/>
  <c r="A468" i="9"/>
  <c r="A455" i="9"/>
  <c r="A443" i="9"/>
  <c r="A430" i="9"/>
  <c r="A418" i="9"/>
  <c r="A406" i="9"/>
  <c r="A393" i="9"/>
  <c r="A380" i="9"/>
  <c r="A368" i="9"/>
  <c r="A355" i="9"/>
  <c r="A343" i="9"/>
  <c r="A331" i="9"/>
  <c r="A319" i="9"/>
  <c r="A306" i="9"/>
  <c r="A294" i="9"/>
  <c r="A282" i="9"/>
  <c r="A270" i="9"/>
  <c r="A258" i="9"/>
  <c r="A245" i="9"/>
  <c r="A233" i="9"/>
  <c r="A221" i="9"/>
  <c r="A209" i="9"/>
  <c r="A196" i="9"/>
  <c r="A184" i="9"/>
  <c r="A172" i="9"/>
  <c r="A160" i="9"/>
  <c r="A148" i="9"/>
  <c r="A136" i="9"/>
  <c r="A123" i="9"/>
  <c r="A111" i="9"/>
  <c r="A99" i="9"/>
  <c r="A87" i="9"/>
  <c r="A75" i="9"/>
  <c r="A63" i="9"/>
  <c r="A49" i="9"/>
  <c r="A37" i="9"/>
  <c r="A25" i="9"/>
  <c r="A13" i="9"/>
  <c r="H27" i="9"/>
  <c r="E556" i="9"/>
  <c r="Z556" i="5"/>
  <c r="E548" i="9"/>
  <c r="Z548" i="5"/>
  <c r="E540" i="9"/>
  <c r="Z540" i="5"/>
  <c r="E532" i="9"/>
  <c r="Z532" i="5"/>
  <c r="E524" i="9"/>
  <c r="Z524" i="5"/>
  <c r="E516" i="9"/>
  <c r="Z516" i="5"/>
  <c r="E508" i="9"/>
  <c r="Z508" i="5"/>
  <c r="E500" i="9"/>
  <c r="Z500" i="5"/>
  <c r="E492" i="9"/>
  <c r="Z492" i="5"/>
  <c r="E484" i="9"/>
  <c r="Z484" i="5"/>
  <c r="E476" i="9"/>
  <c r="Z476" i="5"/>
  <c r="E468" i="9"/>
  <c r="Z468" i="5"/>
  <c r="E460" i="9"/>
  <c r="Z460" i="5"/>
  <c r="G460" i="9" s="1"/>
  <c r="E452" i="9"/>
  <c r="Z452" i="5"/>
  <c r="G452" i="9" s="1"/>
  <c r="E444" i="9"/>
  <c r="Z444" i="5"/>
  <c r="G444" i="9" s="1"/>
  <c r="E436" i="9"/>
  <c r="Z436" i="5"/>
  <c r="G436" i="9" s="1"/>
  <c r="E428" i="9"/>
  <c r="Z428" i="5"/>
  <c r="G428" i="9" s="1"/>
  <c r="E420" i="9"/>
  <c r="Z420" i="5"/>
  <c r="G420" i="9" s="1"/>
  <c r="E412" i="9"/>
  <c r="Z412" i="5"/>
  <c r="G412" i="9" s="1"/>
  <c r="E404" i="9"/>
  <c r="Z404" i="5"/>
  <c r="G404" i="9" s="1"/>
  <c r="E396" i="9"/>
  <c r="Z396" i="5"/>
  <c r="G396" i="9" s="1"/>
  <c r="E388" i="9"/>
  <c r="Z388" i="5"/>
  <c r="G388" i="9" s="1"/>
  <c r="E380" i="9"/>
  <c r="Z380" i="5"/>
  <c r="G380" i="9" s="1"/>
  <c r="E372" i="9"/>
  <c r="Z372" i="5"/>
  <c r="G372" i="9" s="1"/>
  <c r="E364" i="9"/>
  <c r="Z364" i="5"/>
  <c r="G364" i="9" s="1"/>
  <c r="E356" i="9"/>
  <c r="Z356" i="5"/>
  <c r="G356" i="9" s="1"/>
  <c r="E348" i="9"/>
  <c r="Z348" i="5"/>
  <c r="G348" i="9" s="1"/>
  <c r="E340" i="9"/>
  <c r="Z340" i="5"/>
  <c r="G340" i="9" s="1"/>
  <c r="E332" i="9"/>
  <c r="Z332" i="5"/>
  <c r="G332" i="9" s="1"/>
  <c r="E324" i="9"/>
  <c r="Z324" i="5"/>
  <c r="G324" i="9" s="1"/>
  <c r="E316" i="9"/>
  <c r="Z316" i="5"/>
  <c r="G316" i="9" s="1"/>
  <c r="E308" i="9"/>
  <c r="Z308" i="5"/>
  <c r="G308" i="9" s="1"/>
  <c r="E300" i="9"/>
  <c r="Z300" i="5"/>
  <c r="G300" i="9" s="1"/>
  <c r="E292" i="9"/>
  <c r="Z292" i="5"/>
  <c r="G292" i="9" s="1"/>
  <c r="E284" i="9"/>
  <c r="Z284" i="5"/>
  <c r="G284" i="9" s="1"/>
  <c r="E276" i="9"/>
  <c r="Z276" i="5"/>
  <c r="G276" i="9" s="1"/>
  <c r="E268" i="9"/>
  <c r="Z268" i="5"/>
  <c r="G268" i="9" s="1"/>
  <c r="E260" i="9"/>
  <c r="Z260" i="5"/>
  <c r="G260" i="9" s="1"/>
  <c r="E252" i="9"/>
  <c r="Z252" i="5"/>
  <c r="G252" i="9" s="1"/>
  <c r="E244" i="9"/>
  <c r="Z244" i="5"/>
  <c r="G244" i="9" s="1"/>
  <c r="E236" i="9"/>
  <c r="Z236" i="5"/>
  <c r="G236" i="9" s="1"/>
  <c r="E228" i="9"/>
  <c r="Z228" i="5"/>
  <c r="G228" i="9" s="1"/>
  <c r="E220" i="9"/>
  <c r="Z220" i="5"/>
  <c r="G220" i="9" s="1"/>
  <c r="E212" i="9"/>
  <c r="Z212" i="5"/>
  <c r="G212" i="9" s="1"/>
  <c r="E204" i="9"/>
  <c r="Z204" i="5"/>
  <c r="G204" i="9" s="1"/>
  <c r="E196" i="9"/>
  <c r="Z196" i="5"/>
  <c r="G196" i="9" s="1"/>
  <c r="E188" i="9"/>
  <c r="Z188" i="5"/>
  <c r="G188" i="9" s="1"/>
  <c r="E180" i="9"/>
  <c r="Z180" i="5"/>
  <c r="G180" i="9" s="1"/>
  <c r="E172" i="9"/>
  <c r="Z172" i="5"/>
  <c r="G172" i="9" s="1"/>
  <c r="E164" i="9"/>
  <c r="Z164" i="5"/>
  <c r="G164" i="9" s="1"/>
  <c r="E156" i="9"/>
  <c r="Z156" i="5"/>
  <c r="G156" i="9" s="1"/>
  <c r="E148" i="9"/>
  <c r="Z148" i="5"/>
  <c r="G148" i="9" s="1"/>
  <c r="E140" i="9"/>
  <c r="Z140" i="5"/>
  <c r="G140" i="9" s="1"/>
  <c r="E132" i="9"/>
  <c r="Z132" i="5"/>
  <c r="G132" i="9" s="1"/>
  <c r="E124" i="9"/>
  <c r="Z124" i="5"/>
  <c r="G124" i="9" s="1"/>
  <c r="H460" i="9"/>
  <c r="AA460" i="5"/>
  <c r="H452" i="9"/>
  <c r="H444" i="9"/>
  <c r="AA444" i="5"/>
  <c r="H436" i="9"/>
  <c r="H428" i="9"/>
  <c r="AA428" i="5"/>
  <c r="H420" i="9"/>
  <c r="H412" i="9"/>
  <c r="AA412" i="5"/>
  <c r="H404" i="9"/>
  <c r="H396" i="9"/>
  <c r="AA396" i="5"/>
  <c r="H388" i="9"/>
  <c r="H380" i="9"/>
  <c r="AA380" i="5"/>
  <c r="H372" i="9"/>
  <c r="H364" i="9"/>
  <c r="AA364" i="5"/>
  <c r="H356" i="9"/>
  <c r="H348" i="9"/>
  <c r="AA348" i="5"/>
  <c r="H340" i="9"/>
  <c r="H332" i="9"/>
  <c r="AA332" i="5"/>
  <c r="H324" i="9"/>
  <c r="H316" i="9"/>
  <c r="AA316" i="5"/>
  <c r="H308" i="9"/>
  <c r="H300" i="9"/>
  <c r="AA300" i="5"/>
  <c r="H292" i="9"/>
  <c r="H284" i="9"/>
  <c r="AA284" i="5"/>
  <c r="H276" i="9"/>
  <c r="H268" i="9"/>
  <c r="AA268" i="5"/>
  <c r="H260" i="9"/>
  <c r="H252" i="9"/>
  <c r="AA252" i="5"/>
  <c r="H244" i="9"/>
  <c r="H236" i="9"/>
  <c r="AA236" i="5"/>
  <c r="H228" i="9"/>
  <c r="H220" i="9"/>
  <c r="AA220" i="5"/>
  <c r="H212" i="9"/>
  <c r="H204" i="9"/>
  <c r="AA204" i="5"/>
  <c r="H196" i="9"/>
  <c r="H188" i="9"/>
  <c r="AA188" i="5"/>
  <c r="H180" i="9"/>
  <c r="H172" i="9"/>
  <c r="AA172" i="5"/>
  <c r="H164" i="9"/>
  <c r="H156" i="9"/>
  <c r="AA156" i="5"/>
  <c r="H148" i="9"/>
  <c r="H140" i="9"/>
  <c r="AA140" i="5"/>
  <c r="H132" i="9"/>
  <c r="H124" i="9"/>
  <c r="AA124" i="5"/>
  <c r="H116" i="9"/>
  <c r="H108" i="9"/>
  <c r="H100" i="9"/>
  <c r="H92" i="9"/>
  <c r="AA92" i="5"/>
  <c r="H84" i="9"/>
  <c r="H76" i="9"/>
  <c r="H68" i="9"/>
  <c r="H60" i="9"/>
  <c r="AA60" i="5"/>
  <c r="H52" i="9"/>
  <c r="H44" i="9"/>
  <c r="A17" i="9"/>
  <c r="A508" i="9"/>
  <c r="A492" i="9"/>
  <c r="A444" i="9"/>
  <c r="A428" i="9"/>
  <c r="A420" i="9"/>
  <c r="A372" i="9"/>
  <c r="A356" i="9"/>
  <c r="A324" i="9"/>
  <c r="A292" i="9"/>
  <c r="A260" i="9"/>
  <c r="A228" i="9"/>
  <c r="A188" i="9"/>
  <c r="A156" i="9"/>
  <c r="A116" i="9"/>
  <c r="A92" i="9"/>
  <c r="A68" i="9"/>
  <c r="A60" i="9"/>
  <c r="A44" i="9"/>
  <c r="A554" i="9"/>
  <c r="A541" i="9"/>
  <c r="A529" i="9"/>
  <c r="A516" i="9"/>
  <c r="A503" i="9"/>
  <c r="A491" i="9"/>
  <c r="A479" i="9"/>
  <c r="A466" i="9"/>
  <c r="A454" i="9"/>
  <c r="A442" i="9"/>
  <c r="A429" i="9"/>
  <c r="A416" i="9"/>
  <c r="A404" i="9"/>
  <c r="A391" i="9"/>
  <c r="A379" i="9"/>
  <c r="A367" i="9"/>
  <c r="A354" i="9"/>
  <c r="A342" i="9"/>
  <c r="A329" i="9"/>
  <c r="A317" i="9"/>
  <c r="A305" i="9"/>
  <c r="A293" i="9"/>
  <c r="A281" i="9"/>
  <c r="A268" i="9"/>
  <c r="A256" i="9"/>
  <c r="A244" i="9"/>
  <c r="A232" i="9"/>
  <c r="A220" i="9"/>
  <c r="A207" i="9"/>
  <c r="A195" i="9"/>
  <c r="A183" i="9"/>
  <c r="A170" i="9"/>
  <c r="A158" i="9"/>
  <c r="A146" i="9"/>
  <c r="A134" i="9"/>
  <c r="A121" i="9"/>
  <c r="A109" i="9"/>
  <c r="A97" i="9"/>
  <c r="A85" i="9"/>
  <c r="A73" i="9"/>
  <c r="A61" i="9"/>
  <c r="A48" i="9"/>
  <c r="A36" i="9"/>
  <c r="A24" i="9"/>
  <c r="A12" i="9"/>
  <c r="H20" i="9"/>
  <c r="E555" i="9"/>
  <c r="Z555" i="5"/>
  <c r="G555" i="9" s="1"/>
  <c r="E547" i="9"/>
  <c r="Z547" i="5"/>
  <c r="G547" i="9" s="1"/>
  <c r="E539" i="9"/>
  <c r="Z539" i="5"/>
  <c r="G539" i="9" s="1"/>
  <c r="E531" i="9"/>
  <c r="Z531" i="5"/>
  <c r="G531" i="9" s="1"/>
  <c r="E523" i="9"/>
  <c r="Z523" i="5"/>
  <c r="G523" i="9" s="1"/>
  <c r="E515" i="9"/>
  <c r="Z515" i="5"/>
  <c r="G515" i="9" s="1"/>
  <c r="E507" i="9"/>
  <c r="Z507" i="5"/>
  <c r="G507" i="9" s="1"/>
  <c r="E499" i="9"/>
  <c r="Z499" i="5"/>
  <c r="G499" i="9" s="1"/>
  <c r="E491" i="9"/>
  <c r="Z491" i="5"/>
  <c r="G491" i="9" s="1"/>
  <c r="E483" i="9"/>
  <c r="Z483" i="5"/>
  <c r="G483" i="9" s="1"/>
  <c r="E475" i="9"/>
  <c r="Z475" i="5"/>
  <c r="G475" i="9" s="1"/>
  <c r="E467" i="9"/>
  <c r="Z467" i="5"/>
  <c r="G467" i="9" s="1"/>
  <c r="E459" i="9"/>
  <c r="Z459" i="5"/>
  <c r="G459" i="9" s="1"/>
  <c r="E451" i="9"/>
  <c r="Z451" i="5"/>
  <c r="G451" i="9" s="1"/>
  <c r="E443" i="9"/>
  <c r="Z443" i="5"/>
  <c r="G443" i="9" s="1"/>
  <c r="E435" i="9"/>
  <c r="Z435" i="5"/>
  <c r="G435" i="9" s="1"/>
  <c r="E427" i="9"/>
  <c r="Z427" i="5"/>
  <c r="G427" i="9" s="1"/>
  <c r="E419" i="9"/>
  <c r="Z419" i="5"/>
  <c r="G419" i="9" s="1"/>
  <c r="E411" i="9"/>
  <c r="Z411" i="5"/>
  <c r="G411" i="9" s="1"/>
  <c r="E403" i="9"/>
  <c r="Z403" i="5"/>
  <c r="G403" i="9" s="1"/>
  <c r="E395" i="9"/>
  <c r="Z395" i="5"/>
  <c r="G395" i="9" s="1"/>
  <c r="E387" i="9"/>
  <c r="Z387" i="5"/>
  <c r="G387" i="9" s="1"/>
  <c r="E379" i="9"/>
  <c r="Z379" i="5"/>
  <c r="G379" i="9" s="1"/>
  <c r="E371" i="9"/>
  <c r="Z371" i="5"/>
  <c r="G371" i="9" s="1"/>
  <c r="E363" i="9"/>
  <c r="Z363" i="5"/>
  <c r="G363" i="9" s="1"/>
  <c r="E355" i="9"/>
  <c r="Z355" i="5"/>
  <c r="G355" i="9" s="1"/>
  <c r="E347" i="9"/>
  <c r="Z347" i="5"/>
  <c r="G347" i="9" s="1"/>
  <c r="E339" i="9"/>
  <c r="Z339" i="5"/>
  <c r="G339" i="9" s="1"/>
  <c r="E331" i="9"/>
  <c r="Z331" i="5"/>
  <c r="G331" i="9" s="1"/>
  <c r="E323" i="9"/>
  <c r="Z323" i="5"/>
  <c r="G323" i="9" s="1"/>
  <c r="E315" i="9"/>
  <c r="Z315" i="5"/>
  <c r="G315" i="9" s="1"/>
  <c r="E307" i="9"/>
  <c r="Z307" i="5"/>
  <c r="G307" i="9" s="1"/>
  <c r="E299" i="9"/>
  <c r="Z299" i="5"/>
  <c r="G299" i="9" s="1"/>
  <c r="E291" i="9"/>
  <c r="Z291" i="5"/>
  <c r="G291" i="9" s="1"/>
  <c r="E283" i="9"/>
  <c r="Z283" i="5"/>
  <c r="G283" i="9" s="1"/>
  <c r="E275" i="9"/>
  <c r="Z275" i="5"/>
  <c r="G275" i="9" s="1"/>
  <c r="E267" i="9"/>
  <c r="Z267" i="5"/>
  <c r="G267" i="9" s="1"/>
  <c r="E259" i="9"/>
  <c r="Z259" i="5"/>
  <c r="G259" i="9" s="1"/>
  <c r="E251" i="9"/>
  <c r="Z251" i="5"/>
  <c r="G251" i="9" s="1"/>
  <c r="E243" i="9"/>
  <c r="Z243" i="5"/>
  <c r="G243" i="9" s="1"/>
  <c r="E235" i="9"/>
  <c r="Z235" i="5"/>
  <c r="G235" i="9" s="1"/>
  <c r="E227" i="9"/>
  <c r="Z227" i="5"/>
  <c r="G227" i="9" s="1"/>
  <c r="E219" i="9"/>
  <c r="Z219" i="5"/>
  <c r="G219" i="9" s="1"/>
  <c r="E211" i="9"/>
  <c r="Z211" i="5"/>
  <c r="G211" i="9" s="1"/>
  <c r="E203" i="9"/>
  <c r="Z203" i="5"/>
  <c r="G203" i="9" s="1"/>
  <c r="E195" i="9"/>
  <c r="Z195" i="5"/>
  <c r="G195" i="9" s="1"/>
  <c r="E187" i="9"/>
  <c r="Z187" i="5"/>
  <c r="G187" i="9" s="1"/>
  <c r="E179" i="9"/>
  <c r="Z179" i="5"/>
  <c r="G179" i="9" s="1"/>
  <c r="E171" i="9"/>
  <c r="Z171" i="5"/>
  <c r="G171" i="9" s="1"/>
  <c r="E163" i="9"/>
  <c r="Z163" i="5"/>
  <c r="G163" i="9" s="1"/>
  <c r="E155" i="9"/>
  <c r="Z155" i="5"/>
  <c r="G155" i="9" s="1"/>
  <c r="E147" i="9"/>
  <c r="Z147" i="5"/>
  <c r="G147" i="9" s="1"/>
  <c r="E139" i="9"/>
  <c r="Z139" i="5"/>
  <c r="G139" i="9" s="1"/>
  <c r="E131" i="9"/>
  <c r="Z131" i="5"/>
  <c r="G131" i="9" s="1"/>
  <c r="E123" i="9"/>
  <c r="Z123" i="5"/>
  <c r="G123" i="9" s="1"/>
  <c r="H555" i="9"/>
  <c r="AA555" i="5"/>
  <c r="H547" i="9"/>
  <c r="AA547" i="5"/>
  <c r="H539" i="9"/>
  <c r="H531" i="9"/>
  <c r="AA531" i="5"/>
  <c r="H523" i="9"/>
  <c r="H515" i="9"/>
  <c r="AA515" i="5"/>
  <c r="H507" i="9"/>
  <c r="H499" i="9"/>
  <c r="AA499" i="5"/>
  <c r="H491" i="9"/>
  <c r="H483" i="9"/>
  <c r="AA483" i="5"/>
  <c r="H475" i="9"/>
  <c r="H467" i="9"/>
  <c r="AA467" i="5"/>
  <c r="H459" i="9"/>
  <c r="H451" i="9"/>
  <c r="AA451" i="5"/>
  <c r="H443" i="9"/>
  <c r="H435" i="9"/>
  <c r="AA435" i="5"/>
  <c r="H427" i="9"/>
  <c r="H419" i="9"/>
  <c r="AA419" i="5"/>
  <c r="H411" i="9"/>
  <c r="H403" i="9"/>
  <c r="AA403" i="5"/>
  <c r="H395" i="9"/>
  <c r="H387" i="9"/>
  <c r="AA387" i="5"/>
  <c r="H379" i="9"/>
  <c r="H371" i="9"/>
  <c r="AA371" i="5"/>
  <c r="H363" i="9"/>
  <c r="H355" i="9"/>
  <c r="AA355" i="5"/>
  <c r="H347" i="9"/>
  <c r="H339" i="9"/>
  <c r="AA339" i="5"/>
  <c r="H331" i="9"/>
  <c r="H323" i="9"/>
  <c r="AA323" i="5"/>
  <c r="H315" i="9"/>
  <c r="H307" i="9"/>
  <c r="AA307" i="5"/>
  <c r="H299" i="9"/>
  <c r="H291" i="9"/>
  <c r="AA291" i="5"/>
  <c r="H283" i="9"/>
  <c r="H275" i="9"/>
  <c r="AA275" i="5"/>
  <c r="H267" i="9"/>
  <c r="H259" i="9"/>
  <c r="AA259" i="5"/>
  <c r="H251" i="9"/>
  <c r="H243" i="9"/>
  <c r="AA243" i="5"/>
  <c r="H235" i="9"/>
  <c r="H227" i="9"/>
  <c r="AA227" i="5"/>
  <c r="H219" i="9"/>
  <c r="H211" i="9"/>
  <c r="AA211" i="5"/>
  <c r="H203" i="9"/>
  <c r="H195" i="9"/>
  <c r="AA195" i="5"/>
  <c r="H187" i="9"/>
  <c r="H179" i="9"/>
  <c r="AA179" i="5"/>
  <c r="H171" i="9"/>
  <c r="H163" i="9"/>
  <c r="AA163" i="5"/>
  <c r="H155" i="9"/>
  <c r="H147" i="9"/>
  <c r="AA147" i="5"/>
  <c r="H139" i="9"/>
  <c r="H131" i="9"/>
  <c r="AA131" i="5"/>
  <c r="H123" i="9"/>
  <c r="H115" i="9"/>
  <c r="AA115" i="5"/>
  <c r="H107" i="9"/>
  <c r="AA107" i="5"/>
  <c r="H99" i="9"/>
  <c r="AA99" i="5"/>
  <c r="H91" i="9"/>
  <c r="H83" i="9"/>
  <c r="AA83" i="5"/>
  <c r="H75" i="9"/>
  <c r="AA75" i="5"/>
  <c r="H67" i="9"/>
  <c r="AA67" i="5"/>
  <c r="H59" i="9"/>
  <c r="H51" i="9"/>
  <c r="AA51" i="5"/>
  <c r="H43" i="9"/>
  <c r="AA43" i="5"/>
  <c r="A32" i="9"/>
  <c r="A8" i="9"/>
  <c r="A555" i="9"/>
  <c r="A539" i="9"/>
  <c r="A523" i="9"/>
  <c r="A483" i="9"/>
  <c r="A467" i="9"/>
  <c r="A459" i="9"/>
  <c r="A411" i="9"/>
  <c r="A395" i="9"/>
  <c r="A387" i="9"/>
  <c r="A363" i="9"/>
  <c r="A347" i="9"/>
  <c r="A339" i="9"/>
  <c r="A315" i="9"/>
  <c r="A307" i="9"/>
  <c r="A283" i="9"/>
  <c r="A275" i="9"/>
  <c r="A251" i="9"/>
  <c r="A243" i="9"/>
  <c r="A219" i="9"/>
  <c r="A211" i="9"/>
  <c r="A203" i="9"/>
  <c r="A179" i="9"/>
  <c r="A171" i="9"/>
  <c r="A147" i="9"/>
  <c r="A131" i="9"/>
  <c r="A107" i="9"/>
  <c r="A83" i="9"/>
  <c r="A553" i="9"/>
  <c r="A540" i="9"/>
  <c r="A528" i="9"/>
  <c r="A515" i="9"/>
  <c r="A502" i="9"/>
  <c r="A490" i="9"/>
  <c r="A478" i="9"/>
  <c r="A465" i="9"/>
  <c r="A452" i="9"/>
  <c r="A439" i="9"/>
  <c r="A427" i="9"/>
  <c r="A415" i="9"/>
  <c r="A403" i="9"/>
  <c r="A390" i="9"/>
  <c r="A377" i="9"/>
  <c r="A365" i="9"/>
  <c r="A352" i="9"/>
  <c r="A340" i="9"/>
  <c r="A328" i="9"/>
  <c r="A316" i="9"/>
  <c r="A303" i="9"/>
  <c r="A291" i="9"/>
  <c r="A279" i="9"/>
  <c r="A267" i="9"/>
  <c r="A255" i="9"/>
  <c r="A242" i="9"/>
  <c r="A230" i="9"/>
  <c r="A218" i="9"/>
  <c r="A205" i="9"/>
  <c r="A193" i="9"/>
  <c r="A181" i="9"/>
  <c r="A169" i="9"/>
  <c r="A157" i="9"/>
  <c r="A145" i="9"/>
  <c r="A132" i="9"/>
  <c r="A120" i="9"/>
  <c r="A108" i="9"/>
  <c r="A96" i="9"/>
  <c r="A84" i="9"/>
  <c r="A72" i="9"/>
  <c r="A59" i="9"/>
  <c r="A46" i="9"/>
  <c r="A34" i="9"/>
  <c r="A22" i="9"/>
  <c r="A10" i="9"/>
  <c r="H3" i="9"/>
  <c r="H4" i="9"/>
  <c r="H5" i="9"/>
  <c r="E554" i="9"/>
  <c r="Z554" i="5"/>
  <c r="G554" i="9" s="1"/>
  <c r="E546" i="9"/>
  <c r="Z546" i="5"/>
  <c r="G546" i="9" s="1"/>
  <c r="E538" i="9"/>
  <c r="Z538" i="5"/>
  <c r="G538" i="9" s="1"/>
  <c r="E530" i="9"/>
  <c r="Z530" i="5"/>
  <c r="G530" i="9" s="1"/>
  <c r="E522" i="9"/>
  <c r="Z522" i="5"/>
  <c r="G522" i="9" s="1"/>
  <c r="E514" i="9"/>
  <c r="Z514" i="5"/>
  <c r="G514" i="9" s="1"/>
  <c r="E506" i="9"/>
  <c r="Z506" i="5"/>
  <c r="G506" i="9" s="1"/>
  <c r="E498" i="9"/>
  <c r="Z498" i="5"/>
  <c r="G498" i="9" s="1"/>
  <c r="E490" i="9"/>
  <c r="Z490" i="5"/>
  <c r="G490" i="9" s="1"/>
  <c r="E482" i="9"/>
  <c r="Z482" i="5"/>
  <c r="G482" i="9" s="1"/>
  <c r="E474" i="9"/>
  <c r="Z474" i="5"/>
  <c r="G474" i="9" s="1"/>
  <c r="E466" i="9"/>
  <c r="Z466" i="5"/>
  <c r="G466" i="9" s="1"/>
  <c r="E458" i="9"/>
  <c r="Z458" i="5"/>
  <c r="G458" i="9" s="1"/>
  <c r="E450" i="9"/>
  <c r="Z450" i="5"/>
  <c r="G450" i="9" s="1"/>
  <c r="E442" i="9"/>
  <c r="Z442" i="5"/>
  <c r="G442" i="9" s="1"/>
  <c r="E434" i="9"/>
  <c r="Z434" i="5"/>
  <c r="G434" i="9" s="1"/>
  <c r="E426" i="9"/>
  <c r="Z426" i="5"/>
  <c r="G426" i="9" s="1"/>
  <c r="E418" i="9"/>
  <c r="Z418" i="5"/>
  <c r="G418" i="9" s="1"/>
  <c r="E410" i="9"/>
  <c r="Z410" i="5"/>
  <c r="G410" i="9" s="1"/>
  <c r="E402" i="9"/>
  <c r="Z402" i="5"/>
  <c r="G402" i="9" s="1"/>
  <c r="E394" i="9"/>
  <c r="Z394" i="5"/>
  <c r="G394" i="9" s="1"/>
  <c r="E386" i="9"/>
  <c r="Z386" i="5"/>
  <c r="G386" i="9" s="1"/>
  <c r="E378" i="9"/>
  <c r="Z378" i="5"/>
  <c r="G378" i="9" s="1"/>
  <c r="E370" i="9"/>
  <c r="Z370" i="5"/>
  <c r="G370" i="9" s="1"/>
  <c r="E362" i="9"/>
  <c r="Z362" i="5"/>
  <c r="G362" i="9" s="1"/>
  <c r="E354" i="9"/>
  <c r="Z354" i="5"/>
  <c r="G354" i="9" s="1"/>
  <c r="E346" i="9"/>
  <c r="Z346" i="5"/>
  <c r="G346" i="9" s="1"/>
  <c r="E338" i="9"/>
  <c r="Z338" i="5"/>
  <c r="G338" i="9" s="1"/>
  <c r="E330" i="9"/>
  <c r="Z330" i="5"/>
  <c r="G330" i="9" s="1"/>
  <c r="E322" i="9"/>
  <c r="Z322" i="5"/>
  <c r="G322" i="9" s="1"/>
  <c r="E314" i="9"/>
  <c r="Z314" i="5"/>
  <c r="G314" i="9" s="1"/>
  <c r="E306" i="9"/>
  <c r="Z306" i="5"/>
  <c r="G306" i="9" s="1"/>
  <c r="E298" i="9"/>
  <c r="Z298" i="5"/>
  <c r="G298" i="9" s="1"/>
  <c r="E290" i="9"/>
  <c r="Z290" i="5"/>
  <c r="G290" i="9" s="1"/>
  <c r="E282" i="9"/>
  <c r="Z282" i="5"/>
  <c r="G282" i="9" s="1"/>
  <c r="E274" i="9"/>
  <c r="Z274" i="5"/>
  <c r="G274" i="9" s="1"/>
  <c r="E266" i="9"/>
  <c r="Z266" i="5"/>
  <c r="G266" i="9" s="1"/>
  <c r="E258" i="9"/>
  <c r="Z258" i="5"/>
  <c r="G258" i="9" s="1"/>
  <c r="E250" i="9"/>
  <c r="Z250" i="5"/>
  <c r="G250" i="9" s="1"/>
  <c r="E242" i="9"/>
  <c r="Z242" i="5"/>
  <c r="G242" i="9" s="1"/>
  <c r="E234" i="9"/>
  <c r="Z234" i="5"/>
  <c r="G234" i="9" s="1"/>
  <c r="E226" i="9"/>
  <c r="Z226" i="5"/>
  <c r="G226" i="9" s="1"/>
  <c r="E218" i="9"/>
  <c r="Z218" i="5"/>
  <c r="G218" i="9" s="1"/>
  <c r="E210" i="9"/>
  <c r="Z210" i="5"/>
  <c r="G210" i="9" s="1"/>
  <c r="E202" i="9"/>
  <c r="Z202" i="5"/>
  <c r="G202" i="9" s="1"/>
  <c r="E194" i="9"/>
  <c r="Z194" i="5"/>
  <c r="G194" i="9" s="1"/>
  <c r="E186" i="9"/>
  <c r="Z186" i="5"/>
  <c r="G186" i="9" s="1"/>
  <c r="E178" i="9"/>
  <c r="Z178" i="5"/>
  <c r="G178" i="9" s="1"/>
  <c r="E170" i="9"/>
  <c r="Z170" i="5"/>
  <c r="G170" i="9" s="1"/>
  <c r="E162" i="9"/>
  <c r="Z162" i="5"/>
  <c r="G162" i="9" s="1"/>
  <c r="E154" i="9"/>
  <c r="Z154" i="5"/>
  <c r="G154" i="9" s="1"/>
  <c r="E146" i="9"/>
  <c r="Z146" i="5"/>
  <c r="G146" i="9" s="1"/>
  <c r="E138" i="9"/>
  <c r="Z138" i="5"/>
  <c r="G138" i="9" s="1"/>
  <c r="E130" i="9"/>
  <c r="Z130" i="5"/>
  <c r="G130" i="9" s="1"/>
  <c r="E122" i="9"/>
  <c r="Z122" i="5"/>
  <c r="G122" i="9" s="1"/>
  <c r="H554" i="9"/>
  <c r="AA554" i="5"/>
  <c r="H546" i="9"/>
  <c r="H538" i="9"/>
  <c r="AA538" i="5"/>
  <c r="H530" i="9"/>
  <c r="H522" i="9"/>
  <c r="AA522" i="5"/>
  <c r="H514" i="9"/>
  <c r="H506" i="9"/>
  <c r="AA506" i="5"/>
  <c r="H498" i="9"/>
  <c r="H490" i="9"/>
  <c r="AA490" i="5"/>
  <c r="H482" i="9"/>
  <c r="H474" i="9"/>
  <c r="AA474" i="5"/>
  <c r="H466" i="9"/>
  <c r="H458" i="9"/>
  <c r="AA458" i="5"/>
  <c r="H450" i="9"/>
  <c r="H442" i="9"/>
  <c r="AA442" i="5"/>
  <c r="H434" i="9"/>
  <c r="H426" i="9"/>
  <c r="AA426" i="5"/>
  <c r="H418" i="9"/>
  <c r="H410" i="9"/>
  <c r="AA410" i="5"/>
  <c r="H402" i="9"/>
  <c r="H394" i="9"/>
  <c r="AA394" i="5"/>
  <c r="H386" i="9"/>
  <c r="H378" i="9"/>
  <c r="AA378" i="5"/>
  <c r="H370" i="9"/>
  <c r="H362" i="9"/>
  <c r="AA362" i="5"/>
  <c r="H354" i="9"/>
  <c r="H346" i="9"/>
  <c r="AA346" i="5"/>
  <c r="H338" i="9"/>
  <c r="H330" i="9"/>
  <c r="AA330" i="5"/>
  <c r="H322" i="9"/>
  <c r="H314" i="9"/>
  <c r="AA314" i="5"/>
  <c r="H306" i="9"/>
  <c r="H298" i="9"/>
  <c r="AA298" i="5"/>
  <c r="H290" i="9"/>
  <c r="H282" i="9"/>
  <c r="AA282" i="5"/>
  <c r="H274" i="9"/>
  <c r="H266" i="9"/>
  <c r="AA266" i="5"/>
  <c r="H258" i="9"/>
  <c r="H250" i="9"/>
  <c r="AA250" i="5"/>
  <c r="H242" i="9"/>
  <c r="H234" i="9"/>
  <c r="AA234" i="5"/>
  <c r="H226" i="9"/>
  <c r="H218" i="9"/>
  <c r="AA218" i="5"/>
  <c r="H210" i="9"/>
  <c r="H202" i="9"/>
  <c r="AA202" i="5"/>
  <c r="H194" i="9"/>
  <c r="H186" i="9"/>
  <c r="AA186" i="5"/>
  <c r="H178" i="9"/>
  <c r="H170" i="9"/>
  <c r="AA170" i="5"/>
  <c r="H162" i="9"/>
  <c r="H154" i="9"/>
  <c r="AA154" i="5"/>
  <c r="H146" i="9"/>
  <c r="H138" i="9"/>
  <c r="AA138" i="5"/>
  <c r="H130" i="9"/>
  <c r="H122" i="9"/>
  <c r="AA122" i="5"/>
  <c r="H114" i="9"/>
  <c r="AA114" i="5"/>
  <c r="H106" i="9"/>
  <c r="AA106" i="5"/>
  <c r="H98" i="9"/>
  <c r="AA98" i="5"/>
  <c r="H90" i="9"/>
  <c r="AA90" i="5"/>
  <c r="H82" i="9"/>
  <c r="AA82" i="5"/>
  <c r="H74" i="9"/>
  <c r="AA74" i="5"/>
  <c r="H66" i="9"/>
  <c r="AA66" i="5"/>
  <c r="H58" i="9"/>
  <c r="AA58" i="5"/>
  <c r="H50" i="9"/>
  <c r="AA50" i="5"/>
  <c r="H42" i="9"/>
  <c r="AA42" i="5"/>
  <c r="A23" i="9"/>
  <c r="A546" i="9"/>
  <c r="A530" i="9"/>
  <c r="A514" i="9"/>
  <c r="A498" i="9"/>
  <c r="A474" i="9"/>
  <c r="A450" i="9"/>
  <c r="A434" i="9"/>
  <c r="A426" i="9"/>
  <c r="A402" i="9"/>
  <c r="A378" i="9"/>
  <c r="A362" i="9"/>
  <c r="A330" i="9"/>
  <c r="A298" i="9"/>
  <c r="A266" i="9"/>
  <c r="A234" i="9"/>
  <c r="A194" i="9"/>
  <c r="A162" i="9"/>
  <c r="A138" i="9"/>
  <c r="A122" i="9"/>
  <c r="A98" i="9"/>
  <c r="A74" i="9"/>
  <c r="A58" i="9"/>
  <c r="A50" i="9"/>
  <c r="A551" i="9"/>
  <c r="A538" i="9"/>
  <c r="A525" i="9"/>
  <c r="A513" i="9"/>
  <c r="A500" i="9"/>
  <c r="A488" i="9"/>
  <c r="A476" i="9"/>
  <c r="A463" i="9"/>
  <c r="A451" i="9"/>
  <c r="A438" i="9"/>
  <c r="A425" i="9"/>
  <c r="A413" i="9"/>
  <c r="A400" i="9"/>
  <c r="A388" i="9"/>
  <c r="A376" i="9"/>
  <c r="A364" i="9"/>
  <c r="A351" i="9"/>
  <c r="A338" i="9"/>
  <c r="A326" i="9"/>
  <c r="A314" i="9"/>
  <c r="A302" i="9"/>
  <c r="A290" i="9"/>
  <c r="A278" i="9"/>
  <c r="A265" i="9"/>
  <c r="A253" i="9"/>
  <c r="A241" i="9"/>
  <c r="A229" i="9"/>
  <c r="A217" i="9"/>
  <c r="A204" i="9"/>
  <c r="A192" i="9"/>
  <c r="A180" i="9"/>
  <c r="A167" i="9"/>
  <c r="A155" i="9"/>
  <c r="A143" i="9"/>
  <c r="A130" i="9"/>
  <c r="A118" i="9"/>
  <c r="A106" i="9"/>
  <c r="A94" i="9"/>
  <c r="A82" i="9"/>
  <c r="A70" i="9"/>
  <c r="A57" i="9"/>
  <c r="A45" i="9"/>
  <c r="A33" i="9"/>
  <c r="A21" i="9"/>
  <c r="A9" i="9"/>
  <c r="H13" i="9"/>
  <c r="H37" i="9"/>
  <c r="H14" i="9"/>
  <c r="AA14" i="5"/>
  <c r="H22" i="9"/>
  <c r="AA22" i="5"/>
  <c r="H30" i="9"/>
  <c r="AA30" i="5"/>
  <c r="E553" i="9"/>
  <c r="Z553" i="5"/>
  <c r="G553" i="9" s="1"/>
  <c r="E545" i="9"/>
  <c r="Z545" i="5"/>
  <c r="G545" i="9" s="1"/>
  <c r="E537" i="9"/>
  <c r="Z537" i="5"/>
  <c r="G537" i="9" s="1"/>
  <c r="E529" i="9"/>
  <c r="Z529" i="5"/>
  <c r="G529" i="9" s="1"/>
  <c r="E521" i="9"/>
  <c r="Z521" i="5"/>
  <c r="G521" i="9" s="1"/>
  <c r="E513" i="9"/>
  <c r="Z513" i="5"/>
  <c r="G513" i="9" s="1"/>
  <c r="E505" i="9"/>
  <c r="Z505" i="5"/>
  <c r="G505" i="9" s="1"/>
  <c r="E497" i="9"/>
  <c r="Z497" i="5"/>
  <c r="G497" i="9" s="1"/>
  <c r="E489" i="9"/>
  <c r="Z489" i="5"/>
  <c r="G489" i="9" s="1"/>
  <c r="E481" i="9"/>
  <c r="Z481" i="5"/>
  <c r="G481" i="9" s="1"/>
  <c r="E473" i="9"/>
  <c r="Z473" i="5"/>
  <c r="G473" i="9" s="1"/>
  <c r="E465" i="9"/>
  <c r="Z465" i="5"/>
  <c r="G465" i="9" s="1"/>
  <c r="E457" i="9"/>
  <c r="Z457" i="5"/>
  <c r="G457" i="9" s="1"/>
  <c r="E449" i="9"/>
  <c r="Z449" i="5"/>
  <c r="G449" i="9" s="1"/>
  <c r="E441" i="9"/>
  <c r="Z441" i="5"/>
  <c r="G441" i="9" s="1"/>
  <c r="E433" i="9"/>
  <c r="Z433" i="5"/>
  <c r="G433" i="9" s="1"/>
  <c r="E425" i="9"/>
  <c r="Z425" i="5"/>
  <c r="G425" i="9" s="1"/>
  <c r="E417" i="9"/>
  <c r="Z417" i="5"/>
  <c r="G417" i="9" s="1"/>
  <c r="E409" i="9"/>
  <c r="Z409" i="5"/>
  <c r="G409" i="9" s="1"/>
  <c r="E401" i="9"/>
  <c r="Z401" i="5"/>
  <c r="G401" i="9" s="1"/>
  <c r="E393" i="9"/>
  <c r="Z393" i="5"/>
  <c r="G393" i="9" s="1"/>
  <c r="E385" i="9"/>
  <c r="Z385" i="5"/>
  <c r="G385" i="9" s="1"/>
  <c r="E377" i="9"/>
  <c r="Z377" i="5"/>
  <c r="G377" i="9" s="1"/>
  <c r="E369" i="9"/>
  <c r="Z369" i="5"/>
  <c r="G369" i="9" s="1"/>
  <c r="E361" i="9"/>
  <c r="Z361" i="5"/>
  <c r="G361" i="9" s="1"/>
  <c r="E353" i="9"/>
  <c r="Z353" i="5"/>
  <c r="G353" i="9" s="1"/>
  <c r="E345" i="9"/>
  <c r="Z345" i="5"/>
  <c r="G345" i="9" s="1"/>
  <c r="E337" i="9"/>
  <c r="Z337" i="5"/>
  <c r="G337" i="9" s="1"/>
  <c r="E329" i="9"/>
  <c r="Z329" i="5"/>
  <c r="G329" i="9" s="1"/>
  <c r="E321" i="9"/>
  <c r="Z321" i="5"/>
  <c r="G321" i="9" s="1"/>
  <c r="E313" i="9"/>
  <c r="Z313" i="5"/>
  <c r="G313" i="9" s="1"/>
  <c r="E305" i="9"/>
  <c r="Z305" i="5"/>
  <c r="G305" i="9" s="1"/>
  <c r="E297" i="9"/>
  <c r="Z297" i="5"/>
  <c r="G297" i="9" s="1"/>
  <c r="E289" i="9"/>
  <c r="Z289" i="5"/>
  <c r="G289" i="9" s="1"/>
  <c r="E281" i="9"/>
  <c r="Z281" i="5"/>
  <c r="G281" i="9" s="1"/>
  <c r="E273" i="9"/>
  <c r="Z273" i="5"/>
  <c r="G273" i="9" s="1"/>
  <c r="E265" i="9"/>
  <c r="Z265" i="5"/>
  <c r="G265" i="9" s="1"/>
  <c r="E257" i="9"/>
  <c r="Z257" i="5"/>
  <c r="G257" i="9" s="1"/>
  <c r="E249" i="9"/>
  <c r="Z249" i="5"/>
  <c r="G249" i="9" s="1"/>
  <c r="E241" i="9"/>
  <c r="Z241" i="5"/>
  <c r="G241" i="9" s="1"/>
  <c r="E233" i="9"/>
  <c r="Z233" i="5"/>
  <c r="G233" i="9" s="1"/>
  <c r="E225" i="9"/>
  <c r="Z225" i="5"/>
  <c r="G225" i="9" s="1"/>
  <c r="E217" i="9"/>
  <c r="Z217" i="5"/>
  <c r="G217" i="9" s="1"/>
  <c r="E209" i="9"/>
  <c r="Z209" i="5"/>
  <c r="G209" i="9" s="1"/>
  <c r="E201" i="9"/>
  <c r="Z201" i="5"/>
  <c r="G201" i="9" s="1"/>
  <c r="E193" i="9"/>
  <c r="Z193" i="5"/>
  <c r="G193" i="9" s="1"/>
  <c r="E185" i="9"/>
  <c r="Z185" i="5"/>
  <c r="G185" i="9" s="1"/>
  <c r="E177" i="9"/>
  <c r="Z177" i="5"/>
  <c r="G177" i="9" s="1"/>
  <c r="E169" i="9"/>
  <c r="Z169" i="5"/>
  <c r="G169" i="9" s="1"/>
  <c r="E161" i="9"/>
  <c r="Z161" i="5"/>
  <c r="G161" i="9" s="1"/>
  <c r="E153" i="9"/>
  <c r="Z153" i="5"/>
  <c r="G153" i="9" s="1"/>
  <c r="E145" i="9"/>
  <c r="Z145" i="5"/>
  <c r="G145" i="9" s="1"/>
  <c r="E137" i="9"/>
  <c r="Z137" i="5"/>
  <c r="G137" i="9" s="1"/>
  <c r="E129" i="9"/>
  <c r="Z129" i="5"/>
  <c r="G129" i="9" s="1"/>
  <c r="E121" i="9"/>
  <c r="Z121" i="5"/>
  <c r="G121" i="9" s="1"/>
  <c r="H553" i="9"/>
  <c r="AA553" i="5"/>
  <c r="H545" i="9"/>
  <c r="H537" i="9"/>
  <c r="AA537" i="5"/>
  <c r="H529" i="9"/>
  <c r="H521" i="9"/>
  <c r="AA521" i="5"/>
  <c r="H513" i="9"/>
  <c r="H505" i="9"/>
  <c r="AA505" i="5"/>
  <c r="H497" i="9"/>
  <c r="H489" i="9"/>
  <c r="AA489" i="5"/>
  <c r="H481" i="9"/>
  <c r="H473" i="9"/>
  <c r="AA473" i="5"/>
  <c r="H465" i="9"/>
  <c r="H457" i="9"/>
  <c r="AA457" i="5"/>
  <c r="H449" i="9"/>
  <c r="H441" i="9"/>
  <c r="AA441" i="5"/>
  <c r="H433" i="9"/>
  <c r="H425" i="9"/>
  <c r="AA425" i="5"/>
  <c r="H417" i="9"/>
  <c r="H409" i="9"/>
  <c r="AA409" i="5"/>
  <c r="H401" i="9"/>
  <c r="H393" i="9"/>
  <c r="AA393" i="5"/>
  <c r="H385" i="9"/>
  <c r="H377" i="9"/>
  <c r="AA377" i="5"/>
  <c r="H369" i="9"/>
  <c r="H361" i="9"/>
  <c r="AA361" i="5"/>
  <c r="H353" i="9"/>
  <c r="H345" i="9"/>
  <c r="AA345" i="5"/>
  <c r="H337" i="9"/>
  <c r="H329" i="9"/>
  <c r="AA329" i="5"/>
  <c r="H321" i="9"/>
  <c r="H313" i="9"/>
  <c r="AA313" i="5"/>
  <c r="H305" i="9"/>
  <c r="H297" i="9"/>
  <c r="AA297" i="5"/>
  <c r="H289" i="9"/>
  <c r="H281" i="9"/>
  <c r="AA281" i="5"/>
  <c r="H273" i="9"/>
  <c r="H265" i="9"/>
  <c r="AA265" i="5"/>
  <c r="H257" i="9"/>
  <c r="H249" i="9"/>
  <c r="AA249" i="5"/>
  <c r="H241" i="9"/>
  <c r="H233" i="9"/>
  <c r="AA233" i="5"/>
  <c r="H225" i="9"/>
  <c r="H217" i="9"/>
  <c r="AA217" i="5"/>
  <c r="H209" i="9"/>
  <c r="H201" i="9"/>
  <c r="AA201" i="5"/>
  <c r="H193" i="9"/>
  <c r="H185" i="9"/>
  <c r="AA185" i="5"/>
  <c r="H177" i="9"/>
  <c r="H169" i="9"/>
  <c r="AA169" i="5"/>
  <c r="H161" i="9"/>
  <c r="H153" i="9"/>
  <c r="AA153" i="5"/>
  <c r="H145" i="9"/>
  <c r="H137" i="9"/>
  <c r="AA137" i="5"/>
  <c r="H129" i="9"/>
  <c r="H121" i="9"/>
  <c r="AA121" i="5"/>
  <c r="H113" i="9"/>
  <c r="H105" i="9"/>
  <c r="AA105" i="5"/>
  <c r="H97" i="9"/>
  <c r="H89" i="9"/>
  <c r="AA89" i="5"/>
  <c r="H81" i="9"/>
  <c r="H73" i="9"/>
  <c r="AA73" i="5"/>
  <c r="H65" i="9"/>
  <c r="H57" i="9"/>
  <c r="AA57" i="5"/>
  <c r="H49" i="9"/>
  <c r="H41" i="9"/>
  <c r="AA41" i="5"/>
  <c r="A14" i="9"/>
  <c r="A545" i="9"/>
  <c r="A505" i="9"/>
  <c r="A489" i="9"/>
  <c r="A473" i="9"/>
  <c r="A441" i="9"/>
  <c r="A417" i="9"/>
  <c r="A401" i="9"/>
  <c r="A369" i="9"/>
  <c r="A353" i="9"/>
  <c r="A321" i="9"/>
  <c r="A289" i="9"/>
  <c r="A257" i="9"/>
  <c r="A225" i="9"/>
  <c r="A185" i="9"/>
  <c r="A153" i="9"/>
  <c r="A113" i="9"/>
  <c r="A89" i="9"/>
  <c r="A65" i="9"/>
  <c r="A41" i="9"/>
  <c r="A550" i="9"/>
  <c r="A537" i="9"/>
  <c r="A524" i="9"/>
  <c r="A512" i="9"/>
  <c r="A499" i="9"/>
  <c r="A487" i="9"/>
  <c r="A475" i="9"/>
  <c r="A462" i="9"/>
  <c r="A449" i="9"/>
  <c r="A436" i="9"/>
  <c r="A424" i="9"/>
  <c r="A412" i="9"/>
  <c r="A399" i="9"/>
  <c r="A386" i="9"/>
  <c r="A374" i="9"/>
  <c r="A361" i="9"/>
  <c r="A349" i="9"/>
  <c r="A337" i="9"/>
  <c r="A325" i="9"/>
  <c r="A313" i="9"/>
  <c r="A300" i="9"/>
  <c r="A288" i="9"/>
  <c r="A276" i="9"/>
  <c r="A264" i="9"/>
  <c r="A252" i="9"/>
  <c r="A239" i="9"/>
  <c r="A227" i="9"/>
  <c r="A215" i="9"/>
  <c r="A202" i="9"/>
  <c r="A190" i="9"/>
  <c r="A178" i="9"/>
  <c r="A166" i="9"/>
  <c r="A154" i="9"/>
  <c r="A142" i="9"/>
  <c r="A129" i="9"/>
  <c r="A117" i="9"/>
  <c r="A105" i="9"/>
  <c r="A93" i="9"/>
  <c r="A81" i="9"/>
  <c r="A69" i="9"/>
  <c r="A56" i="9"/>
  <c r="A43" i="9"/>
  <c r="A31" i="9"/>
  <c r="A19" i="9"/>
  <c r="A7" i="9"/>
  <c r="H11" i="9"/>
  <c r="AA11" i="5"/>
  <c r="H12" i="9"/>
  <c r="H29" i="9"/>
  <c r="H15" i="9"/>
  <c r="AA15" i="5"/>
  <c r="E552" i="9"/>
  <c r="Z552" i="5"/>
  <c r="G552" i="9" s="1"/>
  <c r="E544" i="9"/>
  <c r="Z544" i="5"/>
  <c r="G544" i="9" s="1"/>
  <c r="E536" i="9"/>
  <c r="Z536" i="5"/>
  <c r="G536" i="9" s="1"/>
  <c r="E528" i="9"/>
  <c r="Z528" i="5"/>
  <c r="G528" i="9" s="1"/>
  <c r="E520" i="9"/>
  <c r="Z520" i="5"/>
  <c r="G520" i="9" s="1"/>
  <c r="E512" i="9"/>
  <c r="Z512" i="5"/>
  <c r="G512" i="9" s="1"/>
  <c r="E504" i="9"/>
  <c r="Z504" i="5"/>
  <c r="G504" i="9" s="1"/>
  <c r="E496" i="9"/>
  <c r="Z496" i="5"/>
  <c r="G496" i="9" s="1"/>
  <c r="E488" i="9"/>
  <c r="Z488" i="5"/>
  <c r="G488" i="9" s="1"/>
  <c r="E480" i="9"/>
  <c r="Z480" i="5"/>
  <c r="G480" i="9" s="1"/>
  <c r="E472" i="9"/>
  <c r="Z472" i="5"/>
  <c r="G472" i="9" s="1"/>
  <c r="E464" i="9"/>
  <c r="Z464" i="5"/>
  <c r="G464" i="9" s="1"/>
  <c r="E456" i="9"/>
  <c r="Z456" i="5"/>
  <c r="G456" i="9" s="1"/>
  <c r="E448" i="9"/>
  <c r="Z448" i="5"/>
  <c r="G448" i="9" s="1"/>
  <c r="E440" i="9"/>
  <c r="Z440" i="5"/>
  <c r="G440" i="9" s="1"/>
  <c r="E432" i="9"/>
  <c r="Z432" i="5"/>
  <c r="G432" i="9" s="1"/>
  <c r="E424" i="9"/>
  <c r="Z424" i="5"/>
  <c r="G424" i="9" s="1"/>
  <c r="E416" i="9"/>
  <c r="Z416" i="5"/>
  <c r="G416" i="9" s="1"/>
  <c r="E408" i="9"/>
  <c r="Z408" i="5"/>
  <c r="G408" i="9" s="1"/>
  <c r="E400" i="9"/>
  <c r="Z400" i="5"/>
  <c r="G400" i="9" s="1"/>
  <c r="E392" i="9"/>
  <c r="Z392" i="5"/>
  <c r="G392" i="9" s="1"/>
  <c r="E384" i="9"/>
  <c r="Z384" i="5"/>
  <c r="G384" i="9" s="1"/>
  <c r="E376" i="9"/>
  <c r="Z376" i="5"/>
  <c r="G376" i="9" s="1"/>
  <c r="E368" i="9"/>
  <c r="Z368" i="5"/>
  <c r="G368" i="9" s="1"/>
  <c r="E360" i="9"/>
  <c r="Z360" i="5"/>
  <c r="G360" i="9" s="1"/>
  <c r="E352" i="9"/>
  <c r="Z352" i="5"/>
  <c r="G352" i="9" s="1"/>
  <c r="E344" i="9"/>
  <c r="Z344" i="5"/>
  <c r="G344" i="9" s="1"/>
  <c r="E336" i="9"/>
  <c r="Z336" i="5"/>
  <c r="G336" i="9" s="1"/>
  <c r="E328" i="9"/>
  <c r="Z328" i="5"/>
  <c r="G328" i="9" s="1"/>
  <c r="E320" i="9"/>
  <c r="Z320" i="5"/>
  <c r="G320" i="9" s="1"/>
  <c r="E312" i="9"/>
  <c r="Z312" i="5"/>
  <c r="G312" i="9" s="1"/>
  <c r="E304" i="9"/>
  <c r="Z304" i="5"/>
  <c r="G304" i="9" s="1"/>
  <c r="E296" i="9"/>
  <c r="Z296" i="5"/>
  <c r="G296" i="9" s="1"/>
  <c r="E288" i="9"/>
  <c r="Z288" i="5"/>
  <c r="G288" i="9" s="1"/>
  <c r="E280" i="9"/>
  <c r="Z280" i="5"/>
  <c r="G280" i="9" s="1"/>
  <c r="E272" i="9"/>
  <c r="Z272" i="5"/>
  <c r="G272" i="9" s="1"/>
  <c r="E264" i="9"/>
  <c r="Z264" i="5"/>
  <c r="G264" i="9" s="1"/>
  <c r="E256" i="9"/>
  <c r="Z256" i="5"/>
  <c r="G256" i="9" s="1"/>
  <c r="E248" i="9"/>
  <c r="Z248" i="5"/>
  <c r="G248" i="9" s="1"/>
  <c r="E240" i="9"/>
  <c r="Z240" i="5"/>
  <c r="G240" i="9" s="1"/>
  <c r="E232" i="9"/>
  <c r="Z232" i="5"/>
  <c r="G232" i="9" s="1"/>
  <c r="E224" i="9"/>
  <c r="Z224" i="5"/>
  <c r="G224" i="9" s="1"/>
  <c r="E216" i="9"/>
  <c r="Z216" i="5"/>
  <c r="G216" i="9" s="1"/>
  <c r="E208" i="9"/>
  <c r="Z208" i="5"/>
  <c r="G208" i="9" s="1"/>
  <c r="E200" i="9"/>
  <c r="Z200" i="5"/>
  <c r="G200" i="9" s="1"/>
  <c r="E192" i="9"/>
  <c r="Z192" i="5"/>
  <c r="G192" i="9" s="1"/>
  <c r="E184" i="9"/>
  <c r="Z184" i="5"/>
  <c r="G184" i="9" s="1"/>
  <c r="E176" i="9"/>
  <c r="Z176" i="5"/>
  <c r="G176" i="9" s="1"/>
  <c r="E168" i="9"/>
  <c r="Z168" i="5"/>
  <c r="G168" i="9" s="1"/>
  <c r="E160" i="9"/>
  <c r="Z160" i="5"/>
  <c r="G160" i="9" s="1"/>
  <c r="E152" i="9"/>
  <c r="Z152" i="5"/>
  <c r="G152" i="9" s="1"/>
  <c r="E144" i="9"/>
  <c r="Z144" i="5"/>
  <c r="G144" i="9" s="1"/>
  <c r="E136" i="9"/>
  <c r="Z136" i="5"/>
  <c r="G136" i="9" s="1"/>
  <c r="E128" i="9"/>
  <c r="Z128" i="5"/>
  <c r="G128" i="9" s="1"/>
  <c r="E120" i="9"/>
  <c r="Z120" i="5"/>
  <c r="AA120" i="5" s="1"/>
  <c r="H552" i="9"/>
  <c r="H544" i="9"/>
  <c r="AA544" i="5"/>
  <c r="H536" i="9"/>
  <c r="H528" i="9"/>
  <c r="AA528" i="5"/>
  <c r="H520" i="9"/>
  <c r="H512" i="9"/>
  <c r="AA512" i="5"/>
  <c r="H504" i="9"/>
  <c r="H496" i="9"/>
  <c r="AA496" i="5"/>
  <c r="H488" i="9"/>
  <c r="H480" i="9"/>
  <c r="AA480" i="5"/>
  <c r="H472" i="9"/>
  <c r="H464" i="9"/>
  <c r="AA464" i="5"/>
  <c r="H456" i="9"/>
  <c r="H448" i="9"/>
  <c r="AA448" i="5"/>
  <c r="H440" i="9"/>
  <c r="H432" i="9"/>
  <c r="AA432" i="5"/>
  <c r="H424" i="9"/>
  <c r="H416" i="9"/>
  <c r="AA416" i="5"/>
  <c r="H408" i="9"/>
  <c r="H400" i="9"/>
  <c r="AA400" i="5"/>
  <c r="H392" i="9"/>
  <c r="H384" i="9"/>
  <c r="AA384" i="5"/>
  <c r="H376" i="9"/>
  <c r="H368" i="9"/>
  <c r="AA368" i="5"/>
  <c r="H360" i="9"/>
  <c r="H352" i="9"/>
  <c r="AA352" i="5"/>
  <c r="H344" i="9"/>
  <c r="H336" i="9"/>
  <c r="AA336" i="5"/>
  <c r="H328" i="9"/>
  <c r="H320" i="9"/>
  <c r="AA320" i="5"/>
  <c r="H312" i="9"/>
  <c r="H304" i="9"/>
  <c r="AA304" i="5"/>
  <c r="H296" i="9"/>
  <c r="H288" i="9"/>
  <c r="AA288" i="5"/>
  <c r="H280" i="9"/>
  <c r="H272" i="9"/>
  <c r="AA272" i="5"/>
  <c r="H264" i="9"/>
  <c r="H256" i="9"/>
  <c r="AA256" i="5"/>
  <c r="H248" i="9"/>
  <c r="H240" i="9"/>
  <c r="AA240" i="5"/>
  <c r="H232" i="9"/>
  <c r="H224" i="9"/>
  <c r="AA224" i="5"/>
  <c r="H216" i="9"/>
  <c r="H208" i="9"/>
  <c r="AA208" i="5"/>
  <c r="H200" i="9"/>
  <c r="H192" i="9"/>
  <c r="AA192" i="5"/>
  <c r="H184" i="9"/>
  <c r="H176" i="9"/>
  <c r="AA176" i="5"/>
  <c r="H168" i="9"/>
  <c r="H160" i="9"/>
  <c r="AA160" i="5"/>
  <c r="H152" i="9"/>
  <c r="H144" i="9"/>
  <c r="AA144" i="5"/>
  <c r="H136" i="9"/>
  <c r="H128" i="9"/>
  <c r="AA128" i="5"/>
  <c r="H112" i="9"/>
  <c r="H104" i="9"/>
  <c r="H96" i="9"/>
  <c r="H88" i="9"/>
  <c r="H80" i="9"/>
  <c r="H72" i="9"/>
  <c r="H64" i="9"/>
  <c r="H56" i="9"/>
  <c r="H48" i="9"/>
  <c r="H40" i="9"/>
  <c r="A29" i="9"/>
  <c r="A5" i="9"/>
  <c r="A552" i="9"/>
  <c r="A536" i="9"/>
  <c r="A520" i="9"/>
  <c r="A504" i="9"/>
  <c r="A480" i="9"/>
  <c r="A464" i="9"/>
  <c r="A456" i="9"/>
  <c r="A440" i="9"/>
  <c r="A408" i="9"/>
  <c r="A392" i="9"/>
  <c r="A384" i="9"/>
  <c r="A344" i="9"/>
  <c r="A336" i="9"/>
  <c r="A312" i="9"/>
  <c r="A304" i="9"/>
  <c r="A280" i="9"/>
  <c r="A272" i="9"/>
  <c r="A248" i="9"/>
  <c r="A240" i="9"/>
  <c r="A216" i="9"/>
  <c r="A208" i="9"/>
  <c r="A200" i="9"/>
  <c r="A176" i="9"/>
  <c r="A168" i="9"/>
  <c r="A144" i="9"/>
  <c r="A128" i="9"/>
  <c r="A104" i="9"/>
  <c r="A80" i="9"/>
  <c r="A548" i="9"/>
  <c r="A535" i="9"/>
  <c r="A522" i="9"/>
  <c r="A510" i="9"/>
  <c r="A497" i="9"/>
  <c r="A485" i="9"/>
  <c r="A472" i="9"/>
  <c r="A460" i="9"/>
  <c r="A448" i="9"/>
  <c r="A435" i="9"/>
  <c r="A422" i="9"/>
  <c r="A410" i="9"/>
  <c r="A397" i="9"/>
  <c r="A385" i="9"/>
  <c r="A373" i="9"/>
  <c r="A360" i="9"/>
  <c r="A348" i="9"/>
  <c r="A335" i="9"/>
  <c r="A323" i="9"/>
  <c r="A311" i="9"/>
  <c r="A299" i="9"/>
  <c r="A287" i="9"/>
  <c r="A274" i="9"/>
  <c r="A262" i="9"/>
  <c r="A250" i="9"/>
  <c r="A238" i="9"/>
  <c r="A226" i="9"/>
  <c r="A214" i="9"/>
  <c r="A201" i="9"/>
  <c r="A189" i="9"/>
  <c r="A177" i="9"/>
  <c r="A164" i="9"/>
  <c r="A152" i="9"/>
  <c r="A140" i="9"/>
  <c r="A127" i="9"/>
  <c r="A115" i="9"/>
  <c r="A103" i="9"/>
  <c r="A91" i="9"/>
  <c r="A79" i="9"/>
  <c r="A67" i="9"/>
  <c r="A54" i="9"/>
  <c r="A42" i="9"/>
  <c r="A30" i="9"/>
  <c r="A18" i="9"/>
  <c r="A6" i="9"/>
  <c r="H19" i="9"/>
  <c r="AA19" i="5"/>
  <c r="H28" i="9"/>
  <c r="H36" i="9"/>
  <c r="AA36" i="5"/>
  <c r="H23" i="9"/>
  <c r="AA23" i="5"/>
  <c r="H8" i="9"/>
  <c r="AA8" i="5"/>
  <c r="H16" i="9"/>
  <c r="AA16" i="5"/>
  <c r="H24" i="9"/>
  <c r="AA24" i="5"/>
  <c r="H32" i="9"/>
  <c r="AA32" i="5"/>
  <c r="E551" i="9"/>
  <c r="Z551" i="5"/>
  <c r="E543" i="9"/>
  <c r="Z543" i="5"/>
  <c r="E535" i="9"/>
  <c r="Z535" i="5"/>
  <c r="E527" i="9"/>
  <c r="Z527" i="5"/>
  <c r="E519" i="9"/>
  <c r="Z519" i="5"/>
  <c r="E511" i="9"/>
  <c r="Z511" i="5"/>
  <c r="E503" i="9"/>
  <c r="Z503" i="5"/>
  <c r="E495" i="9"/>
  <c r="Z495" i="5"/>
  <c r="E487" i="9"/>
  <c r="Z487" i="5"/>
  <c r="E479" i="9"/>
  <c r="Z479" i="5"/>
  <c r="E471" i="9"/>
  <c r="Z471" i="5"/>
  <c r="E463" i="9"/>
  <c r="Z463" i="5"/>
  <c r="E455" i="9"/>
  <c r="Z455" i="5"/>
  <c r="E447" i="9"/>
  <c r="Z447" i="5"/>
  <c r="E439" i="9"/>
  <c r="Z439" i="5"/>
  <c r="E431" i="9"/>
  <c r="Z431" i="5"/>
  <c r="E423" i="9"/>
  <c r="Z423" i="5"/>
  <c r="E415" i="9"/>
  <c r="Z415" i="5"/>
  <c r="E407" i="9"/>
  <c r="Z407" i="5"/>
  <c r="E399" i="9"/>
  <c r="Z399" i="5"/>
  <c r="E391" i="9"/>
  <c r="Z391" i="5"/>
  <c r="E383" i="9"/>
  <c r="Z383" i="5"/>
  <c r="E375" i="9"/>
  <c r="Z375" i="5"/>
  <c r="E367" i="9"/>
  <c r="Z367" i="5"/>
  <c r="E359" i="9"/>
  <c r="Z359" i="5"/>
  <c r="E351" i="9"/>
  <c r="Z351" i="5"/>
  <c r="E343" i="9"/>
  <c r="Z343" i="5"/>
  <c r="E335" i="9"/>
  <c r="Z335" i="5"/>
  <c r="E327" i="9"/>
  <c r="Z327" i="5"/>
  <c r="E319" i="9"/>
  <c r="Z319" i="5"/>
  <c r="E311" i="9"/>
  <c r="Z311" i="5"/>
  <c r="E303" i="9"/>
  <c r="Z303" i="5"/>
  <c r="E295" i="9"/>
  <c r="Z295" i="5"/>
  <c r="E287" i="9"/>
  <c r="Z287" i="5"/>
  <c r="E279" i="9"/>
  <c r="Z279" i="5"/>
  <c r="E271" i="9"/>
  <c r="Z271" i="5"/>
  <c r="E263" i="9"/>
  <c r="Z263" i="5"/>
  <c r="E255" i="9"/>
  <c r="Z255" i="5"/>
  <c r="E247" i="9"/>
  <c r="Z247" i="5"/>
  <c r="E239" i="9"/>
  <c r="Z239" i="5"/>
  <c r="E231" i="9"/>
  <c r="Z231" i="5"/>
  <c r="E223" i="9"/>
  <c r="Z223" i="5"/>
  <c r="E215" i="9"/>
  <c r="Z215" i="5"/>
  <c r="E207" i="9"/>
  <c r="Z207" i="5"/>
  <c r="E199" i="9"/>
  <c r="Z199" i="5"/>
  <c r="E191" i="9"/>
  <c r="Z191" i="5"/>
  <c r="E183" i="9"/>
  <c r="Z183" i="5"/>
  <c r="E175" i="9"/>
  <c r="Z175" i="5"/>
  <c r="E167" i="9"/>
  <c r="Z167" i="5"/>
  <c r="E159" i="9"/>
  <c r="Z159" i="5"/>
  <c r="E151" i="9"/>
  <c r="Z151" i="5"/>
  <c r="E143" i="9"/>
  <c r="Z143" i="5"/>
  <c r="E135" i="9"/>
  <c r="Z135" i="5"/>
  <c r="E127" i="9"/>
  <c r="Z127" i="5"/>
  <c r="E119" i="9"/>
  <c r="Z119" i="5"/>
  <c r="AA119" i="5" s="1"/>
  <c r="H119" i="9"/>
  <c r="H111" i="9"/>
  <c r="AA111" i="5"/>
  <c r="H103" i="9"/>
  <c r="AA103" i="5"/>
  <c r="H95" i="9"/>
  <c r="AA95" i="5"/>
  <c r="H87" i="9"/>
  <c r="AA87" i="5"/>
  <c r="H79" i="9"/>
  <c r="AA79" i="5"/>
  <c r="H71" i="9"/>
  <c r="AA71" i="5"/>
  <c r="H63" i="9"/>
  <c r="AA63" i="5"/>
  <c r="H55" i="9"/>
  <c r="AA55" i="5"/>
  <c r="H47" i="9"/>
  <c r="AA47" i="5"/>
  <c r="H39" i="9"/>
  <c r="AA39" i="5"/>
  <c r="A20" i="9"/>
  <c r="A527" i="9"/>
  <c r="A511" i="9"/>
  <c r="A495" i="9"/>
  <c r="A447" i="9"/>
  <c r="A431" i="9"/>
  <c r="A423" i="9"/>
  <c r="A375" i="9"/>
  <c r="A359" i="9"/>
  <c r="A327" i="9"/>
  <c r="A295" i="9"/>
  <c r="A263" i="9"/>
  <c r="A231" i="9"/>
  <c r="A191" i="9"/>
  <c r="A159" i="9"/>
  <c r="A135" i="9"/>
  <c r="A119" i="9"/>
  <c r="A95" i="9"/>
  <c r="A71" i="9"/>
  <c r="A55" i="9"/>
  <c r="A47" i="9"/>
  <c r="A3" i="9"/>
  <c r="A547" i="9"/>
  <c r="A534" i="9"/>
  <c r="A521" i="9"/>
  <c r="A509" i="9"/>
  <c r="A496" i="9"/>
  <c r="A484" i="9"/>
  <c r="A471" i="9"/>
  <c r="A458" i="9"/>
  <c r="A446" i="9"/>
  <c r="A433" i="9"/>
  <c r="A421" i="9"/>
  <c r="A409" i="9"/>
  <c r="A396" i="9"/>
  <c r="A383" i="9"/>
  <c r="A371" i="9"/>
  <c r="A358" i="9"/>
  <c r="A346" i="9"/>
  <c r="A334" i="9"/>
  <c r="A322" i="9"/>
  <c r="A309" i="9"/>
  <c r="A297" i="9"/>
  <c r="A285" i="9"/>
  <c r="A273" i="9"/>
  <c r="A261" i="9"/>
  <c r="A249" i="9"/>
  <c r="A236" i="9"/>
  <c r="A224" i="9"/>
  <c r="A212" i="9"/>
  <c r="A199" i="9"/>
  <c r="A187" i="9"/>
  <c r="A175" i="9"/>
  <c r="A163" i="9"/>
  <c r="A151" i="9"/>
  <c r="A139" i="9"/>
  <c r="A126" i="9"/>
  <c r="A114" i="9"/>
  <c r="A102" i="9"/>
  <c r="A90" i="9"/>
  <c r="A78" i="9"/>
  <c r="A66" i="9"/>
  <c r="A52" i="9"/>
  <c r="A40" i="9"/>
  <c r="A28" i="9"/>
  <c r="A16" i="9"/>
  <c r="A4" i="9"/>
  <c r="Z30" i="5"/>
  <c r="G30" i="9" s="1"/>
  <c r="E30" i="9"/>
  <c r="Z22" i="5"/>
  <c r="G22" i="9" s="1"/>
  <c r="E22" i="9"/>
  <c r="Z14" i="5"/>
  <c r="G14" i="9" s="1"/>
  <c r="E14" i="9"/>
  <c r="Z6" i="5"/>
  <c r="G6" i="9" s="1"/>
  <c r="E6" i="9"/>
  <c r="Y2" i="5"/>
  <c r="F2" i="9" s="1"/>
  <c r="E2" i="9"/>
  <c r="Z26" i="5"/>
  <c r="G26" i="9" s="1"/>
  <c r="E26" i="9"/>
  <c r="Z117" i="5"/>
  <c r="G117" i="9" s="1"/>
  <c r="E117" i="9"/>
  <c r="Z77" i="5"/>
  <c r="G77" i="9" s="1"/>
  <c r="E77" i="9"/>
  <c r="Z45" i="5"/>
  <c r="G45" i="9" s="1"/>
  <c r="E45" i="9"/>
  <c r="Z33" i="5"/>
  <c r="G33" i="9" s="1"/>
  <c r="E33" i="9"/>
  <c r="Z25" i="5"/>
  <c r="G25" i="9" s="1"/>
  <c r="E25" i="9"/>
  <c r="Z17" i="5"/>
  <c r="G17" i="9" s="1"/>
  <c r="E17" i="9"/>
  <c r="Z9" i="5"/>
  <c r="G9" i="9" s="1"/>
  <c r="E9" i="9"/>
  <c r="Z116" i="5"/>
  <c r="G116" i="9" s="1"/>
  <c r="E116" i="9"/>
  <c r="Z108" i="5"/>
  <c r="G108" i="9" s="1"/>
  <c r="E108" i="9"/>
  <c r="Z100" i="5"/>
  <c r="G100" i="9" s="1"/>
  <c r="E100" i="9"/>
  <c r="Z92" i="5"/>
  <c r="G92" i="9" s="1"/>
  <c r="E92" i="9"/>
  <c r="Z84" i="5"/>
  <c r="G84" i="9" s="1"/>
  <c r="E84" i="9"/>
  <c r="Z76" i="5"/>
  <c r="G76" i="9" s="1"/>
  <c r="E76" i="9"/>
  <c r="Z68" i="5"/>
  <c r="G68" i="9" s="1"/>
  <c r="E68" i="9"/>
  <c r="Z60" i="5"/>
  <c r="G60" i="9" s="1"/>
  <c r="E60" i="9"/>
  <c r="Z52" i="5"/>
  <c r="G52" i="9" s="1"/>
  <c r="E52" i="9"/>
  <c r="Z44" i="5"/>
  <c r="G44" i="9" s="1"/>
  <c r="E44" i="9"/>
  <c r="Z32" i="5"/>
  <c r="G32" i="9" s="1"/>
  <c r="E32" i="9"/>
  <c r="Z24" i="5"/>
  <c r="G24" i="9" s="1"/>
  <c r="E24" i="9"/>
  <c r="Z16" i="5"/>
  <c r="G16" i="9" s="1"/>
  <c r="E16" i="9"/>
  <c r="Z8" i="5"/>
  <c r="G8" i="9" s="1"/>
  <c r="E8" i="9"/>
  <c r="Z115" i="5"/>
  <c r="G115" i="9" s="1"/>
  <c r="E115" i="9"/>
  <c r="Z107" i="5"/>
  <c r="G107" i="9" s="1"/>
  <c r="E107" i="9"/>
  <c r="Z99" i="5"/>
  <c r="G99" i="9" s="1"/>
  <c r="E99" i="9"/>
  <c r="Z91" i="5"/>
  <c r="G91" i="9" s="1"/>
  <c r="E91" i="9"/>
  <c r="Z83" i="5"/>
  <c r="G83" i="9" s="1"/>
  <c r="E83" i="9"/>
  <c r="Z75" i="5"/>
  <c r="G75" i="9" s="1"/>
  <c r="E75" i="9"/>
  <c r="Z67" i="5"/>
  <c r="G67" i="9" s="1"/>
  <c r="E67" i="9"/>
  <c r="Z59" i="5"/>
  <c r="G59" i="9" s="1"/>
  <c r="E59" i="9"/>
  <c r="Z51" i="5"/>
  <c r="G51" i="9" s="1"/>
  <c r="E51" i="9"/>
  <c r="Z43" i="5"/>
  <c r="G43" i="9" s="1"/>
  <c r="E43" i="9"/>
  <c r="X3" i="5"/>
  <c r="J3" i="9" s="1"/>
  <c r="E3" i="9"/>
  <c r="Z31" i="5"/>
  <c r="G31" i="9" s="1"/>
  <c r="E31" i="9"/>
  <c r="Z23" i="5"/>
  <c r="G23" i="9" s="1"/>
  <c r="E23" i="9"/>
  <c r="Z15" i="5"/>
  <c r="G15" i="9" s="1"/>
  <c r="E15" i="9"/>
  <c r="Z7" i="5"/>
  <c r="G7" i="9" s="1"/>
  <c r="E7" i="9"/>
  <c r="Z114" i="5"/>
  <c r="G114" i="9" s="1"/>
  <c r="E114" i="9"/>
  <c r="Z106" i="5"/>
  <c r="G106" i="9" s="1"/>
  <c r="E106" i="9"/>
  <c r="Z98" i="5"/>
  <c r="G98" i="9" s="1"/>
  <c r="E98" i="9"/>
  <c r="Z90" i="5"/>
  <c r="G90" i="9" s="1"/>
  <c r="E90" i="9"/>
  <c r="Z82" i="5"/>
  <c r="G82" i="9" s="1"/>
  <c r="E82" i="9"/>
  <c r="Z74" i="5"/>
  <c r="G74" i="9" s="1"/>
  <c r="E74" i="9"/>
  <c r="Z66" i="5"/>
  <c r="G66" i="9" s="1"/>
  <c r="E66" i="9"/>
  <c r="Z58" i="5"/>
  <c r="G58" i="9" s="1"/>
  <c r="E58" i="9"/>
  <c r="Z50" i="5"/>
  <c r="G50" i="9" s="1"/>
  <c r="E50" i="9"/>
  <c r="Z42" i="5"/>
  <c r="G42" i="9" s="1"/>
  <c r="E42" i="9"/>
  <c r="Y546" i="5"/>
  <c r="F546" i="9" s="1"/>
  <c r="Y162" i="5"/>
  <c r="F162" i="9" s="1"/>
  <c r="Y98" i="5"/>
  <c r="F98" i="9" s="1"/>
  <c r="Y482" i="5"/>
  <c r="F482" i="9" s="1"/>
  <c r="Y418" i="5"/>
  <c r="F418" i="9" s="1"/>
  <c r="Y354" i="5"/>
  <c r="F354" i="9" s="1"/>
  <c r="Y290" i="5"/>
  <c r="F290" i="9" s="1"/>
  <c r="Y226" i="5"/>
  <c r="F226" i="9" s="1"/>
  <c r="X11" i="5"/>
  <c r="J11" i="9" s="1"/>
  <c r="Z11" i="5"/>
  <c r="G11" i="9" s="1"/>
  <c r="Y118" i="5"/>
  <c r="F118" i="9" s="1"/>
  <c r="G118" i="9"/>
  <c r="Y110" i="5"/>
  <c r="F110" i="9" s="1"/>
  <c r="Z110" i="5"/>
  <c r="G110" i="9" s="1"/>
  <c r="Y102" i="5"/>
  <c r="F102" i="9" s="1"/>
  <c r="Z102" i="5"/>
  <c r="G102" i="9" s="1"/>
  <c r="Y94" i="5"/>
  <c r="F94" i="9" s="1"/>
  <c r="Z94" i="5"/>
  <c r="G94" i="9" s="1"/>
  <c r="Y86" i="5"/>
  <c r="F86" i="9" s="1"/>
  <c r="Z86" i="5"/>
  <c r="G86" i="9" s="1"/>
  <c r="Y78" i="5"/>
  <c r="F78" i="9" s="1"/>
  <c r="Z78" i="5"/>
  <c r="G78" i="9" s="1"/>
  <c r="Y70" i="5"/>
  <c r="F70" i="9" s="1"/>
  <c r="Z70" i="5"/>
  <c r="G70" i="9" s="1"/>
  <c r="Y62" i="5"/>
  <c r="F62" i="9" s="1"/>
  <c r="Z62" i="5"/>
  <c r="G62" i="9" s="1"/>
  <c r="Y54" i="5"/>
  <c r="F54" i="9" s="1"/>
  <c r="Z54" i="5"/>
  <c r="G54" i="9" s="1"/>
  <c r="Y46" i="5"/>
  <c r="F46" i="9" s="1"/>
  <c r="Z46" i="5"/>
  <c r="G46" i="9" s="1"/>
  <c r="Y38" i="5"/>
  <c r="F38" i="9" s="1"/>
  <c r="Z38" i="5"/>
  <c r="G38" i="9" s="1"/>
  <c r="X502" i="5"/>
  <c r="J502" i="9" s="1"/>
  <c r="X438" i="5"/>
  <c r="J438" i="9" s="1"/>
  <c r="X374" i="5"/>
  <c r="J374" i="9" s="1"/>
  <c r="X310" i="5"/>
  <c r="J310" i="9" s="1"/>
  <c r="X246" i="5"/>
  <c r="J246" i="9" s="1"/>
  <c r="X182" i="5"/>
  <c r="J182" i="9" s="1"/>
  <c r="X118" i="5"/>
  <c r="J118" i="9" s="1"/>
  <c r="X54" i="5"/>
  <c r="J54" i="9" s="1"/>
  <c r="X34" i="5"/>
  <c r="J34" i="9" s="1"/>
  <c r="Z34" i="5"/>
  <c r="G34" i="9" s="1"/>
  <c r="Y18" i="5"/>
  <c r="F18" i="9" s="1"/>
  <c r="Z18" i="5"/>
  <c r="G18" i="9" s="1"/>
  <c r="Y10" i="5"/>
  <c r="F10" i="9" s="1"/>
  <c r="Z10" i="5"/>
  <c r="G10" i="9" s="1"/>
  <c r="Y109" i="5"/>
  <c r="F109" i="9" s="1"/>
  <c r="Z109" i="5"/>
  <c r="G109" i="9" s="1"/>
  <c r="X101" i="5"/>
  <c r="J101" i="9" s="1"/>
  <c r="Z101" i="5"/>
  <c r="G101" i="9" s="1"/>
  <c r="X93" i="5"/>
  <c r="J93" i="9" s="1"/>
  <c r="Z93" i="5"/>
  <c r="G93" i="9" s="1"/>
  <c r="X85" i="5"/>
  <c r="J85" i="9" s="1"/>
  <c r="Z85" i="5"/>
  <c r="G85" i="9" s="1"/>
  <c r="Y69" i="5"/>
  <c r="F69" i="9" s="1"/>
  <c r="Z69" i="5"/>
  <c r="G69" i="9" s="1"/>
  <c r="X61" i="5"/>
  <c r="J61" i="9" s="1"/>
  <c r="Z61" i="5"/>
  <c r="G61" i="9" s="1"/>
  <c r="Y53" i="5"/>
  <c r="F53" i="9" s="1"/>
  <c r="Z53" i="5"/>
  <c r="G53" i="9" s="1"/>
  <c r="X2" i="5"/>
  <c r="J2" i="9" s="1"/>
  <c r="X494" i="5"/>
  <c r="J494" i="9" s="1"/>
  <c r="X430" i="5"/>
  <c r="J430" i="9" s="1"/>
  <c r="X366" i="5"/>
  <c r="J366" i="9" s="1"/>
  <c r="X302" i="5"/>
  <c r="J302" i="9" s="1"/>
  <c r="X238" i="5"/>
  <c r="J238" i="9" s="1"/>
  <c r="X174" i="5"/>
  <c r="J174" i="9" s="1"/>
  <c r="X110" i="5"/>
  <c r="J110" i="9" s="1"/>
  <c r="X46" i="5"/>
  <c r="J46" i="9" s="1"/>
  <c r="Y538" i="5"/>
  <c r="F538" i="9" s="1"/>
  <c r="Y474" i="5"/>
  <c r="F474" i="9" s="1"/>
  <c r="Y410" i="5"/>
  <c r="F410" i="9" s="1"/>
  <c r="Y346" i="5"/>
  <c r="F346" i="9" s="1"/>
  <c r="Y282" i="5"/>
  <c r="F282" i="9" s="1"/>
  <c r="Y218" i="5"/>
  <c r="F218" i="9" s="1"/>
  <c r="Y154" i="5"/>
  <c r="F154" i="9" s="1"/>
  <c r="Y90" i="5"/>
  <c r="F90" i="9" s="1"/>
  <c r="X550" i="5"/>
  <c r="J550" i="9" s="1"/>
  <c r="X486" i="5"/>
  <c r="J486" i="9" s="1"/>
  <c r="X422" i="5"/>
  <c r="J422" i="9" s="1"/>
  <c r="X358" i="5"/>
  <c r="J358" i="9" s="1"/>
  <c r="X294" i="5"/>
  <c r="J294" i="9" s="1"/>
  <c r="X230" i="5"/>
  <c r="J230" i="9" s="1"/>
  <c r="X166" i="5"/>
  <c r="J166" i="9" s="1"/>
  <c r="X102" i="5"/>
  <c r="J102" i="9" s="1"/>
  <c r="X38" i="5"/>
  <c r="J38" i="9" s="1"/>
  <c r="Y530" i="5"/>
  <c r="F530" i="9" s="1"/>
  <c r="Y466" i="5"/>
  <c r="F466" i="9" s="1"/>
  <c r="Y402" i="5"/>
  <c r="F402" i="9" s="1"/>
  <c r="Y338" i="5"/>
  <c r="F338" i="9" s="1"/>
  <c r="Y274" i="5"/>
  <c r="F274" i="9" s="1"/>
  <c r="Y210" i="5"/>
  <c r="F210" i="9" s="1"/>
  <c r="Y146" i="5"/>
  <c r="F146" i="9" s="1"/>
  <c r="Y82" i="5"/>
  <c r="F82" i="9" s="1"/>
  <c r="X542" i="5"/>
  <c r="J542" i="9" s="1"/>
  <c r="X478" i="5"/>
  <c r="J478" i="9" s="1"/>
  <c r="X414" i="5"/>
  <c r="J414" i="9" s="1"/>
  <c r="X350" i="5"/>
  <c r="J350" i="9" s="1"/>
  <c r="X286" i="5"/>
  <c r="J286" i="9" s="1"/>
  <c r="X222" i="5"/>
  <c r="J222" i="9" s="1"/>
  <c r="X158" i="5"/>
  <c r="J158" i="9" s="1"/>
  <c r="X94" i="5"/>
  <c r="J94" i="9" s="1"/>
  <c r="X30" i="5"/>
  <c r="J30" i="9" s="1"/>
  <c r="Y522" i="5"/>
  <c r="F522" i="9" s="1"/>
  <c r="Y458" i="5"/>
  <c r="F458" i="9" s="1"/>
  <c r="Y394" i="5"/>
  <c r="F394" i="9" s="1"/>
  <c r="Y330" i="5"/>
  <c r="F330" i="9" s="1"/>
  <c r="Y266" i="5"/>
  <c r="F266" i="9" s="1"/>
  <c r="Y202" i="5"/>
  <c r="F202" i="9" s="1"/>
  <c r="Y138" i="5"/>
  <c r="F138" i="9" s="1"/>
  <c r="Y74" i="5"/>
  <c r="F74" i="9" s="1"/>
  <c r="X27" i="5"/>
  <c r="J27" i="9" s="1"/>
  <c r="Z27" i="5"/>
  <c r="G27" i="9" s="1"/>
  <c r="X534" i="5"/>
  <c r="J534" i="9" s="1"/>
  <c r="X470" i="5"/>
  <c r="J470" i="9" s="1"/>
  <c r="X406" i="5"/>
  <c r="J406" i="9" s="1"/>
  <c r="X342" i="5"/>
  <c r="J342" i="9" s="1"/>
  <c r="X278" i="5"/>
  <c r="J278" i="9" s="1"/>
  <c r="X214" i="5"/>
  <c r="J214" i="9" s="1"/>
  <c r="X150" i="5"/>
  <c r="J150" i="9" s="1"/>
  <c r="X86" i="5"/>
  <c r="J86" i="9" s="1"/>
  <c r="X22" i="5"/>
  <c r="J22" i="9" s="1"/>
  <c r="Y514" i="5"/>
  <c r="F514" i="9" s="1"/>
  <c r="Y450" i="5"/>
  <c r="F450" i="9" s="1"/>
  <c r="Y386" i="5"/>
  <c r="F386" i="9" s="1"/>
  <c r="Y322" i="5"/>
  <c r="F322" i="9" s="1"/>
  <c r="Y258" i="5"/>
  <c r="F258" i="9" s="1"/>
  <c r="Y194" i="5"/>
  <c r="F194" i="9" s="1"/>
  <c r="Y130" i="5"/>
  <c r="F130" i="9" s="1"/>
  <c r="Y66" i="5"/>
  <c r="F66" i="9" s="1"/>
  <c r="X35" i="5"/>
  <c r="J35" i="9" s="1"/>
  <c r="Z35" i="5"/>
  <c r="G35" i="9" s="1"/>
  <c r="X19" i="5"/>
  <c r="J19" i="9" s="1"/>
  <c r="Z19" i="5"/>
  <c r="G19" i="9" s="1"/>
  <c r="Y113" i="5"/>
  <c r="F113" i="9" s="1"/>
  <c r="Z113" i="5"/>
  <c r="G113" i="9" s="1"/>
  <c r="Y105" i="5"/>
  <c r="F105" i="9" s="1"/>
  <c r="Z105" i="5"/>
  <c r="G105" i="9" s="1"/>
  <c r="Y97" i="5"/>
  <c r="F97" i="9" s="1"/>
  <c r="Z97" i="5"/>
  <c r="G97" i="9" s="1"/>
  <c r="Y89" i="5"/>
  <c r="F89" i="9" s="1"/>
  <c r="Z89" i="5"/>
  <c r="G89" i="9" s="1"/>
  <c r="Y81" i="5"/>
  <c r="F81" i="9" s="1"/>
  <c r="Z81" i="5"/>
  <c r="G81" i="9" s="1"/>
  <c r="Y73" i="5"/>
  <c r="F73" i="9" s="1"/>
  <c r="Z73" i="5"/>
  <c r="G73" i="9" s="1"/>
  <c r="Y65" i="5"/>
  <c r="F65" i="9" s="1"/>
  <c r="Z65" i="5"/>
  <c r="G65" i="9" s="1"/>
  <c r="Y57" i="5"/>
  <c r="F57" i="9" s="1"/>
  <c r="Z57" i="5"/>
  <c r="G57" i="9" s="1"/>
  <c r="Y49" i="5"/>
  <c r="F49" i="9" s="1"/>
  <c r="Z49" i="5"/>
  <c r="G49" i="9" s="1"/>
  <c r="Y41" i="5"/>
  <c r="F41" i="9" s="1"/>
  <c r="Z41" i="5"/>
  <c r="G41" i="9" s="1"/>
  <c r="X526" i="5"/>
  <c r="J526" i="9" s="1"/>
  <c r="X462" i="5"/>
  <c r="J462" i="9" s="1"/>
  <c r="X398" i="5"/>
  <c r="J398" i="9" s="1"/>
  <c r="X334" i="5"/>
  <c r="J334" i="9" s="1"/>
  <c r="X270" i="5"/>
  <c r="J270" i="9" s="1"/>
  <c r="X206" i="5"/>
  <c r="J206" i="9" s="1"/>
  <c r="X142" i="5"/>
  <c r="J142" i="9" s="1"/>
  <c r="X78" i="5"/>
  <c r="J78" i="9" s="1"/>
  <c r="X14" i="5"/>
  <c r="J14" i="9" s="1"/>
  <c r="Y506" i="5"/>
  <c r="F506" i="9" s="1"/>
  <c r="Y442" i="5"/>
  <c r="F442" i="9" s="1"/>
  <c r="Y378" i="5"/>
  <c r="F378" i="9" s="1"/>
  <c r="Y314" i="5"/>
  <c r="F314" i="9" s="1"/>
  <c r="Y250" i="5"/>
  <c r="F250" i="9" s="1"/>
  <c r="Y186" i="5"/>
  <c r="F186" i="9" s="1"/>
  <c r="Y122" i="5"/>
  <c r="F122" i="9" s="1"/>
  <c r="Y58" i="5"/>
  <c r="F58" i="9" s="1"/>
  <c r="X518" i="5"/>
  <c r="J518" i="9" s="1"/>
  <c r="X454" i="5"/>
  <c r="J454" i="9" s="1"/>
  <c r="X390" i="5"/>
  <c r="J390" i="9" s="1"/>
  <c r="X326" i="5"/>
  <c r="J326" i="9" s="1"/>
  <c r="X262" i="5"/>
  <c r="J262" i="9" s="1"/>
  <c r="X198" i="5"/>
  <c r="J198" i="9" s="1"/>
  <c r="X134" i="5"/>
  <c r="J134" i="9" s="1"/>
  <c r="X70" i="5"/>
  <c r="J70" i="9" s="1"/>
  <c r="X6" i="5"/>
  <c r="J6" i="9" s="1"/>
  <c r="Y498" i="5"/>
  <c r="F498" i="9" s="1"/>
  <c r="Y434" i="5"/>
  <c r="F434" i="9" s="1"/>
  <c r="Y370" i="5"/>
  <c r="F370" i="9" s="1"/>
  <c r="Y306" i="5"/>
  <c r="F306" i="9" s="1"/>
  <c r="Y242" i="5"/>
  <c r="F242" i="9" s="1"/>
  <c r="Y178" i="5"/>
  <c r="F178" i="9" s="1"/>
  <c r="Y114" i="5"/>
  <c r="F114" i="9" s="1"/>
  <c r="Y50" i="5"/>
  <c r="F50" i="9" s="1"/>
  <c r="X37" i="5"/>
  <c r="J37" i="9" s="1"/>
  <c r="Z37" i="5"/>
  <c r="G37" i="9" s="1"/>
  <c r="X29" i="5"/>
  <c r="J29" i="9" s="1"/>
  <c r="Z29" i="5"/>
  <c r="G29" i="9" s="1"/>
  <c r="X21" i="5"/>
  <c r="J21" i="9" s="1"/>
  <c r="Z21" i="5"/>
  <c r="G21" i="9" s="1"/>
  <c r="X13" i="5"/>
  <c r="J13" i="9" s="1"/>
  <c r="Z13" i="5"/>
  <c r="G13" i="9" s="1"/>
  <c r="X5" i="5"/>
  <c r="J5" i="9" s="1"/>
  <c r="Z5" i="5"/>
  <c r="G5" i="9" s="1"/>
  <c r="Y120" i="5"/>
  <c r="F120" i="9" s="1"/>
  <c r="G120" i="9"/>
  <c r="Y112" i="5"/>
  <c r="F112" i="9" s="1"/>
  <c r="Z112" i="5"/>
  <c r="G112" i="9" s="1"/>
  <c r="Y104" i="5"/>
  <c r="F104" i="9" s="1"/>
  <c r="Z104" i="5"/>
  <c r="G104" i="9" s="1"/>
  <c r="Y96" i="5"/>
  <c r="F96" i="9" s="1"/>
  <c r="Z96" i="5"/>
  <c r="G96" i="9" s="1"/>
  <c r="Y88" i="5"/>
  <c r="F88" i="9" s="1"/>
  <c r="Z88" i="5"/>
  <c r="G88" i="9" s="1"/>
  <c r="Y80" i="5"/>
  <c r="F80" i="9" s="1"/>
  <c r="Z80" i="5"/>
  <c r="G80" i="9" s="1"/>
  <c r="Y72" i="5"/>
  <c r="F72" i="9" s="1"/>
  <c r="Z72" i="5"/>
  <c r="G72" i="9" s="1"/>
  <c r="Y64" i="5"/>
  <c r="F64" i="9" s="1"/>
  <c r="Z64" i="5"/>
  <c r="G64" i="9" s="1"/>
  <c r="Y56" i="5"/>
  <c r="F56" i="9" s="1"/>
  <c r="Z56" i="5"/>
  <c r="G56" i="9" s="1"/>
  <c r="Y48" i="5"/>
  <c r="F48" i="9" s="1"/>
  <c r="Z48" i="5"/>
  <c r="G48" i="9" s="1"/>
  <c r="Y40" i="5"/>
  <c r="F40" i="9" s="1"/>
  <c r="Z40" i="5"/>
  <c r="G40" i="9" s="1"/>
  <c r="X36" i="5"/>
  <c r="J36" i="9" s="1"/>
  <c r="Z36" i="5"/>
  <c r="G36" i="9" s="1"/>
  <c r="X28" i="5"/>
  <c r="J28" i="9" s="1"/>
  <c r="Z28" i="5"/>
  <c r="G28" i="9" s="1"/>
  <c r="X20" i="5"/>
  <c r="J20" i="9" s="1"/>
  <c r="Z20" i="5"/>
  <c r="G20" i="9" s="1"/>
  <c r="X12" i="5"/>
  <c r="J12" i="9" s="1"/>
  <c r="Z12" i="5"/>
  <c r="G12" i="9" s="1"/>
  <c r="Z4" i="5"/>
  <c r="G4" i="9" s="1"/>
  <c r="Y119" i="5"/>
  <c r="F119" i="9" s="1"/>
  <c r="Y111" i="5"/>
  <c r="F111" i="9" s="1"/>
  <c r="Z111" i="5"/>
  <c r="G111" i="9" s="1"/>
  <c r="Y103" i="5"/>
  <c r="F103" i="9" s="1"/>
  <c r="Z103" i="5"/>
  <c r="G103" i="9" s="1"/>
  <c r="Y95" i="5"/>
  <c r="F95" i="9" s="1"/>
  <c r="Z95" i="5"/>
  <c r="G95" i="9" s="1"/>
  <c r="Y87" i="5"/>
  <c r="F87" i="9" s="1"/>
  <c r="Z87" i="5"/>
  <c r="G87" i="9" s="1"/>
  <c r="Y79" i="5"/>
  <c r="F79" i="9" s="1"/>
  <c r="Z79" i="5"/>
  <c r="G79" i="9" s="1"/>
  <c r="Y71" i="5"/>
  <c r="F71" i="9" s="1"/>
  <c r="Z71" i="5"/>
  <c r="G71" i="9" s="1"/>
  <c r="Y63" i="5"/>
  <c r="F63" i="9" s="1"/>
  <c r="Z63" i="5"/>
  <c r="G63" i="9" s="1"/>
  <c r="Y55" i="5"/>
  <c r="F55" i="9" s="1"/>
  <c r="Z55" i="5"/>
  <c r="G55" i="9" s="1"/>
  <c r="Y47" i="5"/>
  <c r="F47" i="9" s="1"/>
  <c r="Z47" i="5"/>
  <c r="G47" i="9" s="1"/>
  <c r="Y39" i="5"/>
  <c r="F39" i="9" s="1"/>
  <c r="Z39" i="5"/>
  <c r="G39" i="9" s="1"/>
  <c r="X510" i="5"/>
  <c r="J510" i="9" s="1"/>
  <c r="X446" i="5"/>
  <c r="J446" i="9" s="1"/>
  <c r="X382" i="5"/>
  <c r="J382" i="9" s="1"/>
  <c r="X318" i="5"/>
  <c r="J318" i="9" s="1"/>
  <c r="X254" i="5"/>
  <c r="J254" i="9" s="1"/>
  <c r="X190" i="5"/>
  <c r="J190" i="9" s="1"/>
  <c r="X126" i="5"/>
  <c r="J126" i="9" s="1"/>
  <c r="X62" i="5"/>
  <c r="J62" i="9" s="1"/>
  <c r="Y554" i="5"/>
  <c r="F554" i="9" s="1"/>
  <c r="Y490" i="5"/>
  <c r="F490" i="9" s="1"/>
  <c r="Y426" i="5"/>
  <c r="F426" i="9" s="1"/>
  <c r="Y362" i="5"/>
  <c r="F362" i="9" s="1"/>
  <c r="Y298" i="5"/>
  <c r="F298" i="9" s="1"/>
  <c r="Y234" i="5"/>
  <c r="F234" i="9" s="1"/>
  <c r="Y170" i="5"/>
  <c r="F170" i="9" s="1"/>
  <c r="Y106" i="5"/>
  <c r="F106" i="9" s="1"/>
  <c r="Y42" i="5"/>
  <c r="F42" i="9" s="1"/>
  <c r="P553" i="5"/>
  <c r="D553" i="9" s="1"/>
  <c r="P545" i="5"/>
  <c r="D545" i="9" s="1"/>
  <c r="P537" i="5"/>
  <c r="D537" i="9" s="1"/>
  <c r="P529" i="5"/>
  <c r="D529" i="9" s="1"/>
  <c r="P521" i="5"/>
  <c r="D521" i="9" s="1"/>
  <c r="P513" i="5"/>
  <c r="D513" i="9" s="1"/>
  <c r="P505" i="5"/>
  <c r="D505" i="9" s="1"/>
  <c r="P497" i="5"/>
  <c r="D497" i="9" s="1"/>
  <c r="P489" i="5"/>
  <c r="D489" i="9" s="1"/>
  <c r="P481" i="5"/>
  <c r="D481" i="9" s="1"/>
  <c r="P473" i="5"/>
  <c r="D473" i="9" s="1"/>
  <c r="P465" i="5"/>
  <c r="D465" i="9" s="1"/>
  <c r="P457" i="5"/>
  <c r="D457" i="9" s="1"/>
  <c r="P449" i="5"/>
  <c r="D449" i="9" s="1"/>
  <c r="P441" i="5"/>
  <c r="D441" i="9" s="1"/>
  <c r="P433" i="5"/>
  <c r="D433" i="9" s="1"/>
  <c r="P425" i="5"/>
  <c r="D425" i="9" s="1"/>
  <c r="P417" i="5"/>
  <c r="D417" i="9" s="1"/>
  <c r="P409" i="5"/>
  <c r="D409" i="9" s="1"/>
  <c r="P401" i="5"/>
  <c r="D401" i="9" s="1"/>
  <c r="P393" i="5"/>
  <c r="D393" i="9" s="1"/>
  <c r="P385" i="5"/>
  <c r="D385" i="9" s="1"/>
  <c r="P377" i="5"/>
  <c r="D377" i="9" s="1"/>
  <c r="P369" i="5"/>
  <c r="D369" i="9" s="1"/>
  <c r="P361" i="5"/>
  <c r="D361" i="9" s="1"/>
  <c r="P353" i="5"/>
  <c r="D353" i="9" s="1"/>
  <c r="P345" i="5"/>
  <c r="D345" i="9" s="1"/>
  <c r="P337" i="5"/>
  <c r="D337" i="9" s="1"/>
  <c r="P329" i="5"/>
  <c r="D329" i="9" s="1"/>
  <c r="P321" i="5"/>
  <c r="D321" i="9" s="1"/>
  <c r="P313" i="5"/>
  <c r="D313" i="9" s="1"/>
  <c r="P305" i="5"/>
  <c r="D305" i="9" s="1"/>
  <c r="P297" i="5"/>
  <c r="D297" i="9" s="1"/>
  <c r="P289" i="5"/>
  <c r="D289" i="9" s="1"/>
  <c r="P281" i="5"/>
  <c r="D281" i="9" s="1"/>
  <c r="P273" i="5"/>
  <c r="D273" i="9" s="1"/>
  <c r="P265" i="5"/>
  <c r="D265" i="9" s="1"/>
  <c r="P257" i="5"/>
  <c r="D257" i="9" s="1"/>
  <c r="P249" i="5"/>
  <c r="D249" i="9" s="1"/>
  <c r="P241" i="5"/>
  <c r="D241" i="9" s="1"/>
  <c r="P233" i="5"/>
  <c r="D233" i="9" s="1"/>
  <c r="P225" i="5"/>
  <c r="D225" i="9" s="1"/>
  <c r="P217" i="5"/>
  <c r="D217" i="9" s="1"/>
  <c r="P209" i="5"/>
  <c r="D209" i="9" s="1"/>
  <c r="P201" i="5"/>
  <c r="D201" i="9" s="1"/>
  <c r="P193" i="5"/>
  <c r="D193" i="9" s="1"/>
  <c r="P185" i="5"/>
  <c r="D185" i="9" s="1"/>
  <c r="P177" i="5"/>
  <c r="D177" i="9" s="1"/>
  <c r="P169" i="5"/>
  <c r="D169" i="9" s="1"/>
  <c r="P161" i="5"/>
  <c r="D161" i="9" s="1"/>
  <c r="P153" i="5"/>
  <c r="D153" i="9" s="1"/>
  <c r="P145" i="5"/>
  <c r="D145" i="9" s="1"/>
  <c r="P129" i="5"/>
  <c r="D129" i="9" s="1"/>
  <c r="P121" i="5"/>
  <c r="D121" i="9" s="1"/>
  <c r="P113" i="5"/>
  <c r="D113" i="9" s="1"/>
  <c r="P105" i="5"/>
  <c r="D105" i="9" s="1"/>
  <c r="P97" i="5"/>
  <c r="D97" i="9" s="1"/>
  <c r="P89" i="5"/>
  <c r="D89" i="9" s="1"/>
  <c r="P81" i="5"/>
  <c r="D81" i="9" s="1"/>
  <c r="P73" i="5"/>
  <c r="D73" i="9" s="1"/>
  <c r="P65" i="5"/>
  <c r="D65" i="9" s="1"/>
  <c r="P57" i="5"/>
  <c r="D57" i="9" s="1"/>
  <c r="P49" i="5"/>
  <c r="D49" i="9" s="1"/>
  <c r="P41" i="5"/>
  <c r="D41" i="9" s="1"/>
  <c r="P33" i="5"/>
  <c r="D33" i="9" s="1"/>
  <c r="P25" i="5"/>
  <c r="D25" i="9" s="1"/>
  <c r="P17" i="5"/>
  <c r="D17" i="9" s="1"/>
  <c r="P9" i="5"/>
  <c r="D9" i="9" s="1"/>
  <c r="Y34" i="5"/>
  <c r="F34" i="9" s="1"/>
  <c r="Y26" i="5"/>
  <c r="F26" i="9" s="1"/>
  <c r="P137" i="5"/>
  <c r="D137" i="9" s="1"/>
  <c r="P552" i="5"/>
  <c r="D552" i="9" s="1"/>
  <c r="P544" i="5"/>
  <c r="D544" i="9" s="1"/>
  <c r="P536" i="5"/>
  <c r="D536" i="9" s="1"/>
  <c r="P528" i="5"/>
  <c r="D528" i="9" s="1"/>
  <c r="P520" i="5"/>
  <c r="D520" i="9" s="1"/>
  <c r="P512" i="5"/>
  <c r="D512" i="9" s="1"/>
  <c r="P504" i="5"/>
  <c r="D504" i="9" s="1"/>
  <c r="P496" i="5"/>
  <c r="D496" i="9" s="1"/>
  <c r="P488" i="5"/>
  <c r="D488" i="9" s="1"/>
  <c r="P480" i="5"/>
  <c r="D480" i="9" s="1"/>
  <c r="P472" i="5"/>
  <c r="D472" i="9" s="1"/>
  <c r="P464" i="5"/>
  <c r="D464" i="9" s="1"/>
  <c r="P456" i="5"/>
  <c r="D456" i="9" s="1"/>
  <c r="P448" i="5"/>
  <c r="D448" i="9" s="1"/>
  <c r="P440" i="5"/>
  <c r="D440" i="9" s="1"/>
  <c r="P432" i="5"/>
  <c r="D432" i="9" s="1"/>
  <c r="P424" i="5"/>
  <c r="D424" i="9" s="1"/>
  <c r="P416" i="5"/>
  <c r="D416" i="9" s="1"/>
  <c r="P408" i="5"/>
  <c r="D408" i="9" s="1"/>
  <c r="P400" i="5"/>
  <c r="D400" i="9" s="1"/>
  <c r="P392" i="5"/>
  <c r="D392" i="9" s="1"/>
  <c r="P384" i="5"/>
  <c r="D384" i="9" s="1"/>
  <c r="P376" i="5"/>
  <c r="D376" i="9" s="1"/>
  <c r="P368" i="5"/>
  <c r="D368" i="9" s="1"/>
  <c r="P360" i="5"/>
  <c r="D360" i="9" s="1"/>
  <c r="P352" i="5"/>
  <c r="D352" i="9" s="1"/>
  <c r="P344" i="5"/>
  <c r="D344" i="9" s="1"/>
  <c r="P336" i="5"/>
  <c r="D336" i="9" s="1"/>
  <c r="P328" i="5"/>
  <c r="D328" i="9" s="1"/>
  <c r="P320" i="5"/>
  <c r="D320" i="9" s="1"/>
  <c r="P312" i="5"/>
  <c r="D312" i="9" s="1"/>
  <c r="P304" i="5"/>
  <c r="D304" i="9" s="1"/>
  <c r="P296" i="5"/>
  <c r="D296" i="9" s="1"/>
  <c r="P288" i="5"/>
  <c r="D288" i="9" s="1"/>
  <c r="P280" i="5"/>
  <c r="D280" i="9" s="1"/>
  <c r="P272" i="5"/>
  <c r="D272" i="9" s="1"/>
  <c r="P264" i="5"/>
  <c r="D264" i="9" s="1"/>
  <c r="P256" i="5"/>
  <c r="D256" i="9" s="1"/>
  <c r="P248" i="5"/>
  <c r="D248" i="9" s="1"/>
  <c r="P240" i="5"/>
  <c r="D240" i="9" s="1"/>
  <c r="P232" i="5"/>
  <c r="D232" i="9" s="1"/>
  <c r="P224" i="5"/>
  <c r="D224" i="9" s="1"/>
  <c r="P216" i="5"/>
  <c r="D216" i="9" s="1"/>
  <c r="P208" i="5"/>
  <c r="D208" i="9" s="1"/>
  <c r="P200" i="5"/>
  <c r="D200" i="9" s="1"/>
  <c r="P192" i="5"/>
  <c r="D192" i="9" s="1"/>
  <c r="P184" i="5"/>
  <c r="D184" i="9" s="1"/>
  <c r="P176" i="5"/>
  <c r="D176" i="9" s="1"/>
  <c r="P168" i="5"/>
  <c r="D168" i="9" s="1"/>
  <c r="P160" i="5"/>
  <c r="D160" i="9" s="1"/>
  <c r="P152" i="5"/>
  <c r="D152" i="9" s="1"/>
  <c r="P144" i="5"/>
  <c r="D144" i="9" s="1"/>
  <c r="P136" i="5"/>
  <c r="D136" i="9" s="1"/>
  <c r="P128" i="5"/>
  <c r="D128" i="9" s="1"/>
  <c r="P120" i="5"/>
  <c r="D120" i="9" s="1"/>
  <c r="P112" i="5"/>
  <c r="D112" i="9" s="1"/>
  <c r="P104" i="5"/>
  <c r="D104" i="9" s="1"/>
  <c r="P96" i="5"/>
  <c r="D96" i="9" s="1"/>
  <c r="P88" i="5"/>
  <c r="D88" i="9" s="1"/>
  <c r="P80" i="5"/>
  <c r="D80" i="9" s="1"/>
  <c r="P72" i="5"/>
  <c r="D72" i="9" s="1"/>
  <c r="P64" i="5"/>
  <c r="D64" i="9" s="1"/>
  <c r="P56" i="5"/>
  <c r="D56" i="9" s="1"/>
  <c r="P48" i="5"/>
  <c r="D48" i="9" s="1"/>
  <c r="P40" i="5"/>
  <c r="D40" i="9" s="1"/>
  <c r="P32" i="5"/>
  <c r="D32" i="9" s="1"/>
  <c r="P24" i="5"/>
  <c r="D24" i="9" s="1"/>
  <c r="P16" i="5"/>
  <c r="D16" i="9" s="1"/>
  <c r="P8" i="5"/>
  <c r="D8" i="9" s="1"/>
  <c r="X557" i="5"/>
  <c r="J557" i="9" s="1"/>
  <c r="X549" i="5"/>
  <c r="J549" i="9" s="1"/>
  <c r="X541" i="5"/>
  <c r="J541" i="9" s="1"/>
  <c r="X533" i="5"/>
  <c r="J533" i="9" s="1"/>
  <c r="X525" i="5"/>
  <c r="J525" i="9" s="1"/>
  <c r="X517" i="5"/>
  <c r="J517" i="9" s="1"/>
  <c r="X509" i="5"/>
  <c r="J509" i="9" s="1"/>
  <c r="X501" i="5"/>
  <c r="J501" i="9" s="1"/>
  <c r="X493" i="5"/>
  <c r="J493" i="9" s="1"/>
  <c r="X485" i="5"/>
  <c r="J485" i="9" s="1"/>
  <c r="X477" i="5"/>
  <c r="J477" i="9" s="1"/>
  <c r="X469" i="5"/>
  <c r="J469" i="9" s="1"/>
  <c r="X461" i="5"/>
  <c r="J461" i="9" s="1"/>
  <c r="X453" i="5"/>
  <c r="J453" i="9" s="1"/>
  <c r="X445" i="5"/>
  <c r="J445" i="9" s="1"/>
  <c r="X437" i="5"/>
  <c r="J437" i="9" s="1"/>
  <c r="X429" i="5"/>
  <c r="J429" i="9" s="1"/>
  <c r="X421" i="5"/>
  <c r="J421" i="9" s="1"/>
  <c r="X413" i="5"/>
  <c r="J413" i="9" s="1"/>
  <c r="X405" i="5"/>
  <c r="J405" i="9" s="1"/>
  <c r="X397" i="5"/>
  <c r="J397" i="9" s="1"/>
  <c r="X389" i="5"/>
  <c r="J389" i="9" s="1"/>
  <c r="X381" i="5"/>
  <c r="J381" i="9" s="1"/>
  <c r="X373" i="5"/>
  <c r="J373" i="9" s="1"/>
  <c r="X365" i="5"/>
  <c r="J365" i="9" s="1"/>
  <c r="X357" i="5"/>
  <c r="J357" i="9" s="1"/>
  <c r="X349" i="5"/>
  <c r="J349" i="9" s="1"/>
  <c r="X341" i="5"/>
  <c r="J341" i="9" s="1"/>
  <c r="X333" i="5"/>
  <c r="J333" i="9" s="1"/>
  <c r="X325" i="5"/>
  <c r="J325" i="9" s="1"/>
  <c r="X317" i="5"/>
  <c r="J317" i="9" s="1"/>
  <c r="X309" i="5"/>
  <c r="J309" i="9" s="1"/>
  <c r="X301" i="5"/>
  <c r="J301" i="9" s="1"/>
  <c r="X293" i="5"/>
  <c r="J293" i="9" s="1"/>
  <c r="X285" i="5"/>
  <c r="J285" i="9" s="1"/>
  <c r="X277" i="5"/>
  <c r="J277" i="9" s="1"/>
  <c r="X269" i="5"/>
  <c r="J269" i="9" s="1"/>
  <c r="X261" i="5"/>
  <c r="J261" i="9" s="1"/>
  <c r="X253" i="5"/>
  <c r="J253" i="9" s="1"/>
  <c r="X245" i="5"/>
  <c r="J245" i="9" s="1"/>
  <c r="X237" i="5"/>
  <c r="J237" i="9" s="1"/>
  <c r="X229" i="5"/>
  <c r="J229" i="9" s="1"/>
  <c r="X221" i="5"/>
  <c r="J221" i="9" s="1"/>
  <c r="X213" i="5"/>
  <c r="J213" i="9" s="1"/>
  <c r="X205" i="5"/>
  <c r="J205" i="9" s="1"/>
  <c r="X197" i="5"/>
  <c r="J197" i="9" s="1"/>
  <c r="X189" i="5"/>
  <c r="J189" i="9" s="1"/>
  <c r="X181" i="5"/>
  <c r="J181" i="9" s="1"/>
  <c r="X173" i="5"/>
  <c r="J173" i="9" s="1"/>
  <c r="X165" i="5"/>
  <c r="J165" i="9" s="1"/>
  <c r="X157" i="5"/>
  <c r="J157" i="9" s="1"/>
  <c r="X149" i="5"/>
  <c r="J149" i="9" s="1"/>
  <c r="X141" i="5"/>
  <c r="J141" i="9" s="1"/>
  <c r="X133" i="5"/>
  <c r="J133" i="9" s="1"/>
  <c r="X125" i="5"/>
  <c r="J125" i="9" s="1"/>
  <c r="X117" i="5"/>
  <c r="J117" i="9" s="1"/>
  <c r="X109" i="5"/>
  <c r="J109" i="9" s="1"/>
  <c r="X77" i="5"/>
  <c r="J77" i="9" s="1"/>
  <c r="X69" i="5"/>
  <c r="J69" i="9" s="1"/>
  <c r="X53" i="5"/>
  <c r="J53" i="9" s="1"/>
  <c r="X45" i="5"/>
  <c r="J45" i="9" s="1"/>
  <c r="Y553" i="5"/>
  <c r="F553" i="9" s="1"/>
  <c r="Y545" i="5"/>
  <c r="F545" i="9" s="1"/>
  <c r="Y537" i="5"/>
  <c r="F537" i="9" s="1"/>
  <c r="Y529" i="5"/>
  <c r="F529" i="9" s="1"/>
  <c r="Y521" i="5"/>
  <c r="F521" i="9" s="1"/>
  <c r="Y513" i="5"/>
  <c r="F513" i="9" s="1"/>
  <c r="Y505" i="5"/>
  <c r="F505" i="9" s="1"/>
  <c r="Y497" i="5"/>
  <c r="F497" i="9" s="1"/>
  <c r="Y489" i="5"/>
  <c r="F489" i="9" s="1"/>
  <c r="Y481" i="5"/>
  <c r="F481" i="9" s="1"/>
  <c r="Y473" i="5"/>
  <c r="F473" i="9" s="1"/>
  <c r="Y465" i="5"/>
  <c r="F465" i="9" s="1"/>
  <c r="Y457" i="5"/>
  <c r="F457" i="9" s="1"/>
  <c r="Y449" i="5"/>
  <c r="F449" i="9" s="1"/>
  <c r="Y441" i="5"/>
  <c r="F441" i="9" s="1"/>
  <c r="Y433" i="5"/>
  <c r="F433" i="9" s="1"/>
  <c r="Y425" i="5"/>
  <c r="F425" i="9" s="1"/>
  <c r="Y417" i="5"/>
  <c r="F417" i="9" s="1"/>
  <c r="Y409" i="5"/>
  <c r="F409" i="9" s="1"/>
  <c r="Y401" i="5"/>
  <c r="F401" i="9" s="1"/>
  <c r="Y393" i="5"/>
  <c r="F393" i="9" s="1"/>
  <c r="Y385" i="5"/>
  <c r="F385" i="9" s="1"/>
  <c r="Y377" i="5"/>
  <c r="F377" i="9" s="1"/>
  <c r="Y369" i="5"/>
  <c r="F369" i="9" s="1"/>
  <c r="Y361" i="5"/>
  <c r="F361" i="9" s="1"/>
  <c r="Y353" i="5"/>
  <c r="F353" i="9" s="1"/>
  <c r="Y345" i="5"/>
  <c r="F345" i="9" s="1"/>
  <c r="Y337" i="5"/>
  <c r="F337" i="9" s="1"/>
  <c r="Y329" i="5"/>
  <c r="F329" i="9" s="1"/>
  <c r="Y321" i="5"/>
  <c r="F321" i="9" s="1"/>
  <c r="Y313" i="5"/>
  <c r="F313" i="9" s="1"/>
  <c r="Y305" i="5"/>
  <c r="F305" i="9" s="1"/>
  <c r="Y297" i="5"/>
  <c r="F297" i="9" s="1"/>
  <c r="Y289" i="5"/>
  <c r="F289" i="9" s="1"/>
  <c r="Y281" i="5"/>
  <c r="F281" i="9" s="1"/>
  <c r="Y273" i="5"/>
  <c r="F273" i="9" s="1"/>
  <c r="Y265" i="5"/>
  <c r="F265" i="9" s="1"/>
  <c r="Y257" i="5"/>
  <c r="F257" i="9" s="1"/>
  <c r="Y249" i="5"/>
  <c r="F249" i="9" s="1"/>
  <c r="Y241" i="5"/>
  <c r="F241" i="9" s="1"/>
  <c r="Y233" i="5"/>
  <c r="F233" i="9" s="1"/>
  <c r="Y225" i="5"/>
  <c r="F225" i="9" s="1"/>
  <c r="Y217" i="5"/>
  <c r="F217" i="9" s="1"/>
  <c r="Y209" i="5"/>
  <c r="F209" i="9" s="1"/>
  <c r="Y201" i="5"/>
  <c r="F201" i="9" s="1"/>
  <c r="Y193" i="5"/>
  <c r="F193" i="9" s="1"/>
  <c r="Y185" i="5"/>
  <c r="F185" i="9" s="1"/>
  <c r="Y177" i="5"/>
  <c r="F177" i="9" s="1"/>
  <c r="Y169" i="5"/>
  <c r="F169" i="9" s="1"/>
  <c r="Y161" i="5"/>
  <c r="F161" i="9" s="1"/>
  <c r="Y153" i="5"/>
  <c r="F153" i="9" s="1"/>
  <c r="Y145" i="5"/>
  <c r="F145" i="9" s="1"/>
  <c r="Y137" i="5"/>
  <c r="F137" i="9" s="1"/>
  <c r="Y129" i="5"/>
  <c r="F129" i="9" s="1"/>
  <c r="Y121" i="5"/>
  <c r="F121" i="9" s="1"/>
  <c r="Y33" i="5"/>
  <c r="F33" i="9" s="1"/>
  <c r="Y25" i="5"/>
  <c r="F25" i="9" s="1"/>
  <c r="Y17" i="5"/>
  <c r="F17" i="9" s="1"/>
  <c r="Y9" i="5"/>
  <c r="F9" i="9" s="1"/>
  <c r="P551" i="5"/>
  <c r="D551" i="9" s="1"/>
  <c r="P543" i="5"/>
  <c r="D543" i="9" s="1"/>
  <c r="P535" i="5"/>
  <c r="D535" i="9" s="1"/>
  <c r="P527" i="5"/>
  <c r="D527" i="9" s="1"/>
  <c r="P519" i="5"/>
  <c r="D519" i="9" s="1"/>
  <c r="P511" i="5"/>
  <c r="D511" i="9" s="1"/>
  <c r="P503" i="5"/>
  <c r="D503" i="9" s="1"/>
  <c r="P495" i="5"/>
  <c r="D495" i="9" s="1"/>
  <c r="P487" i="5"/>
  <c r="D487" i="9" s="1"/>
  <c r="P479" i="5"/>
  <c r="D479" i="9" s="1"/>
  <c r="P471" i="5"/>
  <c r="D471" i="9" s="1"/>
  <c r="P463" i="5"/>
  <c r="D463" i="9" s="1"/>
  <c r="P455" i="5"/>
  <c r="D455" i="9" s="1"/>
  <c r="P447" i="5"/>
  <c r="D447" i="9" s="1"/>
  <c r="P439" i="5"/>
  <c r="D439" i="9" s="1"/>
  <c r="P431" i="5"/>
  <c r="D431" i="9" s="1"/>
  <c r="P423" i="5"/>
  <c r="D423" i="9" s="1"/>
  <c r="P415" i="5"/>
  <c r="D415" i="9" s="1"/>
  <c r="P407" i="5"/>
  <c r="D407" i="9" s="1"/>
  <c r="P399" i="5"/>
  <c r="D399" i="9" s="1"/>
  <c r="P391" i="5"/>
  <c r="D391" i="9" s="1"/>
  <c r="P383" i="5"/>
  <c r="D383" i="9" s="1"/>
  <c r="P375" i="5"/>
  <c r="D375" i="9" s="1"/>
  <c r="P367" i="5"/>
  <c r="D367" i="9" s="1"/>
  <c r="P359" i="5"/>
  <c r="D359" i="9" s="1"/>
  <c r="P351" i="5"/>
  <c r="D351" i="9" s="1"/>
  <c r="P343" i="5"/>
  <c r="D343" i="9" s="1"/>
  <c r="P335" i="5"/>
  <c r="D335" i="9" s="1"/>
  <c r="P327" i="5"/>
  <c r="D327" i="9" s="1"/>
  <c r="P319" i="5"/>
  <c r="D319" i="9" s="1"/>
  <c r="P311" i="5"/>
  <c r="D311" i="9" s="1"/>
  <c r="P303" i="5"/>
  <c r="D303" i="9" s="1"/>
  <c r="P295" i="5"/>
  <c r="D295" i="9" s="1"/>
  <c r="P287" i="5"/>
  <c r="D287" i="9" s="1"/>
  <c r="P279" i="5"/>
  <c r="D279" i="9" s="1"/>
  <c r="P271" i="5"/>
  <c r="D271" i="9" s="1"/>
  <c r="P263" i="5"/>
  <c r="D263" i="9" s="1"/>
  <c r="P255" i="5"/>
  <c r="D255" i="9" s="1"/>
  <c r="P247" i="5"/>
  <c r="D247" i="9" s="1"/>
  <c r="P239" i="5"/>
  <c r="D239" i="9" s="1"/>
  <c r="P231" i="5"/>
  <c r="D231" i="9" s="1"/>
  <c r="P223" i="5"/>
  <c r="D223" i="9" s="1"/>
  <c r="P215" i="5"/>
  <c r="D215" i="9" s="1"/>
  <c r="P207" i="5"/>
  <c r="D207" i="9" s="1"/>
  <c r="P199" i="5"/>
  <c r="D199" i="9" s="1"/>
  <c r="P191" i="5"/>
  <c r="D191" i="9" s="1"/>
  <c r="P183" i="5"/>
  <c r="D183" i="9" s="1"/>
  <c r="P175" i="5"/>
  <c r="D175" i="9" s="1"/>
  <c r="P167" i="5"/>
  <c r="D167" i="9" s="1"/>
  <c r="P159" i="5"/>
  <c r="D159" i="9" s="1"/>
  <c r="P151" i="5"/>
  <c r="D151" i="9" s="1"/>
  <c r="P143" i="5"/>
  <c r="D143" i="9" s="1"/>
  <c r="P135" i="5"/>
  <c r="D135" i="9" s="1"/>
  <c r="P127" i="5"/>
  <c r="D127" i="9" s="1"/>
  <c r="P119" i="5"/>
  <c r="D119" i="9" s="1"/>
  <c r="P111" i="5"/>
  <c r="D111" i="9" s="1"/>
  <c r="P103" i="5"/>
  <c r="D103" i="9" s="1"/>
  <c r="P95" i="5"/>
  <c r="D95" i="9" s="1"/>
  <c r="P87" i="5"/>
  <c r="D87" i="9" s="1"/>
  <c r="P79" i="5"/>
  <c r="D79" i="9" s="1"/>
  <c r="P71" i="5"/>
  <c r="D71" i="9" s="1"/>
  <c r="P63" i="5"/>
  <c r="D63" i="9" s="1"/>
  <c r="P55" i="5"/>
  <c r="D55" i="9" s="1"/>
  <c r="P47" i="5"/>
  <c r="D47" i="9" s="1"/>
  <c r="P39" i="5"/>
  <c r="D39" i="9" s="1"/>
  <c r="P31" i="5"/>
  <c r="D31" i="9" s="1"/>
  <c r="P23" i="5"/>
  <c r="D23" i="9" s="1"/>
  <c r="P15" i="5"/>
  <c r="D15" i="9" s="1"/>
  <c r="P7" i="5"/>
  <c r="D7" i="9" s="1"/>
  <c r="X556" i="5"/>
  <c r="J556" i="9" s="1"/>
  <c r="X548" i="5"/>
  <c r="J548" i="9" s="1"/>
  <c r="X540" i="5"/>
  <c r="J540" i="9" s="1"/>
  <c r="X532" i="5"/>
  <c r="J532" i="9" s="1"/>
  <c r="X524" i="5"/>
  <c r="J524" i="9" s="1"/>
  <c r="X516" i="5"/>
  <c r="J516" i="9" s="1"/>
  <c r="X508" i="5"/>
  <c r="J508" i="9" s="1"/>
  <c r="X500" i="5"/>
  <c r="J500" i="9" s="1"/>
  <c r="X492" i="5"/>
  <c r="J492" i="9" s="1"/>
  <c r="X484" i="5"/>
  <c r="J484" i="9" s="1"/>
  <c r="X476" i="5"/>
  <c r="J476" i="9" s="1"/>
  <c r="X468" i="5"/>
  <c r="J468" i="9" s="1"/>
  <c r="X460" i="5"/>
  <c r="J460" i="9" s="1"/>
  <c r="X452" i="5"/>
  <c r="J452" i="9" s="1"/>
  <c r="X444" i="5"/>
  <c r="J444" i="9" s="1"/>
  <c r="X436" i="5"/>
  <c r="J436" i="9" s="1"/>
  <c r="X428" i="5"/>
  <c r="J428" i="9" s="1"/>
  <c r="X420" i="5"/>
  <c r="J420" i="9" s="1"/>
  <c r="X412" i="5"/>
  <c r="J412" i="9" s="1"/>
  <c r="X404" i="5"/>
  <c r="J404" i="9" s="1"/>
  <c r="X396" i="5"/>
  <c r="J396" i="9" s="1"/>
  <c r="X388" i="5"/>
  <c r="J388" i="9" s="1"/>
  <c r="X380" i="5"/>
  <c r="J380" i="9" s="1"/>
  <c r="X372" i="5"/>
  <c r="J372" i="9" s="1"/>
  <c r="X364" i="5"/>
  <c r="J364" i="9" s="1"/>
  <c r="X356" i="5"/>
  <c r="J356" i="9" s="1"/>
  <c r="X348" i="5"/>
  <c r="J348" i="9" s="1"/>
  <c r="X340" i="5"/>
  <c r="J340" i="9" s="1"/>
  <c r="X332" i="5"/>
  <c r="J332" i="9" s="1"/>
  <c r="X324" i="5"/>
  <c r="J324" i="9" s="1"/>
  <c r="X316" i="5"/>
  <c r="J316" i="9" s="1"/>
  <c r="X308" i="5"/>
  <c r="J308" i="9" s="1"/>
  <c r="X300" i="5"/>
  <c r="J300" i="9" s="1"/>
  <c r="X292" i="5"/>
  <c r="J292" i="9" s="1"/>
  <c r="X284" i="5"/>
  <c r="J284" i="9" s="1"/>
  <c r="X276" i="5"/>
  <c r="J276" i="9" s="1"/>
  <c r="X268" i="5"/>
  <c r="J268" i="9" s="1"/>
  <c r="X260" i="5"/>
  <c r="J260" i="9" s="1"/>
  <c r="X252" i="5"/>
  <c r="J252" i="9" s="1"/>
  <c r="X244" i="5"/>
  <c r="J244" i="9" s="1"/>
  <c r="X236" i="5"/>
  <c r="J236" i="9" s="1"/>
  <c r="X228" i="5"/>
  <c r="J228" i="9" s="1"/>
  <c r="X220" i="5"/>
  <c r="J220" i="9" s="1"/>
  <c r="X212" i="5"/>
  <c r="J212" i="9" s="1"/>
  <c r="X204" i="5"/>
  <c r="J204" i="9" s="1"/>
  <c r="X196" i="5"/>
  <c r="J196" i="9" s="1"/>
  <c r="X188" i="5"/>
  <c r="J188" i="9" s="1"/>
  <c r="X180" i="5"/>
  <c r="J180" i="9" s="1"/>
  <c r="X172" i="5"/>
  <c r="J172" i="9" s="1"/>
  <c r="X164" i="5"/>
  <c r="J164" i="9" s="1"/>
  <c r="X156" i="5"/>
  <c r="J156" i="9" s="1"/>
  <c r="X148" i="5"/>
  <c r="J148" i="9" s="1"/>
  <c r="X140" i="5"/>
  <c r="J140" i="9" s="1"/>
  <c r="X132" i="5"/>
  <c r="J132" i="9" s="1"/>
  <c r="X124" i="5"/>
  <c r="J124" i="9" s="1"/>
  <c r="X116" i="5"/>
  <c r="J116" i="9" s="1"/>
  <c r="X108" i="5"/>
  <c r="J108" i="9" s="1"/>
  <c r="X100" i="5"/>
  <c r="J100" i="9" s="1"/>
  <c r="X92" i="5"/>
  <c r="J92" i="9" s="1"/>
  <c r="X84" i="5"/>
  <c r="J84" i="9" s="1"/>
  <c r="X76" i="5"/>
  <c r="J76" i="9" s="1"/>
  <c r="X68" i="5"/>
  <c r="J68" i="9" s="1"/>
  <c r="X60" i="5"/>
  <c r="J60" i="9" s="1"/>
  <c r="X52" i="5"/>
  <c r="J52" i="9" s="1"/>
  <c r="X44" i="5"/>
  <c r="J44" i="9" s="1"/>
  <c r="X4" i="5"/>
  <c r="J4" i="9" s="1"/>
  <c r="Y552" i="5"/>
  <c r="F552" i="9" s="1"/>
  <c r="Y544" i="5"/>
  <c r="F544" i="9" s="1"/>
  <c r="Y536" i="5"/>
  <c r="F536" i="9" s="1"/>
  <c r="Y528" i="5"/>
  <c r="F528" i="9" s="1"/>
  <c r="Y520" i="5"/>
  <c r="F520" i="9" s="1"/>
  <c r="Y512" i="5"/>
  <c r="F512" i="9" s="1"/>
  <c r="Y504" i="5"/>
  <c r="F504" i="9" s="1"/>
  <c r="Y496" i="5"/>
  <c r="F496" i="9" s="1"/>
  <c r="Y488" i="5"/>
  <c r="F488" i="9" s="1"/>
  <c r="Y480" i="5"/>
  <c r="F480" i="9" s="1"/>
  <c r="Y472" i="5"/>
  <c r="F472" i="9" s="1"/>
  <c r="Y464" i="5"/>
  <c r="F464" i="9" s="1"/>
  <c r="Y456" i="5"/>
  <c r="F456" i="9" s="1"/>
  <c r="Y448" i="5"/>
  <c r="F448" i="9" s="1"/>
  <c r="Y440" i="5"/>
  <c r="F440" i="9" s="1"/>
  <c r="Y432" i="5"/>
  <c r="F432" i="9" s="1"/>
  <c r="Y424" i="5"/>
  <c r="F424" i="9" s="1"/>
  <c r="Y416" i="5"/>
  <c r="F416" i="9" s="1"/>
  <c r="Y408" i="5"/>
  <c r="F408" i="9" s="1"/>
  <c r="Y400" i="5"/>
  <c r="F400" i="9" s="1"/>
  <c r="Y392" i="5"/>
  <c r="F392" i="9" s="1"/>
  <c r="Y384" i="5"/>
  <c r="F384" i="9" s="1"/>
  <c r="Y376" i="5"/>
  <c r="F376" i="9" s="1"/>
  <c r="Y368" i="5"/>
  <c r="F368" i="9" s="1"/>
  <c r="Y360" i="5"/>
  <c r="F360" i="9" s="1"/>
  <c r="Y352" i="5"/>
  <c r="F352" i="9" s="1"/>
  <c r="Y344" i="5"/>
  <c r="F344" i="9" s="1"/>
  <c r="Y336" i="5"/>
  <c r="F336" i="9" s="1"/>
  <c r="Y328" i="5"/>
  <c r="F328" i="9" s="1"/>
  <c r="Y320" i="5"/>
  <c r="F320" i="9" s="1"/>
  <c r="Y312" i="5"/>
  <c r="F312" i="9" s="1"/>
  <c r="Y304" i="5"/>
  <c r="F304" i="9" s="1"/>
  <c r="Y296" i="5"/>
  <c r="F296" i="9" s="1"/>
  <c r="Y288" i="5"/>
  <c r="F288" i="9" s="1"/>
  <c r="Y280" i="5"/>
  <c r="F280" i="9" s="1"/>
  <c r="Y272" i="5"/>
  <c r="F272" i="9" s="1"/>
  <c r="Y264" i="5"/>
  <c r="F264" i="9" s="1"/>
  <c r="Y256" i="5"/>
  <c r="F256" i="9" s="1"/>
  <c r="Y248" i="5"/>
  <c r="F248" i="9" s="1"/>
  <c r="Y240" i="5"/>
  <c r="F240" i="9" s="1"/>
  <c r="Y232" i="5"/>
  <c r="F232" i="9" s="1"/>
  <c r="Y224" i="5"/>
  <c r="F224" i="9" s="1"/>
  <c r="Y216" i="5"/>
  <c r="F216" i="9" s="1"/>
  <c r="Y208" i="5"/>
  <c r="F208" i="9" s="1"/>
  <c r="Y200" i="5"/>
  <c r="F200" i="9" s="1"/>
  <c r="Y192" i="5"/>
  <c r="F192" i="9" s="1"/>
  <c r="Y184" i="5"/>
  <c r="F184" i="9" s="1"/>
  <c r="Y176" i="5"/>
  <c r="F176" i="9" s="1"/>
  <c r="Y168" i="5"/>
  <c r="F168" i="9" s="1"/>
  <c r="Y160" i="5"/>
  <c r="F160" i="9" s="1"/>
  <c r="Y152" i="5"/>
  <c r="F152" i="9" s="1"/>
  <c r="Y144" i="5"/>
  <c r="F144" i="9" s="1"/>
  <c r="Y136" i="5"/>
  <c r="F136" i="9" s="1"/>
  <c r="Y128" i="5"/>
  <c r="F128" i="9" s="1"/>
  <c r="Y32" i="5"/>
  <c r="F32" i="9" s="1"/>
  <c r="Y24" i="5"/>
  <c r="F24" i="9" s="1"/>
  <c r="Y16" i="5"/>
  <c r="F16" i="9" s="1"/>
  <c r="Y8" i="5"/>
  <c r="F8" i="9" s="1"/>
  <c r="P3" i="5"/>
  <c r="D3" i="9" s="1"/>
  <c r="P550" i="5"/>
  <c r="D550" i="9" s="1"/>
  <c r="P542" i="5"/>
  <c r="D542" i="9" s="1"/>
  <c r="P534" i="5"/>
  <c r="D534" i="9" s="1"/>
  <c r="P526" i="5"/>
  <c r="D526" i="9" s="1"/>
  <c r="P518" i="5"/>
  <c r="D518" i="9" s="1"/>
  <c r="P510" i="5"/>
  <c r="D510" i="9" s="1"/>
  <c r="P502" i="5"/>
  <c r="D502" i="9" s="1"/>
  <c r="P494" i="5"/>
  <c r="D494" i="9" s="1"/>
  <c r="P486" i="5"/>
  <c r="D486" i="9" s="1"/>
  <c r="P478" i="5"/>
  <c r="D478" i="9" s="1"/>
  <c r="P470" i="5"/>
  <c r="D470" i="9" s="1"/>
  <c r="P462" i="5"/>
  <c r="D462" i="9" s="1"/>
  <c r="P454" i="5"/>
  <c r="D454" i="9" s="1"/>
  <c r="P446" i="5"/>
  <c r="D446" i="9" s="1"/>
  <c r="P438" i="5"/>
  <c r="D438" i="9" s="1"/>
  <c r="P430" i="5"/>
  <c r="D430" i="9" s="1"/>
  <c r="P422" i="5"/>
  <c r="D422" i="9" s="1"/>
  <c r="P414" i="5"/>
  <c r="D414" i="9" s="1"/>
  <c r="P406" i="5"/>
  <c r="D406" i="9" s="1"/>
  <c r="P398" i="5"/>
  <c r="D398" i="9" s="1"/>
  <c r="P390" i="5"/>
  <c r="D390" i="9" s="1"/>
  <c r="P382" i="5"/>
  <c r="D382" i="9" s="1"/>
  <c r="P374" i="5"/>
  <c r="D374" i="9" s="1"/>
  <c r="P366" i="5"/>
  <c r="D366" i="9" s="1"/>
  <c r="P358" i="5"/>
  <c r="D358" i="9" s="1"/>
  <c r="P350" i="5"/>
  <c r="D350" i="9" s="1"/>
  <c r="P342" i="5"/>
  <c r="D342" i="9" s="1"/>
  <c r="P334" i="5"/>
  <c r="D334" i="9" s="1"/>
  <c r="P326" i="5"/>
  <c r="D326" i="9" s="1"/>
  <c r="P318" i="5"/>
  <c r="D318" i="9" s="1"/>
  <c r="P310" i="5"/>
  <c r="D310" i="9" s="1"/>
  <c r="P302" i="5"/>
  <c r="D302" i="9" s="1"/>
  <c r="P294" i="5"/>
  <c r="D294" i="9" s="1"/>
  <c r="P286" i="5"/>
  <c r="D286" i="9" s="1"/>
  <c r="P278" i="5"/>
  <c r="D278" i="9" s="1"/>
  <c r="P270" i="5"/>
  <c r="D270" i="9" s="1"/>
  <c r="P262" i="5"/>
  <c r="D262" i="9" s="1"/>
  <c r="P254" i="5"/>
  <c r="D254" i="9" s="1"/>
  <c r="P246" i="5"/>
  <c r="D246" i="9" s="1"/>
  <c r="P238" i="5"/>
  <c r="D238" i="9" s="1"/>
  <c r="P230" i="5"/>
  <c r="D230" i="9" s="1"/>
  <c r="P222" i="5"/>
  <c r="D222" i="9" s="1"/>
  <c r="P214" i="5"/>
  <c r="D214" i="9" s="1"/>
  <c r="P206" i="5"/>
  <c r="D206" i="9" s="1"/>
  <c r="P198" i="5"/>
  <c r="D198" i="9" s="1"/>
  <c r="P190" i="5"/>
  <c r="D190" i="9" s="1"/>
  <c r="P182" i="5"/>
  <c r="D182" i="9" s="1"/>
  <c r="P174" i="5"/>
  <c r="D174" i="9" s="1"/>
  <c r="P166" i="5"/>
  <c r="D166" i="9" s="1"/>
  <c r="P158" i="5"/>
  <c r="D158" i="9" s="1"/>
  <c r="P150" i="5"/>
  <c r="D150" i="9" s="1"/>
  <c r="P142" i="5"/>
  <c r="D142" i="9" s="1"/>
  <c r="P134" i="5"/>
  <c r="D134" i="9" s="1"/>
  <c r="P126" i="5"/>
  <c r="D126" i="9" s="1"/>
  <c r="P118" i="5"/>
  <c r="D118" i="9" s="1"/>
  <c r="P110" i="5"/>
  <c r="D110" i="9" s="1"/>
  <c r="P102" i="5"/>
  <c r="D102" i="9" s="1"/>
  <c r="P94" i="5"/>
  <c r="D94" i="9" s="1"/>
  <c r="P86" i="5"/>
  <c r="D86" i="9" s="1"/>
  <c r="P78" i="5"/>
  <c r="D78" i="9" s="1"/>
  <c r="P70" i="5"/>
  <c r="D70" i="9" s="1"/>
  <c r="P62" i="5"/>
  <c r="D62" i="9" s="1"/>
  <c r="P54" i="5"/>
  <c r="D54" i="9" s="1"/>
  <c r="P46" i="5"/>
  <c r="D46" i="9" s="1"/>
  <c r="P38" i="5"/>
  <c r="D38" i="9" s="1"/>
  <c r="P30" i="5"/>
  <c r="D30" i="9" s="1"/>
  <c r="P22" i="5"/>
  <c r="D22" i="9" s="1"/>
  <c r="P14" i="5"/>
  <c r="D14" i="9" s="1"/>
  <c r="P6" i="5"/>
  <c r="D6" i="9" s="1"/>
  <c r="X555" i="5"/>
  <c r="J555" i="9" s="1"/>
  <c r="X547" i="5"/>
  <c r="J547" i="9" s="1"/>
  <c r="X539" i="5"/>
  <c r="J539" i="9" s="1"/>
  <c r="X531" i="5"/>
  <c r="J531" i="9" s="1"/>
  <c r="X523" i="5"/>
  <c r="J523" i="9" s="1"/>
  <c r="X515" i="5"/>
  <c r="J515" i="9" s="1"/>
  <c r="X507" i="5"/>
  <c r="J507" i="9" s="1"/>
  <c r="X499" i="5"/>
  <c r="J499" i="9" s="1"/>
  <c r="X491" i="5"/>
  <c r="J491" i="9" s="1"/>
  <c r="X483" i="5"/>
  <c r="J483" i="9" s="1"/>
  <c r="X475" i="5"/>
  <c r="J475" i="9" s="1"/>
  <c r="X467" i="5"/>
  <c r="J467" i="9" s="1"/>
  <c r="X459" i="5"/>
  <c r="J459" i="9" s="1"/>
  <c r="X451" i="5"/>
  <c r="J451" i="9" s="1"/>
  <c r="X443" i="5"/>
  <c r="J443" i="9" s="1"/>
  <c r="X435" i="5"/>
  <c r="J435" i="9" s="1"/>
  <c r="X427" i="5"/>
  <c r="J427" i="9" s="1"/>
  <c r="X419" i="5"/>
  <c r="J419" i="9" s="1"/>
  <c r="X411" i="5"/>
  <c r="J411" i="9" s="1"/>
  <c r="X403" i="5"/>
  <c r="J403" i="9" s="1"/>
  <c r="X395" i="5"/>
  <c r="J395" i="9" s="1"/>
  <c r="X387" i="5"/>
  <c r="J387" i="9" s="1"/>
  <c r="X379" i="5"/>
  <c r="J379" i="9" s="1"/>
  <c r="X371" i="5"/>
  <c r="J371" i="9" s="1"/>
  <c r="X363" i="5"/>
  <c r="J363" i="9" s="1"/>
  <c r="X355" i="5"/>
  <c r="J355" i="9" s="1"/>
  <c r="X347" i="5"/>
  <c r="J347" i="9" s="1"/>
  <c r="X339" i="5"/>
  <c r="J339" i="9" s="1"/>
  <c r="X331" i="5"/>
  <c r="J331" i="9" s="1"/>
  <c r="X323" i="5"/>
  <c r="J323" i="9" s="1"/>
  <c r="X315" i="5"/>
  <c r="J315" i="9" s="1"/>
  <c r="X307" i="5"/>
  <c r="J307" i="9" s="1"/>
  <c r="X299" i="5"/>
  <c r="J299" i="9" s="1"/>
  <c r="X291" i="5"/>
  <c r="J291" i="9" s="1"/>
  <c r="X283" i="5"/>
  <c r="J283" i="9" s="1"/>
  <c r="X275" i="5"/>
  <c r="J275" i="9" s="1"/>
  <c r="X267" i="5"/>
  <c r="J267" i="9" s="1"/>
  <c r="X259" i="5"/>
  <c r="J259" i="9" s="1"/>
  <c r="X251" i="5"/>
  <c r="J251" i="9" s="1"/>
  <c r="X243" i="5"/>
  <c r="J243" i="9" s="1"/>
  <c r="X235" i="5"/>
  <c r="J235" i="9" s="1"/>
  <c r="X227" i="5"/>
  <c r="J227" i="9" s="1"/>
  <c r="X219" i="5"/>
  <c r="J219" i="9" s="1"/>
  <c r="X211" i="5"/>
  <c r="J211" i="9" s="1"/>
  <c r="X203" i="5"/>
  <c r="J203" i="9" s="1"/>
  <c r="X195" i="5"/>
  <c r="J195" i="9" s="1"/>
  <c r="X187" i="5"/>
  <c r="J187" i="9" s="1"/>
  <c r="X179" i="5"/>
  <c r="J179" i="9" s="1"/>
  <c r="X171" i="5"/>
  <c r="J171" i="9" s="1"/>
  <c r="X163" i="5"/>
  <c r="J163" i="9" s="1"/>
  <c r="X155" i="5"/>
  <c r="J155" i="9" s="1"/>
  <c r="X147" i="5"/>
  <c r="J147" i="9" s="1"/>
  <c r="X139" i="5"/>
  <c r="J139" i="9" s="1"/>
  <c r="X131" i="5"/>
  <c r="J131" i="9" s="1"/>
  <c r="X123" i="5"/>
  <c r="J123" i="9" s="1"/>
  <c r="X115" i="5"/>
  <c r="J115" i="9" s="1"/>
  <c r="X107" i="5"/>
  <c r="J107" i="9" s="1"/>
  <c r="X99" i="5"/>
  <c r="J99" i="9" s="1"/>
  <c r="X91" i="5"/>
  <c r="J91" i="9" s="1"/>
  <c r="X83" i="5"/>
  <c r="J83" i="9" s="1"/>
  <c r="X75" i="5"/>
  <c r="J75" i="9" s="1"/>
  <c r="X67" i="5"/>
  <c r="J67" i="9" s="1"/>
  <c r="X59" i="5"/>
  <c r="J59" i="9" s="1"/>
  <c r="X51" i="5"/>
  <c r="J51" i="9" s="1"/>
  <c r="X43" i="5"/>
  <c r="J43" i="9" s="1"/>
  <c r="Y551" i="5"/>
  <c r="F551" i="9" s="1"/>
  <c r="Y543" i="5"/>
  <c r="F543" i="9" s="1"/>
  <c r="Y535" i="5"/>
  <c r="F535" i="9" s="1"/>
  <c r="Y527" i="5"/>
  <c r="F527" i="9" s="1"/>
  <c r="Y519" i="5"/>
  <c r="F519" i="9" s="1"/>
  <c r="Y511" i="5"/>
  <c r="F511" i="9" s="1"/>
  <c r="Y503" i="5"/>
  <c r="F503" i="9" s="1"/>
  <c r="Y495" i="5"/>
  <c r="F495" i="9" s="1"/>
  <c r="Y487" i="5"/>
  <c r="F487" i="9" s="1"/>
  <c r="Y479" i="5"/>
  <c r="F479" i="9" s="1"/>
  <c r="Y471" i="5"/>
  <c r="F471" i="9" s="1"/>
  <c r="Y463" i="5"/>
  <c r="F463" i="9" s="1"/>
  <c r="Y455" i="5"/>
  <c r="F455" i="9" s="1"/>
  <c r="Y447" i="5"/>
  <c r="F447" i="9" s="1"/>
  <c r="Y439" i="5"/>
  <c r="F439" i="9" s="1"/>
  <c r="Y431" i="5"/>
  <c r="F431" i="9" s="1"/>
  <c r="Y423" i="5"/>
  <c r="F423" i="9" s="1"/>
  <c r="Y415" i="5"/>
  <c r="F415" i="9" s="1"/>
  <c r="Y407" i="5"/>
  <c r="F407" i="9" s="1"/>
  <c r="Y399" i="5"/>
  <c r="F399" i="9" s="1"/>
  <c r="Y391" i="5"/>
  <c r="F391" i="9" s="1"/>
  <c r="Y383" i="5"/>
  <c r="F383" i="9" s="1"/>
  <c r="Y375" i="5"/>
  <c r="F375" i="9" s="1"/>
  <c r="Y367" i="5"/>
  <c r="F367" i="9" s="1"/>
  <c r="Y359" i="5"/>
  <c r="F359" i="9" s="1"/>
  <c r="Y351" i="5"/>
  <c r="F351" i="9" s="1"/>
  <c r="Y343" i="5"/>
  <c r="F343" i="9" s="1"/>
  <c r="Y335" i="5"/>
  <c r="F335" i="9" s="1"/>
  <c r="Y327" i="5"/>
  <c r="F327" i="9" s="1"/>
  <c r="Y319" i="5"/>
  <c r="F319" i="9" s="1"/>
  <c r="Y311" i="5"/>
  <c r="F311" i="9" s="1"/>
  <c r="Y303" i="5"/>
  <c r="F303" i="9" s="1"/>
  <c r="Y295" i="5"/>
  <c r="F295" i="9" s="1"/>
  <c r="Y287" i="5"/>
  <c r="F287" i="9" s="1"/>
  <c r="Y279" i="5"/>
  <c r="F279" i="9" s="1"/>
  <c r="Y271" i="5"/>
  <c r="F271" i="9" s="1"/>
  <c r="Y263" i="5"/>
  <c r="F263" i="9" s="1"/>
  <c r="Y255" i="5"/>
  <c r="F255" i="9" s="1"/>
  <c r="Y247" i="5"/>
  <c r="F247" i="9" s="1"/>
  <c r="Y239" i="5"/>
  <c r="F239" i="9" s="1"/>
  <c r="Y231" i="5"/>
  <c r="F231" i="9" s="1"/>
  <c r="Y223" i="5"/>
  <c r="F223" i="9" s="1"/>
  <c r="Y215" i="5"/>
  <c r="F215" i="9" s="1"/>
  <c r="Y207" i="5"/>
  <c r="F207" i="9" s="1"/>
  <c r="Y199" i="5"/>
  <c r="F199" i="9" s="1"/>
  <c r="Y191" i="5"/>
  <c r="F191" i="9" s="1"/>
  <c r="Y183" i="5"/>
  <c r="F183" i="9" s="1"/>
  <c r="Y175" i="5"/>
  <c r="F175" i="9" s="1"/>
  <c r="Y167" i="5"/>
  <c r="F167" i="9" s="1"/>
  <c r="Y159" i="5"/>
  <c r="F159" i="9" s="1"/>
  <c r="Y151" i="5"/>
  <c r="F151" i="9" s="1"/>
  <c r="Y143" i="5"/>
  <c r="F143" i="9" s="1"/>
  <c r="Y135" i="5"/>
  <c r="F135" i="9" s="1"/>
  <c r="Y127" i="5"/>
  <c r="F127" i="9" s="1"/>
  <c r="Y31" i="5"/>
  <c r="F31" i="9" s="1"/>
  <c r="Y23" i="5"/>
  <c r="F23" i="9" s="1"/>
  <c r="Y15" i="5"/>
  <c r="F15" i="9" s="1"/>
  <c r="Y7" i="5"/>
  <c r="F7" i="9" s="1"/>
  <c r="P557" i="5"/>
  <c r="D557" i="9" s="1"/>
  <c r="P549" i="5"/>
  <c r="D549" i="9" s="1"/>
  <c r="P541" i="5"/>
  <c r="D541" i="9" s="1"/>
  <c r="P533" i="5"/>
  <c r="D533" i="9" s="1"/>
  <c r="P525" i="5"/>
  <c r="D525" i="9" s="1"/>
  <c r="P517" i="5"/>
  <c r="D517" i="9" s="1"/>
  <c r="P509" i="5"/>
  <c r="D509" i="9" s="1"/>
  <c r="P501" i="5"/>
  <c r="D501" i="9" s="1"/>
  <c r="P493" i="5"/>
  <c r="D493" i="9" s="1"/>
  <c r="P485" i="5"/>
  <c r="D485" i="9" s="1"/>
  <c r="P477" i="5"/>
  <c r="D477" i="9" s="1"/>
  <c r="P469" i="5"/>
  <c r="D469" i="9" s="1"/>
  <c r="P461" i="5"/>
  <c r="D461" i="9" s="1"/>
  <c r="P453" i="5"/>
  <c r="D453" i="9" s="1"/>
  <c r="P445" i="5"/>
  <c r="D445" i="9" s="1"/>
  <c r="P437" i="5"/>
  <c r="D437" i="9" s="1"/>
  <c r="P429" i="5"/>
  <c r="D429" i="9" s="1"/>
  <c r="P421" i="5"/>
  <c r="D421" i="9" s="1"/>
  <c r="P413" i="5"/>
  <c r="D413" i="9" s="1"/>
  <c r="P405" i="5"/>
  <c r="D405" i="9" s="1"/>
  <c r="P397" i="5"/>
  <c r="D397" i="9" s="1"/>
  <c r="P389" i="5"/>
  <c r="D389" i="9" s="1"/>
  <c r="P381" i="5"/>
  <c r="D381" i="9" s="1"/>
  <c r="P373" i="5"/>
  <c r="D373" i="9" s="1"/>
  <c r="P365" i="5"/>
  <c r="D365" i="9" s="1"/>
  <c r="P357" i="5"/>
  <c r="D357" i="9" s="1"/>
  <c r="P349" i="5"/>
  <c r="D349" i="9" s="1"/>
  <c r="P341" i="5"/>
  <c r="D341" i="9" s="1"/>
  <c r="P333" i="5"/>
  <c r="D333" i="9" s="1"/>
  <c r="P325" i="5"/>
  <c r="D325" i="9" s="1"/>
  <c r="P317" i="5"/>
  <c r="D317" i="9" s="1"/>
  <c r="P309" i="5"/>
  <c r="D309" i="9" s="1"/>
  <c r="P301" i="5"/>
  <c r="D301" i="9" s="1"/>
  <c r="P293" i="5"/>
  <c r="D293" i="9" s="1"/>
  <c r="P285" i="5"/>
  <c r="D285" i="9" s="1"/>
  <c r="P277" i="5"/>
  <c r="D277" i="9" s="1"/>
  <c r="P269" i="5"/>
  <c r="D269" i="9" s="1"/>
  <c r="P261" i="5"/>
  <c r="D261" i="9" s="1"/>
  <c r="P253" i="5"/>
  <c r="D253" i="9" s="1"/>
  <c r="P245" i="5"/>
  <c r="D245" i="9" s="1"/>
  <c r="P237" i="5"/>
  <c r="D237" i="9" s="1"/>
  <c r="P229" i="5"/>
  <c r="D229" i="9" s="1"/>
  <c r="P221" i="5"/>
  <c r="D221" i="9" s="1"/>
  <c r="P213" i="5"/>
  <c r="D213" i="9" s="1"/>
  <c r="P205" i="5"/>
  <c r="D205" i="9" s="1"/>
  <c r="P197" i="5"/>
  <c r="D197" i="9" s="1"/>
  <c r="P189" i="5"/>
  <c r="D189" i="9" s="1"/>
  <c r="P181" i="5"/>
  <c r="D181" i="9" s="1"/>
  <c r="P173" i="5"/>
  <c r="D173" i="9" s="1"/>
  <c r="P165" i="5"/>
  <c r="D165" i="9" s="1"/>
  <c r="P157" i="5"/>
  <c r="D157" i="9" s="1"/>
  <c r="P149" i="5"/>
  <c r="D149" i="9" s="1"/>
  <c r="P141" i="5"/>
  <c r="D141" i="9" s="1"/>
  <c r="P133" i="5"/>
  <c r="D133" i="9" s="1"/>
  <c r="P125" i="5"/>
  <c r="D125" i="9" s="1"/>
  <c r="P117" i="5"/>
  <c r="D117" i="9" s="1"/>
  <c r="P109" i="5"/>
  <c r="D109" i="9" s="1"/>
  <c r="P101" i="5"/>
  <c r="D101" i="9" s="1"/>
  <c r="P93" i="5"/>
  <c r="D93" i="9" s="1"/>
  <c r="P85" i="5"/>
  <c r="D85" i="9" s="1"/>
  <c r="P77" i="5"/>
  <c r="D77" i="9" s="1"/>
  <c r="P69" i="5"/>
  <c r="D69" i="9" s="1"/>
  <c r="P61" i="5"/>
  <c r="D61" i="9" s="1"/>
  <c r="P53" i="5"/>
  <c r="D53" i="9" s="1"/>
  <c r="P45" i="5"/>
  <c r="D45" i="9" s="1"/>
  <c r="P37" i="5"/>
  <c r="D37" i="9" s="1"/>
  <c r="P29" i="5"/>
  <c r="D29" i="9" s="1"/>
  <c r="P21" i="5"/>
  <c r="D21" i="9" s="1"/>
  <c r="P13" i="5"/>
  <c r="D13" i="9" s="1"/>
  <c r="P5" i="5"/>
  <c r="D5" i="9" s="1"/>
  <c r="X554" i="5"/>
  <c r="J554" i="9" s="1"/>
  <c r="X546" i="5"/>
  <c r="J546" i="9" s="1"/>
  <c r="X538" i="5"/>
  <c r="J538" i="9" s="1"/>
  <c r="X530" i="5"/>
  <c r="J530" i="9" s="1"/>
  <c r="X522" i="5"/>
  <c r="J522" i="9" s="1"/>
  <c r="X514" i="5"/>
  <c r="J514" i="9" s="1"/>
  <c r="X506" i="5"/>
  <c r="J506" i="9" s="1"/>
  <c r="X498" i="5"/>
  <c r="J498" i="9" s="1"/>
  <c r="X490" i="5"/>
  <c r="J490" i="9" s="1"/>
  <c r="X482" i="5"/>
  <c r="J482" i="9" s="1"/>
  <c r="X474" i="5"/>
  <c r="J474" i="9" s="1"/>
  <c r="X466" i="5"/>
  <c r="J466" i="9" s="1"/>
  <c r="X458" i="5"/>
  <c r="J458" i="9" s="1"/>
  <c r="X450" i="5"/>
  <c r="J450" i="9" s="1"/>
  <c r="X442" i="5"/>
  <c r="J442" i="9" s="1"/>
  <c r="X434" i="5"/>
  <c r="J434" i="9" s="1"/>
  <c r="X426" i="5"/>
  <c r="J426" i="9" s="1"/>
  <c r="X418" i="5"/>
  <c r="J418" i="9" s="1"/>
  <c r="X410" i="5"/>
  <c r="J410" i="9" s="1"/>
  <c r="X402" i="5"/>
  <c r="J402" i="9" s="1"/>
  <c r="X394" i="5"/>
  <c r="J394" i="9" s="1"/>
  <c r="X386" i="5"/>
  <c r="J386" i="9" s="1"/>
  <c r="X378" i="5"/>
  <c r="J378" i="9" s="1"/>
  <c r="X370" i="5"/>
  <c r="J370" i="9" s="1"/>
  <c r="X362" i="5"/>
  <c r="J362" i="9" s="1"/>
  <c r="X354" i="5"/>
  <c r="J354" i="9" s="1"/>
  <c r="X346" i="5"/>
  <c r="J346" i="9" s="1"/>
  <c r="X338" i="5"/>
  <c r="J338" i="9" s="1"/>
  <c r="X330" i="5"/>
  <c r="J330" i="9" s="1"/>
  <c r="X322" i="5"/>
  <c r="J322" i="9" s="1"/>
  <c r="X314" i="5"/>
  <c r="J314" i="9" s="1"/>
  <c r="X306" i="5"/>
  <c r="J306" i="9" s="1"/>
  <c r="X298" i="5"/>
  <c r="J298" i="9" s="1"/>
  <c r="X290" i="5"/>
  <c r="J290" i="9" s="1"/>
  <c r="X282" i="5"/>
  <c r="J282" i="9" s="1"/>
  <c r="X274" i="5"/>
  <c r="J274" i="9" s="1"/>
  <c r="X266" i="5"/>
  <c r="J266" i="9" s="1"/>
  <c r="X258" i="5"/>
  <c r="J258" i="9" s="1"/>
  <c r="X250" i="5"/>
  <c r="J250" i="9" s="1"/>
  <c r="X242" i="5"/>
  <c r="J242" i="9" s="1"/>
  <c r="X234" i="5"/>
  <c r="J234" i="9" s="1"/>
  <c r="X226" i="5"/>
  <c r="J226" i="9" s="1"/>
  <c r="X218" i="5"/>
  <c r="J218" i="9" s="1"/>
  <c r="X210" i="5"/>
  <c r="J210" i="9" s="1"/>
  <c r="X202" i="5"/>
  <c r="J202" i="9" s="1"/>
  <c r="X194" i="5"/>
  <c r="J194" i="9" s="1"/>
  <c r="X186" i="5"/>
  <c r="J186" i="9" s="1"/>
  <c r="X178" i="5"/>
  <c r="J178" i="9" s="1"/>
  <c r="X170" i="5"/>
  <c r="J170" i="9" s="1"/>
  <c r="X162" i="5"/>
  <c r="J162" i="9" s="1"/>
  <c r="X154" i="5"/>
  <c r="J154" i="9" s="1"/>
  <c r="X146" i="5"/>
  <c r="J146" i="9" s="1"/>
  <c r="X138" i="5"/>
  <c r="J138" i="9" s="1"/>
  <c r="X130" i="5"/>
  <c r="J130" i="9" s="1"/>
  <c r="X122" i="5"/>
  <c r="J122" i="9" s="1"/>
  <c r="X114" i="5"/>
  <c r="J114" i="9" s="1"/>
  <c r="X106" i="5"/>
  <c r="J106" i="9" s="1"/>
  <c r="X98" i="5"/>
  <c r="J98" i="9" s="1"/>
  <c r="X90" i="5"/>
  <c r="J90" i="9" s="1"/>
  <c r="X82" i="5"/>
  <c r="J82" i="9" s="1"/>
  <c r="X74" i="5"/>
  <c r="J74" i="9" s="1"/>
  <c r="X66" i="5"/>
  <c r="J66" i="9" s="1"/>
  <c r="X58" i="5"/>
  <c r="J58" i="9" s="1"/>
  <c r="X50" i="5"/>
  <c r="J50" i="9" s="1"/>
  <c r="X42" i="5"/>
  <c r="J42" i="9" s="1"/>
  <c r="X26" i="5"/>
  <c r="J26" i="9" s="1"/>
  <c r="X18" i="5"/>
  <c r="J18" i="9" s="1"/>
  <c r="X10" i="5"/>
  <c r="J10" i="9" s="1"/>
  <c r="Y550" i="5"/>
  <c r="F550" i="9" s="1"/>
  <c r="Y542" i="5"/>
  <c r="F542" i="9" s="1"/>
  <c r="Y534" i="5"/>
  <c r="F534" i="9" s="1"/>
  <c r="Y526" i="5"/>
  <c r="F526" i="9" s="1"/>
  <c r="Y518" i="5"/>
  <c r="F518" i="9" s="1"/>
  <c r="Y510" i="5"/>
  <c r="F510" i="9" s="1"/>
  <c r="Y502" i="5"/>
  <c r="F502" i="9" s="1"/>
  <c r="Y494" i="5"/>
  <c r="F494" i="9" s="1"/>
  <c r="Y486" i="5"/>
  <c r="F486" i="9" s="1"/>
  <c r="Y478" i="5"/>
  <c r="F478" i="9" s="1"/>
  <c r="Y470" i="5"/>
  <c r="F470" i="9" s="1"/>
  <c r="Y462" i="5"/>
  <c r="F462" i="9" s="1"/>
  <c r="Y454" i="5"/>
  <c r="F454" i="9" s="1"/>
  <c r="Y446" i="5"/>
  <c r="F446" i="9" s="1"/>
  <c r="Y438" i="5"/>
  <c r="F438" i="9" s="1"/>
  <c r="Y430" i="5"/>
  <c r="F430" i="9" s="1"/>
  <c r="Y422" i="5"/>
  <c r="F422" i="9" s="1"/>
  <c r="Y414" i="5"/>
  <c r="F414" i="9" s="1"/>
  <c r="Y406" i="5"/>
  <c r="F406" i="9" s="1"/>
  <c r="Y398" i="5"/>
  <c r="F398" i="9" s="1"/>
  <c r="Y390" i="5"/>
  <c r="F390" i="9" s="1"/>
  <c r="Y382" i="5"/>
  <c r="F382" i="9" s="1"/>
  <c r="Y374" i="5"/>
  <c r="F374" i="9" s="1"/>
  <c r="Y366" i="5"/>
  <c r="F366" i="9" s="1"/>
  <c r="Y358" i="5"/>
  <c r="F358" i="9" s="1"/>
  <c r="Y350" i="5"/>
  <c r="F350" i="9" s="1"/>
  <c r="Y342" i="5"/>
  <c r="F342" i="9" s="1"/>
  <c r="Y334" i="5"/>
  <c r="F334" i="9" s="1"/>
  <c r="Y326" i="5"/>
  <c r="F326" i="9" s="1"/>
  <c r="Y318" i="5"/>
  <c r="F318" i="9" s="1"/>
  <c r="Y310" i="5"/>
  <c r="F310" i="9" s="1"/>
  <c r="Y302" i="5"/>
  <c r="F302" i="9" s="1"/>
  <c r="Y294" i="5"/>
  <c r="F294" i="9" s="1"/>
  <c r="Y286" i="5"/>
  <c r="F286" i="9" s="1"/>
  <c r="Y278" i="5"/>
  <c r="F278" i="9" s="1"/>
  <c r="Y270" i="5"/>
  <c r="F270" i="9" s="1"/>
  <c r="Y262" i="5"/>
  <c r="F262" i="9" s="1"/>
  <c r="Y254" i="5"/>
  <c r="F254" i="9" s="1"/>
  <c r="Y246" i="5"/>
  <c r="F246" i="9" s="1"/>
  <c r="Y238" i="5"/>
  <c r="F238" i="9" s="1"/>
  <c r="Y230" i="5"/>
  <c r="F230" i="9" s="1"/>
  <c r="Y222" i="5"/>
  <c r="F222" i="9" s="1"/>
  <c r="Y214" i="5"/>
  <c r="F214" i="9" s="1"/>
  <c r="Y206" i="5"/>
  <c r="F206" i="9" s="1"/>
  <c r="Y198" i="5"/>
  <c r="F198" i="9" s="1"/>
  <c r="Y190" i="5"/>
  <c r="F190" i="9" s="1"/>
  <c r="Y182" i="5"/>
  <c r="F182" i="9" s="1"/>
  <c r="Y174" i="5"/>
  <c r="F174" i="9" s="1"/>
  <c r="Y166" i="5"/>
  <c r="F166" i="9" s="1"/>
  <c r="Y158" i="5"/>
  <c r="F158" i="9" s="1"/>
  <c r="Y150" i="5"/>
  <c r="F150" i="9" s="1"/>
  <c r="Y142" i="5"/>
  <c r="F142" i="9" s="1"/>
  <c r="Y134" i="5"/>
  <c r="F134" i="9" s="1"/>
  <c r="Y126" i="5"/>
  <c r="F126" i="9" s="1"/>
  <c r="Y30" i="5"/>
  <c r="F30" i="9" s="1"/>
  <c r="Y22" i="5"/>
  <c r="F22" i="9" s="1"/>
  <c r="Y14" i="5"/>
  <c r="F14" i="9" s="1"/>
  <c r="Y6" i="5"/>
  <c r="F6" i="9" s="1"/>
  <c r="P556" i="5"/>
  <c r="D556" i="9" s="1"/>
  <c r="P548" i="5"/>
  <c r="D548" i="9" s="1"/>
  <c r="P540" i="5"/>
  <c r="D540" i="9" s="1"/>
  <c r="P532" i="5"/>
  <c r="D532" i="9" s="1"/>
  <c r="P524" i="5"/>
  <c r="D524" i="9" s="1"/>
  <c r="P516" i="5"/>
  <c r="D516" i="9" s="1"/>
  <c r="P508" i="5"/>
  <c r="D508" i="9" s="1"/>
  <c r="P500" i="5"/>
  <c r="D500" i="9" s="1"/>
  <c r="P492" i="5"/>
  <c r="D492" i="9" s="1"/>
  <c r="P484" i="5"/>
  <c r="D484" i="9" s="1"/>
  <c r="P476" i="5"/>
  <c r="D476" i="9" s="1"/>
  <c r="P468" i="5"/>
  <c r="D468" i="9" s="1"/>
  <c r="P460" i="5"/>
  <c r="D460" i="9" s="1"/>
  <c r="P452" i="5"/>
  <c r="D452" i="9" s="1"/>
  <c r="P444" i="5"/>
  <c r="D444" i="9" s="1"/>
  <c r="P436" i="5"/>
  <c r="D436" i="9" s="1"/>
  <c r="P428" i="5"/>
  <c r="D428" i="9" s="1"/>
  <c r="P420" i="5"/>
  <c r="D420" i="9" s="1"/>
  <c r="P412" i="5"/>
  <c r="D412" i="9" s="1"/>
  <c r="P404" i="5"/>
  <c r="D404" i="9" s="1"/>
  <c r="P396" i="5"/>
  <c r="D396" i="9" s="1"/>
  <c r="P388" i="5"/>
  <c r="D388" i="9" s="1"/>
  <c r="P380" i="5"/>
  <c r="D380" i="9" s="1"/>
  <c r="P372" i="5"/>
  <c r="D372" i="9" s="1"/>
  <c r="P364" i="5"/>
  <c r="D364" i="9" s="1"/>
  <c r="P356" i="5"/>
  <c r="D356" i="9" s="1"/>
  <c r="P348" i="5"/>
  <c r="D348" i="9" s="1"/>
  <c r="P340" i="5"/>
  <c r="D340" i="9" s="1"/>
  <c r="P332" i="5"/>
  <c r="D332" i="9" s="1"/>
  <c r="P324" i="5"/>
  <c r="D324" i="9" s="1"/>
  <c r="P316" i="5"/>
  <c r="D316" i="9" s="1"/>
  <c r="P308" i="5"/>
  <c r="D308" i="9" s="1"/>
  <c r="P300" i="5"/>
  <c r="D300" i="9" s="1"/>
  <c r="P292" i="5"/>
  <c r="D292" i="9" s="1"/>
  <c r="P284" i="5"/>
  <c r="D284" i="9" s="1"/>
  <c r="P276" i="5"/>
  <c r="D276" i="9" s="1"/>
  <c r="P268" i="5"/>
  <c r="D268" i="9" s="1"/>
  <c r="P260" i="5"/>
  <c r="D260" i="9" s="1"/>
  <c r="P252" i="5"/>
  <c r="D252" i="9" s="1"/>
  <c r="P244" i="5"/>
  <c r="D244" i="9" s="1"/>
  <c r="P236" i="5"/>
  <c r="D236" i="9" s="1"/>
  <c r="P228" i="5"/>
  <c r="D228" i="9" s="1"/>
  <c r="P220" i="5"/>
  <c r="D220" i="9" s="1"/>
  <c r="P212" i="5"/>
  <c r="D212" i="9" s="1"/>
  <c r="P204" i="5"/>
  <c r="D204" i="9" s="1"/>
  <c r="P196" i="5"/>
  <c r="D196" i="9" s="1"/>
  <c r="P188" i="5"/>
  <c r="D188" i="9" s="1"/>
  <c r="P180" i="5"/>
  <c r="D180" i="9" s="1"/>
  <c r="P172" i="5"/>
  <c r="D172" i="9" s="1"/>
  <c r="P164" i="5"/>
  <c r="D164" i="9" s="1"/>
  <c r="P156" i="5"/>
  <c r="D156" i="9" s="1"/>
  <c r="P148" i="5"/>
  <c r="D148" i="9" s="1"/>
  <c r="P140" i="5"/>
  <c r="D140" i="9" s="1"/>
  <c r="P132" i="5"/>
  <c r="D132" i="9" s="1"/>
  <c r="P124" i="5"/>
  <c r="D124" i="9" s="1"/>
  <c r="P116" i="5"/>
  <c r="D116" i="9" s="1"/>
  <c r="P108" i="5"/>
  <c r="D108" i="9" s="1"/>
  <c r="P100" i="5"/>
  <c r="D100" i="9" s="1"/>
  <c r="P92" i="5"/>
  <c r="D92" i="9" s="1"/>
  <c r="P84" i="5"/>
  <c r="D84" i="9" s="1"/>
  <c r="P76" i="5"/>
  <c r="D76" i="9" s="1"/>
  <c r="P68" i="5"/>
  <c r="D68" i="9" s="1"/>
  <c r="P60" i="5"/>
  <c r="D60" i="9" s="1"/>
  <c r="P52" i="5"/>
  <c r="D52" i="9" s="1"/>
  <c r="P44" i="5"/>
  <c r="D44" i="9" s="1"/>
  <c r="P36" i="5"/>
  <c r="D36" i="9" s="1"/>
  <c r="P28" i="5"/>
  <c r="D28" i="9" s="1"/>
  <c r="P20" i="5"/>
  <c r="D20" i="9" s="1"/>
  <c r="P12" i="5"/>
  <c r="D12" i="9" s="1"/>
  <c r="P4" i="5"/>
  <c r="D4" i="9" s="1"/>
  <c r="X553" i="5"/>
  <c r="J553" i="9" s="1"/>
  <c r="X545" i="5"/>
  <c r="J545" i="9" s="1"/>
  <c r="X537" i="5"/>
  <c r="J537" i="9" s="1"/>
  <c r="X529" i="5"/>
  <c r="J529" i="9" s="1"/>
  <c r="X521" i="5"/>
  <c r="J521" i="9" s="1"/>
  <c r="X513" i="5"/>
  <c r="J513" i="9" s="1"/>
  <c r="X505" i="5"/>
  <c r="J505" i="9" s="1"/>
  <c r="X497" i="5"/>
  <c r="J497" i="9" s="1"/>
  <c r="X489" i="5"/>
  <c r="J489" i="9" s="1"/>
  <c r="X481" i="5"/>
  <c r="J481" i="9" s="1"/>
  <c r="X473" i="5"/>
  <c r="J473" i="9" s="1"/>
  <c r="X465" i="5"/>
  <c r="J465" i="9" s="1"/>
  <c r="X457" i="5"/>
  <c r="J457" i="9" s="1"/>
  <c r="X449" i="5"/>
  <c r="J449" i="9" s="1"/>
  <c r="X441" i="5"/>
  <c r="J441" i="9" s="1"/>
  <c r="X433" i="5"/>
  <c r="J433" i="9" s="1"/>
  <c r="X425" i="5"/>
  <c r="J425" i="9" s="1"/>
  <c r="X417" i="5"/>
  <c r="J417" i="9" s="1"/>
  <c r="X409" i="5"/>
  <c r="J409" i="9" s="1"/>
  <c r="X401" i="5"/>
  <c r="J401" i="9" s="1"/>
  <c r="X393" i="5"/>
  <c r="J393" i="9" s="1"/>
  <c r="X385" i="5"/>
  <c r="J385" i="9" s="1"/>
  <c r="X377" i="5"/>
  <c r="J377" i="9" s="1"/>
  <c r="X369" i="5"/>
  <c r="J369" i="9" s="1"/>
  <c r="X361" i="5"/>
  <c r="J361" i="9" s="1"/>
  <c r="X353" i="5"/>
  <c r="J353" i="9" s="1"/>
  <c r="X345" i="5"/>
  <c r="J345" i="9" s="1"/>
  <c r="X337" i="5"/>
  <c r="J337" i="9" s="1"/>
  <c r="X329" i="5"/>
  <c r="J329" i="9" s="1"/>
  <c r="X321" i="5"/>
  <c r="J321" i="9" s="1"/>
  <c r="X313" i="5"/>
  <c r="J313" i="9" s="1"/>
  <c r="X305" i="5"/>
  <c r="J305" i="9" s="1"/>
  <c r="X297" i="5"/>
  <c r="J297" i="9" s="1"/>
  <c r="X289" i="5"/>
  <c r="J289" i="9" s="1"/>
  <c r="X281" i="5"/>
  <c r="J281" i="9" s="1"/>
  <c r="X273" i="5"/>
  <c r="J273" i="9" s="1"/>
  <c r="X265" i="5"/>
  <c r="J265" i="9" s="1"/>
  <c r="X257" i="5"/>
  <c r="J257" i="9" s="1"/>
  <c r="X249" i="5"/>
  <c r="J249" i="9" s="1"/>
  <c r="X241" i="5"/>
  <c r="J241" i="9" s="1"/>
  <c r="X233" i="5"/>
  <c r="J233" i="9" s="1"/>
  <c r="X225" i="5"/>
  <c r="J225" i="9" s="1"/>
  <c r="X217" i="5"/>
  <c r="J217" i="9" s="1"/>
  <c r="X209" i="5"/>
  <c r="J209" i="9" s="1"/>
  <c r="X201" i="5"/>
  <c r="J201" i="9" s="1"/>
  <c r="X193" i="5"/>
  <c r="J193" i="9" s="1"/>
  <c r="X185" i="5"/>
  <c r="J185" i="9" s="1"/>
  <c r="X177" i="5"/>
  <c r="J177" i="9" s="1"/>
  <c r="X169" i="5"/>
  <c r="J169" i="9" s="1"/>
  <c r="X161" i="5"/>
  <c r="J161" i="9" s="1"/>
  <c r="X153" i="5"/>
  <c r="J153" i="9" s="1"/>
  <c r="X145" i="5"/>
  <c r="J145" i="9" s="1"/>
  <c r="X137" i="5"/>
  <c r="J137" i="9" s="1"/>
  <c r="X129" i="5"/>
  <c r="J129" i="9" s="1"/>
  <c r="X121" i="5"/>
  <c r="J121" i="9" s="1"/>
  <c r="X113" i="5"/>
  <c r="J113" i="9" s="1"/>
  <c r="X105" i="5"/>
  <c r="J105" i="9" s="1"/>
  <c r="X97" i="5"/>
  <c r="J97" i="9" s="1"/>
  <c r="X89" i="5"/>
  <c r="J89" i="9" s="1"/>
  <c r="X81" i="5"/>
  <c r="J81" i="9" s="1"/>
  <c r="X73" i="5"/>
  <c r="J73" i="9" s="1"/>
  <c r="X65" i="5"/>
  <c r="J65" i="9" s="1"/>
  <c r="X57" i="5"/>
  <c r="J57" i="9" s="1"/>
  <c r="X49" i="5"/>
  <c r="J49" i="9" s="1"/>
  <c r="X41" i="5"/>
  <c r="J41" i="9" s="1"/>
  <c r="X33" i="5"/>
  <c r="J33" i="9" s="1"/>
  <c r="X25" i="5"/>
  <c r="J25" i="9" s="1"/>
  <c r="X17" i="5"/>
  <c r="J17" i="9" s="1"/>
  <c r="X9" i="5"/>
  <c r="J9" i="9" s="1"/>
  <c r="Y557" i="5"/>
  <c r="F557" i="9" s="1"/>
  <c r="Y549" i="5"/>
  <c r="F549" i="9" s="1"/>
  <c r="Y541" i="5"/>
  <c r="F541" i="9" s="1"/>
  <c r="Y533" i="5"/>
  <c r="F533" i="9" s="1"/>
  <c r="Y525" i="5"/>
  <c r="F525" i="9" s="1"/>
  <c r="Y517" i="5"/>
  <c r="F517" i="9" s="1"/>
  <c r="Y509" i="5"/>
  <c r="F509" i="9" s="1"/>
  <c r="Y501" i="5"/>
  <c r="F501" i="9" s="1"/>
  <c r="Y493" i="5"/>
  <c r="F493" i="9" s="1"/>
  <c r="Y485" i="5"/>
  <c r="F485" i="9" s="1"/>
  <c r="Y477" i="5"/>
  <c r="F477" i="9" s="1"/>
  <c r="Y469" i="5"/>
  <c r="F469" i="9" s="1"/>
  <c r="Y461" i="5"/>
  <c r="F461" i="9" s="1"/>
  <c r="Y453" i="5"/>
  <c r="F453" i="9" s="1"/>
  <c r="Y445" i="5"/>
  <c r="F445" i="9" s="1"/>
  <c r="Y437" i="5"/>
  <c r="F437" i="9" s="1"/>
  <c r="Y429" i="5"/>
  <c r="F429" i="9" s="1"/>
  <c r="Y421" i="5"/>
  <c r="F421" i="9" s="1"/>
  <c r="Y413" i="5"/>
  <c r="F413" i="9" s="1"/>
  <c r="Y405" i="5"/>
  <c r="F405" i="9" s="1"/>
  <c r="Y397" i="5"/>
  <c r="F397" i="9" s="1"/>
  <c r="Y389" i="5"/>
  <c r="F389" i="9" s="1"/>
  <c r="Y381" i="5"/>
  <c r="F381" i="9" s="1"/>
  <c r="Y373" i="5"/>
  <c r="F373" i="9" s="1"/>
  <c r="Y365" i="5"/>
  <c r="F365" i="9" s="1"/>
  <c r="Y357" i="5"/>
  <c r="F357" i="9" s="1"/>
  <c r="Y349" i="5"/>
  <c r="F349" i="9" s="1"/>
  <c r="Y341" i="5"/>
  <c r="F341" i="9" s="1"/>
  <c r="Y333" i="5"/>
  <c r="F333" i="9" s="1"/>
  <c r="Y325" i="5"/>
  <c r="F325" i="9" s="1"/>
  <c r="Y317" i="5"/>
  <c r="F317" i="9" s="1"/>
  <c r="Y309" i="5"/>
  <c r="F309" i="9" s="1"/>
  <c r="Y301" i="5"/>
  <c r="F301" i="9" s="1"/>
  <c r="Y293" i="5"/>
  <c r="F293" i="9" s="1"/>
  <c r="Y285" i="5"/>
  <c r="F285" i="9" s="1"/>
  <c r="Y277" i="5"/>
  <c r="F277" i="9" s="1"/>
  <c r="Y269" i="5"/>
  <c r="F269" i="9" s="1"/>
  <c r="Y261" i="5"/>
  <c r="F261" i="9" s="1"/>
  <c r="Y253" i="5"/>
  <c r="F253" i="9" s="1"/>
  <c r="Y245" i="5"/>
  <c r="F245" i="9" s="1"/>
  <c r="Y237" i="5"/>
  <c r="F237" i="9" s="1"/>
  <c r="Y229" i="5"/>
  <c r="F229" i="9" s="1"/>
  <c r="Y221" i="5"/>
  <c r="F221" i="9" s="1"/>
  <c r="Y213" i="5"/>
  <c r="F213" i="9" s="1"/>
  <c r="Y205" i="5"/>
  <c r="F205" i="9" s="1"/>
  <c r="Y197" i="5"/>
  <c r="F197" i="9" s="1"/>
  <c r="Y189" i="5"/>
  <c r="F189" i="9" s="1"/>
  <c r="Y181" i="5"/>
  <c r="F181" i="9" s="1"/>
  <c r="Y173" i="5"/>
  <c r="F173" i="9" s="1"/>
  <c r="Y165" i="5"/>
  <c r="F165" i="9" s="1"/>
  <c r="Y157" i="5"/>
  <c r="F157" i="9" s="1"/>
  <c r="Y149" i="5"/>
  <c r="F149" i="9" s="1"/>
  <c r="Y141" i="5"/>
  <c r="F141" i="9" s="1"/>
  <c r="Y133" i="5"/>
  <c r="F133" i="9" s="1"/>
  <c r="Y125" i="5"/>
  <c r="F125" i="9" s="1"/>
  <c r="Y117" i="5"/>
  <c r="F117" i="9" s="1"/>
  <c r="Y101" i="5"/>
  <c r="F101" i="9" s="1"/>
  <c r="Y93" i="5"/>
  <c r="F93" i="9" s="1"/>
  <c r="Y85" i="5"/>
  <c r="F85" i="9" s="1"/>
  <c r="Y77" i="5"/>
  <c r="F77" i="9" s="1"/>
  <c r="Y61" i="5"/>
  <c r="F61" i="9" s="1"/>
  <c r="Y45" i="5"/>
  <c r="F45" i="9" s="1"/>
  <c r="Y37" i="5"/>
  <c r="F37" i="9" s="1"/>
  <c r="Y29" i="5"/>
  <c r="F29" i="9" s="1"/>
  <c r="Y21" i="5"/>
  <c r="F21" i="9" s="1"/>
  <c r="Y13" i="5"/>
  <c r="F13" i="9" s="1"/>
  <c r="Y5" i="5"/>
  <c r="F5" i="9" s="1"/>
  <c r="P555" i="5"/>
  <c r="D555" i="9" s="1"/>
  <c r="P547" i="5"/>
  <c r="D547" i="9" s="1"/>
  <c r="P539" i="5"/>
  <c r="D539" i="9" s="1"/>
  <c r="P531" i="5"/>
  <c r="D531" i="9" s="1"/>
  <c r="P523" i="5"/>
  <c r="D523" i="9" s="1"/>
  <c r="P515" i="5"/>
  <c r="D515" i="9" s="1"/>
  <c r="P507" i="5"/>
  <c r="D507" i="9" s="1"/>
  <c r="P499" i="5"/>
  <c r="D499" i="9" s="1"/>
  <c r="P491" i="5"/>
  <c r="D491" i="9" s="1"/>
  <c r="P483" i="5"/>
  <c r="D483" i="9" s="1"/>
  <c r="P475" i="5"/>
  <c r="D475" i="9" s="1"/>
  <c r="P467" i="5"/>
  <c r="D467" i="9" s="1"/>
  <c r="P459" i="5"/>
  <c r="D459" i="9" s="1"/>
  <c r="P451" i="5"/>
  <c r="D451" i="9" s="1"/>
  <c r="P443" i="5"/>
  <c r="D443" i="9" s="1"/>
  <c r="P435" i="5"/>
  <c r="D435" i="9" s="1"/>
  <c r="P427" i="5"/>
  <c r="D427" i="9" s="1"/>
  <c r="P419" i="5"/>
  <c r="D419" i="9" s="1"/>
  <c r="P411" i="5"/>
  <c r="D411" i="9" s="1"/>
  <c r="P403" i="5"/>
  <c r="D403" i="9" s="1"/>
  <c r="P395" i="5"/>
  <c r="D395" i="9" s="1"/>
  <c r="P387" i="5"/>
  <c r="D387" i="9" s="1"/>
  <c r="P379" i="5"/>
  <c r="D379" i="9" s="1"/>
  <c r="P371" i="5"/>
  <c r="D371" i="9" s="1"/>
  <c r="P363" i="5"/>
  <c r="D363" i="9" s="1"/>
  <c r="P355" i="5"/>
  <c r="D355" i="9" s="1"/>
  <c r="P347" i="5"/>
  <c r="D347" i="9" s="1"/>
  <c r="P339" i="5"/>
  <c r="D339" i="9" s="1"/>
  <c r="P331" i="5"/>
  <c r="D331" i="9" s="1"/>
  <c r="P323" i="5"/>
  <c r="D323" i="9" s="1"/>
  <c r="P315" i="5"/>
  <c r="D315" i="9" s="1"/>
  <c r="P307" i="5"/>
  <c r="D307" i="9" s="1"/>
  <c r="P299" i="5"/>
  <c r="D299" i="9" s="1"/>
  <c r="P291" i="5"/>
  <c r="D291" i="9" s="1"/>
  <c r="P283" i="5"/>
  <c r="D283" i="9" s="1"/>
  <c r="P275" i="5"/>
  <c r="D275" i="9" s="1"/>
  <c r="P267" i="5"/>
  <c r="D267" i="9" s="1"/>
  <c r="P259" i="5"/>
  <c r="D259" i="9" s="1"/>
  <c r="P251" i="5"/>
  <c r="D251" i="9" s="1"/>
  <c r="P243" i="5"/>
  <c r="D243" i="9" s="1"/>
  <c r="P235" i="5"/>
  <c r="D235" i="9" s="1"/>
  <c r="P227" i="5"/>
  <c r="D227" i="9" s="1"/>
  <c r="P219" i="5"/>
  <c r="D219" i="9" s="1"/>
  <c r="P211" i="5"/>
  <c r="D211" i="9" s="1"/>
  <c r="P203" i="5"/>
  <c r="D203" i="9" s="1"/>
  <c r="P195" i="5"/>
  <c r="D195" i="9" s="1"/>
  <c r="P187" i="5"/>
  <c r="D187" i="9" s="1"/>
  <c r="P179" i="5"/>
  <c r="D179" i="9" s="1"/>
  <c r="P171" i="5"/>
  <c r="D171" i="9" s="1"/>
  <c r="P163" i="5"/>
  <c r="D163" i="9" s="1"/>
  <c r="P155" i="5"/>
  <c r="D155" i="9" s="1"/>
  <c r="P147" i="5"/>
  <c r="D147" i="9" s="1"/>
  <c r="P139" i="5"/>
  <c r="D139" i="9" s="1"/>
  <c r="P131" i="5"/>
  <c r="D131" i="9" s="1"/>
  <c r="P123" i="5"/>
  <c r="D123" i="9" s="1"/>
  <c r="P115" i="5"/>
  <c r="D115" i="9" s="1"/>
  <c r="P107" i="5"/>
  <c r="D107" i="9" s="1"/>
  <c r="P99" i="5"/>
  <c r="D99" i="9" s="1"/>
  <c r="P91" i="5"/>
  <c r="D91" i="9" s="1"/>
  <c r="P83" i="5"/>
  <c r="D83" i="9" s="1"/>
  <c r="P75" i="5"/>
  <c r="D75" i="9" s="1"/>
  <c r="P67" i="5"/>
  <c r="D67" i="9" s="1"/>
  <c r="P59" i="5"/>
  <c r="D59" i="9" s="1"/>
  <c r="P51" i="5"/>
  <c r="D51" i="9" s="1"/>
  <c r="P43" i="5"/>
  <c r="D43" i="9" s="1"/>
  <c r="P35" i="5"/>
  <c r="D35" i="9" s="1"/>
  <c r="P27" i="5"/>
  <c r="D27" i="9" s="1"/>
  <c r="P19" i="5"/>
  <c r="D19" i="9" s="1"/>
  <c r="P11" i="5"/>
  <c r="D11" i="9" s="1"/>
  <c r="X552" i="5"/>
  <c r="J552" i="9" s="1"/>
  <c r="X544" i="5"/>
  <c r="J544" i="9" s="1"/>
  <c r="X536" i="5"/>
  <c r="J536" i="9" s="1"/>
  <c r="X528" i="5"/>
  <c r="J528" i="9" s="1"/>
  <c r="X520" i="5"/>
  <c r="J520" i="9" s="1"/>
  <c r="X512" i="5"/>
  <c r="J512" i="9" s="1"/>
  <c r="X504" i="5"/>
  <c r="J504" i="9" s="1"/>
  <c r="X496" i="5"/>
  <c r="J496" i="9" s="1"/>
  <c r="X488" i="5"/>
  <c r="J488" i="9" s="1"/>
  <c r="X480" i="5"/>
  <c r="J480" i="9" s="1"/>
  <c r="X472" i="5"/>
  <c r="J472" i="9" s="1"/>
  <c r="X464" i="5"/>
  <c r="J464" i="9" s="1"/>
  <c r="X456" i="5"/>
  <c r="J456" i="9" s="1"/>
  <c r="X448" i="5"/>
  <c r="J448" i="9" s="1"/>
  <c r="X440" i="5"/>
  <c r="J440" i="9" s="1"/>
  <c r="X432" i="5"/>
  <c r="J432" i="9" s="1"/>
  <c r="X424" i="5"/>
  <c r="J424" i="9" s="1"/>
  <c r="X416" i="5"/>
  <c r="J416" i="9" s="1"/>
  <c r="X408" i="5"/>
  <c r="J408" i="9" s="1"/>
  <c r="X400" i="5"/>
  <c r="J400" i="9" s="1"/>
  <c r="X392" i="5"/>
  <c r="J392" i="9" s="1"/>
  <c r="X384" i="5"/>
  <c r="J384" i="9" s="1"/>
  <c r="X376" i="5"/>
  <c r="J376" i="9" s="1"/>
  <c r="X368" i="5"/>
  <c r="J368" i="9" s="1"/>
  <c r="X360" i="5"/>
  <c r="J360" i="9" s="1"/>
  <c r="X352" i="5"/>
  <c r="J352" i="9" s="1"/>
  <c r="X344" i="5"/>
  <c r="J344" i="9" s="1"/>
  <c r="X336" i="5"/>
  <c r="J336" i="9" s="1"/>
  <c r="X328" i="5"/>
  <c r="J328" i="9" s="1"/>
  <c r="X320" i="5"/>
  <c r="J320" i="9" s="1"/>
  <c r="X312" i="5"/>
  <c r="J312" i="9" s="1"/>
  <c r="X304" i="5"/>
  <c r="J304" i="9" s="1"/>
  <c r="X296" i="5"/>
  <c r="J296" i="9" s="1"/>
  <c r="X288" i="5"/>
  <c r="J288" i="9" s="1"/>
  <c r="X280" i="5"/>
  <c r="J280" i="9" s="1"/>
  <c r="X272" i="5"/>
  <c r="J272" i="9" s="1"/>
  <c r="X264" i="5"/>
  <c r="J264" i="9" s="1"/>
  <c r="X256" i="5"/>
  <c r="J256" i="9" s="1"/>
  <c r="X248" i="5"/>
  <c r="J248" i="9" s="1"/>
  <c r="X240" i="5"/>
  <c r="J240" i="9" s="1"/>
  <c r="X232" i="5"/>
  <c r="J232" i="9" s="1"/>
  <c r="X224" i="5"/>
  <c r="J224" i="9" s="1"/>
  <c r="X216" i="5"/>
  <c r="J216" i="9" s="1"/>
  <c r="X208" i="5"/>
  <c r="J208" i="9" s="1"/>
  <c r="X200" i="5"/>
  <c r="J200" i="9" s="1"/>
  <c r="X192" i="5"/>
  <c r="J192" i="9" s="1"/>
  <c r="X184" i="5"/>
  <c r="J184" i="9" s="1"/>
  <c r="X176" i="5"/>
  <c r="J176" i="9" s="1"/>
  <c r="X168" i="5"/>
  <c r="J168" i="9" s="1"/>
  <c r="X160" i="5"/>
  <c r="J160" i="9" s="1"/>
  <c r="X152" i="5"/>
  <c r="J152" i="9" s="1"/>
  <c r="X144" i="5"/>
  <c r="J144" i="9" s="1"/>
  <c r="X136" i="5"/>
  <c r="J136" i="9" s="1"/>
  <c r="X128" i="5"/>
  <c r="J128" i="9" s="1"/>
  <c r="X120" i="5"/>
  <c r="J120" i="9" s="1"/>
  <c r="X112" i="5"/>
  <c r="J112" i="9" s="1"/>
  <c r="X104" i="5"/>
  <c r="J104" i="9" s="1"/>
  <c r="X96" i="5"/>
  <c r="J96" i="9" s="1"/>
  <c r="X88" i="5"/>
  <c r="J88" i="9" s="1"/>
  <c r="X80" i="5"/>
  <c r="J80" i="9" s="1"/>
  <c r="X72" i="5"/>
  <c r="J72" i="9" s="1"/>
  <c r="X64" i="5"/>
  <c r="J64" i="9" s="1"/>
  <c r="X56" i="5"/>
  <c r="J56" i="9" s="1"/>
  <c r="X48" i="5"/>
  <c r="J48" i="9" s="1"/>
  <c r="X40" i="5"/>
  <c r="J40" i="9" s="1"/>
  <c r="X32" i="5"/>
  <c r="J32" i="9" s="1"/>
  <c r="X24" i="5"/>
  <c r="J24" i="9" s="1"/>
  <c r="X16" i="5"/>
  <c r="J16" i="9" s="1"/>
  <c r="X8" i="5"/>
  <c r="J8" i="9" s="1"/>
  <c r="Y556" i="5"/>
  <c r="F556" i="9" s="1"/>
  <c r="Y548" i="5"/>
  <c r="F548" i="9" s="1"/>
  <c r="Y540" i="5"/>
  <c r="F540" i="9" s="1"/>
  <c r="Y532" i="5"/>
  <c r="F532" i="9" s="1"/>
  <c r="Y524" i="5"/>
  <c r="F524" i="9" s="1"/>
  <c r="Y516" i="5"/>
  <c r="F516" i="9" s="1"/>
  <c r="Y508" i="5"/>
  <c r="F508" i="9" s="1"/>
  <c r="Y500" i="5"/>
  <c r="F500" i="9" s="1"/>
  <c r="Y492" i="5"/>
  <c r="F492" i="9" s="1"/>
  <c r="Y484" i="5"/>
  <c r="F484" i="9" s="1"/>
  <c r="Y476" i="5"/>
  <c r="F476" i="9" s="1"/>
  <c r="Y468" i="5"/>
  <c r="F468" i="9" s="1"/>
  <c r="Y460" i="5"/>
  <c r="F460" i="9" s="1"/>
  <c r="Y452" i="5"/>
  <c r="F452" i="9" s="1"/>
  <c r="Y444" i="5"/>
  <c r="F444" i="9" s="1"/>
  <c r="Y436" i="5"/>
  <c r="F436" i="9" s="1"/>
  <c r="Y428" i="5"/>
  <c r="F428" i="9" s="1"/>
  <c r="Y420" i="5"/>
  <c r="F420" i="9" s="1"/>
  <c r="Y412" i="5"/>
  <c r="F412" i="9" s="1"/>
  <c r="Y404" i="5"/>
  <c r="F404" i="9" s="1"/>
  <c r="Y396" i="5"/>
  <c r="F396" i="9" s="1"/>
  <c r="Y388" i="5"/>
  <c r="F388" i="9" s="1"/>
  <c r="Y380" i="5"/>
  <c r="F380" i="9" s="1"/>
  <c r="Y372" i="5"/>
  <c r="F372" i="9" s="1"/>
  <c r="Y364" i="5"/>
  <c r="F364" i="9" s="1"/>
  <c r="Y356" i="5"/>
  <c r="F356" i="9" s="1"/>
  <c r="Y348" i="5"/>
  <c r="F348" i="9" s="1"/>
  <c r="Y340" i="5"/>
  <c r="F340" i="9" s="1"/>
  <c r="Y332" i="5"/>
  <c r="F332" i="9" s="1"/>
  <c r="Y324" i="5"/>
  <c r="F324" i="9" s="1"/>
  <c r="Y316" i="5"/>
  <c r="F316" i="9" s="1"/>
  <c r="Y308" i="5"/>
  <c r="F308" i="9" s="1"/>
  <c r="Y300" i="5"/>
  <c r="F300" i="9" s="1"/>
  <c r="Y292" i="5"/>
  <c r="F292" i="9" s="1"/>
  <c r="Y284" i="5"/>
  <c r="F284" i="9" s="1"/>
  <c r="Y276" i="5"/>
  <c r="F276" i="9" s="1"/>
  <c r="Y268" i="5"/>
  <c r="F268" i="9" s="1"/>
  <c r="Y260" i="5"/>
  <c r="F260" i="9" s="1"/>
  <c r="Y252" i="5"/>
  <c r="F252" i="9" s="1"/>
  <c r="Y244" i="5"/>
  <c r="F244" i="9" s="1"/>
  <c r="Y236" i="5"/>
  <c r="F236" i="9" s="1"/>
  <c r="Y228" i="5"/>
  <c r="F228" i="9" s="1"/>
  <c r="Y220" i="5"/>
  <c r="F220" i="9" s="1"/>
  <c r="Y212" i="5"/>
  <c r="F212" i="9" s="1"/>
  <c r="Y204" i="5"/>
  <c r="F204" i="9" s="1"/>
  <c r="Y196" i="5"/>
  <c r="F196" i="9" s="1"/>
  <c r="Y188" i="5"/>
  <c r="F188" i="9" s="1"/>
  <c r="Y180" i="5"/>
  <c r="F180" i="9" s="1"/>
  <c r="Y172" i="5"/>
  <c r="F172" i="9" s="1"/>
  <c r="Y164" i="5"/>
  <c r="F164" i="9" s="1"/>
  <c r="Y156" i="5"/>
  <c r="F156" i="9" s="1"/>
  <c r="Y148" i="5"/>
  <c r="F148" i="9" s="1"/>
  <c r="Y140" i="5"/>
  <c r="F140" i="9" s="1"/>
  <c r="Y132" i="5"/>
  <c r="F132" i="9" s="1"/>
  <c r="Y124" i="5"/>
  <c r="F124" i="9" s="1"/>
  <c r="Y116" i="5"/>
  <c r="F116" i="9" s="1"/>
  <c r="Y108" i="5"/>
  <c r="F108" i="9" s="1"/>
  <c r="Y100" i="5"/>
  <c r="F100" i="9" s="1"/>
  <c r="Y92" i="5"/>
  <c r="F92" i="9" s="1"/>
  <c r="Y84" i="5"/>
  <c r="F84" i="9" s="1"/>
  <c r="Y76" i="5"/>
  <c r="F76" i="9" s="1"/>
  <c r="Y68" i="5"/>
  <c r="F68" i="9" s="1"/>
  <c r="Y60" i="5"/>
  <c r="F60" i="9" s="1"/>
  <c r="Y52" i="5"/>
  <c r="F52" i="9" s="1"/>
  <c r="Y44" i="5"/>
  <c r="F44" i="9" s="1"/>
  <c r="Y36" i="5"/>
  <c r="F36" i="9" s="1"/>
  <c r="Y28" i="5"/>
  <c r="F28" i="9" s="1"/>
  <c r="Y20" i="5"/>
  <c r="F20" i="9" s="1"/>
  <c r="Y12" i="5"/>
  <c r="F12" i="9" s="1"/>
  <c r="Y4" i="5"/>
  <c r="F4" i="9" s="1"/>
  <c r="Z3" i="5"/>
  <c r="G3" i="9" s="1"/>
  <c r="P554" i="5"/>
  <c r="D554" i="9" s="1"/>
  <c r="P546" i="5"/>
  <c r="D546" i="9" s="1"/>
  <c r="P538" i="5"/>
  <c r="D538" i="9" s="1"/>
  <c r="P530" i="5"/>
  <c r="D530" i="9" s="1"/>
  <c r="P522" i="5"/>
  <c r="D522" i="9" s="1"/>
  <c r="P514" i="5"/>
  <c r="D514" i="9" s="1"/>
  <c r="P506" i="5"/>
  <c r="D506" i="9" s="1"/>
  <c r="P498" i="5"/>
  <c r="D498" i="9" s="1"/>
  <c r="P490" i="5"/>
  <c r="D490" i="9" s="1"/>
  <c r="P482" i="5"/>
  <c r="D482" i="9" s="1"/>
  <c r="P474" i="5"/>
  <c r="D474" i="9" s="1"/>
  <c r="P466" i="5"/>
  <c r="D466" i="9" s="1"/>
  <c r="P458" i="5"/>
  <c r="D458" i="9" s="1"/>
  <c r="P450" i="5"/>
  <c r="D450" i="9" s="1"/>
  <c r="P442" i="5"/>
  <c r="D442" i="9" s="1"/>
  <c r="P434" i="5"/>
  <c r="D434" i="9" s="1"/>
  <c r="P426" i="5"/>
  <c r="D426" i="9" s="1"/>
  <c r="P418" i="5"/>
  <c r="D418" i="9" s="1"/>
  <c r="P410" i="5"/>
  <c r="D410" i="9" s="1"/>
  <c r="P402" i="5"/>
  <c r="D402" i="9" s="1"/>
  <c r="P394" i="5"/>
  <c r="D394" i="9" s="1"/>
  <c r="P386" i="5"/>
  <c r="D386" i="9" s="1"/>
  <c r="P378" i="5"/>
  <c r="D378" i="9" s="1"/>
  <c r="P370" i="5"/>
  <c r="D370" i="9" s="1"/>
  <c r="P362" i="5"/>
  <c r="D362" i="9" s="1"/>
  <c r="P354" i="5"/>
  <c r="D354" i="9" s="1"/>
  <c r="P346" i="5"/>
  <c r="D346" i="9" s="1"/>
  <c r="P338" i="5"/>
  <c r="D338" i="9" s="1"/>
  <c r="P330" i="5"/>
  <c r="D330" i="9" s="1"/>
  <c r="P322" i="5"/>
  <c r="D322" i="9" s="1"/>
  <c r="P314" i="5"/>
  <c r="D314" i="9" s="1"/>
  <c r="P306" i="5"/>
  <c r="D306" i="9" s="1"/>
  <c r="P298" i="5"/>
  <c r="D298" i="9" s="1"/>
  <c r="P290" i="5"/>
  <c r="D290" i="9" s="1"/>
  <c r="P282" i="5"/>
  <c r="D282" i="9" s="1"/>
  <c r="P274" i="5"/>
  <c r="D274" i="9" s="1"/>
  <c r="P266" i="5"/>
  <c r="D266" i="9" s="1"/>
  <c r="P258" i="5"/>
  <c r="D258" i="9" s="1"/>
  <c r="P250" i="5"/>
  <c r="D250" i="9" s="1"/>
  <c r="P242" i="5"/>
  <c r="D242" i="9" s="1"/>
  <c r="P234" i="5"/>
  <c r="D234" i="9" s="1"/>
  <c r="P226" i="5"/>
  <c r="D226" i="9" s="1"/>
  <c r="P218" i="5"/>
  <c r="D218" i="9" s="1"/>
  <c r="P210" i="5"/>
  <c r="D210" i="9" s="1"/>
  <c r="P202" i="5"/>
  <c r="D202" i="9" s="1"/>
  <c r="P194" i="5"/>
  <c r="D194" i="9" s="1"/>
  <c r="P186" i="5"/>
  <c r="D186" i="9" s="1"/>
  <c r="P178" i="5"/>
  <c r="D178" i="9" s="1"/>
  <c r="P170" i="5"/>
  <c r="D170" i="9" s="1"/>
  <c r="P162" i="5"/>
  <c r="D162" i="9" s="1"/>
  <c r="P154" i="5"/>
  <c r="D154" i="9" s="1"/>
  <c r="P146" i="5"/>
  <c r="D146" i="9" s="1"/>
  <c r="P138" i="5"/>
  <c r="D138" i="9" s="1"/>
  <c r="P130" i="5"/>
  <c r="D130" i="9" s="1"/>
  <c r="P122" i="5"/>
  <c r="D122" i="9" s="1"/>
  <c r="P114" i="5"/>
  <c r="D114" i="9" s="1"/>
  <c r="P106" i="5"/>
  <c r="D106" i="9" s="1"/>
  <c r="P98" i="5"/>
  <c r="D98" i="9" s="1"/>
  <c r="P90" i="5"/>
  <c r="D90" i="9" s="1"/>
  <c r="P82" i="5"/>
  <c r="D82" i="9" s="1"/>
  <c r="P74" i="5"/>
  <c r="D74" i="9" s="1"/>
  <c r="P66" i="5"/>
  <c r="D66" i="9" s="1"/>
  <c r="P58" i="5"/>
  <c r="D58" i="9" s="1"/>
  <c r="P50" i="5"/>
  <c r="D50" i="9" s="1"/>
  <c r="P42" i="5"/>
  <c r="D42" i="9" s="1"/>
  <c r="P34" i="5"/>
  <c r="D34" i="9" s="1"/>
  <c r="P26" i="5"/>
  <c r="D26" i="9" s="1"/>
  <c r="P18" i="5"/>
  <c r="D18" i="9" s="1"/>
  <c r="P10" i="5"/>
  <c r="D10" i="9" s="1"/>
  <c r="Z2" i="5"/>
  <c r="G2" i="9" s="1"/>
  <c r="X551" i="5"/>
  <c r="J551" i="9" s="1"/>
  <c r="X543" i="5"/>
  <c r="J543" i="9" s="1"/>
  <c r="X535" i="5"/>
  <c r="J535" i="9" s="1"/>
  <c r="X527" i="5"/>
  <c r="J527" i="9" s="1"/>
  <c r="X519" i="5"/>
  <c r="J519" i="9" s="1"/>
  <c r="X511" i="5"/>
  <c r="J511" i="9" s="1"/>
  <c r="X503" i="5"/>
  <c r="J503" i="9" s="1"/>
  <c r="X495" i="5"/>
  <c r="J495" i="9" s="1"/>
  <c r="X487" i="5"/>
  <c r="J487" i="9" s="1"/>
  <c r="X479" i="5"/>
  <c r="J479" i="9" s="1"/>
  <c r="X471" i="5"/>
  <c r="J471" i="9" s="1"/>
  <c r="X463" i="5"/>
  <c r="J463" i="9" s="1"/>
  <c r="X455" i="5"/>
  <c r="J455" i="9" s="1"/>
  <c r="X447" i="5"/>
  <c r="J447" i="9" s="1"/>
  <c r="X439" i="5"/>
  <c r="J439" i="9" s="1"/>
  <c r="X431" i="5"/>
  <c r="J431" i="9" s="1"/>
  <c r="X423" i="5"/>
  <c r="J423" i="9" s="1"/>
  <c r="X415" i="5"/>
  <c r="J415" i="9" s="1"/>
  <c r="X407" i="5"/>
  <c r="J407" i="9" s="1"/>
  <c r="X399" i="5"/>
  <c r="J399" i="9" s="1"/>
  <c r="X391" i="5"/>
  <c r="J391" i="9" s="1"/>
  <c r="X383" i="5"/>
  <c r="J383" i="9" s="1"/>
  <c r="X375" i="5"/>
  <c r="J375" i="9" s="1"/>
  <c r="X367" i="5"/>
  <c r="J367" i="9" s="1"/>
  <c r="X359" i="5"/>
  <c r="J359" i="9" s="1"/>
  <c r="X351" i="5"/>
  <c r="J351" i="9" s="1"/>
  <c r="X343" i="5"/>
  <c r="J343" i="9" s="1"/>
  <c r="X335" i="5"/>
  <c r="J335" i="9" s="1"/>
  <c r="X327" i="5"/>
  <c r="J327" i="9" s="1"/>
  <c r="X319" i="5"/>
  <c r="J319" i="9" s="1"/>
  <c r="X311" i="5"/>
  <c r="J311" i="9" s="1"/>
  <c r="X303" i="5"/>
  <c r="J303" i="9" s="1"/>
  <c r="X295" i="5"/>
  <c r="J295" i="9" s="1"/>
  <c r="X287" i="5"/>
  <c r="J287" i="9" s="1"/>
  <c r="X279" i="5"/>
  <c r="J279" i="9" s="1"/>
  <c r="X271" i="5"/>
  <c r="J271" i="9" s="1"/>
  <c r="X263" i="5"/>
  <c r="J263" i="9" s="1"/>
  <c r="X255" i="5"/>
  <c r="J255" i="9" s="1"/>
  <c r="X247" i="5"/>
  <c r="J247" i="9" s="1"/>
  <c r="X239" i="5"/>
  <c r="J239" i="9" s="1"/>
  <c r="X231" i="5"/>
  <c r="J231" i="9" s="1"/>
  <c r="X223" i="5"/>
  <c r="J223" i="9" s="1"/>
  <c r="X215" i="5"/>
  <c r="J215" i="9" s="1"/>
  <c r="X207" i="5"/>
  <c r="J207" i="9" s="1"/>
  <c r="X199" i="5"/>
  <c r="J199" i="9" s="1"/>
  <c r="X191" i="5"/>
  <c r="J191" i="9" s="1"/>
  <c r="X183" i="5"/>
  <c r="J183" i="9" s="1"/>
  <c r="X175" i="5"/>
  <c r="J175" i="9" s="1"/>
  <c r="X167" i="5"/>
  <c r="J167" i="9" s="1"/>
  <c r="X159" i="5"/>
  <c r="J159" i="9" s="1"/>
  <c r="X151" i="5"/>
  <c r="J151" i="9" s="1"/>
  <c r="X143" i="5"/>
  <c r="J143" i="9" s="1"/>
  <c r="X135" i="5"/>
  <c r="J135" i="9" s="1"/>
  <c r="X127" i="5"/>
  <c r="J127" i="9" s="1"/>
  <c r="X119" i="5"/>
  <c r="J119" i="9" s="1"/>
  <c r="X111" i="5"/>
  <c r="J111" i="9" s="1"/>
  <c r="X103" i="5"/>
  <c r="J103" i="9" s="1"/>
  <c r="X95" i="5"/>
  <c r="J95" i="9" s="1"/>
  <c r="X87" i="5"/>
  <c r="J87" i="9" s="1"/>
  <c r="X79" i="5"/>
  <c r="J79" i="9" s="1"/>
  <c r="X71" i="5"/>
  <c r="J71" i="9" s="1"/>
  <c r="X63" i="5"/>
  <c r="J63" i="9" s="1"/>
  <c r="X55" i="5"/>
  <c r="J55" i="9" s="1"/>
  <c r="X47" i="5"/>
  <c r="J47" i="9" s="1"/>
  <c r="X39" i="5"/>
  <c r="J39" i="9" s="1"/>
  <c r="X31" i="5"/>
  <c r="J31" i="9" s="1"/>
  <c r="X23" i="5"/>
  <c r="J23" i="9" s="1"/>
  <c r="X15" i="5"/>
  <c r="J15" i="9" s="1"/>
  <c r="X7" i="5"/>
  <c r="J7" i="9" s="1"/>
  <c r="Y555" i="5"/>
  <c r="F555" i="9" s="1"/>
  <c r="Y547" i="5"/>
  <c r="F547" i="9" s="1"/>
  <c r="Y539" i="5"/>
  <c r="F539" i="9" s="1"/>
  <c r="Y531" i="5"/>
  <c r="F531" i="9" s="1"/>
  <c r="Y523" i="5"/>
  <c r="F523" i="9" s="1"/>
  <c r="Y515" i="5"/>
  <c r="F515" i="9" s="1"/>
  <c r="Y507" i="5"/>
  <c r="F507" i="9" s="1"/>
  <c r="Y499" i="5"/>
  <c r="F499" i="9" s="1"/>
  <c r="Y491" i="5"/>
  <c r="F491" i="9" s="1"/>
  <c r="Y483" i="5"/>
  <c r="F483" i="9" s="1"/>
  <c r="Y475" i="5"/>
  <c r="F475" i="9" s="1"/>
  <c r="Y467" i="5"/>
  <c r="F467" i="9" s="1"/>
  <c r="Y459" i="5"/>
  <c r="F459" i="9" s="1"/>
  <c r="Y451" i="5"/>
  <c r="F451" i="9" s="1"/>
  <c r="Y443" i="5"/>
  <c r="F443" i="9" s="1"/>
  <c r="Y435" i="5"/>
  <c r="F435" i="9" s="1"/>
  <c r="Y427" i="5"/>
  <c r="F427" i="9" s="1"/>
  <c r="Y419" i="5"/>
  <c r="F419" i="9" s="1"/>
  <c r="Y411" i="5"/>
  <c r="F411" i="9" s="1"/>
  <c r="Y403" i="5"/>
  <c r="F403" i="9" s="1"/>
  <c r="Y395" i="5"/>
  <c r="F395" i="9" s="1"/>
  <c r="Y387" i="5"/>
  <c r="F387" i="9" s="1"/>
  <c r="Y379" i="5"/>
  <c r="F379" i="9" s="1"/>
  <c r="Y371" i="5"/>
  <c r="F371" i="9" s="1"/>
  <c r="Y363" i="5"/>
  <c r="F363" i="9" s="1"/>
  <c r="Y355" i="5"/>
  <c r="F355" i="9" s="1"/>
  <c r="Y347" i="5"/>
  <c r="F347" i="9" s="1"/>
  <c r="Y339" i="5"/>
  <c r="F339" i="9" s="1"/>
  <c r="Y331" i="5"/>
  <c r="F331" i="9" s="1"/>
  <c r="Y323" i="5"/>
  <c r="F323" i="9" s="1"/>
  <c r="Y315" i="5"/>
  <c r="F315" i="9" s="1"/>
  <c r="Y307" i="5"/>
  <c r="F307" i="9" s="1"/>
  <c r="Y299" i="5"/>
  <c r="F299" i="9" s="1"/>
  <c r="Y291" i="5"/>
  <c r="F291" i="9" s="1"/>
  <c r="Y283" i="5"/>
  <c r="F283" i="9" s="1"/>
  <c r="Y275" i="5"/>
  <c r="F275" i="9" s="1"/>
  <c r="Y267" i="5"/>
  <c r="F267" i="9" s="1"/>
  <c r="Y259" i="5"/>
  <c r="F259" i="9" s="1"/>
  <c r="Y251" i="5"/>
  <c r="F251" i="9" s="1"/>
  <c r="Y243" i="5"/>
  <c r="F243" i="9" s="1"/>
  <c r="Y235" i="5"/>
  <c r="F235" i="9" s="1"/>
  <c r="Y227" i="5"/>
  <c r="F227" i="9" s="1"/>
  <c r="Y219" i="5"/>
  <c r="F219" i="9" s="1"/>
  <c r="Y211" i="5"/>
  <c r="F211" i="9" s="1"/>
  <c r="Y203" i="5"/>
  <c r="F203" i="9" s="1"/>
  <c r="Y195" i="5"/>
  <c r="F195" i="9" s="1"/>
  <c r="Y187" i="5"/>
  <c r="F187" i="9" s="1"/>
  <c r="Y179" i="5"/>
  <c r="F179" i="9" s="1"/>
  <c r="Y171" i="5"/>
  <c r="F171" i="9" s="1"/>
  <c r="Y163" i="5"/>
  <c r="F163" i="9" s="1"/>
  <c r="Y155" i="5"/>
  <c r="F155" i="9" s="1"/>
  <c r="Y147" i="5"/>
  <c r="F147" i="9" s="1"/>
  <c r="Y139" i="5"/>
  <c r="F139" i="9" s="1"/>
  <c r="Y131" i="5"/>
  <c r="F131" i="9" s="1"/>
  <c r="Y123" i="5"/>
  <c r="F123" i="9" s="1"/>
  <c r="Y115" i="5"/>
  <c r="F115" i="9" s="1"/>
  <c r="Y107" i="5"/>
  <c r="F107" i="9" s="1"/>
  <c r="Y99" i="5"/>
  <c r="F99" i="9" s="1"/>
  <c r="Y91" i="5"/>
  <c r="F91" i="9" s="1"/>
  <c r="Y83" i="5"/>
  <c r="F83" i="9" s="1"/>
  <c r="Y75" i="5"/>
  <c r="F75" i="9" s="1"/>
  <c r="Y67" i="5"/>
  <c r="F67" i="9" s="1"/>
  <c r="Y59" i="5"/>
  <c r="F59" i="9" s="1"/>
  <c r="Y51" i="5"/>
  <c r="F51" i="9" s="1"/>
  <c r="Y43" i="5"/>
  <c r="F43" i="9" s="1"/>
  <c r="Y35" i="5"/>
  <c r="F35" i="9" s="1"/>
  <c r="Y27" i="5"/>
  <c r="F27" i="9" s="1"/>
  <c r="Y19" i="5"/>
  <c r="F19" i="9" s="1"/>
  <c r="Y11" i="5"/>
  <c r="F11" i="9" s="1"/>
  <c r="Y3" i="5"/>
  <c r="F3" i="9" s="1"/>
  <c r="M41" i="5"/>
  <c r="I41" i="9" s="1"/>
  <c r="M34" i="5"/>
  <c r="I34" i="9" s="1"/>
  <c r="M26" i="5"/>
  <c r="I26" i="9" s="1"/>
  <c r="M18" i="5"/>
  <c r="I18" i="9" s="1"/>
  <c r="M10" i="5"/>
  <c r="I10" i="9" s="1"/>
  <c r="M33" i="5"/>
  <c r="I33" i="9" s="1"/>
  <c r="M25" i="5"/>
  <c r="I25" i="9" s="1"/>
  <c r="M17" i="5"/>
  <c r="I17" i="9" s="1"/>
  <c r="M9" i="5"/>
  <c r="I9" i="9" s="1"/>
  <c r="M30" i="5"/>
  <c r="I30" i="9" s="1"/>
  <c r="M22" i="5"/>
  <c r="I22" i="9" s="1"/>
  <c r="M14" i="5"/>
  <c r="I14" i="9" s="1"/>
  <c r="M6" i="5"/>
  <c r="I6" i="9" s="1"/>
  <c r="M37" i="5"/>
  <c r="I37" i="9" s="1"/>
  <c r="M29" i="5"/>
  <c r="I29" i="9" s="1"/>
  <c r="M21" i="5"/>
  <c r="I21" i="9" s="1"/>
  <c r="M13" i="5"/>
  <c r="I13" i="9" s="1"/>
  <c r="M5" i="5"/>
  <c r="I5" i="9" s="1"/>
  <c r="M36" i="5"/>
  <c r="I36" i="9" s="1"/>
  <c r="M28" i="5"/>
  <c r="I28" i="9" s="1"/>
  <c r="M20" i="5"/>
  <c r="I20" i="9" s="1"/>
  <c r="M12" i="5"/>
  <c r="I12" i="9" s="1"/>
  <c r="M4" i="5"/>
  <c r="I4" i="9" s="1"/>
  <c r="M2" i="5"/>
  <c r="I2" i="9" s="1"/>
  <c r="M32" i="5"/>
  <c r="I32" i="9" s="1"/>
  <c r="M24" i="5"/>
  <c r="I24" i="9" s="1"/>
  <c r="M16" i="5"/>
  <c r="I16" i="9" s="1"/>
  <c r="M8" i="5"/>
  <c r="I8" i="9" s="1"/>
  <c r="M31" i="5"/>
  <c r="I31" i="9" s="1"/>
  <c r="M23" i="5"/>
  <c r="I23" i="9" s="1"/>
  <c r="M15" i="5"/>
  <c r="I15" i="9" s="1"/>
  <c r="M7" i="5"/>
  <c r="I7" i="9" s="1"/>
  <c r="M35" i="5"/>
  <c r="I35" i="9" s="1"/>
  <c r="M27" i="5"/>
  <c r="I27" i="9" s="1"/>
  <c r="M19" i="5"/>
  <c r="I19" i="9" s="1"/>
  <c r="M11" i="5"/>
  <c r="I11" i="9" s="1"/>
  <c r="M3" i="5"/>
  <c r="I3" i="9" s="1"/>
  <c r="AA135" i="5" l="1"/>
  <c r="G135" i="9"/>
  <c r="AA167" i="5"/>
  <c r="G167" i="9"/>
  <c r="AA199" i="5"/>
  <c r="G199" i="9"/>
  <c r="AA231" i="5"/>
  <c r="G231" i="9"/>
  <c r="AA263" i="5"/>
  <c r="G263" i="9"/>
  <c r="AA295" i="5"/>
  <c r="G295" i="9"/>
  <c r="AA327" i="5"/>
  <c r="G327" i="9"/>
  <c r="AA359" i="5"/>
  <c r="G359" i="9"/>
  <c r="AA391" i="5"/>
  <c r="G391" i="9"/>
  <c r="AA423" i="5"/>
  <c r="G423" i="9"/>
  <c r="AA455" i="5"/>
  <c r="G455" i="9"/>
  <c r="AA487" i="5"/>
  <c r="G487" i="9"/>
  <c r="AA519" i="5"/>
  <c r="G519" i="9"/>
  <c r="AA551" i="5"/>
  <c r="G551" i="9"/>
  <c r="AA40" i="5"/>
  <c r="AA72" i="5"/>
  <c r="AA104" i="5"/>
  <c r="AA29" i="5"/>
  <c r="AA13" i="5"/>
  <c r="AA3" i="5"/>
  <c r="AA44" i="5"/>
  <c r="AA76" i="5"/>
  <c r="AA108" i="5"/>
  <c r="AA468" i="5"/>
  <c r="G468" i="9"/>
  <c r="AA500" i="5"/>
  <c r="G500" i="9"/>
  <c r="AA532" i="5"/>
  <c r="G532" i="9"/>
  <c r="AA27" i="5"/>
  <c r="AA61" i="5"/>
  <c r="AA93" i="5"/>
  <c r="AA18" i="5"/>
  <c r="AA17" i="5"/>
  <c r="AA46" i="5"/>
  <c r="AA78" i="5"/>
  <c r="AA110" i="5"/>
  <c r="AA9" i="5"/>
  <c r="G119" i="9"/>
  <c r="AA143" i="5"/>
  <c r="G143" i="9"/>
  <c r="AA175" i="5"/>
  <c r="G175" i="9"/>
  <c r="AA207" i="5"/>
  <c r="G207" i="9"/>
  <c r="AA239" i="5"/>
  <c r="G239" i="9"/>
  <c r="AA271" i="5"/>
  <c r="G271" i="9"/>
  <c r="AA303" i="5"/>
  <c r="G303" i="9"/>
  <c r="AA335" i="5"/>
  <c r="G335" i="9"/>
  <c r="AA367" i="5"/>
  <c r="G367" i="9"/>
  <c r="AA399" i="5"/>
  <c r="G399" i="9"/>
  <c r="AA431" i="5"/>
  <c r="G431" i="9"/>
  <c r="AA463" i="5"/>
  <c r="G463" i="9"/>
  <c r="AA495" i="5"/>
  <c r="G495" i="9"/>
  <c r="AA527" i="5"/>
  <c r="G527" i="9"/>
  <c r="AA48" i="5"/>
  <c r="AA80" i="5"/>
  <c r="AA112" i="5"/>
  <c r="AA152" i="5"/>
  <c r="AA184" i="5"/>
  <c r="AA216" i="5"/>
  <c r="AA248" i="5"/>
  <c r="AA280" i="5"/>
  <c r="AA312" i="5"/>
  <c r="AA344" i="5"/>
  <c r="AA376" i="5"/>
  <c r="AA408" i="5"/>
  <c r="AA440" i="5"/>
  <c r="AA472" i="5"/>
  <c r="AA504" i="5"/>
  <c r="AA536" i="5"/>
  <c r="AA12" i="5"/>
  <c r="AA49" i="5"/>
  <c r="AA81" i="5"/>
  <c r="AA113" i="5"/>
  <c r="AA145" i="5"/>
  <c r="AA177" i="5"/>
  <c r="AA209" i="5"/>
  <c r="AA241" i="5"/>
  <c r="AA273" i="5"/>
  <c r="AA305" i="5"/>
  <c r="AA337" i="5"/>
  <c r="AA369" i="5"/>
  <c r="AA401" i="5"/>
  <c r="AA433" i="5"/>
  <c r="AA465" i="5"/>
  <c r="AA497" i="5"/>
  <c r="AA529" i="5"/>
  <c r="AA130" i="5"/>
  <c r="AA162" i="5"/>
  <c r="AA194" i="5"/>
  <c r="AA226" i="5"/>
  <c r="AA258" i="5"/>
  <c r="AA290" i="5"/>
  <c r="AA322" i="5"/>
  <c r="AA354" i="5"/>
  <c r="AA386" i="5"/>
  <c r="AA418" i="5"/>
  <c r="AA450" i="5"/>
  <c r="AA482" i="5"/>
  <c r="AA514" i="5"/>
  <c r="AA546" i="5"/>
  <c r="AA59" i="5"/>
  <c r="AA91" i="5"/>
  <c r="AA123" i="5"/>
  <c r="AA155" i="5"/>
  <c r="AA187" i="5"/>
  <c r="AA219" i="5"/>
  <c r="AA251" i="5"/>
  <c r="AA283" i="5"/>
  <c r="AA315" i="5"/>
  <c r="AA347" i="5"/>
  <c r="AA379" i="5"/>
  <c r="AA411" i="5"/>
  <c r="AA443" i="5"/>
  <c r="AA475" i="5"/>
  <c r="AA507" i="5"/>
  <c r="AA539" i="5"/>
  <c r="AA52" i="5"/>
  <c r="AA84" i="5"/>
  <c r="AA116" i="5"/>
  <c r="AA148" i="5"/>
  <c r="AA180" i="5"/>
  <c r="AA212" i="5"/>
  <c r="AA244" i="5"/>
  <c r="AA276" i="5"/>
  <c r="AA308" i="5"/>
  <c r="AA340" i="5"/>
  <c r="AA372" i="5"/>
  <c r="AA404" i="5"/>
  <c r="AA436" i="5"/>
  <c r="AA476" i="5"/>
  <c r="G476" i="9"/>
  <c r="AA508" i="5"/>
  <c r="G508" i="9"/>
  <c r="AA540" i="5"/>
  <c r="G540" i="9"/>
  <c r="AA69" i="5"/>
  <c r="AA101" i="5"/>
  <c r="AA133" i="5"/>
  <c r="AA165" i="5"/>
  <c r="AA197" i="5"/>
  <c r="AA229" i="5"/>
  <c r="AA261" i="5"/>
  <c r="AA293" i="5"/>
  <c r="AA325" i="5"/>
  <c r="AA357" i="5"/>
  <c r="AA10" i="5"/>
  <c r="AA7" i="5"/>
  <c r="AA54" i="5"/>
  <c r="AA86" i="5"/>
  <c r="AA150" i="5"/>
  <c r="AA31" i="5"/>
  <c r="AA151" i="5"/>
  <c r="G151" i="9"/>
  <c r="AA183" i="5"/>
  <c r="G183" i="9"/>
  <c r="AA215" i="5"/>
  <c r="G215" i="9"/>
  <c r="AA247" i="5"/>
  <c r="G247" i="9"/>
  <c r="AA279" i="5"/>
  <c r="G279" i="9"/>
  <c r="AA311" i="5"/>
  <c r="G311" i="9"/>
  <c r="AA343" i="5"/>
  <c r="G343" i="9"/>
  <c r="AA375" i="5"/>
  <c r="G375" i="9"/>
  <c r="AA407" i="5"/>
  <c r="G407" i="9"/>
  <c r="AA439" i="5"/>
  <c r="G439" i="9"/>
  <c r="AA471" i="5"/>
  <c r="G471" i="9"/>
  <c r="AA503" i="5"/>
  <c r="G503" i="9"/>
  <c r="AA535" i="5"/>
  <c r="G535" i="9"/>
  <c r="AA56" i="5"/>
  <c r="AA88" i="5"/>
  <c r="AA5" i="5"/>
  <c r="AA484" i="5"/>
  <c r="G484" i="9"/>
  <c r="AA516" i="5"/>
  <c r="G516" i="9"/>
  <c r="AA548" i="5"/>
  <c r="G548" i="9"/>
  <c r="AA45" i="5"/>
  <c r="AA77" i="5"/>
  <c r="AA109" i="5"/>
  <c r="AA34" i="5"/>
  <c r="AA2" i="5"/>
  <c r="AA35" i="5"/>
  <c r="AA62" i="5"/>
  <c r="AA94" i="5"/>
  <c r="AA6" i="5"/>
  <c r="AA127" i="5"/>
  <c r="G127" i="9"/>
  <c r="AA159" i="5"/>
  <c r="G159" i="9"/>
  <c r="AA191" i="5"/>
  <c r="G191" i="9"/>
  <c r="AA223" i="5"/>
  <c r="G223" i="9"/>
  <c r="AA255" i="5"/>
  <c r="G255" i="9"/>
  <c r="AA287" i="5"/>
  <c r="G287" i="9"/>
  <c r="AA319" i="5"/>
  <c r="G319" i="9"/>
  <c r="AA351" i="5"/>
  <c r="G351" i="9"/>
  <c r="AA383" i="5"/>
  <c r="G383" i="9"/>
  <c r="AA415" i="5"/>
  <c r="G415" i="9"/>
  <c r="AA447" i="5"/>
  <c r="G447" i="9"/>
  <c r="AA479" i="5"/>
  <c r="G479" i="9"/>
  <c r="AA511" i="5"/>
  <c r="G511" i="9"/>
  <c r="AA543" i="5"/>
  <c r="G543" i="9"/>
  <c r="AA28" i="5"/>
  <c r="AA64" i="5"/>
  <c r="AA96" i="5"/>
  <c r="AA136" i="5"/>
  <c r="AA168" i="5"/>
  <c r="AA200" i="5"/>
  <c r="AA232" i="5"/>
  <c r="AA264" i="5"/>
  <c r="AA296" i="5"/>
  <c r="AA328" i="5"/>
  <c r="AA360" i="5"/>
  <c r="AA392" i="5"/>
  <c r="AA424" i="5"/>
  <c r="AA456" i="5"/>
  <c r="AA488" i="5"/>
  <c r="AA520" i="5"/>
  <c r="AA552" i="5"/>
  <c r="AA65" i="5"/>
  <c r="AA97" i="5"/>
  <c r="AA129" i="5"/>
  <c r="AA161" i="5"/>
  <c r="AA193" i="5"/>
  <c r="AA225" i="5"/>
  <c r="AA257" i="5"/>
  <c r="AA289" i="5"/>
  <c r="AA321" i="5"/>
  <c r="AA353" i="5"/>
  <c r="AA385" i="5"/>
  <c r="AA417" i="5"/>
  <c r="AA449" i="5"/>
  <c r="AA481" i="5"/>
  <c r="AA513" i="5"/>
  <c r="AA545" i="5"/>
  <c r="AA37" i="5"/>
  <c r="AA146" i="5"/>
  <c r="AA178" i="5"/>
  <c r="AA210" i="5"/>
  <c r="AA242" i="5"/>
  <c r="AA274" i="5"/>
  <c r="AA306" i="5"/>
  <c r="AA338" i="5"/>
  <c r="AA370" i="5"/>
  <c r="AA402" i="5"/>
  <c r="AA434" i="5"/>
  <c r="AA466" i="5"/>
  <c r="AA498" i="5"/>
  <c r="AA530" i="5"/>
  <c r="AA4" i="5"/>
  <c r="AA139" i="5"/>
  <c r="AA171" i="5"/>
  <c r="AA203" i="5"/>
  <c r="AA235" i="5"/>
  <c r="AA267" i="5"/>
  <c r="AA299" i="5"/>
  <c r="AA331" i="5"/>
  <c r="AA363" i="5"/>
  <c r="AA395" i="5"/>
  <c r="AA427" i="5"/>
  <c r="AA459" i="5"/>
  <c r="AA491" i="5"/>
  <c r="AA523" i="5"/>
  <c r="AA20" i="5"/>
  <c r="AA68" i="5"/>
  <c r="AA100" i="5"/>
  <c r="AA132" i="5"/>
  <c r="AA164" i="5"/>
  <c r="AA196" i="5"/>
  <c r="AA228" i="5"/>
  <c r="AA260" i="5"/>
  <c r="AA292" i="5"/>
  <c r="AA324" i="5"/>
  <c r="AA356" i="5"/>
  <c r="AA388" i="5"/>
  <c r="AA420" i="5"/>
  <c r="AA452" i="5"/>
  <c r="AA492" i="5"/>
  <c r="G492" i="9"/>
  <c r="AA524" i="5"/>
  <c r="G524" i="9"/>
  <c r="AA556" i="5"/>
  <c r="G556" i="9"/>
  <c r="AA53" i="5"/>
  <c r="AA85" i="5"/>
  <c r="AA117" i="5"/>
  <c r="AA149" i="5"/>
  <c r="AA181" i="5"/>
  <c r="AA213" i="5"/>
  <c r="AA245" i="5"/>
  <c r="AA277" i="5"/>
  <c r="AA309" i="5"/>
  <c r="AA26" i="5"/>
  <c r="AA25" i="5"/>
  <c r="AA38" i="5"/>
  <c r="AA70" i="5"/>
  <c r="AA102" i="5"/>
  <c r="AA134" i="5"/>
  <c r="AA166" i="5"/>
  <c r="AA198" i="5"/>
  <c r="AA33" i="5"/>
  <c r="AA21" i="5"/>
  <c r="W3" i="5"/>
  <c r="W4" i="5" s="1"/>
  <c r="AA558" i="5" l="1"/>
</calcChain>
</file>

<file path=xl/sharedStrings.xml><?xml version="1.0" encoding="utf-8"?>
<sst xmlns="http://schemas.openxmlformats.org/spreadsheetml/2006/main" count="1921" uniqueCount="816">
  <si>
    <t>Partner</t>
  </si>
  <si>
    <t>Due Date</t>
  </si>
  <si>
    <t>Invoice lines/Account</t>
  </si>
  <si>
    <t>Invoice lines/Product</t>
  </si>
  <si>
    <t>Invoice lines/Quantity</t>
  </si>
  <si>
    <t>Invoice lines/Unit Price</t>
  </si>
  <si>
    <t>Invoice lines/Analytic Distribution</t>
  </si>
  <si>
    <t>THE RED SEA REAL ESTATE COMPANY</t>
  </si>
  <si>
    <t>Invoice lines/Taxes</t>
  </si>
  <si>
    <t>__export__.account_analytic_account_1028_378dac3f</t>
  </si>
  <si>
    <t>مشروع _ الحمرا SEVEN FACADE _ شابورجي</t>
  </si>
  <si>
    <t>خطة الو سيستمز 2024</t>
  </si>
  <si>
    <t>__export__.account_analytic_account_1029_039ae686</t>
  </si>
  <si>
    <t>مشروع_Economy Based Compound</t>
  </si>
  <si>
    <t>__export__.account_analytic_account_1030_2d85655d</t>
  </si>
  <si>
    <t>مشروع_مسجد شرورة</t>
  </si>
  <si>
    <t>__export__.account_analytic_account_1031_6dbb9f70</t>
  </si>
  <si>
    <t>مشروع _ فندق الشورى المركزى _شركة البحر الاحمر</t>
  </si>
  <si>
    <t>__export__.account_analytic_account_1032_7be345dd</t>
  </si>
  <si>
    <t>مشروع _ مشروع الاسكان  المنطقة الجنوبية _ شابورجى</t>
  </si>
  <si>
    <t>__export__.account_analytic_account_1033_33097072</t>
  </si>
  <si>
    <t>مشروع _ اكيا المدينه يوسف  مروان</t>
  </si>
  <si>
    <t>__export__.account_analytic_account_1034_24c9a4d1</t>
  </si>
  <si>
    <t>مشروع _ امالا_ شركه حسن علام _ اعمال ستيل</t>
  </si>
  <si>
    <t>__export__.account_analytic_account_1035_f06b97e6</t>
  </si>
  <si>
    <t>مشروع _سنداله C4  - أعمال تركيب زجاج ملون _ بكين</t>
  </si>
  <si>
    <t>__export__.account_analytic_account_61_3d22213a</t>
  </si>
  <si>
    <t>مشروع _ كاب 2 b2 شركة العراب_2018</t>
  </si>
  <si>
    <t>__export__.account_analytic_account_1036_84defbe5</t>
  </si>
  <si>
    <t>هايلوكس غمارتين 2013/ا ن ق 3605</t>
  </si>
  <si>
    <t>__export__.account_analytic_account_1037_9c480548</t>
  </si>
  <si>
    <t>سياره يارس 2016 لوحه رقم  ح ه ح 9157</t>
  </si>
  <si>
    <t>__export__.account_analytic_account_1038_908c873f</t>
  </si>
  <si>
    <t>دينا ايسوز2013 /ا ن و 2483-2463</t>
  </si>
  <si>
    <t>__export__.account_analytic_account_1039_95c8e182</t>
  </si>
  <si>
    <t>سياره نيسان باثفندر2015 لوحه رقم ح ي ب  2883</t>
  </si>
  <si>
    <t>__export__.account_analytic_account_1040_2c9ed347</t>
  </si>
  <si>
    <t>باص 14 راكب تيوتا 2014/ ا و ط 8228</t>
  </si>
  <si>
    <t>__export__.account_analytic_account_1041_3f20539f</t>
  </si>
  <si>
    <t>هايلوكس غمارتين 2015 / ا و ا 1712</t>
  </si>
  <si>
    <t>__export__.account_analytic_account_1042_1db86ec9</t>
  </si>
  <si>
    <t>باص14 راكب  هاي اس 2014/ ا ي م 8804</t>
  </si>
  <si>
    <t>__export__.account_analytic_account_1043_161eb6a0</t>
  </si>
  <si>
    <t>هايلوكس  غماره  2015ا ول 6158</t>
  </si>
  <si>
    <t>__export__.account_analytic_account_1044_975cc54c</t>
  </si>
  <si>
    <t>سياره باص14 راكب هاي اس 2014لوحه رقم ب ب ق 2275</t>
  </si>
  <si>
    <t>__export__.account_analytic_account_1045_4179e6af</t>
  </si>
  <si>
    <t>سياره هايلكوس غماره لوحة رقم ب ب ا 6776</t>
  </si>
  <si>
    <t>__export__.account_analytic_account_1046_27660410</t>
  </si>
  <si>
    <t>سيارة دينا  ونش موديل 2004 لوحة ا ح ك 6322</t>
  </si>
  <si>
    <t>__export__.account_analytic_account_1047_be2bebfa</t>
  </si>
  <si>
    <t>سيارة لوري نيسان موديل 2005 لوحة رقم ا ر د 2275</t>
  </si>
  <si>
    <t>__export__.account_analytic_account_1048_8806b23f</t>
  </si>
  <si>
    <t>سيارة باص متسوبيشي موديل 2006 لوحة  ا س ه 9287</t>
  </si>
  <si>
    <t>__export__.account_analytic_account_1049_e08086bf</t>
  </si>
  <si>
    <t>باص نيكاي صيني 29 راكب موديل 2021 لوحة رقم ب س ل 2</t>
  </si>
  <si>
    <t>__export__.account_analytic_account_1050_3c3e8001</t>
  </si>
  <si>
    <t>سياره اكسنت _ 2016  لوحه رقم  ح ل ع 3550_ استبعاد</t>
  </si>
  <si>
    <t>__export__.account_analytic_account_1051_bab4789a</t>
  </si>
  <si>
    <t>باص  كوستر 26موديل 2015 ابيض لوحه رقم -ب ا ص 4340</t>
  </si>
  <si>
    <t>__export__.account_analytic_account_1052_62a4315e</t>
  </si>
  <si>
    <t>باص 29 راكب هونداي _ 2013  رقم ا ن ر 6515_استبعاد</t>
  </si>
  <si>
    <t>__export__.account_analytic_account_1053_42d11e16</t>
  </si>
  <si>
    <t>باص كوستر موديل 2014 32راكب لوحه رقم ا ه ص 3826</t>
  </si>
  <si>
    <t>__export__.account_analytic_account_1054_4e36dc68</t>
  </si>
  <si>
    <t>رافعة شوكية فوركلفت CAT DP 30</t>
  </si>
  <si>
    <t>__export__.account_analytic_account_1055_4470196f</t>
  </si>
  <si>
    <t>دباب1و2</t>
  </si>
  <si>
    <t>__export__.account_analytic_account_1056_55900117</t>
  </si>
  <si>
    <t>باص نيكاي  29 راكب موديل 2021 لوحة رقم ب س ل 2405</t>
  </si>
  <si>
    <t>__export__.account_analytic_account_1057_730a1009</t>
  </si>
  <si>
    <t>سياره غمارتين جاك  لوحة رقم (ا ي م  4034)</t>
  </si>
  <si>
    <t>__export__.account_analytic_account_1058_5f9654ed</t>
  </si>
  <si>
    <t>لوري ا ع م 2496 شاحنه 2005</t>
  </si>
  <si>
    <t>__export__.account_analytic_account_1059_ee2953a0</t>
  </si>
  <si>
    <t>باص هيونداي موديل 2016 لوجة رقم ( ب د ق 4534 )</t>
  </si>
  <si>
    <t>__export__.account_analytic_account_1060_00ad2e79</t>
  </si>
  <si>
    <t>باص تاتا مكيف ب ر س 7784 موديل 2016</t>
  </si>
  <si>
    <t>__export__.account_analytic_account_1061_6ea5fbd8</t>
  </si>
  <si>
    <t>سيارة _ باص تويوتا كوستر 23 راكب لوحة ب ص ط 3367</t>
  </si>
  <si>
    <t>__export__.account_analytic_account_1062_0cd3c9d0</t>
  </si>
  <si>
    <t>سياره_ باص تويوتا كوستر 23 راكب لوحة ل ص ب 7321 _</t>
  </si>
  <si>
    <t>__export__.account_analytic_account_1063_188584c7</t>
  </si>
  <si>
    <t>سيارة كيا اسبرتاج ر د ط 1889 م جهاد</t>
  </si>
  <si>
    <t>__export__.account_analytic_account_1064_888ef21d</t>
  </si>
  <si>
    <t>سيارة نيسان اكس تريل2015رقم لوحة ح ن ك 8528</t>
  </si>
  <si>
    <t>__export__.account_analytic_account_1065_19b78e3a</t>
  </si>
  <si>
    <t>سيارة هايلوكس 2023  ب ص م 9134 احمد وحيد</t>
  </si>
  <si>
    <t>__export__.account_analytic_account_1066_0f510a82</t>
  </si>
  <si>
    <t>سيارة اكسبلورر   ر د ك 9320 م حامد</t>
  </si>
  <si>
    <t>__export__.account_analytic_account_1067_8bb1368e</t>
  </si>
  <si>
    <t>سيارة هايلكس غمارة _ 2022_لوحة ب ص د 2192</t>
  </si>
  <si>
    <t>__export__.account_analytic_account_1068_1d400bce</t>
  </si>
  <si>
    <t>سياره_ فورد تيريتوري _2023_لوحة ر د و 4930 _ عبد ا</t>
  </si>
  <si>
    <t>__export__.account_analytic_account_1069_0ef93e1f</t>
  </si>
  <si>
    <t>سياره_ تويوتا هايلكس غماتين_ 2023_ ب ص و_</t>
  </si>
  <si>
    <t>__export__.account_analytic_account_1070_690f0802</t>
  </si>
  <si>
    <t>سياره_ تويوتا هايلكس غماتين_ 2023_ ب ص و_ 1953</t>
  </si>
  <si>
    <t>__export__.account_analytic_account_1071_d6fc74c3</t>
  </si>
  <si>
    <t>سيارة _ نيسان اكس تريل لوحة 2495</t>
  </si>
  <si>
    <t>__export__.account_analytic_account_1072_3f670a6a</t>
  </si>
  <si>
    <t>ادارة المشروعات _تركيبات _306000</t>
  </si>
  <si>
    <t>__export__.account_analytic_account_1073_c0bb25ad</t>
  </si>
  <si>
    <t>ادارة المكتب الفني_تصنيع 304000</t>
  </si>
  <si>
    <t>__export__.account_analytic_account_1074_ad984040</t>
  </si>
  <si>
    <t>ادارة الانتاج والجوده_تصنيع 304000</t>
  </si>
  <si>
    <t>__export__.account_analytic_account_1075_0cbeb769</t>
  </si>
  <si>
    <t>ادارة الصيانة_تصنيع 304000</t>
  </si>
  <si>
    <t>__export__.account_analytic_account_1076_ba904ba9</t>
  </si>
  <si>
    <t>مصنع الزجاج _تصنيع 304000</t>
  </si>
  <si>
    <t>__export__.account_analytic_account_1077_40e4d10f</t>
  </si>
  <si>
    <t>مصنع الحديد الجديد_تصنيع 304000</t>
  </si>
  <si>
    <t>__export__.account_analytic_account_1078_385e7e52</t>
  </si>
  <si>
    <t>مصروف عمومي المشاريع_تركيب 306000</t>
  </si>
  <si>
    <t>__export__.account_analytic_account_1079_f5daf004</t>
  </si>
  <si>
    <t>منصرف عينات _تصنيع 304000</t>
  </si>
  <si>
    <t>__export__.account_analytic_account_1080_35df6af1</t>
  </si>
  <si>
    <t>مصروف عمومي مشاريع الابواب الخشبيه 301000</t>
  </si>
  <si>
    <t>__export__.account_analytic_account_1081_568a250f</t>
  </si>
  <si>
    <t>مصنع الابواب الخشبيه والمعدنيه 3010001</t>
  </si>
  <si>
    <t>__export__.account_analytic_account_1082_aa2e24e0</t>
  </si>
  <si>
    <t>عمومى تصنيع_304000</t>
  </si>
  <si>
    <t>__export__.account_analytic_account_1083_c4df4f42</t>
  </si>
  <si>
    <t>ارض المدينة الصناعية بالخرج  تصنيع_304000</t>
  </si>
  <si>
    <t>__export__.account_analytic_account_1084_92500e3c</t>
  </si>
  <si>
    <t>خامات مصنع المنصورة  تصنيع_304000</t>
  </si>
  <si>
    <t>__export__.account_analytic_account_1085_39a3d126</t>
  </si>
  <si>
    <t>الادارة العليا _ 303000</t>
  </si>
  <si>
    <t>__export__.account_analytic_account_1086_5e8c26fb</t>
  </si>
  <si>
    <t>الادارة المالية _ 303000</t>
  </si>
  <si>
    <t>__export__.account_analytic_account_1087_2794f063</t>
  </si>
  <si>
    <t>ادارة المشتريات والمخازن _ 303000</t>
  </si>
  <si>
    <t>__export__.account_analytic_account_1088_b34e461d</t>
  </si>
  <si>
    <t>ادارة الموارد البشريه_ 303000</t>
  </si>
  <si>
    <t>__export__.account_analytic_account_1089_9d9abda0</t>
  </si>
  <si>
    <t>ادارة البوفية والضيافه_303000</t>
  </si>
  <si>
    <t>__export__.account_analytic_account_1090_d7be0657</t>
  </si>
  <si>
    <t>مصروف وعمومي الادارات_303000</t>
  </si>
  <si>
    <t>__export__.account_analytic_account_1091_c5c33b7c</t>
  </si>
  <si>
    <t>ادارة السعوده_303000</t>
  </si>
  <si>
    <t>__export__.account_analytic_account_1092_6df34f85</t>
  </si>
  <si>
    <t>ادارة التطوير_303000</t>
  </si>
  <si>
    <t>__export__.account_analytic_account_1093_de057bae</t>
  </si>
  <si>
    <t>مصروف عمومي ادارة الابواب الخشبيه 303000</t>
  </si>
  <si>
    <t>__export__.account_analytic_account_1094_f71f1512</t>
  </si>
  <si>
    <t>ادارة تقنية المعلومات  _303000</t>
  </si>
  <si>
    <t>__export__.account_analytic_account_1095_554de0ab</t>
  </si>
  <si>
    <t>ادارة المبيعات والتسويق والتسعير_302000</t>
  </si>
  <si>
    <t>__export__.account_analytic_account_1096_146ed1bf</t>
  </si>
  <si>
    <t>مصنع الابواب الخشبية والمعدنية</t>
  </si>
  <si>
    <t>__export__.account_analytic_account_1097_d2a3423d</t>
  </si>
  <si>
    <t>سيارة راف فور 2015 لوحه رقم ح ن ب 5282_ استبعاد</t>
  </si>
  <si>
    <t>__export__.account_analytic_account_1098_ed81437c</t>
  </si>
  <si>
    <t>لاغي</t>
  </si>
  <si>
    <t>__export__.account_analytic_account_1099_009a48f6</t>
  </si>
  <si>
    <t>سياره نيسان باثفندر2016 لوحه رقم ر ا ي 9710</t>
  </si>
  <si>
    <t>__export__.account_analytic_account_1100_d4fe00e7</t>
  </si>
  <si>
    <t>سياره مازدا 2016 لوحة ح و و 8023 _ استبعاد</t>
  </si>
  <si>
    <t>__export__.account_analytic_account_1101_0845c465</t>
  </si>
  <si>
    <t>تحت التعديل</t>
  </si>
  <si>
    <t>__export__.account_analytic_account_1102_0a008621</t>
  </si>
  <si>
    <t>__export__.account_analytic_account_1103_2cd52947</t>
  </si>
  <si>
    <t>سيارة كورولا 2021 ابيض لوحة د ي ق 3132</t>
  </si>
  <si>
    <t>__export__.account_analytic_account_1104_3acc3a6e</t>
  </si>
  <si>
    <t>سيارة تحت التعديل</t>
  </si>
  <si>
    <t>__export__.account_analytic_account_1105_f04e1b86</t>
  </si>
  <si>
    <t>سيارة لاند كروزر لوحة رقم 4257 د ع د / د صابر</t>
  </si>
  <si>
    <t>__export__.account_analytic_account_1106_3f89c9cf</t>
  </si>
  <si>
    <t>سيارة كيا اسبرتاج ر د ط 1943 محمود نصار0</t>
  </si>
  <si>
    <t>COST CENTER CODE</t>
  </si>
  <si>
    <t>Customer Name</t>
  </si>
  <si>
    <t xml:space="preserve">Project Name </t>
  </si>
  <si>
    <t xml:space="preserve">main contractor </t>
  </si>
  <si>
    <t>Days to due</t>
  </si>
  <si>
    <t>Method to pay</t>
  </si>
  <si>
    <t>شركة العراب للمقاولات</t>
  </si>
  <si>
    <t xml:space="preserve">KAP2-ALArab  </t>
  </si>
  <si>
    <t xml:space="preserve">Alarab </t>
  </si>
  <si>
    <t>LC</t>
  </si>
  <si>
    <t>شركة تحالف بكين و موبكو للمقاولات</t>
  </si>
  <si>
    <t>Sofitel</t>
  </si>
  <si>
    <t>MOBCO</t>
  </si>
  <si>
    <t>Transfaer</t>
  </si>
  <si>
    <t>شركة مديدة للرعاية الطبية</t>
  </si>
  <si>
    <t>Madeedah</t>
  </si>
  <si>
    <t>Madeedah Hospitals</t>
  </si>
  <si>
    <t>شركة نسما للصناعات المتحدة</t>
  </si>
  <si>
    <t xml:space="preserve">Air Product Neom Green Hydrogen </t>
  </si>
  <si>
    <t>NESMA UNITED INDUSTRIES</t>
  </si>
  <si>
    <t>شركة امد العربية للاستثمار المحدودة</t>
  </si>
  <si>
    <t>Takhasusi hub</t>
  </si>
  <si>
    <t xml:space="preserve">Amad Arabia Investment </t>
  </si>
  <si>
    <t>شركة بى اى سى العربية المحدودة</t>
  </si>
  <si>
    <t>KAP-02 BEC</t>
  </si>
  <si>
    <t>BEC</t>
  </si>
  <si>
    <t xml:space="preserve">KAP 4 BULLET PROOF </t>
  </si>
  <si>
    <t>شركة الراشد للتجارة والمقاولات</t>
  </si>
  <si>
    <t xml:space="preserve">Training Center Najarn &amp; Al Zabnah </t>
  </si>
  <si>
    <t>RTCC</t>
  </si>
  <si>
    <t>Cheq</t>
  </si>
  <si>
    <t>RRS</t>
  </si>
  <si>
    <t xml:space="preserve"> شركة شابورجي بالونجي ميد ايست المحدوده  </t>
  </si>
  <si>
    <t>ELHAMRA ( 7 Project)</t>
  </si>
  <si>
    <t>SHAPOORJI PALLONJI MIDEAST</t>
  </si>
  <si>
    <t>شركة ارميتال للصناعات المعدنيه المحدوده</t>
  </si>
  <si>
    <t>Riyadh Metro (Armetal)</t>
  </si>
  <si>
    <t>Armetal</t>
  </si>
  <si>
    <t>ESSENCE OF STABILITY</t>
  </si>
  <si>
    <t>New Care Medical Clinics Building</t>
  </si>
  <si>
    <t xml:space="preserve">ZAID ALHUSSAIN </t>
  </si>
  <si>
    <t>KAIG</t>
  </si>
  <si>
    <t>SAUDI CONSTRUCTIONEERS Ltd.</t>
  </si>
  <si>
    <t>AL mishraq project - saudico-Aluminum</t>
  </si>
  <si>
    <t>AL mishraq project - saudico-Steel</t>
  </si>
  <si>
    <t>STC AQALAT SMART SQUARE PROJECT</t>
  </si>
  <si>
    <t>Riyadh Avenue</t>
  </si>
  <si>
    <t xml:space="preserve">NESMA </t>
  </si>
  <si>
    <t>المشروع المشترك للأعمال المدنية</t>
  </si>
  <si>
    <t>BACS - RIYADH METRO</t>
  </si>
  <si>
    <t>BACS</t>
  </si>
  <si>
    <t>Shura Central Hotel 1 (HC1)</t>
  </si>
  <si>
    <t>SINDALHA ISLAND Cluster 4</t>
  </si>
  <si>
    <t>HASSAN ALLAM CONSTRUCTION</t>
  </si>
  <si>
    <t>Amaala Projects Steel</t>
  </si>
  <si>
    <t xml:space="preserve"> شركة مجموعة الدكتور سليمان الحبيب للخدمات الطبية</t>
  </si>
  <si>
    <t xml:space="preserve">Dr. Suleiman AL-Habib Hospital-Jeddah </t>
  </si>
  <si>
    <t>Dr. Suleiman AL-Habib Hospital</t>
  </si>
  <si>
    <t xml:space="preserve">شركة الخريجى للتجارة و المقاولات </t>
  </si>
  <si>
    <t>Al-Faqih Hospital</t>
  </si>
  <si>
    <t>Elkhereiji Commerce Contracting Co.</t>
  </si>
  <si>
    <t>MADINA SCHOOLS</t>
  </si>
  <si>
    <t>BEC- MOBCO</t>
  </si>
  <si>
    <t xml:space="preserve"> شركة محمد محمد الراشد للتجارة والمقاولات</t>
  </si>
  <si>
    <t xml:space="preserve">MADINAH GATE </t>
  </si>
  <si>
    <t>Marco</t>
  </si>
  <si>
    <t>KAP 5</t>
  </si>
  <si>
    <t>شركة يوسف مرون للمقاولات</t>
  </si>
  <si>
    <t>IKEA MADINA</t>
  </si>
  <si>
    <t>YOUSSEF MARROUN CONT</t>
  </si>
  <si>
    <t>Makarem El Madena Hotel</t>
  </si>
  <si>
    <t xml:space="preserve">Orient Construction Company </t>
  </si>
  <si>
    <t>Novotel Madinah Hotel</t>
  </si>
  <si>
    <t>الآعمال المدنية المشروع المشترك</t>
  </si>
  <si>
    <t>3E2 Station</t>
  </si>
  <si>
    <t>ANM</t>
  </si>
  <si>
    <t xml:space="preserve"> شركة بايتور السعودية العربية للانشاءات</t>
  </si>
  <si>
    <t>KAFD-Sky Walk Link Bridge-S67</t>
  </si>
  <si>
    <t>BAYTUR</t>
  </si>
  <si>
    <t>شركة السيف مهندسون ومقاولون</t>
  </si>
  <si>
    <t xml:space="preserve">KAP2-A Riyadh </t>
  </si>
  <si>
    <t xml:space="preserve">Elseif </t>
  </si>
  <si>
    <t>شركة الفوزان للتجارة و المقاولات العامة</t>
  </si>
  <si>
    <t>SABIC HOSPITAL</t>
  </si>
  <si>
    <t>Alfawzan</t>
  </si>
  <si>
    <t>شركة وسائل التعمير للمقاولات</t>
  </si>
  <si>
    <t>lamah tower</t>
  </si>
  <si>
    <t>Building Methods Contracting CO.</t>
  </si>
  <si>
    <t xml:space="preserve"> شركة المواطن الدولية </t>
  </si>
  <si>
    <t>Citc ALU Damam-Abha-Tabouk</t>
  </si>
  <si>
    <t xml:space="preserve">ALMOWATIN </t>
  </si>
  <si>
    <t>شركة التعفف للأعمال الكهربائية</t>
  </si>
  <si>
    <t>UNIVERSITY HOSPITAL-TABUK</t>
  </si>
  <si>
    <t>AL TAAFUF</t>
  </si>
  <si>
    <t>ACC</t>
  </si>
  <si>
    <t>شركة مجموعة الحقيط</t>
  </si>
  <si>
    <t>AL Hugayet Residential</t>
  </si>
  <si>
    <t>Abdel Hadi Al Hugayet Contracting</t>
  </si>
  <si>
    <t xml:space="preserve"> شركة الكفاح للمقاولات العامة</t>
  </si>
  <si>
    <t xml:space="preserve">KFU PM </t>
  </si>
  <si>
    <t>Al Kefah</t>
  </si>
  <si>
    <t>شركة رضايات المحدودة - قسم الانشاءات والصيانة</t>
  </si>
  <si>
    <t>C76</t>
  </si>
  <si>
    <t>Raziat</t>
  </si>
  <si>
    <t>شركة ازميل للمقاولات العامة</t>
  </si>
  <si>
    <t xml:space="preserve">KFU Schools </t>
  </si>
  <si>
    <t xml:space="preserve">Azmeel </t>
  </si>
  <si>
    <t>شركة الخنينى العالمية</t>
  </si>
  <si>
    <t xml:space="preserve">ARAMCO MARTIME </t>
  </si>
  <si>
    <t>Alkhonini</t>
  </si>
  <si>
    <t xml:space="preserve">WATER TRANSMISSION </t>
  </si>
  <si>
    <t>KINGDOM GATE TOWER</t>
  </si>
  <si>
    <t>SINDALHA ISLAND Cluster 6</t>
  </si>
  <si>
    <t>KAFD-PARCEL NO.5.07 &amp; 5.08</t>
  </si>
  <si>
    <t>KAFD</t>
  </si>
  <si>
    <t>شركة الخطوط الراقية للديكور</t>
  </si>
  <si>
    <t>Privet Villa E</t>
  </si>
  <si>
    <t>High Lines Decoration Company</t>
  </si>
  <si>
    <t>SHURA HW-02</t>
  </si>
  <si>
    <t>SHURA HW-03</t>
  </si>
  <si>
    <t>Reference</t>
  </si>
  <si>
    <t>ID</t>
  </si>
  <si>
    <t>Analytic Account</t>
  </si>
  <si>
    <t>Odoo ID</t>
  </si>
  <si>
    <t>Plan</t>
  </si>
  <si>
    <t>Analytic Lines/Code</t>
  </si>
  <si>
    <t>Analytic Lines</t>
  </si>
  <si>
    <t>__export__.account_analytic_account_1000_4902ff23</t>
  </si>
  <si>
    <t>مشروع _ مواد جوجوريو # مغلق</t>
  </si>
  <si>
    <t>__export__.account_analytic_account_1001_d0b15227</t>
  </si>
  <si>
    <t>مشروع _ المركز المالي 507 _ KFD_ 1634</t>
  </si>
  <si>
    <t>__export__.account_analytic_account_1002_2258d44a</t>
  </si>
  <si>
    <t>مشروع _ جامعة تبوك _C10_ التعفف</t>
  </si>
  <si>
    <t>__export__.account_analytic_account_1003_21efb5a4</t>
  </si>
  <si>
    <t>مشروع رعاية البنات _ الحمزي30001# مغلق</t>
  </si>
  <si>
    <t>__export__.account_analytic_account_1004_425ebb39</t>
  </si>
  <si>
    <t>مشروع _ captail gate- ex 10_ عادل السيف</t>
  </si>
  <si>
    <t>__export__.account_analytic_account_1005_48ed38d6</t>
  </si>
  <si>
    <t>مشروع _ برج لاما _ وسائل التعمير</t>
  </si>
  <si>
    <t>__export__.account_analytic_account_1006_e759e64e</t>
  </si>
  <si>
    <t>مشروع _ STC SQUARE PROJECT</t>
  </si>
  <si>
    <t>__export__.account_analytic_account_1007_93ac9f6f</t>
  </si>
  <si>
    <t>مشروع _ كاس السعوديه للفروسيه _ سرعة الانجاز</t>
  </si>
  <si>
    <t>__export__.account_analytic_account_1008_4bbd001c</t>
  </si>
  <si>
    <t>مشروع _ مدارس المدينه بكين- موبكو</t>
  </si>
  <si>
    <t>__export__.account_analytic_account_1009_306d34a9</t>
  </si>
  <si>
    <t>مشروع _ مصنع انظمة  المنطقة الصناعية _ المنصورة</t>
  </si>
  <si>
    <t>__export__.account_analytic_account_1010_c0d3fbba</t>
  </si>
  <si>
    <t>مشروع _  فيلا خاصة _الخطوط الراقية للديكور</t>
  </si>
  <si>
    <t>__export__.account_analytic_account_1011_74d35cbb</t>
  </si>
  <si>
    <t>مشروع _ مستشفي فقيه _ شركة الخريجي للتجارة والمقاو</t>
  </si>
  <si>
    <t>__export__.account_analytic_account_1012_41c0be58</t>
  </si>
  <si>
    <t>مشروع _ التخصصي _ امد العربيه</t>
  </si>
  <si>
    <t>__export__.account_analytic_account_1013_cacfdafb</t>
  </si>
  <si>
    <t>مشروع _ عيادة طبيه _ اسس الثبات</t>
  </si>
  <si>
    <t>__export__.account_analytic_account_1014_2bc84163</t>
  </si>
  <si>
    <t>مشروع _ بوابة المملكة _[KINGDOM GATE _ الفهد</t>
  </si>
  <si>
    <t>__export__.account_analytic_account_1015_390cbfa8</t>
  </si>
  <si>
    <t>مشروع _ الشقيق نفق 3 b2 &amp; c _ 1530 _rtcc</t>
  </si>
  <si>
    <t>__export__.account_analytic_account_1016_6cf44556</t>
  </si>
  <si>
    <t>مشروع _ استيل روف _ قطوف الجزيرة</t>
  </si>
  <si>
    <t>__export__.account_analytic_account_1017_c2e7f2d6</t>
  </si>
  <si>
    <t>مشروع _ مستشفي مديده_ شركة مديدة للرعاية الصحية</t>
  </si>
  <si>
    <t>__export__.account_analytic_account_1018_24ced553</t>
  </si>
  <si>
    <t>مشروع _ الحمرا حديد _ شابورجي</t>
  </si>
  <si>
    <t>__export__.account_analytic_account_1019_7833873c</t>
  </si>
  <si>
    <t>مشروع _MADINAH GATE E16 BUS STATION</t>
  </si>
  <si>
    <t>__export__.account_analytic_account_1020_be5dd18f</t>
  </si>
  <si>
    <t>مشروع _ سنداله بكين</t>
  </si>
  <si>
    <t>__export__.account_analytic_account_1021_fc57e0dd</t>
  </si>
  <si>
    <t>مشروع _ فندق نوفيتل  المدينه _ OCC</t>
  </si>
  <si>
    <t>__export__.account_analytic_account_1022_7f916306</t>
  </si>
  <si>
    <t>مشروع _ فندق مكارم المدينه _ الخريجي</t>
  </si>
  <si>
    <t>__export__.account_analytic_account_1023_ff2cd4ad</t>
  </si>
  <si>
    <t>مشروع _ Air product neom _ شركة نسمة يونيت</t>
  </si>
  <si>
    <t>__export__.account_analytic_account_1024_15e04487</t>
  </si>
  <si>
    <t>مشروع _ Petrol Station محطة البنزين</t>
  </si>
  <si>
    <t>__export__.account_analytic_account_1025_6252a323</t>
  </si>
  <si>
    <t>مشروع _ المشراق استيل _ السعودية للتعمير</t>
  </si>
  <si>
    <t>__export__.account_analytic_account_1026_807c2b02</t>
  </si>
  <si>
    <t>مشروع _ المشراق  المنيوم _ السعودية للتعمير</t>
  </si>
  <si>
    <t>__export__.account_analytic_account_1027_8a14b6a7</t>
  </si>
  <si>
    <t>مشروع _ VIB PRIDGE_ MDL BEAST</t>
  </si>
  <si>
    <t>__export__.account_analytic_account_1107_220f7fd0</t>
  </si>
  <si>
    <t>تيوتا راف فور 2014/ ح س ه 1230 استبعاد</t>
  </si>
  <si>
    <t>البحر الاحمر فندق - HW03</t>
  </si>
  <si>
    <t>__export__.account_analytic_account_789_08ab105d</t>
  </si>
  <si>
    <t>مشروع_ الهيئة الملكية بالجبيل _مغلق</t>
  </si>
  <si>
    <t>__export__.account_analytic_account_790_199ba6b2</t>
  </si>
  <si>
    <t>مشروع_ وزارة الداخلية  MOI _2018 # مغلق</t>
  </si>
  <si>
    <t>__export__.account_analytic_account_791_b86d0d43</t>
  </si>
  <si>
    <t>مشروع _ مجمع العقاريه_2019# مغلق</t>
  </si>
  <si>
    <t>__export__.account_analytic_account_792_67f7ecfb</t>
  </si>
  <si>
    <t>مشروع_ فارغ 1 # مغلق</t>
  </si>
  <si>
    <t>__export__.account_analytic_account_793_5e703007</t>
  </si>
  <si>
    <t>مشروع_ فاميلي ميديكال- قطوف_2018 # مغلق</t>
  </si>
  <si>
    <t>__export__.account_analytic_account_794_af0dab1a</t>
  </si>
  <si>
    <t>مشروع_ بلدية حوطة سدير_2018 # مغلق</t>
  </si>
  <si>
    <t>__export__.account_analytic_account_795_4c25b727</t>
  </si>
  <si>
    <t>مشروع_ فارغ 2 # مغلق</t>
  </si>
  <si>
    <t>__export__.account_analytic_account_796_6b7ee152</t>
  </si>
  <si>
    <t>مشروع_ بلدية خميس مشيط _2018 # مغلق</t>
  </si>
  <si>
    <t>__export__.account_analytic_account_797_fe365a31</t>
  </si>
  <si>
    <t>مشروع_علم الرياض _2018 # مغلق</t>
  </si>
  <si>
    <t>__export__.account_analytic_account_798_399e9bbd</t>
  </si>
  <si>
    <t>مشروع_مستشفي خريص _2018 # مغلق</t>
  </si>
  <si>
    <t>__export__.account_analytic_account_799_4da753ee</t>
  </si>
  <si>
    <t>مشروع _كاب 4 رينج _ مواقع 117-118-119_# مغلق</t>
  </si>
  <si>
    <t>__export__.account_analytic_account_800_9428e431</t>
  </si>
  <si>
    <t>مشروع_ كاب 2( مكة والمدينه ) _2018</t>
  </si>
  <si>
    <t>__export__.account_analytic_account_801_d3e83fb6</t>
  </si>
  <si>
    <t>مشروع_ كاب 5 # مغلق</t>
  </si>
  <si>
    <t>__export__.account_analytic_account_802_854572c7</t>
  </si>
  <si>
    <t>مشروع_فارغ 4 # مغلق</t>
  </si>
  <si>
    <t>__export__.account_analytic_account_803_073dfb1d</t>
  </si>
  <si>
    <t>مشروع_عرفات _2018 # مغلق</t>
  </si>
  <si>
    <t>__export__.account_analytic_account_804_9b3ce1c8</t>
  </si>
  <si>
    <t>مشروع_ كاست استيل ABVR _2018 # مغلق</t>
  </si>
  <si>
    <t>__export__.account_analytic_account_805_d396fce4</t>
  </si>
  <si>
    <t>مشروع_ كاست قواطع الداخليه Partitions. # مغلق</t>
  </si>
  <si>
    <t>__export__.account_analytic_account_806_c8f0e612</t>
  </si>
  <si>
    <t>مشروع_هيئة الامر بالمعروف_ الشايع # مغلق</t>
  </si>
  <si>
    <t>__export__.account_analytic_account_807_296b0a72</t>
  </si>
  <si>
    <t>مشروع_مدارس الدمام SCC -_2018 # مغلق</t>
  </si>
  <si>
    <t>__export__.account_analytic_account_808_ed2cbad6</t>
  </si>
  <si>
    <t>مشروع _ فارغ 5 # مغلق</t>
  </si>
  <si>
    <t>__export__.account_analytic_account_809_d667db0f</t>
  </si>
  <si>
    <t>مشروع_ فارغ 6 # مغلق</t>
  </si>
  <si>
    <t>__export__.account_analytic_account_810_d0a66fcc</t>
  </si>
  <si>
    <t>مشروع_كاب 4- رينج _2018# مغلق</t>
  </si>
  <si>
    <t>__export__.account_analytic_account_811_771cef89</t>
  </si>
  <si>
    <t>مشروع_ كاب 4- اعمدة _2018 # مغلق</t>
  </si>
  <si>
    <t>__export__.account_analytic_account_812_26c87f2f</t>
  </si>
  <si>
    <t>مشروع_ اسكان سابك الراشد _2018 # مغلق</t>
  </si>
  <si>
    <t>__export__.account_analytic_account_813_532b0e75</t>
  </si>
  <si>
    <t>مشروع_ استكمال مبني بلدية وادي الدواسر _2018</t>
  </si>
  <si>
    <t>__export__.account_analytic_account_814_d84ea9a9</t>
  </si>
  <si>
    <t>مشروع _ فرغ 7 # مغلق</t>
  </si>
  <si>
    <t>__export__.account_analytic_account_815_0f805730</t>
  </si>
  <si>
    <t>مشروع_ كلية الاداب والعلوم - نجران # مغلق</t>
  </si>
  <si>
    <t>__export__.account_analytic_account_816_e5d8d74b</t>
  </si>
  <si>
    <t>مشروع_ بنك الراجحي-_2018 # مغلق</t>
  </si>
  <si>
    <t>__export__.account_analytic_account_817_52033a71</t>
  </si>
  <si>
    <t>مشروع_  فارغ 8 # مغلق</t>
  </si>
  <si>
    <t>__export__.account_analytic_account_818_becbe03a</t>
  </si>
  <si>
    <t>مشروع_ كاب 2 السيف_2018</t>
  </si>
  <si>
    <t>__export__.account_analytic_account_819_1c29ba2f</t>
  </si>
  <si>
    <t>مشروع_فارغ 9 # مغلق</t>
  </si>
  <si>
    <t>__export__.account_analytic_account_820_f0c49bb4</t>
  </si>
  <si>
    <t>مشروع_ فيلا خاصه الهاشم_2018 # مغلق</t>
  </si>
  <si>
    <t>__export__.account_analytic_account_821_a1041cfb</t>
  </si>
  <si>
    <t>مشروع_توسعه مستشفي الملك فيصل_2018 # مغلق</t>
  </si>
  <si>
    <t>__export__.account_analytic_account_822_a6d29167</t>
  </si>
  <si>
    <t>مشروع_فارغ 10 # مغلق</t>
  </si>
  <si>
    <t>__export__.account_analytic_account_823_cb1f3910</t>
  </si>
  <si>
    <t>مشروع_ شركة الكهرباء تركيب زجاج-ليندنر_2018 # مغلق</t>
  </si>
  <si>
    <t>__export__.account_analytic_account_824_b05c8302</t>
  </si>
  <si>
    <t>مشروع_ شركة الكهرباء توريد وتركيب # مغلق</t>
  </si>
  <si>
    <t>__export__.account_analytic_account_825_07983903</t>
  </si>
  <si>
    <t>مشروع_ شابورجيWF28 U GLASS_2018 # مغلق</t>
  </si>
  <si>
    <t>__export__.account_analytic_account_826_f8c3ae1b</t>
  </si>
  <si>
    <t>مشروع_ شابورجيWF12  ALUMIM_2018 # مغلق</t>
  </si>
  <si>
    <t>__export__.account_analytic_account_827_b3bc3b3c</t>
  </si>
  <si>
    <t>مشروع_ فارغ 11 # مغلق</t>
  </si>
  <si>
    <t>__export__.account_analytic_account_828_3364fdfc</t>
  </si>
  <si>
    <t>مشروع_ مكتب وزاره الماليه بلقرن_2018 # مغلق</t>
  </si>
  <si>
    <t>__export__.account_analytic_account_829_a87ab497</t>
  </si>
  <si>
    <t>مشروع_ مكتب وزاره الماليه محايل عسير_2018 # مغلق</t>
  </si>
  <si>
    <t>__export__.account_analytic_account_830_d81487ff</t>
  </si>
  <si>
    <t>مشروع_ فارغ 12 # مغلق</t>
  </si>
  <si>
    <t>__export__.account_analytic_account_831_b3883bff</t>
  </si>
  <si>
    <t>مشروع _ انشاء المكتبه والمطاعم _جامعه الجوف # مغلق</t>
  </si>
  <si>
    <t>__export__.account_analytic_account_832_d41a06c6</t>
  </si>
  <si>
    <t>مشروع _ارامكو مواقف السيارات_الراشد_2019 # مغلق</t>
  </si>
  <si>
    <t>__export__.account_analytic_account_833_d8ae4f5a</t>
  </si>
  <si>
    <t>مشروع_ ارامكو اسكان 2 مطرفية_ازميل _# مغلق</t>
  </si>
  <si>
    <t>__export__.account_analytic_account_834_bb198997</t>
  </si>
  <si>
    <t>مشروع _المترو اريل_2018 # مغلق</t>
  </si>
  <si>
    <t>__export__.account_analytic_account_835_8ad289f1</t>
  </si>
  <si>
    <t>مشروع _ شركة ليندنر توريد زجاج والعموله # مغلق</t>
  </si>
  <si>
    <t>__export__.account_analytic_account_836_565e1e17</t>
  </si>
  <si>
    <t>مشروع_ فارغ 13 # مغلق</t>
  </si>
  <si>
    <t>__export__.account_analytic_account_837_2a5b4812</t>
  </si>
  <si>
    <t>مشروع_مجمع االامير تركي-# مغلق</t>
  </si>
  <si>
    <t>__export__.account_analytic_account_838_9ff33a43</t>
  </si>
  <si>
    <t>مشروع _ مبني المرافق الرئيسي_ ازميل # مغلق</t>
  </si>
  <si>
    <t>__export__.account_analytic_account_839_d0256d1d</t>
  </si>
  <si>
    <t>مشروع _ مبني المطرفيه_ ازميل # مغلق</t>
  </si>
  <si>
    <t>__export__.account_analytic_account_840_ec5b3a4a</t>
  </si>
  <si>
    <t>مشروع_ طريف مول - ابواب وشبابيك # مغلق</t>
  </si>
  <si>
    <t>__export__.account_analytic_account_841_c7db027c</t>
  </si>
  <si>
    <t>مشروع_ طريف مول - مشربيات # مغلق</t>
  </si>
  <si>
    <t>__export__.account_analytic_account_842_80838f29</t>
  </si>
  <si>
    <t>مشروع_ المنيوم  السعودي الالمانى # مغلق</t>
  </si>
  <si>
    <t>__export__.account_analytic_account_843_11c5784c</t>
  </si>
  <si>
    <t>مشروع_ سكاي لايت_ السعودي الالماني # مغلق</t>
  </si>
  <si>
    <t>__export__.account_analytic_account_844_97cde747</t>
  </si>
  <si>
    <t>مشروع _ خزانات نجران العالي-شركة المسار # مغلق</t>
  </si>
  <si>
    <t>__export__.account_analytic_account_845_7f75f819</t>
  </si>
  <si>
    <t>مشروع_ فيلا ا جميل _ _2018</t>
  </si>
  <si>
    <t>__export__.account_analytic_account_846_2a22b917</t>
  </si>
  <si>
    <t>مشروع _فارغ15 # مغلق</t>
  </si>
  <si>
    <t>__export__.account_analytic_account_847_5cbfc419</t>
  </si>
  <si>
    <t>مشروع _فارغ 16 # مغلق</t>
  </si>
  <si>
    <t>__export__.account_analytic_account_848_766f2af2</t>
  </si>
  <si>
    <t>مشروع ريع بخش - خالد الموسي_2018# مغلق</t>
  </si>
  <si>
    <t>__export__.account_analytic_account_849_8dfdf99b</t>
  </si>
  <si>
    <t>مشروع _فارغ 17 # مغلق</t>
  </si>
  <si>
    <t>__export__.account_analytic_account_850_ed04b548</t>
  </si>
  <si>
    <t>مشروع_ شارما تبوك 1 ازميل_2018# مغلق</t>
  </si>
  <si>
    <t>__export__.account_analytic_account_851_d1739f4b</t>
  </si>
  <si>
    <t>__export__.account_analytic_account_852_1c9a904b</t>
  </si>
  <si>
    <t>مشروع _ مرافق2-ستيل_ازميل_2018 # مغلق</t>
  </si>
  <si>
    <t>__export__.account_analytic_account_853_946597ec</t>
  </si>
  <si>
    <t>مشروع_ المطار السعودية للالكتروميكانيك LC3_# مغلق</t>
  </si>
  <si>
    <t>__export__.account_analytic_account_854_16f01578</t>
  </si>
  <si>
    <t>مشروع_ المترو 3 - ارميتال_2018</t>
  </si>
  <si>
    <t>__export__.account_analytic_account_855_73a2f2de</t>
  </si>
  <si>
    <t>مشروع _ مياسم - بكين_2018 # مغلق</t>
  </si>
  <si>
    <t>__export__.account_analytic_account_856_8a812ef1</t>
  </si>
  <si>
    <t>مشروع _ فارغ 18 # مغلق</t>
  </si>
  <si>
    <t>__export__.account_analytic_account_857_2a3442ff</t>
  </si>
  <si>
    <t>مشروع _ متحف الباحة الاقليمى - مرامر # مغلق</t>
  </si>
  <si>
    <t>__export__.account_analytic_account_858_907f1976</t>
  </si>
  <si>
    <t>مشروع _ زجاج ضد الرصاص_شركة بيجه # مغلق</t>
  </si>
  <si>
    <t>__export__.account_analytic_account_859_923300d7</t>
  </si>
  <si>
    <t>مشروع _ فارغ 20 # مغلق</t>
  </si>
  <si>
    <t>__export__.account_analytic_account_860_205b745a</t>
  </si>
  <si>
    <t>مشروع _ حرس الحدود_ايرباص_ الراشد_2018</t>
  </si>
  <si>
    <t>__export__.account_analytic_account_861_fb0d2f9e</t>
  </si>
  <si>
    <t>مشروع _ فارغ 21 # مغلق</t>
  </si>
  <si>
    <t>__export__.account_analytic_account_862_ecbbd367</t>
  </si>
  <si>
    <t>مشروع_ مركز التدريب AIR BUS TC (PART 2_</t>
  </si>
  <si>
    <t>__export__.account_analytic_account_863_73d4a835</t>
  </si>
  <si>
    <t>مشروع _ايبسو اعمال المنيوم - الراشد_2018 # مغلق</t>
  </si>
  <si>
    <t>__export__.account_analytic_account_864_0956e524</t>
  </si>
  <si>
    <t>مشروع _ فيلا الزيد ._ 2018 # مغلق</t>
  </si>
  <si>
    <t>__export__.account_analytic_account_865_4a7c25f0</t>
  </si>
  <si>
    <t>مشروع _كاب 2 C استيل _ايه بي في روك_# مغلق</t>
  </si>
  <si>
    <t>__export__.account_analytic_account_866_7ced88c8</t>
  </si>
  <si>
    <t>مشروع_ مستشفي الاطفال _جودت _2019 # مغلق</t>
  </si>
  <si>
    <t>__export__.account_analytic_account_867_55d47458</t>
  </si>
  <si>
    <t>مشروع_ جامعة الملك سعود _ الحكير_2018 # مغلق</t>
  </si>
  <si>
    <t>__export__.account_analytic_account_868_8e613eaa</t>
  </si>
  <si>
    <t>مشروع _بلدية الارطاوية_ابانمي_2018 # مغلق</t>
  </si>
  <si>
    <t>__export__.account_analytic_account_869_9c7acc08</t>
  </si>
  <si>
    <t>مشروع _ كاب 2 A_ السيف _2019</t>
  </si>
  <si>
    <t>__export__.account_analytic_account_870_2cf28838</t>
  </si>
  <si>
    <t>مشروع _ سابك مطرفية _لوفر_ الراشد_2019 # مغلق</t>
  </si>
  <si>
    <t>__export__.account_analytic_account_871_76ed1644</t>
  </si>
  <si>
    <t>مشروع _ايبسو_ ضدالرصاص الرياض الراشد_2019 # مغلق</t>
  </si>
  <si>
    <t>__export__.account_analytic_account_872_803c051f</t>
  </si>
  <si>
    <t>مشروع _ايبسو_ ضدالرصاص المدينه الراشد_2019 # مغلق</t>
  </si>
  <si>
    <t>__export__.account_analytic_account_873_875990ee</t>
  </si>
  <si>
    <t>مشروع _ايبسو_ ضدالرصاص الدمام _ الراشد_2019</t>
  </si>
  <si>
    <t>__export__.account_analytic_account_874_24ec1239</t>
  </si>
  <si>
    <t>مشروع_ فندق الريان_شركة فيجن المتقدمة_2019 # مغلق</t>
  </si>
  <si>
    <t>__export__.account_analytic_account_875_fe08f1f4</t>
  </si>
  <si>
    <t>مشروع _كاب 2 C ابواب وشبابيك _ايه بي في روك # مغلق</t>
  </si>
  <si>
    <t>__export__.account_analytic_account_876_31d454af</t>
  </si>
  <si>
    <t>مشروع _ديبا STARS 5_ لادا _2019 # مغلق</t>
  </si>
  <si>
    <t>__export__.account_analytic_account_877_185f5885</t>
  </si>
  <si>
    <t>مشروع_مدارس تحفيظ القران_ازميل 2019 # مغلق</t>
  </si>
  <si>
    <t>__export__.account_analytic_account_878_b7d8d7ae</t>
  </si>
  <si>
    <t>مشروع_ كاب 1 موقع 56 شبابيك امنيه_ الراجحي # مغلق</t>
  </si>
  <si>
    <t>__export__.account_analytic_account_879_44cdd9ec</t>
  </si>
  <si>
    <t>مشروع _ ماسك_الفنية المتميزه للاعمار_2019 # مغلق</t>
  </si>
  <si>
    <t>__export__.account_analytic_account_880_9a2b4129</t>
  </si>
  <si>
    <t>مشروع _ قاعة وزارة السياحة_ 2019 # مغلق</t>
  </si>
  <si>
    <t>__export__.account_analytic_account_881_0f073e72</t>
  </si>
  <si>
    <t>مشروع _ايبسو_  الدمام _ الراشد_PO13695_2019 # مغلق</t>
  </si>
  <si>
    <t>__export__.account_analytic_account_882_35b446ad</t>
  </si>
  <si>
    <t>مشروع _ايبسو_  المدينة_ الراشد_PO13696_2019 # مغلق</t>
  </si>
  <si>
    <t>__export__.account_analytic_account_883_5aafaa19</t>
  </si>
  <si>
    <t>مشروع_ فارغ 22 # مغلق</t>
  </si>
  <si>
    <t>__export__.account_analytic_account_884_b8ea22b0</t>
  </si>
  <si>
    <t>قصر السلام - ماك -2019 # مغلق</t>
  </si>
  <si>
    <t>__export__.account_analytic_account_885_f1ae8a28</t>
  </si>
  <si>
    <t>جامعة الملك فيصل -2019 # مغلق</t>
  </si>
  <si>
    <t>__export__.account_analytic_account_886_0c06ca69</t>
  </si>
  <si>
    <t>مشروع _ ديسكا _ الشركة الاولي_ 2019 # مغلق</t>
  </si>
  <si>
    <t>__export__.account_analytic_account_887_c866221e</t>
  </si>
  <si>
    <t>مشروع _ المختبر العلمى ABV- RSL _2019 # مغلق</t>
  </si>
  <si>
    <t>__export__.account_analytic_account_888_1e801a8f</t>
  </si>
  <si>
    <t>مشروع _فارغ22 # مغلق</t>
  </si>
  <si>
    <t>__export__.account_analytic_account_889_d89e2036</t>
  </si>
  <si>
    <t>مشروع_الامن العام كاب 2C_جيزان الراشد_13908</t>
  </si>
  <si>
    <t>__export__.account_analytic_account_890_33e8eaa8</t>
  </si>
  <si>
    <t>مشروع_قوات الطوارئ كاب 2C_م 35_جيزان الراشد</t>
  </si>
  <si>
    <t>__export__.account_analytic_account_891_335c8a6e</t>
  </si>
  <si>
    <t>مشروع _فارغ23 # مغلق</t>
  </si>
  <si>
    <t>__export__.account_analytic_account_892_857812ee</t>
  </si>
  <si>
    <t>مشروع _فارغ 25 # مغلق</t>
  </si>
  <si>
    <t>__export__.account_analytic_account_893_3e2728e7</t>
  </si>
  <si>
    <t>مشروع _ توريد زجاج مدينة شعيبه منا _ الراشد # مغلق</t>
  </si>
  <si>
    <t>__export__.account_analytic_account_894_0946a7f8</t>
  </si>
  <si>
    <t>مشروع _المحطة الغربيه كلادينج _اريل_2019 # مغلق</t>
  </si>
  <si>
    <t>__export__.account_analytic_account_895_ea69e0cb</t>
  </si>
  <si>
    <t>مشروع_الامن العام  كاب 2C_م 34_الباحة</t>
  </si>
  <si>
    <t>__export__.account_analytic_account_896_11a32f8c</t>
  </si>
  <si>
    <t>مشروع _ ارامكو الراشد ضهران كرتنول شيتات</t>
  </si>
  <si>
    <t>__export__.account_analytic_account_897_d296e1e4</t>
  </si>
  <si>
    <t>فارغ_ارامكو الراشد ضهران كرتنول شيتات # مغلق</t>
  </si>
  <si>
    <t>__export__.account_analytic_account_898_5ef1129c</t>
  </si>
  <si>
    <t>مشروع_كاب 1 شبابيك امنيه موقع 151 _ الراجحي # مغلق</t>
  </si>
  <si>
    <t>__export__.account_analytic_account_899_768c9b91</t>
  </si>
  <si>
    <t>مشروع _مترو الزامل محجوز # مغلق</t>
  </si>
  <si>
    <t>__export__.account_analytic_account_900_52f172e6</t>
  </si>
  <si>
    <t>مشروع _ فيلل ارامكو 1_ الجبيل_ارفاد # مغلق</t>
  </si>
  <si>
    <t>__export__.account_analytic_account_901_d8a19bdd</t>
  </si>
  <si>
    <t>مشروع _ برج ساب السيف -ليندنر</t>
  </si>
  <si>
    <t>__export__.account_analytic_account_902_0e398d31</t>
  </si>
  <si>
    <t>مشروع _ ماسك جده _ موبكو. # مغلق</t>
  </si>
  <si>
    <t>__export__.account_analytic_account_903_b298d4d9</t>
  </si>
  <si>
    <t>مشروع _  زجاج ضد الرصاص 36&amp;156 _شركة بيجه # مغلق</t>
  </si>
  <si>
    <t>__export__.account_analytic_account_904_cde1baeb</t>
  </si>
  <si>
    <t>مشروع _ شبك ملعب كوره _المنزل الماسي # مغلق</t>
  </si>
  <si>
    <t>__export__.account_analytic_account_905_626de5d4</t>
  </si>
  <si>
    <t>مشروع _ جامعة  الغد # مغلق</t>
  </si>
  <si>
    <t>__export__.account_analytic_account_906_72e3d95b</t>
  </si>
  <si>
    <t>مشروع _المترو  باكس</t>
  </si>
  <si>
    <t>__export__.account_analytic_account_907_5a53d29e</t>
  </si>
  <si>
    <t>مشروع _ اكاديميه الامير محمد بن نايف # مغلق</t>
  </si>
  <si>
    <t>__export__.account_analytic_account_908_a9e7c423</t>
  </si>
  <si>
    <t>مشروع _ قاعة وزارة الداخلية ABVR # مغلق</t>
  </si>
  <si>
    <t>__export__.account_analytic_account_909_fcce2b26</t>
  </si>
  <si>
    <t>مشروع _ فندق سيفوتيل _ موبكو</t>
  </si>
  <si>
    <t>__export__.account_analytic_account_910_14d41b83</t>
  </si>
  <si>
    <t>مشروع _ كاب 4 ضد الرصاص 6 اماكن العراب</t>
  </si>
  <si>
    <t>__export__.account_analytic_account_911_319fe329</t>
  </si>
  <si>
    <t>مشروع _ محطة المترو _3E2 LIN 3 _ شركة ANM</t>
  </si>
  <si>
    <t>__export__.account_analytic_account_912_bb1079e5</t>
  </si>
  <si>
    <t>مشروع _ شركة اساس  عينات # مغلق</t>
  </si>
  <si>
    <t>__export__.account_analytic_account_913_8980d86d</t>
  </si>
  <si>
    <t>مشروع _غرفه الامير _الرياض المدينة الدمام # مغلق</t>
  </si>
  <si>
    <t>__export__.account_analytic_account_914_c23fd003</t>
  </si>
  <si>
    <t>مشروع _ الراشد كاب 2 C قوات الطواري35 # مغلق</t>
  </si>
  <si>
    <t>__export__.account_analytic_account_915_5b9941ae</t>
  </si>
  <si>
    <t>مشروع _ الراشد كاب 2 C الامن العام 32 رقم # مغلق</t>
  </si>
  <si>
    <t>__export__.account_analytic_account_916_ca9230ee</t>
  </si>
  <si>
    <t>المبنى الادارى لشركة رضا الوطنية للجلفنة # مغلق</t>
  </si>
  <si>
    <t>__export__.account_analytic_account_917_f78476cc</t>
  </si>
  <si>
    <t>مشروع _تحت التعديل # مغلق</t>
  </si>
  <si>
    <t>__export__.account_analytic_account_918_0f6eede3</t>
  </si>
  <si>
    <t>مشروع _اعمال اضافيه _ ماسك شبابيك_ رام # مغلق</t>
  </si>
  <si>
    <t>__export__.account_analytic_account_919_2800f0d4</t>
  </si>
  <si>
    <t>مشروع _مدارس الاحساء _ ازميل</t>
  </si>
  <si>
    <t>__export__.account_analytic_account_920_4735e33f</t>
  </si>
  <si>
    <t>مشروع _ ارامكو 2 _ ازميل # مغلق</t>
  </si>
  <si>
    <t>__export__.account_analytic_account_921_5a2e6c4e</t>
  </si>
  <si>
    <t>مشروع _ ارامكو الظهران 2 رقم _16101/15240 # مغلق</t>
  </si>
  <si>
    <t>__export__.account_analytic_account_922_fa2d9e4b</t>
  </si>
  <si>
    <t>مشروع _ فيلا خاصه _ جفران بن ظافر # مغلق</t>
  </si>
  <si>
    <t>__export__.account_analytic_account_923_e6ba2121</t>
  </si>
  <si>
    <t>مشروع _ ارميتال فك وتركيب زجاج # مغلق</t>
  </si>
  <si>
    <t>__export__.account_analytic_account_924_69d36a8b</t>
  </si>
  <si>
    <t>مشروع _ الديوانية # مغلق</t>
  </si>
  <si>
    <t>__export__.account_analytic_account_925_d9e8a553</t>
  </si>
  <si>
    <t>مشروع _ فارغ # مغلق</t>
  </si>
  <si>
    <t>__export__.account_analytic_account_926_74dadd38</t>
  </si>
  <si>
    <t>مشروع _ كاب 2 استيل مكة _شركة بكينE1&amp;E2 # مغلق</t>
  </si>
  <si>
    <t>__export__.account_analytic_account_927_2c69dfea</t>
  </si>
  <si>
    <t>مشروع _ فيلا  الامام _ ارامكو # مغلق</t>
  </si>
  <si>
    <t>__export__.account_analytic_account_928_51d66b4b</t>
  </si>
  <si>
    <t>مشروع _ لوفر وكانوبي ضد الحريق _رضايات المحدوده</t>
  </si>
  <si>
    <t>__export__.account_analytic_account_929_9911d9da</t>
  </si>
  <si>
    <t>مشروع _ شبابيك امنيه ضدد الرصاص _الراجحي # مغلق</t>
  </si>
  <si>
    <t>__export__.account_analytic_account_930_561c85e9</t>
  </si>
  <si>
    <t>مشروع_عينة سالمكو_10158 # مغلق</t>
  </si>
  <si>
    <t>__export__.account_analytic_account_931_1d4719c3</t>
  </si>
  <si>
    <t>مشروع _ الراجحي كاب 1 موقع 147 # مغلق</t>
  </si>
  <si>
    <t>__export__.account_analytic_account_932_95d7b6bf</t>
  </si>
  <si>
    <t>مشروع _ هيلتون جاردن ان</t>
  </si>
  <si>
    <t>__export__.account_analytic_account_933_45b05fbf</t>
  </si>
  <si>
    <t>مشروع_فيلا ا/مسلم العازمى # مغلق</t>
  </si>
  <si>
    <t>__export__.account_analytic_account_934_cd3a2ae0</t>
  </si>
  <si>
    <t>مشروع _ مركز شركة جوجر _محمود نصار # مغلق</t>
  </si>
  <si>
    <t>__export__.account_analytic_account_935_f0afcb39</t>
  </si>
  <si>
    <t>مشروع _ NCB_شركة التعفف للاعمال الكهربائيه</t>
  </si>
  <si>
    <t>__export__.account_analytic_account_936_2200a276</t>
  </si>
  <si>
    <t>مشروع _ C76 _ ملغي # مغلق</t>
  </si>
  <si>
    <t>__export__.account_analytic_account_937_6392dc49</t>
  </si>
  <si>
    <t>مشروع كاست مواقف السيارات _شركة ماركو</t>
  </si>
  <si>
    <t>__export__.account_analytic_account_938_25e8b0ac</t>
  </si>
  <si>
    <t>مشروع _ سما _شركة البناء التخصصيه SPCC # مغلق</t>
  </si>
  <si>
    <t>__export__.account_analytic_account_939_44930e5f</t>
  </si>
  <si>
    <t>مشروع _ المركز الرئيسي مورجانتي القديه # مغلق</t>
  </si>
  <si>
    <t>__export__.account_analytic_account_940_2342b3b5</t>
  </si>
  <si>
    <t>مشروع _ ارامكو الخنينى</t>
  </si>
  <si>
    <t>__export__.account_analytic_account_941_939d5746</t>
  </si>
  <si>
    <t>مشروع _قصر العدل  شركة فريسينه السعودية # مغلق</t>
  </si>
  <si>
    <t>__export__.account_analytic_account_942_d88366f2</t>
  </si>
  <si>
    <t>يونى ديكور UNIDECORE # مغلق</t>
  </si>
  <si>
    <t>__export__.account_analytic_account_943_2c6a3ac5</t>
  </si>
  <si>
    <t>مشروع _ مستشفي الرعايه _ سابك_شركة الفوزان</t>
  </si>
  <si>
    <t>__export__.account_analytic_account_944_29268c40</t>
  </si>
  <si>
    <t>مشروع _ سما _ تكنال _ السعودي الامريكي - مغلق</t>
  </si>
  <si>
    <t>__export__.account_analytic_account_945_18d884f6</t>
  </si>
  <si>
    <t>مشروع _ فندق قلعة الضيوف مكه BR7</t>
  </si>
  <si>
    <t>__export__.account_analytic_account_946_644cc511</t>
  </si>
  <si>
    <t>مشروع _داري قريش _شركة غنيم # مغلق</t>
  </si>
  <si>
    <t>__export__.account_analytic_account_947_63b05e43</t>
  </si>
  <si>
    <t>شركة المواطن الدوليه مشروع هيئة الاتصالات - CITC</t>
  </si>
  <si>
    <t>__export__.account_analytic_account_948_b7be052f</t>
  </si>
  <si>
    <t>مشروع _مستشفي سابك الاعمال المدنيه _# مغلق</t>
  </si>
  <si>
    <t>__export__.account_analytic_account_949_4bf6e1be</t>
  </si>
  <si>
    <t>مشروع _ مطار الجوف _ الفوزان _# مغلق</t>
  </si>
  <si>
    <t>__export__.account_analytic_account_950_51dc159f</t>
  </si>
  <si>
    <t>مشروع _ الارشيف سنتر _ شركة سفاري</t>
  </si>
  <si>
    <t>__export__.account_analytic_account_951_ccd5004c</t>
  </si>
  <si>
    <t>مشروع _ مجمع الحقيط السكني</t>
  </si>
  <si>
    <t>__export__.account_analytic_account_952_923f254f</t>
  </si>
  <si>
    <t>مشروع _  # مغلق</t>
  </si>
  <si>
    <t>__export__.account_analytic_account_953_a2e6b340</t>
  </si>
  <si>
    <t>مشروع _ نادي الصحي _ شركة الحقيط # مغلق</t>
  </si>
  <si>
    <t>__export__.account_analytic_account_954_9cb94adb</t>
  </si>
  <si>
    <t>مشروع_ تحت التعديل # مغلق</t>
  </si>
  <si>
    <t>__export__.account_analytic_account_955_e1c96544</t>
  </si>
  <si>
    <t>مشروع _ بزنس بارك _ الكفاح</t>
  </si>
  <si>
    <t>__export__.account_analytic_account_956_912cf742</t>
  </si>
  <si>
    <t>مشروع _ صالة متعددة جامعة جده_ # مغلق</t>
  </si>
  <si>
    <t>__export__.account_analytic_account_957_e73b7292</t>
  </si>
  <si>
    <t>مشروع _ المركز المالي _ برج 205 و208_KAFD</t>
  </si>
  <si>
    <t>__export__.account_analytic_account_958_77fb6f86</t>
  </si>
  <si>
    <t>مشروع_ مطار الباحه اعمال معدنيه _ الفوزان _# مغلق</t>
  </si>
  <si>
    <t>__export__.account_analytic_account_959_e1ca7db9</t>
  </si>
  <si>
    <t>مشروع _ مركز الملك عبدالله المالي موقع 309 _ موبكو</t>
  </si>
  <si>
    <t>__export__.account_analytic_account_960_47754629</t>
  </si>
  <si>
    <t>مشروع_ بارك اند رايد _ فريسنيه # مغلق</t>
  </si>
  <si>
    <t>__export__.account_analytic_account_961_84f4885c</t>
  </si>
  <si>
    <t>مشروع_ فيلا احمد سعد الناصر</t>
  </si>
  <si>
    <t>__export__.account_analytic_account_962_5f594d6a</t>
  </si>
  <si>
    <t>مشروع _Skywalk Bridge S-67_KAFD</t>
  </si>
  <si>
    <t>__export__.account_analytic_account_963_961a9846</t>
  </si>
  <si>
    <t>مشروع _ فلل السيف _شركة الصفو5 # مغلق</t>
  </si>
  <si>
    <t>__export__.account_analytic_account_964_052f3497</t>
  </si>
  <si>
    <t>مشروع _ تجديد وتحديث أنظمة هافاك_# مغلق</t>
  </si>
  <si>
    <t>__export__.account_analytic_account_965_8b07fdf4</t>
  </si>
  <si>
    <t>مشروع _ معرض الدفاع العالمي _WDSC</t>
  </si>
  <si>
    <t>__export__.account_analytic_account_966_70ccedb8</t>
  </si>
  <si>
    <t>مشروع _ مطعم سنيور ساسي_ EAST DELTA # مغلق</t>
  </si>
  <si>
    <t>__export__.account_analytic_account_967_48524fff</t>
  </si>
  <si>
    <t>مشروع _ Yacht Club- اليخت # مغلق</t>
  </si>
  <si>
    <t>__export__.account_analytic_account_968_803518b0</t>
  </si>
  <si>
    <t>مشروع _ promenade - jeddah-mbl # مغلق</t>
  </si>
  <si>
    <t>__export__.account_analytic_account_969_48e07d8e</t>
  </si>
  <si>
    <t>مشروع_ Octo city Boulevard_Impact # مغلق</t>
  </si>
  <si>
    <t>__export__.account_analytic_account_970_5e90a44c</t>
  </si>
  <si>
    <t>مشروع_ الشقيق _b2 &amp;c _ الراشد_17324</t>
  </si>
  <si>
    <t>__export__.account_analytic_account_971_c1ac9e98</t>
  </si>
  <si>
    <t>مشروع _مطار الملك خالد_ شركة سادكو # مغلق</t>
  </si>
  <si>
    <t>__export__.account_analytic_account_972_eced32b1</t>
  </si>
  <si>
    <t>مشروع _ البحر الاحمر _شركة الكفاح _# مغلق</t>
  </si>
  <si>
    <t>__export__.account_analytic_account_973_cb4bdc4a</t>
  </si>
  <si>
    <t>مشروع _ monorail crane_ المتكاملة العربيه # مغلق</t>
  </si>
  <si>
    <t>__export__.account_analytic_account_974_59ff5e41</t>
  </si>
  <si>
    <t>مشروع _ ASHAR _ شركة البناء _SPCC# مغلق</t>
  </si>
  <si>
    <t>__export__.account_analytic_account_975_019dfa0c</t>
  </si>
  <si>
    <t>مشروع _ شركة التعفف STS_مستشفي مرجان</t>
  </si>
  <si>
    <t>__export__.account_analytic_account_976_0ace3ebd</t>
  </si>
  <si>
    <t>مشروع _ فيلا خاصه ناصر العسيري</t>
  </si>
  <si>
    <t>__export__.account_analytic_account_977_4d8b862c</t>
  </si>
  <si>
    <t>مشروع _ مقر مبني سابك _ الجبيل _شابورجي</t>
  </si>
  <si>
    <t>__export__.account_analytic_account_978_d21b6c88</t>
  </si>
  <si>
    <t>مشروع _ IT LAB _ شيدكو # مغلق</t>
  </si>
  <si>
    <t>__export__.account_analytic_account_979_927c1192</t>
  </si>
  <si>
    <t>UNIDICORE يونى ديكور 5.06 زجاج بولستراد المركز الم</t>
  </si>
  <si>
    <t>__export__.account_analytic_account_980_eb67bbc9</t>
  </si>
  <si>
    <t>WTS  الراشد</t>
  </si>
  <si>
    <t>__export__.account_analytic_account_981_d6e12f9b</t>
  </si>
  <si>
    <t>مشروع _ لوسنت لطب الاسنان _ شركة لوسنت - مغلق</t>
  </si>
  <si>
    <t>__export__.account_analytic_account_982_2d9aa3e3</t>
  </si>
  <si>
    <t>مشروع _ مدارس مسك اعمال حديد_بيتور# مغلق</t>
  </si>
  <si>
    <t>__export__.account_analytic_account_983_0149ee82</t>
  </si>
  <si>
    <t>مشروع _ فيلا سلطان # مغلق</t>
  </si>
  <si>
    <t>__export__.account_analytic_account_984_2c6fce1d</t>
  </si>
  <si>
    <t>مشروع _ KAFD 00250-PARCEL 310</t>
  </si>
  <si>
    <t>__export__.account_analytic_account_985_153b026b</t>
  </si>
  <si>
    <t>مشروع _ New Satellite Pant Water _الراشد</t>
  </si>
  <si>
    <t>__export__.account_analytic_account_986_62d3f71a</t>
  </si>
  <si>
    <t>مشروع _ مستشفي سليمان الحبيب</t>
  </si>
  <si>
    <t>__export__.account_analytic_account_987_0c7c57f6</t>
  </si>
  <si>
    <t>مشروع _ حائق الملك عبداللة العالمية _ محموعة زايد</t>
  </si>
  <si>
    <t>__export__.account_analytic_account_988_39a8e936</t>
  </si>
  <si>
    <t>مشروع _ KAP2E METAL KAP ACP _ المديمه - مغلق</t>
  </si>
  <si>
    <t>__export__.account_analytic_account_989_f7526886</t>
  </si>
  <si>
    <t>مشروع _ مستشفي سابك للاعمده الحديدية _ الفوزان</t>
  </si>
  <si>
    <t>__export__.account_analytic_account_990_0712dc92</t>
  </si>
  <si>
    <t>مشروع _Steel Work Supports at P2.13 for ARAM# مغلق</t>
  </si>
  <si>
    <t>__export__.account_analytic_account_991_9dc4e006</t>
  </si>
  <si>
    <t>مشروع _تحت التعديل</t>
  </si>
  <si>
    <t>__export__.account_analytic_account_992_3d00fba2</t>
  </si>
  <si>
    <t>مشروع _ طريق خريص شركة امد</t>
  </si>
  <si>
    <t>__export__.account_analytic_account_993_826fc029</t>
  </si>
  <si>
    <t>مشروع _ شركة مواطن الاتصالات _حديد</t>
  </si>
  <si>
    <t>__export__.account_analytic_account_994_e542bb3d</t>
  </si>
  <si>
    <t>مشروع _ شركة مواطن _ المنيوم</t>
  </si>
  <si>
    <t>__export__.account_analytic_account_995_3fc6e72b</t>
  </si>
  <si>
    <t>مشروع_كلية الفنون والاداب جامعة الملك فيصل _ ازميل</t>
  </si>
  <si>
    <t>__export__.account_analytic_account_996_762f1020</t>
  </si>
  <si>
    <t>مشروع_نيوم - حديد _ بكين</t>
  </si>
  <si>
    <t>__export__.account_analytic_account_997_a6e257b2</t>
  </si>
  <si>
    <t>مشروع كاب 5 جي 4 موقع 69 بكين</t>
  </si>
  <si>
    <t>__export__.account_analytic_account_998_f63a4224</t>
  </si>
  <si>
    <t>مشروع مترو 3J1 اريل الحديد</t>
  </si>
  <si>
    <t>__export__.account_analytic_account_999_dd01014d</t>
  </si>
  <si>
    <t>مشروع _ فيلا عبدالعزيز محمد عنيق</t>
  </si>
  <si>
    <t>Item</t>
  </si>
  <si>
    <t>From</t>
  </si>
  <si>
    <t>To</t>
  </si>
  <si>
    <t>Amount</t>
  </si>
  <si>
    <t>Round Amount</t>
  </si>
  <si>
    <t>Project</t>
  </si>
  <si>
    <t>Odoo Project ID</t>
  </si>
  <si>
    <t>ACC/Account</t>
  </si>
  <si>
    <t>{"851": 100.0}</t>
  </si>
  <si>
    <t>Distripution-1</t>
  </si>
  <si>
    <t>Distripution-2</t>
  </si>
  <si>
    <t>Symbol-1</t>
  </si>
  <si>
    <t>Symbol-2</t>
  </si>
  <si>
    <t>Symbol-3</t>
  </si>
  <si>
    <t>Symbol-4</t>
  </si>
  <si>
    <t>Symbol-5</t>
  </si>
  <si>
    <t>Symbol-Test</t>
  </si>
  <si>
    <t>Taxes</t>
  </si>
  <si>
    <t>TOTAL WORKS</t>
  </si>
  <si>
    <t>ADV. PAYMENT</t>
  </si>
  <si>
    <t>RETENTION</t>
  </si>
  <si>
    <t>Item-2</t>
  </si>
  <si>
    <t>Alinma Bank</t>
  </si>
  <si>
    <t>Customer No.</t>
  </si>
  <si>
    <t>الشركة العربية السعودية للمقاولات</t>
  </si>
  <si>
    <t>Expense</t>
  </si>
  <si>
    <t>شركة فريسينه السعودية</t>
  </si>
  <si>
    <t>شركة شراء سكراب</t>
  </si>
  <si>
    <t>VIB PRIDGE_ MDL BEAST</t>
  </si>
  <si>
    <t>هيلتون جاردن ان</t>
  </si>
  <si>
    <t>ADV. PAYMENT 5%</t>
  </si>
  <si>
    <t>{"941": 100.0}</t>
  </si>
  <si>
    <t>Qtty</t>
  </si>
  <si>
    <t>شركة المواطن الدولية</t>
  </si>
  <si>
    <t>شركة بايتور السعودية العربية للانشاءات</t>
  </si>
  <si>
    <t>شركة فريسينه السعودية العربية</t>
  </si>
  <si>
    <t>Test</t>
  </si>
  <si>
    <t>test</t>
  </si>
  <si>
    <t>Invoice Date</t>
  </si>
  <si>
    <t>Accounting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</si>
</sst>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yyyy\-mm\-dd"/>
    <numFmt numFmtId="165" formatCode="0.00_ ;[Red]\-0.00\ "/>
    <numFmt numFmtId="166" formatCode="yyyy\-mm\-dd;@"/>
    <numFmt numFmtId="167" formatCode="0_ ;[Red]\-0\ "/>
    <numFmt numFmtId="168" formatCode="_-* #,##0.00_-;_-* #,##0.00\-;_-* &quot;-&quot;??_-;_-@_-"/>
    <numFmt numFmtId="169" formatCode="_(* #,##0.00_);_(* \(#,##0.00\);_(* &quot;-&quot;??_);_(@_)"/>
    <numFmt numFmtId="170" formatCode="_-* #,##0.00\ _ج_._م_._‏_-;\-* #,##0.00\ _ج_._م_._‏_-;_-* &quot;-&quot;??\ _ج_._م_._‏_-;_-@_-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0"/>
      <name val="PT Bold Heading"/>
      <charset val="178"/>
    </font>
    <font>
      <sz val="12"/>
      <color theme="4" tint="-0.499984740745262"/>
      <name val="Times New Roman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</borders>
  <cellStyleXfs count="16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168" fontId="4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1" fillId="0" borderId="0" applyFont="0" applyFill="0" applyBorder="0" applyAlignment="0" applyProtection="0"/>
    <xf numFmtId="0" fontId="7" fillId="0" borderId="0"/>
    <xf numFmtId="168" fontId="11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0" xfId="0" applyAlignment="1">
      <alignment wrapText="1"/>
    </xf>
    <xf numFmtId="0" fontId="5" fillId="0" borderId="0" xfId="3"/>
    <xf numFmtId="164" fontId="5" fillId="0" borderId="0" xfId="3" applyNumberFormat="1" applyAlignment="1">
      <alignment wrapText="1"/>
    </xf>
    <xf numFmtId="4" fontId="5" fillId="0" borderId="0" xfId="3" applyNumberFormat="1" applyAlignment="1">
      <alignment wrapText="1"/>
    </xf>
    <xf numFmtId="43" fontId="0" fillId="0" borderId="0" xfId="4" applyFont="1"/>
    <xf numFmtId="9" fontId="5" fillId="0" borderId="0" xfId="1" applyFont="1"/>
    <xf numFmtId="43" fontId="0" fillId="0" borderId="0" xfId="2" applyFont="1" applyAlignment="1">
      <alignment wrapText="1"/>
    </xf>
    <xf numFmtId="0" fontId="4" fillId="0" borderId="0" xfId="3" applyFont="1"/>
    <xf numFmtId="49" fontId="8" fillId="2" borderId="1" xfId="5" applyNumberFormat="1" applyFont="1" applyFill="1" applyBorder="1" applyAlignment="1">
      <alignment horizontal="center" vertical="center" wrapText="1"/>
    </xf>
    <xf numFmtId="165" fontId="8" fillId="2" borderId="1" xfId="5" applyNumberFormat="1" applyFont="1" applyFill="1" applyBorder="1" applyAlignment="1">
      <alignment horizontal="center" vertical="center" wrapText="1"/>
    </xf>
    <xf numFmtId="166" fontId="8" fillId="2" borderId="1" xfId="5" applyNumberFormat="1" applyFont="1" applyFill="1" applyBorder="1" applyAlignment="1">
      <alignment horizontal="center" vertical="center" wrapText="1"/>
    </xf>
    <xf numFmtId="0" fontId="4" fillId="0" borderId="0" xfId="5"/>
    <xf numFmtId="49" fontId="9" fillId="3" borderId="2" xfId="5" applyNumberFormat="1" applyFont="1" applyFill="1" applyBorder="1" applyAlignment="1">
      <alignment horizontal="center" vertical="center"/>
    </xf>
    <xf numFmtId="167" fontId="9" fillId="3" borderId="2" xfId="5" applyNumberFormat="1" applyFont="1" applyFill="1" applyBorder="1" applyAlignment="1">
      <alignment horizontal="center" vertical="center"/>
    </xf>
    <xf numFmtId="165" fontId="9" fillId="3" borderId="2" xfId="5" applyNumberFormat="1" applyFont="1" applyFill="1" applyBorder="1" applyAlignment="1">
      <alignment horizontal="center" vertical="center"/>
    </xf>
    <xf numFmtId="43" fontId="9" fillId="3" borderId="2" xfId="6" applyFont="1" applyFill="1" applyBorder="1" applyAlignment="1">
      <alignment horizontal="center" vertical="center"/>
    </xf>
    <xf numFmtId="49" fontId="9" fillId="4" borderId="3" xfId="5" applyNumberFormat="1" applyFont="1" applyFill="1" applyBorder="1" applyAlignment="1">
      <alignment horizontal="center" vertical="center"/>
    </xf>
    <xf numFmtId="165" fontId="9" fillId="4" borderId="3" xfId="5" applyNumberFormat="1" applyFont="1" applyFill="1" applyBorder="1" applyAlignment="1">
      <alignment horizontal="center" vertical="center"/>
    </xf>
    <xf numFmtId="43" fontId="9" fillId="4" borderId="3" xfId="6" applyFont="1" applyFill="1" applyBorder="1" applyAlignment="1">
      <alignment horizontal="center"/>
    </xf>
    <xf numFmtId="0" fontId="9" fillId="3" borderId="2" xfId="5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49" fontId="4" fillId="0" borderId="0" xfId="5" applyNumberFormat="1"/>
    <xf numFmtId="43" fontId="0" fillId="0" borderId="0" xfId="6" applyFont="1" applyFill="1" applyAlignment="1">
      <alignment horizontal="center"/>
    </xf>
    <xf numFmtId="43" fontId="0" fillId="0" borderId="0" xfId="2" applyFont="1"/>
    <xf numFmtId="170" fontId="5" fillId="0" borderId="0" xfId="3" applyNumberFormat="1"/>
    <xf numFmtId="0" fontId="3" fillId="0" borderId="0" xfId="3" applyFont="1"/>
    <xf numFmtId="0" fontId="3" fillId="0" borderId="0" xfId="5" applyFont="1"/>
    <xf numFmtId="0" fontId="2" fillId="0" borderId="0" xfId="3" applyFont="1"/>
    <xf numFmtId="0" fontId="1" fillId="0" borderId="0" xfId="3" applyFont="1"/>
    <xf numFmtId="4" fontId="5" fillId="0" borderId="0" xfId="3" applyNumberFormat="1"/>
  </cellXfs>
  <cellStyles count="16">
    <cellStyle name="Comma" xfId="2" builtinId="3"/>
    <cellStyle name="Comma 11" xfId="9" xr:uid="{90F37256-E7BC-43D8-8AE6-38FC76B44F76}"/>
    <cellStyle name="Comma 11 2" xfId="15" xr:uid="{14DD986B-6F53-4267-90E8-9DDB183C1B68}"/>
    <cellStyle name="Comma 2" xfId="4" xr:uid="{44AB69D2-F139-47B4-883E-77B5ECD66094}"/>
    <cellStyle name="Comma 2 2" xfId="6" xr:uid="{EAFCE3F4-50D0-49C3-9AF2-17EC92860F38}"/>
    <cellStyle name="Comma 2 3" xfId="8" xr:uid="{96FA71BA-36AA-49DC-B0C8-17DE29120CB2}"/>
    <cellStyle name="Normal" xfId="0" builtinId="0"/>
    <cellStyle name="Normal 2" xfId="3" xr:uid="{B59DEED0-21AC-43E9-AEFF-BAFC3AC24B5F}"/>
    <cellStyle name="Normal 2 2" xfId="5" xr:uid="{296139FF-30D1-4C30-96C6-76C65EF370D1}"/>
    <cellStyle name="Normal 3 2" xfId="7" xr:uid="{467DE807-B987-43EE-B96D-CF6965A48C54}"/>
    <cellStyle name="Normal 3 2 2 2 2" xfId="10" xr:uid="{A723A031-D87D-4F09-8A93-C717B68B0872}"/>
    <cellStyle name="Normal 3 2 2 3 2" xfId="12" xr:uid="{48128D45-4F50-4DD1-ABB2-27B13D0324C8}"/>
    <cellStyle name="Normal 3 2 9" xfId="11" xr:uid="{E533CFD1-B795-4F15-8650-12F9295E88CA}"/>
    <cellStyle name="Normal 3 2 9 2" xfId="14" xr:uid="{53ECC181-55D1-4F39-AABA-5F99F882179C}"/>
    <cellStyle name="Percent" xfId="1" builtinId="5"/>
    <cellStyle name="Percent 2" xfId="13" xr:uid="{A4B60A41-47F7-4675-986C-4DBFA29AA66E}"/>
  </cellStyles>
  <dxfs count="0"/>
  <tableStyles count="1" defaultTableStyle="TableStyleMedium9" defaultPivotStyle="PivotStyleLight16">
    <tableStyle name="Invisible" pivot="0" table="0" count="0" xr9:uid="{6BD4BEFE-4B6D-4E5A-9CED-5B06108B21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PACK_VA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ManuPratap.Koyalkar\Desktop\testing\VAT%20return%20Manual_MPK%20File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Desktop\COM%20-%20Working\9.%20KSA%20Manual%20VAT%20Return%20Template_V4.xlsb_1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AppData\Local\Microsoft\Windows\INetCache\Content.Outlook\2K5V5SJI\9.%20KSA%20Manual%20VAT%20Return%20Template_V4%20(003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Vikash.Gul\Desktop\Control%20sheets_Fin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Cash%20flow-Mr%20Ahmed.xlsx" TargetMode="External"/><Relationship Id="rId1" Type="http://schemas.openxmlformats.org/officeDocument/2006/relationships/externalLinkPath" Target="Cash%20flow-Mr%20Ahm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AP"/>
      <sheetName val="AR"/>
      <sheetName val="TAX CODES"/>
      <sheetName val="STATUS"/>
      <sheetName val="IMPACT"/>
      <sheetName val="Definition"/>
      <sheetName val="Troubleshoot"/>
      <sheetName val="Database"/>
      <sheetName val="Observation"/>
      <sheetName val="Sheet1"/>
      <sheetName val="بيان العملاء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CH518</v>
          </cell>
        </row>
      </sheetData>
      <sheetData sheetId="4">
        <row r="1">
          <cell r="A1" t="str">
            <v>Unconfirmed</v>
          </cell>
        </row>
        <row r="2">
          <cell r="A2" t="str">
            <v>Confirmed</v>
          </cell>
        </row>
        <row r="3">
          <cell r="A3" t="str">
            <v>Verified</v>
          </cell>
        </row>
        <row r="4">
          <cell r="A4" t="str">
            <v>Corrected</v>
          </cell>
        </row>
      </sheetData>
      <sheetData sheetId="5">
        <row r="1">
          <cell r="A1" t="str">
            <v>Yes</v>
          </cell>
        </row>
        <row r="2">
          <cell r="A2" t="str">
            <v>No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Dashboard"/>
      <sheetName val="VAT Summary"/>
      <sheetName val="Accounts Receivable Data"/>
      <sheetName val="Accounts Payable Data"/>
      <sheetName val="VAT Balance"/>
      <sheetName val="Manual adjustments"/>
      <sheetName val="Not Considered Transactions"/>
      <sheetName val="Reconciliation"/>
      <sheetName val="Tax code mapping"/>
      <sheetName val="Client Registration Form"/>
      <sheetName val="Printable Return KSA"/>
      <sheetName val="Tax Codes-Hide-Don't Delete"/>
      <sheetName val="Printable Return K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  <row r="30">
          <cell r="B30" t="str">
            <v>Domestic Purchase-Standard Rate</v>
          </cell>
        </row>
        <row r="31">
          <cell r="B31" t="str">
            <v xml:space="preserve">Domestic Purchase-Standard Rate-Adjustment-Previous period </v>
          </cell>
        </row>
        <row r="32">
          <cell r="B32" t="str">
            <v xml:space="preserve">Domestic standard rated purchases - residual recovery </v>
          </cell>
        </row>
        <row r="33">
          <cell r="B33" t="str">
            <v>VAT recovery denied/blocked/no VAT invoice</v>
          </cell>
        </row>
        <row r="34">
          <cell r="B34">
            <v>0</v>
          </cell>
        </row>
        <row r="35">
          <cell r="B35" t="str">
            <v>Imports-Goods-Standard Rate</v>
          </cell>
        </row>
        <row r="36">
          <cell r="B36" t="str">
            <v xml:space="preserve">Imports-Goods-Standard Rate-Adjustment-Previous period 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 t="str">
            <v>Reverse charge-Services-Standard Rate</v>
          </cell>
        </row>
        <row r="40">
          <cell r="B40" t="str">
            <v xml:space="preserve">Reverse charge-Services-Standard Rate-Adjustment-Previous period </v>
          </cell>
        </row>
        <row r="41">
          <cell r="B41">
            <v>0</v>
          </cell>
        </row>
        <row r="42">
          <cell r="B42" t="str">
            <v>Domestic Purchase-Zero Rate</v>
          </cell>
        </row>
        <row r="43">
          <cell r="B43" t="str">
            <v xml:space="preserve">Domestic Purchase-Zero Rate-Adjustmente-Previous period </v>
          </cell>
        </row>
        <row r="44">
          <cell r="B44">
            <v>0</v>
          </cell>
        </row>
        <row r="45">
          <cell r="B45" t="str">
            <v>Domestic Purchase-Exempt</v>
          </cell>
        </row>
        <row r="46">
          <cell r="B46" t="str">
            <v xml:space="preserve">Domestic Purchase-Exempt - Adjustment-Previous period </v>
          </cell>
        </row>
        <row r="47">
          <cell r="B47">
            <v>0</v>
          </cell>
        </row>
        <row r="48">
          <cell r="B48" t="str">
            <v>Out of scope purchase</v>
          </cell>
        </row>
        <row r="49">
          <cell r="B49">
            <v>0</v>
          </cell>
        </row>
        <row r="50">
          <cell r="B50" t="str">
            <v>Previous periods corrections - Inputs</v>
          </cell>
        </row>
        <row r="51">
          <cell r="B51" t="str">
            <v>Reverse charge services from outside of the GCC</v>
          </cell>
        </row>
        <row r="52">
          <cell r="B52" t="str">
            <v>Reverse charge services from outside of the GCC - residual recovery</v>
          </cell>
        </row>
        <row r="53">
          <cell r="B53" t="str">
            <v>Reverse charge services from outside of the GCC - no recovery</v>
          </cell>
        </row>
        <row r="54">
          <cell r="B54" t="str">
            <v>Purchase from a company with the same tax registration</v>
          </cell>
        </row>
        <row r="55">
          <cell r="B55" t="str">
            <v>Credit of VAT from prior period</v>
          </cell>
        </row>
        <row r="56">
          <cell r="B56" t="str">
            <v>Journal posting for expenditure</v>
          </cell>
        </row>
        <row r="57">
          <cell r="B57" t="str">
            <v>Do not report expenditure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8">
          <cell r="B18" t="str">
            <v>Out of scope sales</v>
          </cell>
        </row>
        <row r="20">
          <cell r="B20" t="str">
            <v>Previous periods corrections - outputs</v>
          </cell>
        </row>
        <row r="22">
          <cell r="B22" t="str">
            <v>Sales made to a company with the same tax registration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e Page"/>
      <sheetName val="Data Validation "/>
      <sheetName val="KSA VAT Return"/>
      <sheetName val="Recon sheet"/>
      <sheetName val="Sheet1"/>
      <sheetName val="Master Data"/>
      <sheetName val="Control sheets_Final"/>
    </sheetNames>
    <sheetDataSet>
      <sheetData sheetId="0">
        <row r="8">
          <cell r="E8" t="str">
            <v>Al Zamil - Mermaid Offshore Services Company (ZMOS)</v>
          </cell>
        </row>
      </sheetData>
      <sheetData sheetId="1">
        <row r="6">
          <cell r="J6">
            <v>43405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Due Date"/>
      <sheetName val="Due Date 2024"/>
      <sheetName val="Sheet4"/>
      <sheetName val="Sheet6"/>
      <sheetName val="Sheet5"/>
      <sheetName val="Cash Flow"/>
      <sheetName val="Sheet1 (2)"/>
      <sheetName val="Cusomers_Invoices_Source_File"/>
      <sheetName val="Cusomers_Invoices_Budget_to_Imp"/>
      <sheetName val="الاقرارات مجمعه2023"/>
      <sheetName val="الاقرارات مجمعه2023 (2)"/>
    </sheetNames>
    <sheetDataSet>
      <sheetData sheetId="0">
        <row r="1">
          <cell r="A1" t="str">
            <v>COST CENTER CODE</v>
          </cell>
          <cell r="B1" t="str">
            <v xml:space="preserve">Project Name </v>
          </cell>
          <cell r="C1" t="str">
            <v xml:space="preserve">main contractor </v>
          </cell>
          <cell r="D1" t="str">
            <v>Engineer</v>
          </cell>
          <cell r="E1" t="str">
            <v>Remaining Amount from 2023</v>
          </cell>
          <cell r="F1" t="str">
            <v>ADV.</v>
          </cell>
          <cell r="G1" t="str">
            <v>TOTAL WORKS</v>
          </cell>
          <cell r="H1" t="str">
            <v>ADV. PAYMENT</v>
          </cell>
          <cell r="I1" t="str">
            <v>RETENTION</v>
          </cell>
          <cell r="J1" t="str">
            <v>VAT</v>
          </cell>
          <cell r="K1" t="str">
            <v>NET AMUNT DUE</v>
          </cell>
        </row>
        <row r="2">
          <cell r="A2">
            <v>10077</v>
          </cell>
          <cell r="B2" t="str">
            <v xml:space="preserve">KAP2-ALArab  </v>
          </cell>
          <cell r="C2" t="str">
            <v xml:space="preserve">Alarab </v>
          </cell>
          <cell r="D2" t="str">
            <v>Mohamed AbdALNabi</v>
          </cell>
          <cell r="E2">
            <v>1124741.53</v>
          </cell>
          <cell r="F2">
            <v>893942.74</v>
          </cell>
          <cell r="G2">
            <v>190500.6</v>
          </cell>
          <cell r="H2">
            <v>38100.120000000003</v>
          </cell>
          <cell r="I2">
            <v>19050.060000000001</v>
          </cell>
          <cell r="J2">
            <v>26670.083999999999</v>
          </cell>
          <cell r="K2">
            <v>160020.50400000002</v>
          </cell>
        </row>
        <row r="3">
          <cell r="A3">
            <v>10137</v>
          </cell>
          <cell r="B3" t="str">
            <v>Sofitel</v>
          </cell>
          <cell r="C3" t="str">
            <v>MOBCO</v>
          </cell>
          <cell r="D3" t="str">
            <v>Mohamed AbdALNabi</v>
          </cell>
          <cell r="E3">
            <v>84431</v>
          </cell>
          <cell r="F3">
            <v>0</v>
          </cell>
          <cell r="G3"/>
          <cell r="H3"/>
          <cell r="I3">
            <v>0</v>
          </cell>
          <cell r="J3">
            <v>0</v>
          </cell>
          <cell r="K3">
            <v>0</v>
          </cell>
        </row>
        <row r="4">
          <cell r="A4">
            <v>10245</v>
          </cell>
          <cell r="B4" t="str">
            <v>Madeedah</v>
          </cell>
          <cell r="C4" t="str">
            <v>Madeedah Hospitals</v>
          </cell>
          <cell r="D4" t="str">
            <v>Mohamed AbdALNabi</v>
          </cell>
          <cell r="E4">
            <v>2968013.38</v>
          </cell>
          <cell r="F4">
            <v>1097038.6399999999</v>
          </cell>
          <cell r="G4">
            <v>283088.24</v>
          </cell>
          <cell r="H4">
            <v>84926.471999999994</v>
          </cell>
          <cell r="I4">
            <v>14154.412</v>
          </cell>
          <cell r="J4">
            <v>29724.265199999994</v>
          </cell>
          <cell r="K4">
            <v>213731.62119999997</v>
          </cell>
        </row>
        <row r="5">
          <cell r="A5">
            <v>10251</v>
          </cell>
          <cell r="B5" t="str">
            <v xml:space="preserve">Air Product Neom Green Hydrogen </v>
          </cell>
          <cell r="C5" t="str">
            <v>NESMA UNITED INDUSTRIES</v>
          </cell>
          <cell r="D5" t="str">
            <v>Mohamed AbdALNabi</v>
          </cell>
          <cell r="E5">
            <v>1371081.3</v>
          </cell>
          <cell r="F5">
            <v>54020.59</v>
          </cell>
          <cell r="G5"/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10240</v>
          </cell>
          <cell r="B6" t="str">
            <v>Takhasusi hub</v>
          </cell>
          <cell r="C6" t="str">
            <v xml:space="preserve">Amad Arabia Investment </v>
          </cell>
          <cell r="D6" t="str">
            <v>Mohamed AbdALNabi</v>
          </cell>
          <cell r="E6">
            <v>9709700</v>
          </cell>
          <cell r="F6">
            <v>2902349.57</v>
          </cell>
          <cell r="G6"/>
          <cell r="H6">
            <v>0</v>
          </cell>
          <cell r="I6"/>
          <cell r="J6">
            <v>0</v>
          </cell>
          <cell r="K6">
            <v>0</v>
          </cell>
        </row>
        <row r="7">
          <cell r="A7">
            <v>10012</v>
          </cell>
          <cell r="B7" t="str">
            <v>KAP-02 BEC</v>
          </cell>
          <cell r="C7" t="str">
            <v>BEC</v>
          </cell>
          <cell r="D7" t="str">
            <v xml:space="preserve">Ibrahim Mahmoud </v>
          </cell>
          <cell r="E7">
            <v>311000</v>
          </cell>
          <cell r="F7">
            <v>0</v>
          </cell>
          <cell r="G7"/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10138</v>
          </cell>
          <cell r="B8" t="str">
            <v xml:space="preserve">KAP 4 BULLET PROOF </v>
          </cell>
          <cell r="C8" t="str">
            <v xml:space="preserve">Alarab </v>
          </cell>
          <cell r="D8" t="str">
            <v xml:space="preserve">Ibrahim Mahmoud </v>
          </cell>
          <cell r="E8">
            <v>660831.71</v>
          </cell>
          <cell r="F8">
            <v>146040.71</v>
          </cell>
          <cell r="G8"/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10088</v>
          </cell>
          <cell r="B9" t="str">
            <v xml:space="preserve">Training Center Najarn &amp; Al Zabnah </v>
          </cell>
          <cell r="C9" t="str">
            <v>RTCC</v>
          </cell>
          <cell r="D9" t="str">
            <v xml:space="preserve">Ibrahim Mahmoud </v>
          </cell>
          <cell r="E9">
            <v>250077</v>
          </cell>
          <cell r="F9"/>
          <cell r="G9"/>
          <cell r="H9"/>
          <cell r="I9">
            <v>0</v>
          </cell>
          <cell r="J9">
            <v>0</v>
          </cell>
          <cell r="K9">
            <v>0</v>
          </cell>
        </row>
        <row r="10">
          <cell r="A10">
            <v>10088</v>
          </cell>
          <cell r="B10" t="str">
            <v>RRS</v>
          </cell>
          <cell r="C10" t="str">
            <v>RTCC</v>
          </cell>
          <cell r="D10" t="str">
            <v xml:space="preserve">Ibrahim Mahmoud </v>
          </cell>
          <cell r="E10">
            <v>633372</v>
          </cell>
          <cell r="F10">
            <v>146040.71</v>
          </cell>
          <cell r="G10"/>
          <cell r="H10"/>
          <cell r="I10">
            <v>0</v>
          </cell>
          <cell r="J10">
            <v>0</v>
          </cell>
          <cell r="K10">
            <v>0</v>
          </cell>
        </row>
        <row r="11">
          <cell r="A11">
            <v>10256</v>
          </cell>
          <cell r="B11" t="str">
            <v>ELHAMRA ( 7 Project)</v>
          </cell>
          <cell r="C11" t="str">
            <v>SHAPOORJI PALLONJI MIDEAST</v>
          </cell>
          <cell r="D11" t="str">
            <v xml:space="preserve">Ibrahim Mahmoud </v>
          </cell>
          <cell r="E11">
            <v>55421743</v>
          </cell>
          <cell r="F11">
            <v>11084348.600000001</v>
          </cell>
          <cell r="G11"/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10080</v>
          </cell>
          <cell r="B12" t="str">
            <v>Riyadh Metro (Armetal)</v>
          </cell>
          <cell r="C12" t="str">
            <v>Armetal</v>
          </cell>
          <cell r="D12" t="str">
            <v>Asharf Youns</v>
          </cell>
          <cell r="E12">
            <v>7423814.1960000051</v>
          </cell>
          <cell r="F12">
            <v>3799725.1239999998</v>
          </cell>
          <cell r="G12"/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10241</v>
          </cell>
          <cell r="B13" t="str">
            <v>New Care Medical Clinics Building</v>
          </cell>
          <cell r="C13" t="str">
            <v>ESSENCE OF STABILITY</v>
          </cell>
          <cell r="D13" t="str">
            <v>Asharf Youns</v>
          </cell>
          <cell r="E13">
            <v>224882.40999999992</v>
          </cell>
          <cell r="F13">
            <v>0</v>
          </cell>
          <cell r="G13"/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10219</v>
          </cell>
          <cell r="B14" t="str">
            <v>KAIG</v>
          </cell>
          <cell r="C14" t="str">
            <v xml:space="preserve">ZAID ALHUSSAIN </v>
          </cell>
          <cell r="D14" t="str">
            <v>Asharf Youns</v>
          </cell>
          <cell r="E14">
            <v>8314143</v>
          </cell>
          <cell r="F14">
            <v>1966035.75</v>
          </cell>
          <cell r="G14"/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10254</v>
          </cell>
          <cell r="B15" t="str">
            <v>AL mishraq project - saudico-Aluminum</v>
          </cell>
          <cell r="C15" t="str">
            <v>SAUDI CONSTRUCTIONEERS Ltd.</v>
          </cell>
          <cell r="D15" t="str">
            <v>Asharf Youns</v>
          </cell>
          <cell r="E15">
            <v>12920786</v>
          </cell>
          <cell r="F15">
            <v>2584157.2000000002</v>
          </cell>
          <cell r="G15"/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10253</v>
          </cell>
          <cell r="B16" t="str">
            <v>AL mishraq project - saudico-Steel</v>
          </cell>
          <cell r="C16" t="str">
            <v>SAUDI CONSTRUCTIONEERS Ltd.</v>
          </cell>
          <cell r="D16" t="str">
            <v>Asharf Youns</v>
          </cell>
          <cell r="E16">
            <v>12472637</v>
          </cell>
          <cell r="F16">
            <v>4989054.8</v>
          </cell>
          <cell r="G16"/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10234</v>
          </cell>
          <cell r="B17" t="str">
            <v>STC AQALAT SMART SQUARE PROJECT</v>
          </cell>
          <cell r="C17" t="str">
            <v>BEC</v>
          </cell>
          <cell r="D17" t="str">
            <v>Mohamed Hamza</v>
          </cell>
          <cell r="E17">
            <v>14553135.310000002</v>
          </cell>
          <cell r="F17"/>
          <cell r="G17">
            <v>2150000</v>
          </cell>
          <cell r="H17">
            <v>537500</v>
          </cell>
          <cell r="I17">
            <v>215000</v>
          </cell>
          <cell r="J17">
            <v>241875</v>
          </cell>
          <cell r="K17">
            <v>1639375</v>
          </cell>
        </row>
        <row r="18">
          <cell r="A18" t="str">
            <v>Riyadh Avenue</v>
          </cell>
          <cell r="B18" t="str">
            <v>Riyadh Avenue</v>
          </cell>
          <cell r="C18" t="str">
            <v xml:space="preserve">NESMA </v>
          </cell>
          <cell r="D18" t="str">
            <v>Mohamed Hamza</v>
          </cell>
          <cell r="E18">
            <v>32131261</v>
          </cell>
          <cell r="F18"/>
          <cell r="G18"/>
          <cell r="H18"/>
          <cell r="I18"/>
          <cell r="J18">
            <v>0</v>
          </cell>
          <cell r="K18">
            <v>0</v>
          </cell>
        </row>
        <row r="19">
          <cell r="A19">
            <v>10134</v>
          </cell>
          <cell r="B19" t="str">
            <v>BACS - RIYADH METRO</v>
          </cell>
          <cell r="C19" t="str">
            <v>BACS</v>
          </cell>
          <cell r="D19" t="str">
            <v>Mohamed Sadiq</v>
          </cell>
          <cell r="E19">
            <v>5969439.9500000011</v>
          </cell>
          <cell r="F19"/>
          <cell r="G19">
            <v>1471830</v>
          </cell>
          <cell r="H19">
            <v>441549</v>
          </cell>
          <cell r="I19">
            <v>294366</v>
          </cell>
          <cell r="J19">
            <v>154542.15</v>
          </cell>
          <cell r="K19">
            <v>890457.15</v>
          </cell>
        </row>
        <row r="20">
          <cell r="A20">
            <v>10259</v>
          </cell>
          <cell r="B20" t="str">
            <v>Shura Central Hotel 1 (HC1)</v>
          </cell>
          <cell r="C20" t="str">
            <v>Red Sea</v>
          </cell>
          <cell r="D20" t="str">
            <v>Mohamed Sadiq</v>
          </cell>
          <cell r="E20">
            <v>28994056</v>
          </cell>
          <cell r="F20">
            <v>2899405.6</v>
          </cell>
          <cell r="G20"/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10263</v>
          </cell>
          <cell r="B21" t="str">
            <v>SINDALHA ISLAND Cluster 4</v>
          </cell>
          <cell r="C21" t="str">
            <v>BEC</v>
          </cell>
          <cell r="D21" t="str">
            <v>Mohamed Sadiq</v>
          </cell>
          <cell r="E21">
            <v>19629500</v>
          </cell>
          <cell r="F21"/>
          <cell r="G21">
            <v>4943167</v>
          </cell>
          <cell r="H21">
            <v>2471583.5</v>
          </cell>
          <cell r="I21">
            <v>494316.7</v>
          </cell>
          <cell r="J21">
            <v>370737.52499999997</v>
          </cell>
          <cell r="K21">
            <v>2348004.3250000002</v>
          </cell>
        </row>
        <row r="22">
          <cell r="A22">
            <v>10262</v>
          </cell>
          <cell r="B22" t="str">
            <v>Amaala Projects Steel</v>
          </cell>
          <cell r="C22" t="str">
            <v>HASSAN ALLAM CONSTRUCTION</v>
          </cell>
          <cell r="D22" t="str">
            <v>Mohamed Emad</v>
          </cell>
          <cell r="E22">
            <v>13400000</v>
          </cell>
          <cell r="F22">
            <v>2680000</v>
          </cell>
          <cell r="G22">
            <v>201000</v>
          </cell>
          <cell r="H22">
            <v>40200</v>
          </cell>
          <cell r="I22">
            <v>10050</v>
          </cell>
          <cell r="J22">
            <v>24120</v>
          </cell>
          <cell r="K22">
            <v>174870</v>
          </cell>
        </row>
        <row r="23">
          <cell r="A23">
            <v>10214</v>
          </cell>
          <cell r="B23" t="str">
            <v xml:space="preserve">Dr. Suleiman AL-Habib Hospital-Jeddah </v>
          </cell>
          <cell r="C23" t="str">
            <v>Dr. Suleiman AL-Habib Hospital</v>
          </cell>
          <cell r="D23" t="str">
            <v xml:space="preserve">Radwan </v>
          </cell>
          <cell r="E23">
            <v>246469.28514780104</v>
          </cell>
          <cell r="F23"/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10239</v>
          </cell>
          <cell r="B24" t="str">
            <v>Al-Faqih Hospital</v>
          </cell>
          <cell r="C24" t="str">
            <v>Elkhereiji Commerce Contracting Co.</v>
          </cell>
          <cell r="D24" t="str">
            <v xml:space="preserve">Radwan </v>
          </cell>
          <cell r="E24">
            <v>8931973.8024213072</v>
          </cell>
          <cell r="F24"/>
          <cell r="G24">
            <v>1116496.7231124281</v>
          </cell>
          <cell r="H24">
            <v>279124.18077810702</v>
          </cell>
          <cell r="I24">
            <v>111649.67231124282</v>
          </cell>
          <cell r="J24">
            <v>125605.88135014815</v>
          </cell>
          <cell r="K24">
            <v>851328.75137322641</v>
          </cell>
        </row>
        <row r="25">
          <cell r="A25">
            <v>10236</v>
          </cell>
          <cell r="B25" t="str">
            <v>MADINA SCHOOLS</v>
          </cell>
          <cell r="C25" t="str">
            <v>BEC- MOBCO</v>
          </cell>
          <cell r="D25" t="str">
            <v xml:space="preserve">Radwan </v>
          </cell>
          <cell r="E25">
            <v>2678058.0295384629</v>
          </cell>
          <cell r="F25"/>
          <cell r="G25">
            <v>535611.60590769257</v>
          </cell>
          <cell r="H25">
            <v>133902.90147692314</v>
          </cell>
          <cell r="I25">
            <v>0</v>
          </cell>
          <cell r="J25">
            <v>60256.305664615415</v>
          </cell>
          <cell r="K25">
            <v>461965.01009538485</v>
          </cell>
        </row>
        <row r="26">
          <cell r="A26">
            <v>10247</v>
          </cell>
          <cell r="B26" t="str">
            <v xml:space="preserve">MADINAH GATE </v>
          </cell>
          <cell r="C26" t="str">
            <v>Marco</v>
          </cell>
          <cell r="D26" t="str">
            <v xml:space="preserve">Radwan </v>
          </cell>
          <cell r="E26">
            <v>19235370.426399998</v>
          </cell>
          <cell r="F26"/>
          <cell r="G26">
            <v>3205895.0710666664</v>
          </cell>
          <cell r="H26">
            <v>641179.01421333337</v>
          </cell>
          <cell r="I26">
            <v>320589.50710666669</v>
          </cell>
          <cell r="J26">
            <v>384707.40852799994</v>
          </cell>
          <cell r="K26">
            <v>2628833.9582746662</v>
          </cell>
        </row>
        <row r="27">
          <cell r="A27">
            <v>10225</v>
          </cell>
          <cell r="B27" t="str">
            <v>KAP 5</v>
          </cell>
          <cell r="C27" t="str">
            <v>BEC</v>
          </cell>
          <cell r="D27" t="str">
            <v xml:space="preserve">Radwan </v>
          </cell>
          <cell r="E27">
            <v>189211.96999999997</v>
          </cell>
          <cell r="F27"/>
          <cell r="G27">
            <v>75684.789599999785</v>
          </cell>
          <cell r="H27">
            <v>37842.394799999893</v>
          </cell>
          <cell r="I27">
            <v>7568.4789599999785</v>
          </cell>
          <cell r="J27">
            <v>5676.3592199999839</v>
          </cell>
          <cell r="K27">
            <v>35950.275059999898</v>
          </cell>
        </row>
        <row r="28">
          <cell r="A28">
            <v>10261</v>
          </cell>
          <cell r="B28" t="str">
            <v>IKEA MADINA</v>
          </cell>
          <cell r="C28" t="str">
            <v>YOUSSEF MARROUN CONT</v>
          </cell>
          <cell r="D28" t="str">
            <v xml:space="preserve">Radwan </v>
          </cell>
          <cell r="E28">
            <v>1200000</v>
          </cell>
          <cell r="F28"/>
          <cell r="G28"/>
          <cell r="H28">
            <v>0</v>
          </cell>
          <cell r="I28"/>
          <cell r="J28">
            <v>0</v>
          </cell>
          <cell r="K28">
            <v>0</v>
          </cell>
        </row>
        <row r="29">
          <cell r="A29">
            <v>10250</v>
          </cell>
          <cell r="B29" t="str">
            <v>Makarem El Madena Hotel</v>
          </cell>
          <cell r="C29" t="str">
            <v>Elkhereiji Commerce Contracting Co.</v>
          </cell>
          <cell r="D29" t="str">
            <v xml:space="preserve">Radwan </v>
          </cell>
          <cell r="E29">
            <v>3526977</v>
          </cell>
          <cell r="F29"/>
          <cell r="G29"/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10249</v>
          </cell>
          <cell r="B30" t="str">
            <v>Novotel Madinah Hotel</v>
          </cell>
          <cell r="C30" t="str">
            <v xml:space="preserve">Orient Construction Company </v>
          </cell>
          <cell r="D30" t="str">
            <v xml:space="preserve">Radwan </v>
          </cell>
          <cell r="E30">
            <v>10850000</v>
          </cell>
          <cell r="F30">
            <v>1627500</v>
          </cell>
          <cell r="G30"/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10139</v>
          </cell>
          <cell r="B31" t="str">
            <v>3E2 Station</v>
          </cell>
          <cell r="C31" t="str">
            <v>ANM</v>
          </cell>
          <cell r="D31" t="str">
            <v>Ibrahim ALRefai</v>
          </cell>
          <cell r="E31">
            <v>15775604.529999999</v>
          </cell>
          <cell r="F31"/>
          <cell r="G31">
            <v>2745868.1804844202</v>
          </cell>
          <cell r="H31">
            <v>161457.04901248391</v>
          </cell>
          <cell r="I31">
            <v>411880.22707266302</v>
          </cell>
          <cell r="J31">
            <v>403807.3746220388</v>
          </cell>
          <cell r="K31">
            <v>2576338.2790213116</v>
          </cell>
        </row>
        <row r="32">
          <cell r="A32">
            <v>10190</v>
          </cell>
          <cell r="B32" t="str">
            <v>KAFD-Sky Walk Link Bridge-S67</v>
          </cell>
          <cell r="C32" t="str">
            <v>BAYTUR</v>
          </cell>
          <cell r="D32" t="str">
            <v>Mohamed Zawwi</v>
          </cell>
          <cell r="E32">
            <v>627992.6</v>
          </cell>
          <cell r="F32"/>
          <cell r="G32"/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10097</v>
          </cell>
          <cell r="B33" t="str">
            <v xml:space="preserve">KAP2-A Riyadh </v>
          </cell>
          <cell r="C33" t="str">
            <v xml:space="preserve">Elseif </v>
          </cell>
          <cell r="D33" t="str">
            <v>Ismail Attia</v>
          </cell>
          <cell r="E33">
            <v>158442.06</v>
          </cell>
          <cell r="F33"/>
          <cell r="G33"/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10171</v>
          </cell>
          <cell r="B34" t="str">
            <v>SABIC HOSPITAL</v>
          </cell>
          <cell r="C34" t="str">
            <v>Alfawzan</v>
          </cell>
          <cell r="D34" t="str">
            <v>Ismail Attia</v>
          </cell>
          <cell r="E34">
            <v>1547395.83</v>
          </cell>
          <cell r="F34"/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10233</v>
          </cell>
          <cell r="B35" t="str">
            <v>lamah tower</v>
          </cell>
          <cell r="C35" t="str">
            <v>Building Methods Contracting CO.</v>
          </cell>
          <cell r="D35" t="str">
            <v>Ismail Attia</v>
          </cell>
          <cell r="E35">
            <v>615582.58000000007</v>
          </cell>
          <cell r="F35"/>
          <cell r="G35">
            <v>150000</v>
          </cell>
          <cell r="H35">
            <v>0</v>
          </cell>
          <cell r="I35">
            <v>0</v>
          </cell>
          <cell r="J35">
            <v>22500</v>
          </cell>
          <cell r="K35">
            <v>172500</v>
          </cell>
        </row>
        <row r="36">
          <cell r="A36">
            <v>10222</v>
          </cell>
          <cell r="B36" t="str">
            <v>Citc ALU Damam-Abha-Tabouk</v>
          </cell>
          <cell r="C36" t="str">
            <v xml:space="preserve">ALMOWATIN </v>
          </cell>
          <cell r="D36" t="str">
            <v>Ismail Attia</v>
          </cell>
          <cell r="E36">
            <v>162372.69999999995</v>
          </cell>
          <cell r="F36"/>
          <cell r="G36">
            <v>162372.69999999995</v>
          </cell>
          <cell r="H36">
            <v>0</v>
          </cell>
          <cell r="I36">
            <v>16237.269999999997</v>
          </cell>
          <cell r="J36">
            <v>24355.904999999992</v>
          </cell>
          <cell r="K36">
            <v>170491.33499999996</v>
          </cell>
        </row>
        <row r="37">
          <cell r="A37">
            <v>10230</v>
          </cell>
          <cell r="B37" t="str">
            <v>UNIVERSITY HOSPITAL-TABUK</v>
          </cell>
          <cell r="C37" t="str">
            <v>AL TAAFUF</v>
          </cell>
          <cell r="D37" t="str">
            <v>Ismail Attia</v>
          </cell>
          <cell r="E37">
            <v>1924780.17</v>
          </cell>
          <cell r="F37"/>
          <cell r="G37">
            <v>220000</v>
          </cell>
          <cell r="H37">
            <v>0</v>
          </cell>
          <cell r="I37">
            <v>22000</v>
          </cell>
          <cell r="J37">
            <v>33000</v>
          </cell>
          <cell r="K37">
            <v>231000</v>
          </cell>
        </row>
        <row r="38">
          <cell r="A38" t="str">
            <v>Alianma Bank</v>
          </cell>
          <cell r="B38" t="str">
            <v>Alianma Bank</v>
          </cell>
          <cell r="C38" t="str">
            <v>ACC</v>
          </cell>
          <cell r="D38" t="str">
            <v>Ismail Attia</v>
          </cell>
          <cell r="E38">
            <v>149929895</v>
          </cell>
          <cell r="F38">
            <v>29985979</v>
          </cell>
          <cell r="G38"/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10179</v>
          </cell>
          <cell r="B39" t="str">
            <v>AL Hugayet Residential</v>
          </cell>
          <cell r="C39" t="str">
            <v>Abdel Hadi Al Hugayet Contracting</v>
          </cell>
          <cell r="D39" t="str">
            <v>Kareem Gamal</v>
          </cell>
          <cell r="E39">
            <v>551407.78999999969</v>
          </cell>
          <cell r="F39"/>
          <cell r="G39"/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10183</v>
          </cell>
          <cell r="B40" t="str">
            <v xml:space="preserve">KFU PM </v>
          </cell>
          <cell r="C40" t="str">
            <v>Al Kefah</v>
          </cell>
          <cell r="D40" t="str">
            <v>Kareem Gamal</v>
          </cell>
          <cell r="E40">
            <v>2232308.3199999998</v>
          </cell>
          <cell r="F40"/>
          <cell r="G40"/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10156</v>
          </cell>
          <cell r="B41" t="str">
            <v>C76</v>
          </cell>
          <cell r="C41" t="str">
            <v>Raziat</v>
          </cell>
          <cell r="D41" t="str">
            <v>Kareem Gamal</v>
          </cell>
          <cell r="E41">
            <v>549610.14000000013</v>
          </cell>
          <cell r="F41"/>
          <cell r="G41"/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10147</v>
          </cell>
          <cell r="B42" t="str">
            <v xml:space="preserve">KFU Schools </v>
          </cell>
          <cell r="C42" t="str">
            <v xml:space="preserve">Azmeel </v>
          </cell>
          <cell r="D42" t="str">
            <v>Kareem Gamal</v>
          </cell>
          <cell r="E42">
            <v>3377020.5200000005</v>
          </cell>
          <cell r="F42"/>
          <cell r="G42">
            <v>171006.27</v>
          </cell>
          <cell r="H42">
            <v>0</v>
          </cell>
          <cell r="I42">
            <v>0</v>
          </cell>
          <cell r="J42">
            <v>25650.940499999997</v>
          </cell>
          <cell r="K42">
            <v>196657.21049999999</v>
          </cell>
        </row>
        <row r="43">
          <cell r="A43">
            <v>10168</v>
          </cell>
          <cell r="B43" t="str">
            <v xml:space="preserve">ARAMCO MARTIME </v>
          </cell>
          <cell r="C43" t="str">
            <v>Alkhonini</v>
          </cell>
          <cell r="D43" t="str">
            <v>Kareem Gamal</v>
          </cell>
          <cell r="E43">
            <v>326790.75</v>
          </cell>
          <cell r="F43"/>
          <cell r="G43"/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10208</v>
          </cell>
          <cell r="B44" t="str">
            <v xml:space="preserve">WATER TRANSMISSION </v>
          </cell>
          <cell r="C44" t="str">
            <v>RTCC</v>
          </cell>
          <cell r="D44" t="str">
            <v>Kareem Gamal</v>
          </cell>
          <cell r="E44">
            <v>289953.80000000005</v>
          </cell>
          <cell r="F44"/>
          <cell r="G44"/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KINGDOM GATE TOWER</v>
          </cell>
          <cell r="B45" t="str">
            <v>KINGDOM GATE TOWER</v>
          </cell>
          <cell r="C45"/>
          <cell r="D45" t="str">
            <v>Kareem Gamal</v>
          </cell>
          <cell r="E45">
            <v>18500000</v>
          </cell>
          <cell r="F45"/>
          <cell r="G45"/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10248</v>
          </cell>
          <cell r="B46" t="str">
            <v>SINDALHA ISLAND Cluster 6</v>
          </cell>
          <cell r="C46" t="str">
            <v>BEC</v>
          </cell>
          <cell r="D46" t="str">
            <v>Amr Al Amari</v>
          </cell>
          <cell r="E46">
            <v>6958912.5</v>
          </cell>
          <cell r="F46"/>
          <cell r="G46">
            <v>3000000</v>
          </cell>
          <cell r="H46">
            <v>1500000</v>
          </cell>
          <cell r="I46">
            <v>300000</v>
          </cell>
          <cell r="J46">
            <v>225000</v>
          </cell>
          <cell r="K46">
            <v>1425000</v>
          </cell>
        </row>
        <row r="47">
          <cell r="A47">
            <v>10229</v>
          </cell>
          <cell r="B47" t="str">
            <v>KAFD-PARCEL NO.5.07 &amp; 5.08</v>
          </cell>
          <cell r="C47" t="str">
            <v>KAFD</v>
          </cell>
          <cell r="D47"/>
          <cell r="E47">
            <v>36127</v>
          </cell>
          <cell r="F47"/>
          <cell r="G47"/>
          <cell r="H47"/>
          <cell r="I47"/>
          <cell r="J47">
            <v>0</v>
          </cell>
          <cell r="K47">
            <v>0</v>
          </cell>
        </row>
        <row r="48">
          <cell r="A48">
            <v>10238</v>
          </cell>
          <cell r="B48" t="str">
            <v>Privet Villa E</v>
          </cell>
          <cell r="C48" t="str">
            <v>High Lines Decoration Company</v>
          </cell>
          <cell r="D48"/>
          <cell r="E48">
            <v>24144.799999999988</v>
          </cell>
          <cell r="F48"/>
          <cell r="G48"/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10264</v>
          </cell>
          <cell r="B49" t="str">
            <v>SHURA HW-02</v>
          </cell>
          <cell r="C49" t="str">
            <v>RED SEA</v>
          </cell>
          <cell r="D49"/>
          <cell r="E49">
            <v>54907208</v>
          </cell>
          <cell r="F49">
            <v>16472162.399999999</v>
          </cell>
          <cell r="G49"/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10265</v>
          </cell>
          <cell r="B50" t="str">
            <v>SHURA HW-03</v>
          </cell>
          <cell r="C50" t="str">
            <v>RED SEA</v>
          </cell>
          <cell r="D50"/>
          <cell r="E50">
            <v>44973018</v>
          </cell>
          <cell r="F50">
            <v>13491905.4</v>
          </cell>
          <cell r="G50"/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10077</v>
          </cell>
          <cell r="B51" t="str">
            <v xml:space="preserve">KAP2-ALArab  </v>
          </cell>
          <cell r="C51" t="str">
            <v xml:space="preserve">Alarab </v>
          </cell>
          <cell r="D51" t="str">
            <v>Mohamed AbdALNabi</v>
          </cell>
          <cell r="E51"/>
          <cell r="F51"/>
          <cell r="G51">
            <v>122724.67</v>
          </cell>
          <cell r="H51">
            <v>24544.934000000001</v>
          </cell>
          <cell r="I51">
            <v>12272.467000000001</v>
          </cell>
          <cell r="J51">
            <v>17181.453799999999</v>
          </cell>
          <cell r="K51">
            <v>103088.7228</v>
          </cell>
        </row>
        <row r="52">
          <cell r="A52">
            <v>10137</v>
          </cell>
          <cell r="B52" t="str">
            <v>Sofitel</v>
          </cell>
          <cell r="C52" t="str">
            <v>MOBCO</v>
          </cell>
          <cell r="D52" t="str">
            <v>Mohamed AbdALNabi</v>
          </cell>
          <cell r="E52"/>
          <cell r="F52"/>
          <cell r="G52">
            <v>84431</v>
          </cell>
          <cell r="H52"/>
          <cell r="I52">
            <v>8443.1</v>
          </cell>
          <cell r="J52">
            <v>12664.65</v>
          </cell>
          <cell r="K52">
            <v>88652.549999999988</v>
          </cell>
        </row>
        <row r="53">
          <cell r="A53">
            <v>10245</v>
          </cell>
          <cell r="B53" t="str">
            <v>Madeedah</v>
          </cell>
          <cell r="C53" t="str">
            <v>Madeedah Hospitals</v>
          </cell>
          <cell r="D53" t="str">
            <v>Mohamed AbdALNabi</v>
          </cell>
          <cell r="E53"/>
          <cell r="F53"/>
          <cell r="G53">
            <v>628768.05000000005</v>
          </cell>
          <cell r="H53">
            <v>188630.41500000001</v>
          </cell>
          <cell r="I53">
            <v>31438.402500000004</v>
          </cell>
          <cell r="J53">
            <v>66020.645250000001</v>
          </cell>
          <cell r="K53">
            <v>474719.87774999999</v>
          </cell>
        </row>
        <row r="54">
          <cell r="A54">
            <v>10251</v>
          </cell>
          <cell r="B54" t="str">
            <v xml:space="preserve">Air Product Neom Green Hydrogen </v>
          </cell>
          <cell r="C54" t="str">
            <v>NESMA UNITED INDUSTRIES</v>
          </cell>
          <cell r="D54" t="str">
            <v>Mohamed AbdALNabi</v>
          </cell>
          <cell r="E54"/>
          <cell r="F54"/>
          <cell r="G54"/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10240</v>
          </cell>
          <cell r="B55" t="str">
            <v>Takhasusi hub</v>
          </cell>
          <cell r="C55" t="str">
            <v xml:space="preserve">Amad Arabia Investment </v>
          </cell>
          <cell r="D55" t="str">
            <v>Mohamed AbdALNabi</v>
          </cell>
          <cell r="E55"/>
          <cell r="F55"/>
          <cell r="G55">
            <v>485485</v>
          </cell>
          <cell r="H55">
            <v>145645.5</v>
          </cell>
          <cell r="I55"/>
          <cell r="J55">
            <v>50975.924999999996</v>
          </cell>
          <cell r="K55">
            <v>390815.42499999999</v>
          </cell>
        </row>
        <row r="56">
          <cell r="A56">
            <v>10012</v>
          </cell>
          <cell r="B56" t="str">
            <v>KAP-02 BEC</v>
          </cell>
          <cell r="C56" t="str">
            <v>BEC</v>
          </cell>
          <cell r="D56" t="str">
            <v xml:space="preserve">Ibrahim Mahmoud </v>
          </cell>
          <cell r="E56"/>
          <cell r="F56"/>
          <cell r="G56"/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10138</v>
          </cell>
          <cell r="B57" t="str">
            <v xml:space="preserve">KAP 4 BULLET PROOF </v>
          </cell>
          <cell r="C57" t="str">
            <v xml:space="preserve">Alarab </v>
          </cell>
          <cell r="D57" t="str">
            <v xml:space="preserve">Ibrahim Mahmoud </v>
          </cell>
          <cell r="E57"/>
          <cell r="F57"/>
          <cell r="G57"/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10088</v>
          </cell>
          <cell r="B58" t="str">
            <v xml:space="preserve">Training Center Najarn &amp; Al Zabnah </v>
          </cell>
          <cell r="C58" t="str">
            <v>RTCC</v>
          </cell>
          <cell r="D58" t="str">
            <v xml:space="preserve">Ibrahim Mahmoud </v>
          </cell>
          <cell r="E58"/>
          <cell r="F58"/>
          <cell r="G58">
            <v>250077</v>
          </cell>
          <cell r="H58"/>
          <cell r="I58">
            <v>0</v>
          </cell>
          <cell r="J58">
            <v>37511.549999999996</v>
          </cell>
          <cell r="K58">
            <v>287588.55</v>
          </cell>
        </row>
        <row r="59">
          <cell r="A59">
            <v>10088</v>
          </cell>
          <cell r="B59" t="str">
            <v>RRS</v>
          </cell>
          <cell r="C59" t="str">
            <v>RTCC</v>
          </cell>
          <cell r="D59" t="str">
            <v xml:space="preserve">Ibrahim Mahmoud </v>
          </cell>
          <cell r="E59"/>
          <cell r="F59"/>
          <cell r="G59"/>
          <cell r="H59"/>
          <cell r="I59">
            <v>0</v>
          </cell>
          <cell r="J59">
            <v>0</v>
          </cell>
          <cell r="K59">
            <v>0</v>
          </cell>
        </row>
        <row r="60">
          <cell r="A60">
            <v>10256</v>
          </cell>
          <cell r="B60" t="str">
            <v>ELHAMRA ( 7 Project)</v>
          </cell>
          <cell r="C60" t="str">
            <v>SHAPOORJI PALLONJI MIDEAST</v>
          </cell>
          <cell r="D60" t="str">
            <v xml:space="preserve">Ibrahim Mahmoud </v>
          </cell>
          <cell r="E60"/>
          <cell r="F60"/>
          <cell r="G60"/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10080</v>
          </cell>
          <cell r="B61" t="str">
            <v>Riyadh Metro (Armetal)</v>
          </cell>
          <cell r="C61" t="str">
            <v>Armetal</v>
          </cell>
          <cell r="D61" t="str">
            <v>Asharf Youns</v>
          </cell>
          <cell r="E61"/>
          <cell r="F61"/>
          <cell r="G61">
            <v>700000</v>
          </cell>
          <cell r="H61">
            <v>280000</v>
          </cell>
          <cell r="I61">
            <v>70000</v>
          </cell>
          <cell r="J61">
            <v>91000</v>
          </cell>
          <cell r="K61">
            <v>441000</v>
          </cell>
        </row>
        <row r="62">
          <cell r="A62">
            <v>10241</v>
          </cell>
          <cell r="B62" t="str">
            <v>New Care Medical Clinics Building</v>
          </cell>
          <cell r="C62" t="str">
            <v>ESSENCE OF STABILITY</v>
          </cell>
          <cell r="D62" t="str">
            <v>Asharf Youns</v>
          </cell>
          <cell r="E62"/>
          <cell r="F62"/>
          <cell r="G62">
            <v>134882.40999999992</v>
          </cell>
          <cell r="H62">
            <v>0</v>
          </cell>
          <cell r="I62">
            <v>0</v>
          </cell>
          <cell r="J62">
            <v>20232.361499999988</v>
          </cell>
          <cell r="K62">
            <v>155114.77149999992</v>
          </cell>
        </row>
        <row r="63">
          <cell r="A63">
            <v>10219</v>
          </cell>
          <cell r="B63" t="str">
            <v>KAIG</v>
          </cell>
          <cell r="C63" t="str">
            <v xml:space="preserve">ZAID ALHUSSAIN </v>
          </cell>
          <cell r="D63" t="str">
            <v>Asharf Youns</v>
          </cell>
          <cell r="E63"/>
          <cell r="F63"/>
          <cell r="G63"/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10254</v>
          </cell>
          <cell r="B64" t="str">
            <v>AL mishraq project - saudico-Aluminum</v>
          </cell>
          <cell r="C64" t="str">
            <v>SAUDI CONSTRUCTIONEERS Ltd.</v>
          </cell>
          <cell r="D64" t="str">
            <v>Asharf Youns</v>
          </cell>
          <cell r="E64"/>
          <cell r="F64"/>
          <cell r="G64"/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10253</v>
          </cell>
          <cell r="B65" t="str">
            <v>AL mishraq project - saudico-Steel</v>
          </cell>
          <cell r="C65" t="str">
            <v>SAUDI CONSTRUCTIONEERS Ltd.</v>
          </cell>
          <cell r="D65" t="str">
            <v>Asharf Youns</v>
          </cell>
          <cell r="E65"/>
          <cell r="F65"/>
          <cell r="G65"/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10234</v>
          </cell>
          <cell r="B66" t="str">
            <v>STC AQALAT SMART SQUARE PROJECT</v>
          </cell>
          <cell r="C66" t="str">
            <v>BEC</v>
          </cell>
          <cell r="D66" t="str">
            <v>Mohamed Hamza</v>
          </cell>
          <cell r="E66"/>
          <cell r="F66"/>
          <cell r="G66">
            <v>3125000</v>
          </cell>
          <cell r="H66">
            <v>781250</v>
          </cell>
          <cell r="I66">
            <v>312500</v>
          </cell>
          <cell r="J66">
            <v>351562.5</v>
          </cell>
          <cell r="K66">
            <v>2382812.5</v>
          </cell>
        </row>
        <row r="67">
          <cell r="A67" t="str">
            <v>Riyadh Avenue</v>
          </cell>
          <cell r="B67" t="str">
            <v>Riyadh Avenue</v>
          </cell>
          <cell r="C67" t="str">
            <v xml:space="preserve">NESMA </v>
          </cell>
          <cell r="D67" t="str">
            <v>Mohamed Hamza</v>
          </cell>
          <cell r="E67"/>
          <cell r="F67"/>
          <cell r="G67"/>
          <cell r="H67"/>
          <cell r="I67"/>
          <cell r="J67">
            <v>0</v>
          </cell>
          <cell r="K67">
            <v>0</v>
          </cell>
        </row>
        <row r="68">
          <cell r="A68">
            <v>10134</v>
          </cell>
          <cell r="B68" t="str">
            <v>BACS - RIYADH METRO</v>
          </cell>
          <cell r="C68" t="str">
            <v>BACS</v>
          </cell>
          <cell r="D68" t="str">
            <v>Mohamed Sadiq</v>
          </cell>
          <cell r="E68"/>
          <cell r="F68"/>
          <cell r="G68">
            <v>1683605</v>
          </cell>
          <cell r="H68">
            <v>505081.5</v>
          </cell>
          <cell r="I68">
            <v>336721</v>
          </cell>
          <cell r="J68">
            <v>176778.52499999999</v>
          </cell>
          <cell r="K68">
            <v>1018581.025</v>
          </cell>
        </row>
        <row r="69">
          <cell r="A69">
            <v>10259</v>
          </cell>
          <cell r="B69" t="str">
            <v>Shura Central Hotel 1 (HC1)</v>
          </cell>
          <cell r="C69" t="str">
            <v>Red Sea</v>
          </cell>
          <cell r="D69" t="str">
            <v>Mohamed Sadiq</v>
          </cell>
          <cell r="E69"/>
          <cell r="F69"/>
          <cell r="G69"/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10263</v>
          </cell>
          <cell r="B70" t="str">
            <v>SINDALHA ISLAND Cluster 4</v>
          </cell>
          <cell r="C70" t="str">
            <v>BEC</v>
          </cell>
          <cell r="D70" t="str">
            <v>Mohamed Sadiq</v>
          </cell>
          <cell r="E70"/>
          <cell r="F70"/>
          <cell r="G70">
            <v>4843167</v>
          </cell>
          <cell r="H70">
            <v>2421583.5</v>
          </cell>
          <cell r="I70">
            <v>484316.7</v>
          </cell>
          <cell r="J70">
            <v>363237.52499999997</v>
          </cell>
          <cell r="K70">
            <v>2300504.3250000002</v>
          </cell>
        </row>
        <row r="71">
          <cell r="A71">
            <v>10262</v>
          </cell>
          <cell r="B71" t="str">
            <v>Amaala Projects Steel</v>
          </cell>
          <cell r="C71" t="str">
            <v>HASSAN ALLAM CONSTRUCTION</v>
          </cell>
          <cell r="D71" t="str">
            <v>Mohamed Emad</v>
          </cell>
          <cell r="E71"/>
          <cell r="F71"/>
          <cell r="G71">
            <v>3082000</v>
          </cell>
          <cell r="H71">
            <v>616400</v>
          </cell>
          <cell r="I71">
            <v>154100</v>
          </cell>
          <cell r="J71">
            <v>369840</v>
          </cell>
          <cell r="K71">
            <v>2681340</v>
          </cell>
        </row>
        <row r="72">
          <cell r="A72">
            <v>10214</v>
          </cell>
          <cell r="B72" t="str">
            <v xml:space="preserve">Dr. Suleiman AL-Habib Hospital-Jeddah </v>
          </cell>
          <cell r="C72" t="str">
            <v>Dr. Suleiman AL-Habib Hospital</v>
          </cell>
          <cell r="D72" t="str">
            <v xml:space="preserve">Radwan </v>
          </cell>
          <cell r="E72"/>
          <cell r="F72"/>
          <cell r="G72">
            <v>246469.28514780104</v>
          </cell>
          <cell r="H72">
            <v>123234.64257390052</v>
          </cell>
          <cell r="I72">
            <v>12323.464257390053</v>
          </cell>
          <cell r="J72">
            <v>18485.196386085077</v>
          </cell>
          <cell r="K72">
            <v>129396.37470259555</v>
          </cell>
        </row>
        <row r="73">
          <cell r="A73">
            <v>10239</v>
          </cell>
          <cell r="B73" t="str">
            <v>Al-Faqih Hospital</v>
          </cell>
          <cell r="C73" t="str">
            <v>Elkhereiji Commerce Contracting Co.</v>
          </cell>
          <cell r="D73" t="str">
            <v xml:space="preserve">Radwan </v>
          </cell>
          <cell r="E73"/>
          <cell r="F73"/>
          <cell r="G73">
            <v>1190929.8379865899</v>
          </cell>
          <cell r="H73">
            <v>297732.45949664747</v>
          </cell>
          <cell r="I73">
            <v>119092.983798659</v>
          </cell>
          <cell r="J73">
            <v>133979.60677349137</v>
          </cell>
          <cell r="K73">
            <v>908084.00146477472</v>
          </cell>
        </row>
        <row r="74">
          <cell r="A74">
            <v>10236</v>
          </cell>
          <cell r="B74" t="str">
            <v>MADINA SCHOOLS</v>
          </cell>
          <cell r="C74" t="str">
            <v>BEC- MOBCO</v>
          </cell>
          <cell r="D74" t="str">
            <v xml:space="preserve">Radwan </v>
          </cell>
          <cell r="E74"/>
          <cell r="F74"/>
          <cell r="G74">
            <v>535611.60590769257</v>
          </cell>
          <cell r="H74">
            <v>133902.90147692314</v>
          </cell>
          <cell r="I74">
            <v>0</v>
          </cell>
          <cell r="J74">
            <v>60256.305664615415</v>
          </cell>
          <cell r="K74">
            <v>461965.01009538485</v>
          </cell>
        </row>
        <row r="75">
          <cell r="A75">
            <v>10247</v>
          </cell>
          <cell r="B75" t="str">
            <v xml:space="preserve">MADINAH GATE </v>
          </cell>
          <cell r="C75" t="str">
            <v>Marco</v>
          </cell>
          <cell r="D75" t="str">
            <v xml:space="preserve">Radwan </v>
          </cell>
          <cell r="E75"/>
          <cell r="F75"/>
          <cell r="G75">
            <v>3847074.0852799998</v>
          </cell>
          <cell r="H75">
            <v>769414.817056</v>
          </cell>
          <cell r="I75">
            <v>384707.408528</v>
          </cell>
          <cell r="J75">
            <v>461648.89023359999</v>
          </cell>
          <cell r="K75">
            <v>3154600.7499295999</v>
          </cell>
        </row>
        <row r="76">
          <cell r="A76">
            <v>10225</v>
          </cell>
          <cell r="B76" t="str">
            <v>KAP 5</v>
          </cell>
          <cell r="C76" t="str">
            <v>BEC</v>
          </cell>
          <cell r="D76" t="str">
            <v xml:space="preserve">Radwan </v>
          </cell>
          <cell r="E76"/>
          <cell r="F76"/>
          <cell r="G76">
            <v>113527.18040000019</v>
          </cell>
          <cell r="H76">
            <v>56763.590200000093</v>
          </cell>
          <cell r="I76">
            <v>11352.71804000002</v>
          </cell>
          <cell r="J76">
            <v>8514.5385300000144</v>
          </cell>
          <cell r="K76">
            <v>53925.410690000084</v>
          </cell>
        </row>
        <row r="77">
          <cell r="A77">
            <v>10261</v>
          </cell>
          <cell r="B77" t="str">
            <v>IKEA MADINA</v>
          </cell>
          <cell r="C77" t="str">
            <v>YOUSSEF MARROUN CONT</v>
          </cell>
          <cell r="D77" t="str">
            <v xml:space="preserve">Radwan </v>
          </cell>
          <cell r="E77"/>
          <cell r="F77"/>
          <cell r="G77"/>
          <cell r="H77">
            <v>0</v>
          </cell>
          <cell r="I77"/>
          <cell r="J77">
            <v>0</v>
          </cell>
          <cell r="K77">
            <v>0</v>
          </cell>
        </row>
        <row r="78">
          <cell r="A78">
            <v>10250</v>
          </cell>
          <cell r="B78" t="str">
            <v>Makarem El Madena Hotel</v>
          </cell>
          <cell r="C78" t="str">
            <v>Elkhereiji Commerce Contracting Co.</v>
          </cell>
          <cell r="D78" t="str">
            <v xml:space="preserve">Radwan </v>
          </cell>
          <cell r="E78"/>
          <cell r="F78"/>
          <cell r="G78"/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10249</v>
          </cell>
          <cell r="B79" t="str">
            <v>Novotel Madinah Hotel</v>
          </cell>
          <cell r="C79" t="str">
            <v xml:space="preserve">Orient Construction Company </v>
          </cell>
          <cell r="D79" t="str">
            <v xml:space="preserve">Radwan </v>
          </cell>
          <cell r="E79"/>
          <cell r="F79"/>
          <cell r="G79"/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10139</v>
          </cell>
          <cell r="B80" t="str">
            <v>3E2 Station</v>
          </cell>
          <cell r="C80" t="str">
            <v>ANM</v>
          </cell>
          <cell r="D80" t="str">
            <v>Ibrahim ALRefai</v>
          </cell>
          <cell r="E80"/>
          <cell r="F80"/>
          <cell r="G80">
            <v>2367580.1116389199</v>
          </cell>
          <cell r="H80">
            <v>139213.71056436849</v>
          </cell>
          <cell r="I80">
            <v>355137.01674583799</v>
          </cell>
          <cell r="J80">
            <v>348176.33121761959</v>
          </cell>
          <cell r="K80">
            <v>2221405.7155463332</v>
          </cell>
        </row>
        <row r="81">
          <cell r="A81">
            <v>10190</v>
          </cell>
          <cell r="B81" t="str">
            <v>KAFD-Sky Walk Link Bridge-S67</v>
          </cell>
          <cell r="C81" t="str">
            <v>BAYTUR</v>
          </cell>
          <cell r="D81" t="str">
            <v>Mohamed Zawwi</v>
          </cell>
          <cell r="E81"/>
          <cell r="F81"/>
          <cell r="G81"/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10097</v>
          </cell>
          <cell r="B82" t="str">
            <v xml:space="preserve">KAP2-A Riyadh </v>
          </cell>
          <cell r="C82" t="str">
            <v xml:space="preserve">Elseif </v>
          </cell>
          <cell r="D82" t="str">
            <v>Ismail Attia</v>
          </cell>
          <cell r="E82"/>
          <cell r="F82"/>
          <cell r="G82">
            <v>158442.06</v>
          </cell>
          <cell r="H82">
            <v>0</v>
          </cell>
          <cell r="I82">
            <v>0</v>
          </cell>
          <cell r="J82">
            <v>23766.308999999997</v>
          </cell>
          <cell r="K82">
            <v>182208.36900000001</v>
          </cell>
        </row>
        <row r="83">
          <cell r="A83">
            <v>10171</v>
          </cell>
          <cell r="B83" t="str">
            <v>SABIC HOSPITAL</v>
          </cell>
          <cell r="C83" t="str">
            <v>Alfawzan</v>
          </cell>
          <cell r="D83" t="str">
            <v>Ismail Attia</v>
          </cell>
          <cell r="E83"/>
          <cell r="F83"/>
          <cell r="G83"/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10233</v>
          </cell>
          <cell r="B84" t="str">
            <v>lamah tower</v>
          </cell>
          <cell r="C84" t="str">
            <v>Building Methods Contracting CO.</v>
          </cell>
          <cell r="D84" t="str">
            <v>Ismail Attia</v>
          </cell>
          <cell r="E84"/>
          <cell r="F84"/>
          <cell r="G84">
            <v>465582.58000000007</v>
          </cell>
          <cell r="H84">
            <v>0</v>
          </cell>
          <cell r="I84">
            <v>0</v>
          </cell>
          <cell r="J84">
            <v>69837.387000000002</v>
          </cell>
          <cell r="K84">
            <v>535419.96700000006</v>
          </cell>
        </row>
        <row r="85">
          <cell r="A85">
            <v>10222</v>
          </cell>
          <cell r="B85" t="str">
            <v>Citc ALU Damam-Abha-Tabouk</v>
          </cell>
          <cell r="C85" t="str">
            <v xml:space="preserve">ALMOWATIN </v>
          </cell>
          <cell r="D85" t="str">
            <v>Ismail Attia</v>
          </cell>
          <cell r="E85"/>
          <cell r="F85"/>
          <cell r="G85"/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10230</v>
          </cell>
          <cell r="B86" t="str">
            <v>UNIVERSITY HOSPITAL-TABUK</v>
          </cell>
          <cell r="C86" t="str">
            <v>AL TAAFUF</v>
          </cell>
          <cell r="D86" t="str">
            <v>Ismail Attia</v>
          </cell>
          <cell r="E86"/>
          <cell r="F86"/>
          <cell r="G86">
            <v>350000</v>
          </cell>
          <cell r="H86">
            <v>0</v>
          </cell>
          <cell r="I86">
            <v>35000</v>
          </cell>
          <cell r="J86">
            <v>52500</v>
          </cell>
          <cell r="K86">
            <v>367500</v>
          </cell>
        </row>
        <row r="87">
          <cell r="A87" t="str">
            <v>Alianma Bank</v>
          </cell>
          <cell r="B87" t="str">
            <v>Alianma Bank</v>
          </cell>
          <cell r="C87" t="str">
            <v>ACC</v>
          </cell>
          <cell r="D87" t="str">
            <v>Ismail Attia</v>
          </cell>
          <cell r="E87"/>
          <cell r="F87"/>
          <cell r="G87"/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10179</v>
          </cell>
          <cell r="B88" t="str">
            <v>AL Hugayet Residential</v>
          </cell>
          <cell r="C88" t="str">
            <v>Abdel Hadi Al Hugayet Contracting</v>
          </cell>
          <cell r="D88" t="str">
            <v>Kareem Gamal</v>
          </cell>
          <cell r="E88"/>
          <cell r="F88"/>
          <cell r="G88"/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10183</v>
          </cell>
          <cell r="B89" t="str">
            <v xml:space="preserve">KFU PM </v>
          </cell>
          <cell r="C89" t="str">
            <v>Al Kefah</v>
          </cell>
          <cell r="D89" t="str">
            <v>Kareem Gamal</v>
          </cell>
          <cell r="E89"/>
          <cell r="F89"/>
          <cell r="G89">
            <v>1002554.22</v>
          </cell>
          <cell r="H89">
            <v>304375.46119199996</v>
          </cell>
          <cell r="I89">
            <v>15218.773059599998</v>
          </cell>
          <cell r="J89">
            <v>104726.8138212</v>
          </cell>
          <cell r="K89">
            <v>787686.79956960003</v>
          </cell>
        </row>
        <row r="90">
          <cell r="A90">
            <v>10156</v>
          </cell>
          <cell r="B90" t="str">
            <v>C76</v>
          </cell>
          <cell r="C90" t="str">
            <v>Raziat</v>
          </cell>
          <cell r="D90" t="str">
            <v>Kareem Gamal</v>
          </cell>
          <cell r="E90"/>
          <cell r="F90"/>
          <cell r="G90">
            <v>549610.14000000013</v>
          </cell>
          <cell r="H90">
            <v>0</v>
          </cell>
          <cell r="I90">
            <v>0</v>
          </cell>
          <cell r="J90">
            <v>82441.521000000022</v>
          </cell>
          <cell r="K90">
            <v>632051.6610000002</v>
          </cell>
        </row>
        <row r="91">
          <cell r="A91">
            <v>10147</v>
          </cell>
          <cell r="B91" t="str">
            <v xml:space="preserve">KFU Schools </v>
          </cell>
          <cell r="C91" t="str">
            <v xml:space="preserve">Azmeel </v>
          </cell>
          <cell r="D91" t="str">
            <v>Kareem Gamal</v>
          </cell>
          <cell r="E91"/>
          <cell r="F91"/>
          <cell r="G91">
            <v>250000</v>
          </cell>
          <cell r="H91">
            <v>0</v>
          </cell>
          <cell r="I91">
            <v>0</v>
          </cell>
          <cell r="J91">
            <v>37500</v>
          </cell>
          <cell r="K91">
            <v>287500</v>
          </cell>
        </row>
        <row r="92">
          <cell r="A92">
            <v>10168</v>
          </cell>
          <cell r="B92" t="str">
            <v xml:space="preserve">ARAMCO MARTIME </v>
          </cell>
          <cell r="C92" t="str">
            <v>Alkhonini</v>
          </cell>
          <cell r="D92" t="str">
            <v>Kareem Gamal</v>
          </cell>
          <cell r="E92"/>
          <cell r="F92"/>
          <cell r="G92"/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10208</v>
          </cell>
          <cell r="B93" t="str">
            <v xml:space="preserve">WATER TRANSMISSION </v>
          </cell>
          <cell r="C93" t="str">
            <v>RTCC</v>
          </cell>
          <cell r="D93" t="str">
            <v>Kareem Gamal</v>
          </cell>
          <cell r="E93"/>
          <cell r="F93"/>
          <cell r="G93">
            <v>101139.8</v>
          </cell>
          <cell r="H93">
            <v>0</v>
          </cell>
          <cell r="I93">
            <v>0</v>
          </cell>
          <cell r="J93">
            <v>15170.97</v>
          </cell>
          <cell r="K93">
            <v>116310.77</v>
          </cell>
        </row>
        <row r="94">
          <cell r="A94" t="str">
            <v>KINGDOM GATE TOWER</v>
          </cell>
          <cell r="B94" t="str">
            <v>KINGDOM GATE TOWER</v>
          </cell>
          <cell r="C94"/>
          <cell r="D94" t="str">
            <v>Kareem Gamal</v>
          </cell>
          <cell r="E94"/>
          <cell r="F94"/>
          <cell r="G94"/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10248</v>
          </cell>
          <cell r="B95" t="str">
            <v>SINDALHA ISLAND Cluster 6</v>
          </cell>
          <cell r="C95" t="str">
            <v>BEC</v>
          </cell>
          <cell r="D95" t="str">
            <v>Amr Al Amari</v>
          </cell>
          <cell r="E95"/>
          <cell r="F95"/>
          <cell r="G95">
            <v>3958912.5</v>
          </cell>
          <cell r="H95">
            <v>1979456.25</v>
          </cell>
          <cell r="I95">
            <v>395891.25</v>
          </cell>
          <cell r="J95">
            <v>296918.4375</v>
          </cell>
          <cell r="K95">
            <v>1880483.4375</v>
          </cell>
        </row>
        <row r="96">
          <cell r="A96">
            <v>10229</v>
          </cell>
          <cell r="B96" t="str">
            <v>KAFD-PARCEL NO.5.07 &amp; 5.08</v>
          </cell>
          <cell r="C96" t="str">
            <v>KAFD</v>
          </cell>
          <cell r="D96"/>
          <cell r="E96"/>
          <cell r="F96"/>
          <cell r="G96"/>
          <cell r="H96"/>
          <cell r="I96"/>
          <cell r="J96">
            <v>0</v>
          </cell>
          <cell r="K96">
            <v>0</v>
          </cell>
        </row>
        <row r="97">
          <cell r="A97">
            <v>10238</v>
          </cell>
          <cell r="B97" t="str">
            <v>Privet Villa E</v>
          </cell>
          <cell r="C97" t="str">
            <v>High Lines Decoration Company</v>
          </cell>
          <cell r="D97"/>
          <cell r="E97"/>
          <cell r="F97"/>
          <cell r="G97"/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10264</v>
          </cell>
          <cell r="B98" t="str">
            <v>SHURA HW-02</v>
          </cell>
          <cell r="C98" t="str">
            <v>RED SEA</v>
          </cell>
          <cell r="D98"/>
          <cell r="E98"/>
          <cell r="F98"/>
          <cell r="G98"/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10265</v>
          </cell>
          <cell r="B99" t="str">
            <v>SHURA HW-03</v>
          </cell>
          <cell r="C99" t="str">
            <v>RED SEA</v>
          </cell>
          <cell r="D99"/>
          <cell r="E99"/>
          <cell r="F99"/>
          <cell r="G99"/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10077</v>
          </cell>
          <cell r="B100" t="str">
            <v xml:space="preserve">KAP2-ALArab  </v>
          </cell>
          <cell r="C100" t="str">
            <v xml:space="preserve">Alarab </v>
          </cell>
          <cell r="D100" t="str">
            <v>Mohamed AbdALNabi</v>
          </cell>
          <cell r="E100"/>
          <cell r="F100"/>
          <cell r="G100">
            <v>276619.86</v>
          </cell>
          <cell r="H100">
            <v>55323.972000000002</v>
          </cell>
          <cell r="I100">
            <v>27661.986000000001</v>
          </cell>
          <cell r="J100">
            <v>38726.780399999996</v>
          </cell>
          <cell r="K100">
            <v>232360.68239999996</v>
          </cell>
        </row>
        <row r="101">
          <cell r="A101">
            <v>10137</v>
          </cell>
          <cell r="B101" t="str">
            <v>Sofitel</v>
          </cell>
          <cell r="C101" t="str">
            <v>MOBCO</v>
          </cell>
          <cell r="D101" t="str">
            <v>Mohamed AbdALNabi</v>
          </cell>
          <cell r="E101"/>
          <cell r="F101"/>
          <cell r="G101"/>
          <cell r="H101"/>
          <cell r="I101">
            <v>0</v>
          </cell>
          <cell r="J101">
            <v>0</v>
          </cell>
          <cell r="K101">
            <v>0</v>
          </cell>
        </row>
        <row r="102">
          <cell r="A102">
            <v>10245</v>
          </cell>
          <cell r="B102" t="str">
            <v>Madeedah</v>
          </cell>
          <cell r="C102" t="str">
            <v>Madeedah Hospitals</v>
          </cell>
          <cell r="D102" t="str">
            <v>Mohamed AbdALNabi</v>
          </cell>
          <cell r="E102"/>
          <cell r="F102"/>
          <cell r="G102">
            <v>742003.34</v>
          </cell>
          <cell r="H102">
            <v>222601.00199999998</v>
          </cell>
          <cell r="I102">
            <v>37100.167000000001</v>
          </cell>
          <cell r="J102">
            <v>77910.350699999995</v>
          </cell>
          <cell r="K102">
            <v>560212.52169999992</v>
          </cell>
        </row>
        <row r="103">
          <cell r="A103">
            <v>10251</v>
          </cell>
          <cell r="B103" t="str">
            <v xml:space="preserve">Air Product Neom Green Hydrogen </v>
          </cell>
          <cell r="C103" t="str">
            <v>NESMA UNITED INDUSTRIES</v>
          </cell>
          <cell r="D103" t="str">
            <v>Mohamed AbdALNabi</v>
          </cell>
          <cell r="E103"/>
          <cell r="F103"/>
          <cell r="G103">
            <v>342770.33</v>
          </cell>
          <cell r="H103">
            <v>13505.151002000001</v>
          </cell>
          <cell r="I103">
            <v>17138.516500000002</v>
          </cell>
          <cell r="J103">
            <v>49389.7768497</v>
          </cell>
          <cell r="K103">
            <v>361516.43934769998</v>
          </cell>
        </row>
        <row r="104">
          <cell r="A104">
            <v>10240</v>
          </cell>
          <cell r="B104" t="str">
            <v>Takhasusi hub</v>
          </cell>
          <cell r="C104" t="str">
            <v xml:space="preserve">Amad Arabia Investment </v>
          </cell>
          <cell r="D104" t="str">
            <v>Mohamed AbdALNabi</v>
          </cell>
          <cell r="E104"/>
          <cell r="F104"/>
          <cell r="G104">
            <v>725587.5</v>
          </cell>
          <cell r="H104">
            <v>217676.25</v>
          </cell>
          <cell r="I104"/>
          <cell r="J104">
            <v>76186.6875</v>
          </cell>
          <cell r="K104">
            <v>584097.9375</v>
          </cell>
        </row>
        <row r="105">
          <cell r="A105">
            <v>10012</v>
          </cell>
          <cell r="B105" t="str">
            <v>KAP-02 BEC</v>
          </cell>
          <cell r="C105" t="str">
            <v>BEC</v>
          </cell>
          <cell r="D105" t="str">
            <v xml:space="preserve">Ibrahim Mahmoud </v>
          </cell>
          <cell r="E105"/>
          <cell r="F105"/>
          <cell r="G105"/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10138</v>
          </cell>
          <cell r="B106" t="str">
            <v xml:space="preserve">KAP 4 BULLET PROOF </v>
          </cell>
          <cell r="C106" t="str">
            <v xml:space="preserve">Alarab </v>
          </cell>
          <cell r="D106" t="str">
            <v xml:space="preserve">Ibrahim Mahmoud </v>
          </cell>
          <cell r="E106"/>
          <cell r="F106"/>
          <cell r="G106"/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10088</v>
          </cell>
          <cell r="B107" t="str">
            <v xml:space="preserve">Training Center Najarn &amp; Al Zabnah </v>
          </cell>
          <cell r="C107" t="str">
            <v>RTCC</v>
          </cell>
          <cell r="D107" t="str">
            <v xml:space="preserve">Ibrahim Mahmoud </v>
          </cell>
          <cell r="E107"/>
          <cell r="F107"/>
          <cell r="G107"/>
          <cell r="H107"/>
          <cell r="I107">
            <v>0</v>
          </cell>
          <cell r="J107">
            <v>0</v>
          </cell>
          <cell r="K107">
            <v>0</v>
          </cell>
        </row>
        <row r="108">
          <cell r="A108">
            <v>10088</v>
          </cell>
          <cell r="B108" t="str">
            <v>RRS</v>
          </cell>
          <cell r="C108" t="str">
            <v>RTCC</v>
          </cell>
          <cell r="D108" t="str">
            <v xml:space="preserve">Ibrahim Mahmoud </v>
          </cell>
          <cell r="E108"/>
          <cell r="F108"/>
          <cell r="G108">
            <v>348952</v>
          </cell>
          <cell r="H108"/>
          <cell r="I108">
            <v>0</v>
          </cell>
          <cell r="J108">
            <v>52342.799999999996</v>
          </cell>
          <cell r="K108">
            <v>401294.8</v>
          </cell>
        </row>
        <row r="109">
          <cell r="A109">
            <v>10256</v>
          </cell>
          <cell r="B109" t="str">
            <v>ELHAMRA ( 7 Project)</v>
          </cell>
          <cell r="C109" t="str">
            <v>SHAPOORJI PALLONJI MIDEAST</v>
          </cell>
          <cell r="D109" t="str">
            <v xml:space="preserve">Ibrahim Mahmoud </v>
          </cell>
          <cell r="E109"/>
          <cell r="F109"/>
          <cell r="G109">
            <v>3779614</v>
          </cell>
          <cell r="H109">
            <v>755922.8</v>
          </cell>
          <cell r="I109">
            <v>377961.4</v>
          </cell>
          <cell r="J109">
            <v>453553.68</v>
          </cell>
          <cell r="K109">
            <v>3099283.4800000004</v>
          </cell>
        </row>
        <row r="110">
          <cell r="A110">
            <v>10080</v>
          </cell>
          <cell r="B110" t="str">
            <v>Riyadh Metro (Armetal)</v>
          </cell>
          <cell r="C110" t="str">
            <v>Armetal</v>
          </cell>
          <cell r="D110" t="str">
            <v>Asharf Youns</v>
          </cell>
          <cell r="E110"/>
          <cell r="F110"/>
          <cell r="G110">
            <v>500000</v>
          </cell>
          <cell r="H110">
            <v>200000</v>
          </cell>
          <cell r="I110">
            <v>50000</v>
          </cell>
          <cell r="J110">
            <v>65000</v>
          </cell>
          <cell r="K110">
            <v>315000</v>
          </cell>
        </row>
        <row r="111">
          <cell r="A111">
            <v>10241</v>
          </cell>
          <cell r="B111" t="str">
            <v>New Care Medical Clinics Building</v>
          </cell>
          <cell r="C111" t="str">
            <v>ESSENCE OF STABILITY</v>
          </cell>
          <cell r="D111" t="str">
            <v>Asharf Youns</v>
          </cell>
          <cell r="E111"/>
          <cell r="F111"/>
          <cell r="G111">
            <v>90000</v>
          </cell>
          <cell r="H111">
            <v>0</v>
          </cell>
          <cell r="I111">
            <v>0</v>
          </cell>
          <cell r="J111">
            <v>13500</v>
          </cell>
          <cell r="K111">
            <v>103500</v>
          </cell>
        </row>
        <row r="112">
          <cell r="A112">
            <v>10219</v>
          </cell>
          <cell r="B112" t="str">
            <v>KAIG</v>
          </cell>
          <cell r="C112" t="str">
            <v xml:space="preserve">ZAID ALHUSSAIN </v>
          </cell>
          <cell r="D112" t="str">
            <v>Asharf Youns</v>
          </cell>
          <cell r="E112"/>
          <cell r="F112"/>
          <cell r="G112"/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10254</v>
          </cell>
          <cell r="B113" t="str">
            <v>AL mishraq project - saudico-Aluminum</v>
          </cell>
          <cell r="C113" t="str">
            <v>SAUDI CONSTRUCTIONEERS Ltd.</v>
          </cell>
          <cell r="D113" t="str">
            <v>Asharf Youns</v>
          </cell>
          <cell r="E113"/>
          <cell r="F113"/>
          <cell r="G113"/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10253</v>
          </cell>
          <cell r="B114" t="str">
            <v>AL mishraq project - saudico-Steel</v>
          </cell>
          <cell r="C114" t="str">
            <v>SAUDI CONSTRUCTIONEERS Ltd.</v>
          </cell>
          <cell r="D114" t="str">
            <v>Asharf Youns</v>
          </cell>
          <cell r="E114"/>
          <cell r="F114"/>
          <cell r="G114">
            <v>2494529.4840000002</v>
          </cell>
          <cell r="H114">
            <v>997811.79360000009</v>
          </cell>
          <cell r="I114">
            <v>249452.94840000002</v>
          </cell>
          <cell r="J114">
            <v>224507.65356000004</v>
          </cell>
          <cell r="K114">
            <v>1471772.3955600001</v>
          </cell>
        </row>
        <row r="115">
          <cell r="A115">
            <v>10234</v>
          </cell>
          <cell r="B115" t="str">
            <v>STC AQALAT SMART SQUARE PROJECT</v>
          </cell>
          <cell r="C115" t="str">
            <v>BEC</v>
          </cell>
          <cell r="D115" t="str">
            <v>Mohamed Hamza</v>
          </cell>
          <cell r="E115"/>
          <cell r="F115"/>
          <cell r="G115">
            <v>2977862</v>
          </cell>
          <cell r="H115">
            <v>744465.5</v>
          </cell>
          <cell r="I115">
            <v>297786.2</v>
          </cell>
          <cell r="J115">
            <v>335009.47499999998</v>
          </cell>
          <cell r="K115">
            <v>2270619.7749999999</v>
          </cell>
        </row>
        <row r="116">
          <cell r="A116" t="str">
            <v>Riyadh Avenue</v>
          </cell>
          <cell r="B116" t="str">
            <v>Riyadh Avenue</v>
          </cell>
          <cell r="C116" t="str">
            <v xml:space="preserve">NESMA </v>
          </cell>
          <cell r="D116" t="str">
            <v>Mohamed Hamza</v>
          </cell>
          <cell r="E116"/>
          <cell r="F116"/>
          <cell r="G116"/>
          <cell r="H116"/>
          <cell r="I116"/>
          <cell r="J116">
            <v>0</v>
          </cell>
          <cell r="K116">
            <v>0</v>
          </cell>
        </row>
        <row r="117">
          <cell r="A117">
            <v>10134</v>
          </cell>
          <cell r="B117" t="str">
            <v>BACS - RIYADH METRO</v>
          </cell>
          <cell r="C117" t="str">
            <v>BACS</v>
          </cell>
          <cell r="D117" t="str">
            <v>Mohamed Sadiq</v>
          </cell>
          <cell r="E117"/>
          <cell r="F117"/>
          <cell r="G117">
            <v>1716803</v>
          </cell>
          <cell r="H117">
            <v>515040.89999999997</v>
          </cell>
          <cell r="I117">
            <v>343360.60000000003</v>
          </cell>
          <cell r="J117">
            <v>180264.315</v>
          </cell>
          <cell r="K117">
            <v>1038665.8149999999</v>
          </cell>
        </row>
        <row r="118">
          <cell r="A118">
            <v>10259</v>
          </cell>
          <cell r="B118" t="str">
            <v>Shura Central Hotel 1 (HC1)</v>
          </cell>
          <cell r="C118" t="str">
            <v>Red Sea</v>
          </cell>
          <cell r="D118" t="str">
            <v>Mohamed Sadiq</v>
          </cell>
          <cell r="E118"/>
          <cell r="F118"/>
          <cell r="G118">
            <v>400784</v>
          </cell>
          <cell r="H118">
            <v>40078.400000000001</v>
          </cell>
          <cell r="I118">
            <v>4007.84</v>
          </cell>
          <cell r="J118">
            <v>54105.84</v>
          </cell>
          <cell r="K118">
            <v>410803.6</v>
          </cell>
        </row>
        <row r="119">
          <cell r="A119">
            <v>10263</v>
          </cell>
          <cell r="B119" t="str">
            <v>SINDALHA ISLAND Cluster 4</v>
          </cell>
          <cell r="C119" t="str">
            <v>BEC</v>
          </cell>
          <cell r="D119" t="str">
            <v>Mohamed Sadiq</v>
          </cell>
          <cell r="E119"/>
          <cell r="F119"/>
          <cell r="G119">
            <v>3843166</v>
          </cell>
          <cell r="H119">
            <v>1921583</v>
          </cell>
          <cell r="I119">
            <v>384316.60000000003</v>
          </cell>
          <cell r="J119">
            <v>288237.45</v>
          </cell>
          <cell r="K119">
            <v>1825503.8499999999</v>
          </cell>
        </row>
        <row r="120">
          <cell r="A120">
            <v>10262</v>
          </cell>
          <cell r="B120" t="str">
            <v>Amaala Projects Steel</v>
          </cell>
          <cell r="C120" t="str">
            <v>HASSAN ALLAM CONSTRUCTION</v>
          </cell>
          <cell r="D120" t="str">
            <v>Mohamed Emad</v>
          </cell>
          <cell r="E120"/>
          <cell r="F120"/>
          <cell r="G120">
            <v>2020000</v>
          </cell>
          <cell r="H120">
            <v>404000</v>
          </cell>
          <cell r="I120">
            <v>101000</v>
          </cell>
          <cell r="J120">
            <v>242400</v>
          </cell>
          <cell r="K120">
            <v>1757400</v>
          </cell>
        </row>
        <row r="121">
          <cell r="A121">
            <v>10214</v>
          </cell>
          <cell r="B121" t="str">
            <v xml:space="preserve">Dr. Suleiman AL-Habib Hospital-Jeddah </v>
          </cell>
          <cell r="C121" t="str">
            <v>Dr. Suleiman AL-Habib Hospital</v>
          </cell>
          <cell r="D121" t="str">
            <v xml:space="preserve">Radwan </v>
          </cell>
          <cell r="E121"/>
          <cell r="F121"/>
          <cell r="G121"/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10239</v>
          </cell>
          <cell r="B122" t="str">
            <v>Al-Faqih Hospital</v>
          </cell>
          <cell r="C122" t="str">
            <v>Elkhereiji Commerce Contracting Co.</v>
          </cell>
          <cell r="D122" t="str">
            <v xml:space="preserve">Radwan </v>
          </cell>
          <cell r="E122"/>
          <cell r="F122"/>
          <cell r="G122">
            <v>993682.08357006079</v>
          </cell>
          <cell r="H122">
            <v>248420.5208925152</v>
          </cell>
          <cell r="I122">
            <v>99368.208357006079</v>
          </cell>
          <cell r="J122">
            <v>111789.23440163184</v>
          </cell>
          <cell r="K122">
            <v>757682.58872217138</v>
          </cell>
        </row>
        <row r="123">
          <cell r="A123">
            <v>10236</v>
          </cell>
          <cell r="B123" t="str">
            <v>MADINA SCHOOLS</v>
          </cell>
          <cell r="C123" t="str">
            <v>BEC- MOBCO</v>
          </cell>
          <cell r="D123" t="str">
            <v xml:space="preserve">Radwan </v>
          </cell>
          <cell r="E123"/>
          <cell r="F123"/>
          <cell r="G123">
            <v>508831.02561230795</v>
          </cell>
          <cell r="H123">
            <v>127207.75640307699</v>
          </cell>
          <cell r="I123">
            <v>0</v>
          </cell>
          <cell r="J123">
            <v>57243.490381384639</v>
          </cell>
          <cell r="K123">
            <v>438866.75959061558</v>
          </cell>
        </row>
        <row r="124">
          <cell r="A124">
            <v>10247</v>
          </cell>
          <cell r="B124" t="str">
            <v xml:space="preserve">MADINAH GATE </v>
          </cell>
          <cell r="C124" t="str">
            <v>Marco</v>
          </cell>
          <cell r="D124" t="str">
            <v xml:space="preserve">Radwan </v>
          </cell>
          <cell r="E124"/>
          <cell r="F124"/>
          <cell r="G124">
            <v>2747910.0609142855</v>
          </cell>
          <cell r="H124">
            <v>549582.01218285714</v>
          </cell>
          <cell r="I124">
            <v>274791.00609142857</v>
          </cell>
          <cell r="J124">
            <v>329749.20730971429</v>
          </cell>
          <cell r="K124">
            <v>2253286.2499497142</v>
          </cell>
        </row>
        <row r="125">
          <cell r="A125">
            <v>10225</v>
          </cell>
          <cell r="B125" t="str">
            <v>KAP 5</v>
          </cell>
          <cell r="C125" t="str">
            <v>BEC</v>
          </cell>
          <cell r="D125" t="str">
            <v xml:space="preserve">Radwan </v>
          </cell>
          <cell r="E125"/>
          <cell r="F125"/>
          <cell r="G125"/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10261</v>
          </cell>
          <cell r="B126" t="str">
            <v>IKEA MADINA</v>
          </cell>
          <cell r="C126" t="str">
            <v>YOUSSEF MARROUN CONT</v>
          </cell>
          <cell r="D126" t="str">
            <v xml:space="preserve">Radwan </v>
          </cell>
          <cell r="E126"/>
          <cell r="F126"/>
          <cell r="G126">
            <v>480000</v>
          </cell>
          <cell r="H126">
            <v>144000</v>
          </cell>
          <cell r="I126"/>
          <cell r="J126">
            <v>50400</v>
          </cell>
          <cell r="K126">
            <v>386400</v>
          </cell>
        </row>
        <row r="127">
          <cell r="A127">
            <v>10250</v>
          </cell>
          <cell r="B127" t="str">
            <v>Makarem El Madena Hotel</v>
          </cell>
          <cell r="C127" t="str">
            <v>Elkhereiji Commerce Contracting Co.</v>
          </cell>
          <cell r="D127" t="str">
            <v xml:space="preserve">Radwan </v>
          </cell>
          <cell r="E127"/>
          <cell r="F127"/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10249</v>
          </cell>
          <cell r="B128" t="str">
            <v>Novotel Madinah Hotel</v>
          </cell>
          <cell r="C128" t="str">
            <v xml:space="preserve">Orient Construction Company </v>
          </cell>
          <cell r="D128" t="str">
            <v xml:space="preserve">Radwan </v>
          </cell>
          <cell r="E128"/>
          <cell r="F128"/>
          <cell r="G128">
            <v>1200000</v>
          </cell>
          <cell r="H128">
            <v>180000</v>
          </cell>
          <cell r="I128">
            <v>120000</v>
          </cell>
          <cell r="J128">
            <v>153000</v>
          </cell>
          <cell r="K128">
            <v>1053000</v>
          </cell>
        </row>
        <row r="129">
          <cell r="A129">
            <v>10139</v>
          </cell>
          <cell r="B129" t="str">
            <v>3E2 Station</v>
          </cell>
          <cell r="C129" t="str">
            <v>ANM</v>
          </cell>
          <cell r="D129" t="str">
            <v>Ibrahim ALRefai</v>
          </cell>
          <cell r="E129"/>
          <cell r="F129"/>
          <cell r="G129">
            <v>1455852.98346737</v>
          </cell>
          <cell r="H129">
            <v>85604.155427881356</v>
          </cell>
          <cell r="I129">
            <v>218377.94752010549</v>
          </cell>
          <cell r="J129">
            <v>214097.73974871141</v>
          </cell>
          <cell r="K129">
            <v>1365968.6202680948</v>
          </cell>
        </row>
        <row r="130">
          <cell r="A130">
            <v>10190</v>
          </cell>
          <cell r="B130" t="str">
            <v>KAFD-Sky Walk Link Bridge-S67</v>
          </cell>
          <cell r="C130" t="str">
            <v>BAYTUR</v>
          </cell>
          <cell r="D130" t="str">
            <v>Mohamed Zawwi</v>
          </cell>
          <cell r="E130"/>
          <cell r="F130"/>
          <cell r="G130"/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10097</v>
          </cell>
          <cell r="B131" t="str">
            <v xml:space="preserve">KAP2-A Riyadh </v>
          </cell>
          <cell r="C131" t="str">
            <v xml:space="preserve">Elseif </v>
          </cell>
          <cell r="D131" t="str">
            <v>Ismail Attia</v>
          </cell>
          <cell r="E131"/>
          <cell r="F131"/>
          <cell r="G131"/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10171</v>
          </cell>
          <cell r="B132" t="str">
            <v>SABIC HOSPITAL</v>
          </cell>
          <cell r="C132" t="str">
            <v>Alfawzan</v>
          </cell>
          <cell r="D132" t="str">
            <v>Ismail Attia</v>
          </cell>
          <cell r="E132"/>
          <cell r="F132"/>
          <cell r="G132"/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10233</v>
          </cell>
          <cell r="B133" t="str">
            <v>lamah tower</v>
          </cell>
          <cell r="C133" t="str">
            <v>Building Methods Contracting CO.</v>
          </cell>
          <cell r="D133" t="str">
            <v>Ismail Attia</v>
          </cell>
          <cell r="E133"/>
          <cell r="F133"/>
          <cell r="G133"/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10222</v>
          </cell>
          <cell r="B134" t="str">
            <v>Citc ALU Damam-Abha-Tabouk</v>
          </cell>
          <cell r="C134" t="str">
            <v xml:space="preserve">ALMOWATIN </v>
          </cell>
          <cell r="D134" t="str">
            <v>Ismail Attia</v>
          </cell>
          <cell r="E134"/>
          <cell r="F134"/>
          <cell r="G134"/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10230</v>
          </cell>
          <cell r="B135" t="str">
            <v>UNIVERSITY HOSPITAL-TABUK</v>
          </cell>
          <cell r="C135" t="str">
            <v>AL TAAFUF</v>
          </cell>
          <cell r="D135" t="str">
            <v>Ismail Attia</v>
          </cell>
          <cell r="E135"/>
          <cell r="F135"/>
          <cell r="G135">
            <v>590000</v>
          </cell>
          <cell r="H135">
            <v>0</v>
          </cell>
          <cell r="I135">
            <v>59000</v>
          </cell>
          <cell r="J135">
            <v>88500</v>
          </cell>
          <cell r="K135">
            <v>619500</v>
          </cell>
        </row>
        <row r="136">
          <cell r="A136" t="str">
            <v>Alianma Bank</v>
          </cell>
          <cell r="B136" t="str">
            <v>Alianma Bank</v>
          </cell>
          <cell r="C136" t="str">
            <v>ACC</v>
          </cell>
          <cell r="D136" t="str">
            <v>Ismail Attia</v>
          </cell>
          <cell r="E136"/>
          <cell r="F136"/>
          <cell r="G136"/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10179</v>
          </cell>
          <cell r="B137" t="str">
            <v>AL Hugayet Residential</v>
          </cell>
          <cell r="C137" t="str">
            <v>Abdel Hadi Al Hugayet Contracting</v>
          </cell>
          <cell r="D137" t="str">
            <v>Kareem Gamal</v>
          </cell>
          <cell r="E137"/>
          <cell r="F137"/>
          <cell r="G137">
            <v>551407.79</v>
          </cell>
          <cell r="H137">
            <v>0</v>
          </cell>
          <cell r="I137">
            <v>0</v>
          </cell>
          <cell r="J137">
            <v>82711.1685</v>
          </cell>
          <cell r="K137">
            <v>634118.95850000007</v>
          </cell>
        </row>
        <row r="138">
          <cell r="A138">
            <v>10183</v>
          </cell>
          <cell r="B138" t="str">
            <v xml:space="preserve">KFU PM </v>
          </cell>
          <cell r="C138" t="str">
            <v>Al Kefah</v>
          </cell>
          <cell r="D138" t="str">
            <v>Kareem Gamal</v>
          </cell>
          <cell r="E138"/>
          <cell r="F138"/>
          <cell r="G138">
            <v>400000</v>
          </cell>
          <cell r="H138">
            <v>121439.99999999999</v>
          </cell>
          <cell r="I138">
            <v>6072</v>
          </cell>
          <cell r="J138">
            <v>41784</v>
          </cell>
          <cell r="K138">
            <v>314272</v>
          </cell>
        </row>
        <row r="139">
          <cell r="A139">
            <v>10156</v>
          </cell>
          <cell r="B139" t="str">
            <v>C76</v>
          </cell>
          <cell r="C139" t="str">
            <v>Raziat</v>
          </cell>
          <cell r="D139" t="str">
            <v>Kareem Gamal</v>
          </cell>
          <cell r="E139"/>
          <cell r="F139"/>
          <cell r="G139"/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10147</v>
          </cell>
          <cell r="B140" t="str">
            <v xml:space="preserve">KFU Schools </v>
          </cell>
          <cell r="C140" t="str">
            <v xml:space="preserve">Azmeel </v>
          </cell>
          <cell r="D140" t="str">
            <v>Kareem Gamal</v>
          </cell>
          <cell r="E140"/>
          <cell r="F140"/>
          <cell r="G140">
            <v>403807</v>
          </cell>
          <cell r="H140">
            <v>0</v>
          </cell>
          <cell r="I140">
            <v>0</v>
          </cell>
          <cell r="J140">
            <v>60571.049999999996</v>
          </cell>
          <cell r="K140">
            <v>464378.05</v>
          </cell>
        </row>
        <row r="141">
          <cell r="A141">
            <v>10168</v>
          </cell>
          <cell r="B141" t="str">
            <v xml:space="preserve">ARAMCO MARTIME </v>
          </cell>
          <cell r="C141" t="str">
            <v>Alkhonini</v>
          </cell>
          <cell r="D141" t="str">
            <v>Kareem Gamal</v>
          </cell>
          <cell r="E141"/>
          <cell r="F141"/>
          <cell r="G141">
            <v>124831</v>
          </cell>
          <cell r="H141">
            <v>24966.2</v>
          </cell>
          <cell r="I141">
            <v>6241.55</v>
          </cell>
          <cell r="J141">
            <v>14979.72</v>
          </cell>
          <cell r="K141">
            <v>108602.97</v>
          </cell>
        </row>
        <row r="142">
          <cell r="A142">
            <v>10208</v>
          </cell>
          <cell r="B142" t="str">
            <v xml:space="preserve">WATER TRANSMISSION </v>
          </cell>
          <cell r="C142" t="str">
            <v>RTCC</v>
          </cell>
          <cell r="D142" t="str">
            <v>Kareem Gamal</v>
          </cell>
          <cell r="E142"/>
          <cell r="F142"/>
          <cell r="G142">
            <v>188814</v>
          </cell>
          <cell r="H142">
            <v>0</v>
          </cell>
          <cell r="I142">
            <v>0</v>
          </cell>
          <cell r="J142">
            <v>28322.1</v>
          </cell>
          <cell r="K142">
            <v>217136.1</v>
          </cell>
        </row>
        <row r="143">
          <cell r="A143" t="str">
            <v>KINGDOM GATE TOWER</v>
          </cell>
          <cell r="B143" t="str">
            <v>KINGDOM GATE TOWER</v>
          </cell>
          <cell r="C143"/>
          <cell r="D143" t="str">
            <v>Kareem Gamal</v>
          </cell>
          <cell r="E143"/>
          <cell r="F143"/>
          <cell r="G143"/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10248</v>
          </cell>
          <cell r="B144" t="str">
            <v>SINDALHA ISLAND Cluster 6</v>
          </cell>
          <cell r="C144" t="str">
            <v>BEC</v>
          </cell>
          <cell r="D144" t="str">
            <v>Amr Al Amari</v>
          </cell>
          <cell r="E144"/>
          <cell r="F144"/>
          <cell r="G144"/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10229</v>
          </cell>
          <cell r="B145" t="str">
            <v>KAFD-PARCEL NO.5.07 &amp; 5.08</v>
          </cell>
          <cell r="C145" t="str">
            <v>KAFD</v>
          </cell>
          <cell r="D145"/>
          <cell r="E145"/>
          <cell r="F145"/>
          <cell r="G145"/>
          <cell r="H145"/>
          <cell r="I145"/>
          <cell r="J145">
            <v>0</v>
          </cell>
          <cell r="K145">
            <v>0</v>
          </cell>
        </row>
        <row r="146">
          <cell r="A146">
            <v>10238</v>
          </cell>
          <cell r="B146" t="str">
            <v>Privet Villa E</v>
          </cell>
          <cell r="C146" t="str">
            <v>High Lines Decoration Company</v>
          </cell>
          <cell r="D146"/>
          <cell r="E146"/>
          <cell r="F146"/>
          <cell r="G146"/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10264</v>
          </cell>
          <cell r="B147" t="str">
            <v>SHURA HW-02</v>
          </cell>
          <cell r="C147" t="str">
            <v>RED SEA</v>
          </cell>
          <cell r="D147"/>
          <cell r="E147"/>
          <cell r="F147"/>
          <cell r="G147"/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10265</v>
          </cell>
          <cell r="B148" t="str">
            <v>SHURA HW-03</v>
          </cell>
          <cell r="C148" t="str">
            <v>RED SEA</v>
          </cell>
          <cell r="D148"/>
          <cell r="E148"/>
          <cell r="F148"/>
          <cell r="G148"/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10077</v>
          </cell>
          <cell r="B149" t="str">
            <v xml:space="preserve">KAP2-ALArab  </v>
          </cell>
          <cell r="C149" t="str">
            <v xml:space="preserve">Alarab </v>
          </cell>
          <cell r="D149" t="str">
            <v>Mohamed AbdALNabi</v>
          </cell>
          <cell r="E149"/>
          <cell r="F149"/>
          <cell r="G149">
            <v>190500.6</v>
          </cell>
          <cell r="H149">
            <v>38100.120000000003</v>
          </cell>
          <cell r="I149">
            <v>19050.060000000001</v>
          </cell>
          <cell r="J149">
            <v>26670.083999999999</v>
          </cell>
          <cell r="K149">
            <v>160020.50400000002</v>
          </cell>
        </row>
        <row r="150">
          <cell r="A150">
            <v>10137</v>
          </cell>
          <cell r="B150" t="str">
            <v>Sofitel</v>
          </cell>
          <cell r="C150" t="str">
            <v>MOBCO</v>
          </cell>
          <cell r="D150" t="str">
            <v>Mohamed AbdALNabi</v>
          </cell>
          <cell r="E150"/>
          <cell r="F150"/>
          <cell r="G150"/>
          <cell r="H150"/>
          <cell r="I150">
            <v>0</v>
          </cell>
          <cell r="J150">
            <v>0</v>
          </cell>
          <cell r="K150">
            <v>0</v>
          </cell>
        </row>
        <row r="151">
          <cell r="A151">
            <v>10245</v>
          </cell>
          <cell r="B151" t="str">
            <v>Madeedah</v>
          </cell>
          <cell r="C151" t="str">
            <v>Madeedah Hospitals</v>
          </cell>
          <cell r="D151" t="str">
            <v>Mohamed AbdALNabi</v>
          </cell>
          <cell r="E151"/>
          <cell r="F151"/>
          <cell r="G151">
            <v>804594.92999999993</v>
          </cell>
          <cell r="H151">
            <v>241378.47899999996</v>
          </cell>
          <cell r="I151">
            <v>40229.746500000001</v>
          </cell>
          <cell r="J151">
            <v>84482.467649999991</v>
          </cell>
          <cell r="K151">
            <v>607469.17215</v>
          </cell>
        </row>
        <row r="152">
          <cell r="A152">
            <v>10251</v>
          </cell>
          <cell r="B152" t="str">
            <v xml:space="preserve">Air Product Neom Green Hydrogen </v>
          </cell>
          <cell r="C152" t="str">
            <v>NESMA UNITED INDUSTRIES</v>
          </cell>
          <cell r="D152" t="str">
            <v>Mohamed AbdALNabi</v>
          </cell>
          <cell r="E152"/>
          <cell r="F152"/>
          <cell r="G152">
            <v>479878.46</v>
          </cell>
          <cell r="H152">
            <v>18907.211324</v>
          </cell>
          <cell r="I152">
            <v>23993.923000000003</v>
          </cell>
          <cell r="J152">
            <v>69145.687301400001</v>
          </cell>
          <cell r="K152">
            <v>506123.01297740004</v>
          </cell>
        </row>
        <row r="153">
          <cell r="A153">
            <v>10240</v>
          </cell>
          <cell r="B153" t="str">
            <v>Takhasusi hub</v>
          </cell>
          <cell r="C153" t="str">
            <v xml:space="preserve">Amad Arabia Investment </v>
          </cell>
          <cell r="D153" t="str">
            <v>Mohamed AbdALNabi</v>
          </cell>
          <cell r="E153"/>
          <cell r="F153"/>
          <cell r="G153">
            <v>1306057.5</v>
          </cell>
          <cell r="H153">
            <v>391817.25</v>
          </cell>
          <cell r="I153"/>
          <cell r="J153">
            <v>137136.03750000001</v>
          </cell>
          <cell r="K153">
            <v>1051376.2875000001</v>
          </cell>
        </row>
        <row r="154">
          <cell r="A154">
            <v>10012</v>
          </cell>
          <cell r="B154" t="str">
            <v>KAP-02 BEC</v>
          </cell>
          <cell r="C154" t="str">
            <v>BEC</v>
          </cell>
          <cell r="D154" t="str">
            <v xml:space="preserve">Ibrahim Mahmoud </v>
          </cell>
          <cell r="E154"/>
          <cell r="F154"/>
          <cell r="G154"/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10138</v>
          </cell>
          <cell r="B155" t="str">
            <v xml:space="preserve">KAP 4 BULLET PROOF </v>
          </cell>
          <cell r="C155" t="str">
            <v xml:space="preserve">Alarab </v>
          </cell>
          <cell r="D155" t="str">
            <v xml:space="preserve">Ibrahim Mahmoud </v>
          </cell>
          <cell r="E155"/>
          <cell r="F155"/>
          <cell r="G155">
            <v>200000</v>
          </cell>
          <cell r="H155">
            <v>40000</v>
          </cell>
          <cell r="I155">
            <v>20000</v>
          </cell>
          <cell r="J155">
            <v>24000</v>
          </cell>
          <cell r="K155">
            <v>164000</v>
          </cell>
        </row>
        <row r="156">
          <cell r="A156">
            <v>10088</v>
          </cell>
          <cell r="B156" t="str">
            <v xml:space="preserve">Training Center Najarn &amp; Al Zabnah </v>
          </cell>
          <cell r="C156" t="str">
            <v>RTCC</v>
          </cell>
          <cell r="D156" t="str">
            <v xml:space="preserve">Ibrahim Mahmoud </v>
          </cell>
          <cell r="E156"/>
          <cell r="F156"/>
          <cell r="G156"/>
          <cell r="H156"/>
          <cell r="I156">
            <v>0</v>
          </cell>
          <cell r="J156">
            <v>0</v>
          </cell>
          <cell r="K156">
            <v>0</v>
          </cell>
        </row>
        <row r="157">
          <cell r="A157">
            <v>10088</v>
          </cell>
          <cell r="B157" t="str">
            <v>RRS</v>
          </cell>
          <cell r="C157" t="str">
            <v>RTCC</v>
          </cell>
          <cell r="D157" t="str">
            <v xml:space="preserve">Ibrahim Mahmoud </v>
          </cell>
          <cell r="E157"/>
          <cell r="F157"/>
          <cell r="G157">
            <v>284420</v>
          </cell>
          <cell r="H157"/>
          <cell r="I157">
            <v>0</v>
          </cell>
          <cell r="J157">
            <v>42663</v>
          </cell>
          <cell r="K157">
            <v>327083</v>
          </cell>
        </row>
        <row r="158">
          <cell r="A158">
            <v>10256</v>
          </cell>
          <cell r="B158" t="str">
            <v>ELHAMRA ( 7 Project)</v>
          </cell>
          <cell r="C158" t="str">
            <v>SHAPOORJI PALLONJI MIDEAST</v>
          </cell>
          <cell r="D158" t="str">
            <v xml:space="preserve">Ibrahim Mahmoud </v>
          </cell>
          <cell r="E158"/>
          <cell r="F158"/>
          <cell r="G158">
            <v>8053885</v>
          </cell>
          <cell r="H158">
            <v>1610777</v>
          </cell>
          <cell r="I158">
            <v>805388.5</v>
          </cell>
          <cell r="J158">
            <v>966466.2</v>
          </cell>
          <cell r="K158">
            <v>6604185.7000000002</v>
          </cell>
        </row>
        <row r="159">
          <cell r="A159">
            <v>10080</v>
          </cell>
          <cell r="B159" t="str">
            <v>Riyadh Metro (Armetal)</v>
          </cell>
          <cell r="C159" t="str">
            <v>Armetal</v>
          </cell>
          <cell r="D159" t="str">
            <v>Asharf Youns</v>
          </cell>
          <cell r="E159"/>
          <cell r="F159"/>
          <cell r="G159">
            <v>600000</v>
          </cell>
          <cell r="H159">
            <v>240000</v>
          </cell>
          <cell r="I159">
            <v>60000</v>
          </cell>
          <cell r="J159">
            <v>78000</v>
          </cell>
          <cell r="K159">
            <v>378000</v>
          </cell>
        </row>
        <row r="160">
          <cell r="A160">
            <v>10241</v>
          </cell>
          <cell r="B160" t="str">
            <v>New Care Medical Clinics Building</v>
          </cell>
          <cell r="C160" t="str">
            <v>ESSENCE OF STABILITY</v>
          </cell>
          <cell r="D160" t="str">
            <v>Asharf Youns</v>
          </cell>
          <cell r="E160"/>
          <cell r="F160"/>
          <cell r="G160"/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10219</v>
          </cell>
          <cell r="B161" t="str">
            <v>KAIG</v>
          </cell>
          <cell r="C161" t="str">
            <v xml:space="preserve">ZAID ALHUSSAIN </v>
          </cell>
          <cell r="D161" t="str">
            <v>Asharf Youns</v>
          </cell>
          <cell r="E161"/>
          <cell r="F161"/>
          <cell r="G161"/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10254</v>
          </cell>
          <cell r="B162" t="str">
            <v>AL mishraq project - saudico-Aluminum</v>
          </cell>
          <cell r="C162" t="str">
            <v>SAUDI CONSTRUCTIONEERS Ltd.</v>
          </cell>
          <cell r="D162" t="str">
            <v>Asharf Youns</v>
          </cell>
          <cell r="E162"/>
          <cell r="F162"/>
          <cell r="G162"/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10253</v>
          </cell>
          <cell r="B163" t="str">
            <v>AL mishraq project - saudico-Steel</v>
          </cell>
          <cell r="C163" t="str">
            <v>SAUDI CONSTRUCTIONEERS Ltd.</v>
          </cell>
          <cell r="D163" t="str">
            <v>Asharf Youns</v>
          </cell>
          <cell r="E163"/>
          <cell r="F163"/>
          <cell r="G163">
            <v>1247264.7420000001</v>
          </cell>
          <cell r="H163">
            <v>498905.89680000005</v>
          </cell>
          <cell r="I163">
            <v>124726.47420000001</v>
          </cell>
          <cell r="J163">
            <v>112253.82678000002</v>
          </cell>
          <cell r="K163">
            <v>735886.19778000005</v>
          </cell>
        </row>
        <row r="164">
          <cell r="A164">
            <v>10234</v>
          </cell>
          <cell r="B164" t="str">
            <v>STC AQALAT SMART SQUARE PROJECT</v>
          </cell>
          <cell r="C164" t="str">
            <v>BEC</v>
          </cell>
          <cell r="D164" t="str">
            <v>Mohamed Hamza</v>
          </cell>
          <cell r="E164"/>
          <cell r="F164"/>
          <cell r="G164">
            <v>3000000</v>
          </cell>
          <cell r="H164">
            <v>750000</v>
          </cell>
          <cell r="I164">
            <v>300000</v>
          </cell>
          <cell r="J164">
            <v>337500</v>
          </cell>
          <cell r="K164">
            <v>2287500</v>
          </cell>
        </row>
        <row r="165">
          <cell r="A165" t="str">
            <v>Riyadh Avenue</v>
          </cell>
          <cell r="B165" t="str">
            <v>Riyadh Avenue</v>
          </cell>
          <cell r="C165" t="str">
            <v xml:space="preserve">NESMA </v>
          </cell>
          <cell r="D165" t="str">
            <v>Mohamed Hamza</v>
          </cell>
          <cell r="E165"/>
          <cell r="F165"/>
          <cell r="G165"/>
          <cell r="H165"/>
          <cell r="I165"/>
          <cell r="J165">
            <v>0</v>
          </cell>
          <cell r="K165">
            <v>0</v>
          </cell>
        </row>
        <row r="166">
          <cell r="A166">
            <v>10134</v>
          </cell>
          <cell r="B166" t="str">
            <v>BACS - RIYADH METRO</v>
          </cell>
          <cell r="C166" t="str">
            <v>BACS</v>
          </cell>
          <cell r="D166" t="str">
            <v>Mohamed Sadiq</v>
          </cell>
          <cell r="E166"/>
          <cell r="F166"/>
          <cell r="G166">
            <v>1097201.95</v>
          </cell>
          <cell r="H166">
            <v>329160.58499999996</v>
          </cell>
          <cell r="I166">
            <v>219440.39</v>
          </cell>
          <cell r="J166">
            <v>115206.20474999999</v>
          </cell>
          <cell r="K166">
            <v>663807.17975000001</v>
          </cell>
        </row>
        <row r="167">
          <cell r="A167">
            <v>10259</v>
          </cell>
          <cell r="B167" t="str">
            <v>Shura Central Hotel 1 (HC1)</v>
          </cell>
          <cell r="C167" t="str">
            <v>Red Sea</v>
          </cell>
          <cell r="D167" t="str">
            <v>Mohamed Sadiq</v>
          </cell>
          <cell r="E167"/>
          <cell r="F167"/>
          <cell r="G167">
            <v>197752</v>
          </cell>
          <cell r="H167">
            <v>19775.2</v>
          </cell>
          <cell r="I167">
            <v>1977.5200000000002</v>
          </cell>
          <cell r="J167">
            <v>26696.519999999997</v>
          </cell>
          <cell r="K167">
            <v>202695.8</v>
          </cell>
        </row>
        <row r="168">
          <cell r="A168">
            <v>10263</v>
          </cell>
          <cell r="B168" t="str">
            <v>SINDALHA ISLAND Cluster 4</v>
          </cell>
          <cell r="C168" t="str">
            <v>BEC</v>
          </cell>
          <cell r="D168" t="str">
            <v>Mohamed Sadiq</v>
          </cell>
          <cell r="E168"/>
          <cell r="F168"/>
          <cell r="G168">
            <v>3000000</v>
          </cell>
          <cell r="H168">
            <v>1500000</v>
          </cell>
          <cell r="I168">
            <v>300000</v>
          </cell>
          <cell r="J168">
            <v>225000</v>
          </cell>
          <cell r="K168">
            <v>1425000</v>
          </cell>
        </row>
        <row r="169">
          <cell r="A169">
            <v>10262</v>
          </cell>
          <cell r="B169" t="str">
            <v>Amaala Projects Steel</v>
          </cell>
          <cell r="C169" t="str">
            <v>HASSAN ALLAM CONSTRUCTION</v>
          </cell>
          <cell r="D169" t="str">
            <v>Mohamed Emad</v>
          </cell>
          <cell r="E169"/>
          <cell r="F169"/>
          <cell r="G169">
            <v>4824000</v>
          </cell>
          <cell r="H169">
            <v>964800</v>
          </cell>
          <cell r="I169">
            <v>241200</v>
          </cell>
          <cell r="J169">
            <v>578880</v>
          </cell>
          <cell r="K169">
            <v>4196880</v>
          </cell>
        </row>
        <row r="170">
          <cell r="A170">
            <v>10214</v>
          </cell>
          <cell r="B170" t="str">
            <v xml:space="preserve">Dr. Suleiman AL-Habib Hospital-Jeddah </v>
          </cell>
          <cell r="C170" t="str">
            <v>Dr. Suleiman AL-Habib Hospital</v>
          </cell>
          <cell r="D170" t="str">
            <v xml:space="preserve">Radwan </v>
          </cell>
          <cell r="E170"/>
          <cell r="F170"/>
          <cell r="G170"/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10239</v>
          </cell>
          <cell r="B171" t="str">
            <v>Al-Faqih Hospital</v>
          </cell>
          <cell r="C171" t="str">
            <v>Elkhereiji Commerce Contracting Co.</v>
          </cell>
          <cell r="D171" t="str">
            <v xml:space="preserve">Radwan </v>
          </cell>
          <cell r="E171"/>
          <cell r="F171"/>
          <cell r="G171">
            <v>1147051.5167682716</v>
          </cell>
          <cell r="H171">
            <v>286762.87919206789</v>
          </cell>
          <cell r="I171">
            <v>114705.15167682717</v>
          </cell>
          <cell r="J171">
            <v>129043.29563643054</v>
          </cell>
          <cell r="K171">
            <v>874626.78153580695</v>
          </cell>
        </row>
        <row r="172">
          <cell r="A172">
            <v>10236</v>
          </cell>
          <cell r="B172" t="str">
            <v>MADINA SCHOOLS</v>
          </cell>
          <cell r="C172" t="str">
            <v>BEC- MOBCO</v>
          </cell>
          <cell r="D172" t="str">
            <v xml:space="preserve">Radwan </v>
          </cell>
          <cell r="E172"/>
          <cell r="F172"/>
          <cell r="G172">
            <v>669514.50738461572</v>
          </cell>
          <cell r="H172">
            <v>167378.62684615393</v>
          </cell>
          <cell r="I172">
            <v>0</v>
          </cell>
          <cell r="J172">
            <v>75320.382080769268</v>
          </cell>
          <cell r="K172">
            <v>577456.26261923101</v>
          </cell>
        </row>
        <row r="173">
          <cell r="A173">
            <v>10247</v>
          </cell>
          <cell r="B173" t="str">
            <v xml:space="preserve">MADINAH GATE </v>
          </cell>
          <cell r="C173" t="str">
            <v>Marco</v>
          </cell>
          <cell r="D173" t="str">
            <v xml:space="preserve">Radwan </v>
          </cell>
          <cell r="E173"/>
          <cell r="F173"/>
          <cell r="G173">
            <v>2671579.2258888888</v>
          </cell>
          <cell r="H173">
            <v>534315.84517777781</v>
          </cell>
          <cell r="I173">
            <v>267157.92258888891</v>
          </cell>
          <cell r="J173">
            <v>320589.50710666669</v>
          </cell>
          <cell r="K173">
            <v>2190694.9652288891</v>
          </cell>
        </row>
        <row r="174">
          <cell r="A174">
            <v>10225</v>
          </cell>
          <cell r="B174" t="str">
            <v>KAP 5</v>
          </cell>
          <cell r="C174" t="str">
            <v>BEC</v>
          </cell>
          <cell r="D174" t="str">
            <v xml:space="preserve">Radwan </v>
          </cell>
          <cell r="E174"/>
          <cell r="F174"/>
          <cell r="G174"/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10261</v>
          </cell>
          <cell r="B175" t="str">
            <v>IKEA MADINA</v>
          </cell>
          <cell r="C175" t="str">
            <v>YOUSSEF MARROUN CONT</v>
          </cell>
          <cell r="D175" t="str">
            <v xml:space="preserve">Radwan </v>
          </cell>
          <cell r="E175"/>
          <cell r="F175"/>
          <cell r="G175">
            <v>480000</v>
          </cell>
          <cell r="H175">
            <v>144000</v>
          </cell>
          <cell r="I175"/>
          <cell r="J175">
            <v>50400</v>
          </cell>
          <cell r="K175">
            <v>386400</v>
          </cell>
        </row>
        <row r="176">
          <cell r="A176">
            <v>10250</v>
          </cell>
          <cell r="B176" t="str">
            <v>Makarem El Madena Hotel</v>
          </cell>
          <cell r="C176" t="str">
            <v>Elkhereiji Commerce Contracting Co.</v>
          </cell>
          <cell r="D176" t="str">
            <v xml:space="preserve">Radwan </v>
          </cell>
          <cell r="E176"/>
          <cell r="F176"/>
          <cell r="G176">
            <v>700000</v>
          </cell>
          <cell r="H176">
            <v>140000</v>
          </cell>
          <cell r="I176">
            <v>70000</v>
          </cell>
          <cell r="J176">
            <v>84000</v>
          </cell>
          <cell r="K176">
            <v>574000</v>
          </cell>
        </row>
        <row r="177">
          <cell r="A177">
            <v>10249</v>
          </cell>
          <cell r="B177" t="str">
            <v>Novotel Madinah Hotel</v>
          </cell>
          <cell r="C177" t="str">
            <v xml:space="preserve">Orient Construction Company </v>
          </cell>
          <cell r="D177" t="str">
            <v xml:space="preserve">Radwan </v>
          </cell>
          <cell r="E177"/>
          <cell r="F177"/>
          <cell r="G177">
            <v>1260000</v>
          </cell>
          <cell r="H177">
            <v>189000</v>
          </cell>
          <cell r="I177">
            <v>126000</v>
          </cell>
          <cell r="J177">
            <v>160650</v>
          </cell>
          <cell r="K177">
            <v>1105650</v>
          </cell>
        </row>
        <row r="178">
          <cell r="A178">
            <v>10139</v>
          </cell>
          <cell r="B178" t="str">
            <v>3E2 Station</v>
          </cell>
          <cell r="C178" t="str">
            <v>ANM</v>
          </cell>
          <cell r="D178" t="str">
            <v>Ibrahim ALRefai</v>
          </cell>
          <cell r="E178"/>
          <cell r="F178"/>
          <cell r="G178">
            <v>1500000</v>
          </cell>
          <cell r="H178">
            <v>88200</v>
          </cell>
          <cell r="I178">
            <v>225000</v>
          </cell>
          <cell r="J178">
            <v>220590</v>
          </cell>
          <cell r="K178">
            <v>1407390</v>
          </cell>
        </row>
        <row r="179">
          <cell r="A179">
            <v>10190</v>
          </cell>
          <cell r="B179" t="str">
            <v>KAFD-Sky Walk Link Bridge-S67</v>
          </cell>
          <cell r="C179" t="str">
            <v>BAYTUR</v>
          </cell>
          <cell r="D179" t="str">
            <v>Mohamed Zawwi</v>
          </cell>
          <cell r="E179"/>
          <cell r="F179"/>
          <cell r="G179"/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10097</v>
          </cell>
          <cell r="B180" t="str">
            <v xml:space="preserve">KAP2-A Riyadh </v>
          </cell>
          <cell r="C180" t="str">
            <v xml:space="preserve">Elseif </v>
          </cell>
          <cell r="D180" t="str">
            <v>Ismail Attia</v>
          </cell>
          <cell r="E180"/>
          <cell r="F180"/>
          <cell r="G180"/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10171</v>
          </cell>
          <cell r="B181" t="str">
            <v>SABIC HOSPITAL</v>
          </cell>
          <cell r="C181" t="str">
            <v>Alfawzan</v>
          </cell>
          <cell r="D181" t="str">
            <v>Ismail Attia</v>
          </cell>
          <cell r="E181"/>
          <cell r="F181"/>
          <cell r="G181"/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10233</v>
          </cell>
          <cell r="B182" t="str">
            <v>lamah tower</v>
          </cell>
          <cell r="C182" t="str">
            <v>Building Methods Contracting CO.</v>
          </cell>
          <cell r="D182" t="str">
            <v>Ismail Attia</v>
          </cell>
          <cell r="E182"/>
          <cell r="F182"/>
          <cell r="G182"/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10222</v>
          </cell>
          <cell r="B183" t="str">
            <v>Citc ALU Damam-Abha-Tabouk</v>
          </cell>
          <cell r="C183" t="str">
            <v xml:space="preserve">ALMOWATIN </v>
          </cell>
          <cell r="D183" t="str">
            <v>Ismail Attia</v>
          </cell>
          <cell r="E183"/>
          <cell r="F183"/>
          <cell r="G183"/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10230</v>
          </cell>
          <cell r="B184" t="str">
            <v>UNIVERSITY HOSPITAL-TABUK</v>
          </cell>
          <cell r="C184" t="str">
            <v>AL TAAFUF</v>
          </cell>
          <cell r="D184" t="str">
            <v>Ismail Attia</v>
          </cell>
          <cell r="E184"/>
          <cell r="F184"/>
          <cell r="G184">
            <v>349600</v>
          </cell>
          <cell r="H184">
            <v>0</v>
          </cell>
          <cell r="I184">
            <v>34960</v>
          </cell>
          <cell r="J184">
            <v>52440</v>
          </cell>
          <cell r="K184">
            <v>367080</v>
          </cell>
        </row>
        <row r="185">
          <cell r="A185" t="str">
            <v>Alianma Bank</v>
          </cell>
          <cell r="B185" t="str">
            <v>Alianma Bank</v>
          </cell>
          <cell r="C185" t="str">
            <v>ACC</v>
          </cell>
          <cell r="D185" t="str">
            <v>Ismail Attia</v>
          </cell>
          <cell r="E185"/>
          <cell r="F185"/>
          <cell r="G185"/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10179</v>
          </cell>
          <cell r="B186" t="str">
            <v>AL Hugayet Residential</v>
          </cell>
          <cell r="C186" t="str">
            <v>Abdel Hadi Al Hugayet Contracting</v>
          </cell>
          <cell r="D186" t="str">
            <v>Kareem Gamal</v>
          </cell>
          <cell r="E186"/>
          <cell r="F186"/>
          <cell r="G186"/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10183</v>
          </cell>
          <cell r="B187" t="str">
            <v xml:space="preserve">KFU PM </v>
          </cell>
          <cell r="C187" t="str">
            <v>Al Kefah</v>
          </cell>
          <cell r="D187" t="str">
            <v>Kareem Gamal</v>
          </cell>
          <cell r="E187"/>
          <cell r="F187"/>
          <cell r="G187">
            <v>329130.34000000003</v>
          </cell>
          <cell r="H187">
            <v>99923.971224000008</v>
          </cell>
          <cell r="I187">
            <v>4996.1985612000008</v>
          </cell>
          <cell r="J187">
            <v>34380.955316400003</v>
          </cell>
          <cell r="K187">
            <v>258591.12553120003</v>
          </cell>
        </row>
        <row r="188">
          <cell r="A188">
            <v>10156</v>
          </cell>
          <cell r="B188" t="str">
            <v>C76</v>
          </cell>
          <cell r="C188" t="str">
            <v>Raziat</v>
          </cell>
          <cell r="D188" t="str">
            <v>Kareem Gamal</v>
          </cell>
          <cell r="E188"/>
          <cell r="F188"/>
          <cell r="G188"/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10147</v>
          </cell>
          <cell r="B189" t="str">
            <v xml:space="preserve">KFU Schools </v>
          </cell>
          <cell r="C189" t="str">
            <v xml:space="preserve">Azmeel </v>
          </cell>
          <cell r="D189" t="str">
            <v>Kareem Gamal</v>
          </cell>
          <cell r="E189"/>
          <cell r="F189"/>
          <cell r="G189"/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10168</v>
          </cell>
          <cell r="B190" t="str">
            <v xml:space="preserve">ARAMCO MARTIME </v>
          </cell>
          <cell r="C190" t="str">
            <v>Alkhonini</v>
          </cell>
          <cell r="D190" t="str">
            <v>Kareem Gamal</v>
          </cell>
          <cell r="E190"/>
          <cell r="F190"/>
          <cell r="G190">
            <v>101959.75</v>
          </cell>
          <cell r="H190">
            <v>20391.95</v>
          </cell>
          <cell r="I190">
            <v>5097.9875000000002</v>
          </cell>
          <cell r="J190">
            <v>12235.17</v>
          </cell>
          <cell r="K190">
            <v>88704.982499999998</v>
          </cell>
        </row>
        <row r="191">
          <cell r="A191">
            <v>10208</v>
          </cell>
          <cell r="B191" t="str">
            <v xml:space="preserve">WATER TRANSMISSION </v>
          </cell>
          <cell r="C191" t="str">
            <v>RTCC</v>
          </cell>
          <cell r="D191" t="str">
            <v>Kareem Gamal</v>
          </cell>
          <cell r="E191"/>
          <cell r="F191"/>
          <cell r="G191"/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KINGDOM GATE TOWER</v>
          </cell>
          <cell r="B192" t="str">
            <v>KINGDOM GATE TOWER</v>
          </cell>
          <cell r="C192"/>
          <cell r="D192" t="str">
            <v>Kareem Gamal</v>
          </cell>
          <cell r="E192"/>
          <cell r="F192"/>
          <cell r="G192"/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10248</v>
          </cell>
          <cell r="B193" t="str">
            <v>SINDALHA ISLAND Cluster 6</v>
          </cell>
          <cell r="C193" t="str">
            <v>BEC</v>
          </cell>
          <cell r="D193" t="str">
            <v>Amr Al Amari</v>
          </cell>
          <cell r="E193"/>
          <cell r="F193"/>
          <cell r="G193"/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10229</v>
          </cell>
          <cell r="B194" t="str">
            <v>KAFD-PARCEL NO.5.07 &amp; 5.08</v>
          </cell>
          <cell r="C194" t="str">
            <v>KAFD</v>
          </cell>
          <cell r="D194"/>
          <cell r="E194"/>
          <cell r="F194"/>
          <cell r="G194"/>
          <cell r="H194"/>
          <cell r="I194"/>
          <cell r="J194">
            <v>0</v>
          </cell>
          <cell r="K194">
            <v>0</v>
          </cell>
        </row>
        <row r="195">
          <cell r="A195">
            <v>10238</v>
          </cell>
          <cell r="B195" t="str">
            <v>Privet Villa E</v>
          </cell>
          <cell r="C195" t="str">
            <v>High Lines Decoration Company</v>
          </cell>
          <cell r="D195"/>
          <cell r="E195"/>
          <cell r="F195"/>
          <cell r="G195"/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10264</v>
          </cell>
          <cell r="B196" t="str">
            <v>SHURA HW-02</v>
          </cell>
          <cell r="C196" t="str">
            <v>RED SEA</v>
          </cell>
          <cell r="D196"/>
          <cell r="E196"/>
          <cell r="F196"/>
          <cell r="G196"/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10265</v>
          </cell>
          <cell r="B197" t="str">
            <v>SHURA HW-03</v>
          </cell>
          <cell r="C197" t="str">
            <v>RED SEA</v>
          </cell>
          <cell r="D197"/>
          <cell r="E197"/>
          <cell r="F197"/>
          <cell r="G197"/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10077</v>
          </cell>
          <cell r="B198" t="str">
            <v xml:space="preserve">KAP2-ALArab  </v>
          </cell>
          <cell r="C198" t="str">
            <v xml:space="preserve">Alarab </v>
          </cell>
          <cell r="D198" t="str">
            <v>Mohamed AbdALNabi</v>
          </cell>
          <cell r="E198"/>
          <cell r="F198"/>
          <cell r="G198">
            <v>153895.20000000001</v>
          </cell>
          <cell r="H198">
            <v>30779.040000000005</v>
          </cell>
          <cell r="I198">
            <v>15389.520000000002</v>
          </cell>
          <cell r="J198">
            <v>21545.328000000001</v>
          </cell>
          <cell r="K198">
            <v>129271.96799999999</v>
          </cell>
        </row>
        <row r="199">
          <cell r="A199">
            <v>10137</v>
          </cell>
          <cell r="B199" t="str">
            <v>Sofitel</v>
          </cell>
          <cell r="C199" t="str">
            <v>MOBCO</v>
          </cell>
          <cell r="D199" t="str">
            <v>Mohamed AbdALNabi</v>
          </cell>
          <cell r="E199"/>
          <cell r="F199"/>
          <cell r="G199"/>
          <cell r="H199"/>
          <cell r="I199">
            <v>0</v>
          </cell>
          <cell r="J199">
            <v>0</v>
          </cell>
          <cell r="K199">
            <v>0</v>
          </cell>
        </row>
        <row r="200">
          <cell r="A200">
            <v>10245</v>
          </cell>
          <cell r="B200" t="str">
            <v>Madeedah</v>
          </cell>
          <cell r="C200" t="str">
            <v>Madeedah Hospitals</v>
          </cell>
          <cell r="D200" t="str">
            <v>Mohamed AbdALNabi</v>
          </cell>
          <cell r="E200"/>
          <cell r="F200"/>
          <cell r="G200">
            <v>509558.8200000003</v>
          </cell>
          <cell r="H200">
            <v>152867.6460000001</v>
          </cell>
          <cell r="I200">
            <v>25477.941000000017</v>
          </cell>
          <cell r="J200">
            <v>53503.676100000033</v>
          </cell>
          <cell r="K200">
            <v>384716.90910000028</v>
          </cell>
        </row>
        <row r="201">
          <cell r="A201">
            <v>10251</v>
          </cell>
          <cell r="B201" t="str">
            <v xml:space="preserve">Air Product Neom Green Hydrogen </v>
          </cell>
          <cell r="C201" t="str">
            <v>NESMA UNITED INDUSTRIES</v>
          </cell>
          <cell r="D201" t="str">
            <v>Mohamed AbdALNabi</v>
          </cell>
          <cell r="E201"/>
          <cell r="F201"/>
          <cell r="G201">
            <v>342770.33</v>
          </cell>
          <cell r="H201">
            <v>13505.151002000001</v>
          </cell>
          <cell r="I201">
            <v>17138.516500000002</v>
          </cell>
          <cell r="J201">
            <v>49389.7768497</v>
          </cell>
          <cell r="K201">
            <v>361516.43934769998</v>
          </cell>
        </row>
        <row r="202">
          <cell r="A202">
            <v>10240</v>
          </cell>
          <cell r="B202" t="str">
            <v>Takhasusi hub</v>
          </cell>
          <cell r="C202" t="str">
            <v xml:space="preserve">Amad Arabia Investment </v>
          </cell>
          <cell r="D202" t="str">
            <v>Mohamed AbdALNabi</v>
          </cell>
          <cell r="E202"/>
          <cell r="F202"/>
          <cell r="G202">
            <v>2229535</v>
          </cell>
          <cell r="H202">
            <v>668860.5</v>
          </cell>
          <cell r="I202"/>
          <cell r="J202">
            <v>234101.17499999999</v>
          </cell>
          <cell r="K202">
            <v>1794775.675</v>
          </cell>
        </row>
        <row r="203">
          <cell r="A203">
            <v>10012</v>
          </cell>
          <cell r="B203" t="str">
            <v>KAP-02 BEC</v>
          </cell>
          <cell r="C203" t="str">
            <v>BEC</v>
          </cell>
          <cell r="D203" t="str">
            <v xml:space="preserve">Ibrahim Mahmoud </v>
          </cell>
          <cell r="E203"/>
          <cell r="F203"/>
          <cell r="G203"/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10138</v>
          </cell>
          <cell r="B204" t="str">
            <v xml:space="preserve">KAP 4 BULLET PROOF </v>
          </cell>
          <cell r="C204" t="str">
            <v xml:space="preserve">Alarab </v>
          </cell>
          <cell r="D204" t="str">
            <v xml:space="preserve">Ibrahim Mahmoud </v>
          </cell>
          <cell r="E204"/>
          <cell r="F204"/>
          <cell r="G204"/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10088</v>
          </cell>
          <cell r="B205" t="str">
            <v xml:space="preserve">Training Center Najarn &amp; Al Zabnah </v>
          </cell>
          <cell r="C205" t="str">
            <v>RTCC</v>
          </cell>
          <cell r="D205" t="str">
            <v xml:space="preserve">Ibrahim Mahmoud </v>
          </cell>
          <cell r="E205"/>
          <cell r="F205"/>
          <cell r="G205"/>
          <cell r="H205"/>
          <cell r="I205">
            <v>0</v>
          </cell>
          <cell r="J205">
            <v>0</v>
          </cell>
          <cell r="K205">
            <v>0</v>
          </cell>
        </row>
        <row r="206">
          <cell r="A206">
            <v>10088</v>
          </cell>
          <cell r="B206" t="str">
            <v>RRS</v>
          </cell>
          <cell r="C206" t="str">
            <v>RTCC</v>
          </cell>
          <cell r="D206" t="str">
            <v xml:space="preserve">Ibrahim Mahmoud </v>
          </cell>
          <cell r="E206"/>
          <cell r="F206"/>
          <cell r="G206"/>
          <cell r="H206"/>
          <cell r="I206">
            <v>0</v>
          </cell>
          <cell r="J206">
            <v>0</v>
          </cell>
          <cell r="K206">
            <v>0</v>
          </cell>
        </row>
        <row r="207">
          <cell r="A207">
            <v>10256</v>
          </cell>
          <cell r="B207" t="str">
            <v>ELHAMRA ( 7 Project)</v>
          </cell>
          <cell r="C207" t="str">
            <v>SHAPOORJI PALLONJI MIDEAST</v>
          </cell>
          <cell r="D207" t="str">
            <v xml:space="preserve">Ibrahim Mahmoud </v>
          </cell>
          <cell r="E207"/>
          <cell r="F207"/>
          <cell r="G207">
            <v>8509133</v>
          </cell>
          <cell r="H207">
            <v>1701826.6</v>
          </cell>
          <cell r="I207">
            <v>850913.3</v>
          </cell>
          <cell r="J207">
            <v>1021095.96</v>
          </cell>
          <cell r="K207">
            <v>6977489.0600000005</v>
          </cell>
        </row>
        <row r="208">
          <cell r="A208">
            <v>10080</v>
          </cell>
          <cell r="B208" t="str">
            <v>Riyadh Metro (Armetal)</v>
          </cell>
          <cell r="C208" t="str">
            <v>Armetal</v>
          </cell>
          <cell r="D208" t="str">
            <v>Asharf Youns</v>
          </cell>
          <cell r="E208"/>
          <cell r="F208"/>
          <cell r="G208">
            <v>600000</v>
          </cell>
          <cell r="H208">
            <v>240000</v>
          </cell>
          <cell r="I208">
            <v>60000</v>
          </cell>
          <cell r="J208">
            <v>78000</v>
          </cell>
          <cell r="K208">
            <v>378000</v>
          </cell>
        </row>
        <row r="209">
          <cell r="A209">
            <v>10241</v>
          </cell>
          <cell r="B209" t="str">
            <v>New Care Medical Clinics Building</v>
          </cell>
          <cell r="C209" t="str">
            <v>ESSENCE OF STABILITY</v>
          </cell>
          <cell r="D209" t="str">
            <v>Asharf Youns</v>
          </cell>
          <cell r="E209"/>
          <cell r="F209"/>
          <cell r="G209"/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10219</v>
          </cell>
          <cell r="B210" t="str">
            <v>KAIG</v>
          </cell>
          <cell r="C210" t="str">
            <v xml:space="preserve">ZAID ALHUSSAIN </v>
          </cell>
          <cell r="D210" t="str">
            <v>Asharf Youns</v>
          </cell>
          <cell r="E210"/>
          <cell r="F210"/>
          <cell r="G210">
            <v>1662828.6</v>
          </cell>
          <cell r="H210">
            <v>415707.15</v>
          </cell>
          <cell r="I210">
            <v>166282.86000000002</v>
          </cell>
          <cell r="J210">
            <v>187068.21750000003</v>
          </cell>
          <cell r="K210">
            <v>1267906.8075000001</v>
          </cell>
        </row>
        <row r="211">
          <cell r="A211">
            <v>10254</v>
          </cell>
          <cell r="B211" t="str">
            <v>AL mishraq project - saudico-Aluminum</v>
          </cell>
          <cell r="C211" t="str">
            <v>SAUDI CONSTRUCTIONEERS Ltd.</v>
          </cell>
          <cell r="D211" t="str">
            <v>Asharf Youns</v>
          </cell>
          <cell r="E211"/>
          <cell r="F211"/>
          <cell r="G211"/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10253</v>
          </cell>
          <cell r="B212" t="str">
            <v>AL mishraq project - saudico-Steel</v>
          </cell>
          <cell r="C212" t="str">
            <v>SAUDI CONSTRUCTIONEERS Ltd.</v>
          </cell>
          <cell r="D212" t="str">
            <v>Asharf Youns</v>
          </cell>
          <cell r="E212"/>
          <cell r="F212"/>
          <cell r="G212">
            <v>2494529.4840000002</v>
          </cell>
          <cell r="H212">
            <v>997811.79360000009</v>
          </cell>
          <cell r="I212">
            <v>249452.94840000002</v>
          </cell>
          <cell r="J212">
            <v>224507.65356000004</v>
          </cell>
          <cell r="K212">
            <v>1471772.3955600001</v>
          </cell>
        </row>
        <row r="213">
          <cell r="A213">
            <v>10234</v>
          </cell>
          <cell r="B213" t="str">
            <v>STC AQALAT SMART SQUARE PROJECT</v>
          </cell>
          <cell r="C213" t="str">
            <v>BEC</v>
          </cell>
          <cell r="D213" t="str">
            <v>Mohamed Hamza</v>
          </cell>
          <cell r="E213"/>
          <cell r="F213"/>
          <cell r="G213">
            <v>3300273.3100000024</v>
          </cell>
          <cell r="H213">
            <v>825068.3275000006</v>
          </cell>
          <cell r="I213">
            <v>330027.33100000024</v>
          </cell>
          <cell r="J213">
            <v>371280.74737500027</v>
          </cell>
          <cell r="K213">
            <v>2516458.3988750018</v>
          </cell>
        </row>
        <row r="214">
          <cell r="A214" t="str">
            <v>Riyadh Avenue</v>
          </cell>
          <cell r="B214" t="str">
            <v>Riyadh Avenue</v>
          </cell>
          <cell r="C214" t="str">
            <v xml:space="preserve">NESMA </v>
          </cell>
          <cell r="D214" t="str">
            <v>Mohamed Hamza</v>
          </cell>
          <cell r="E214"/>
          <cell r="F214"/>
          <cell r="G214"/>
          <cell r="H214"/>
          <cell r="I214"/>
          <cell r="J214">
            <v>0</v>
          </cell>
          <cell r="K214">
            <v>0</v>
          </cell>
        </row>
        <row r="215">
          <cell r="A215">
            <v>10134</v>
          </cell>
          <cell r="B215" t="str">
            <v>BACS - RIYADH METRO</v>
          </cell>
          <cell r="C215" t="str">
            <v>BACS</v>
          </cell>
          <cell r="D215" t="str">
            <v>Mohamed Sadiq</v>
          </cell>
          <cell r="E215"/>
          <cell r="F215"/>
          <cell r="G215"/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10259</v>
          </cell>
          <cell r="B216" t="str">
            <v>Shura Central Hotel 1 (HC1)</v>
          </cell>
          <cell r="C216" t="str">
            <v>Red Sea</v>
          </cell>
          <cell r="D216" t="str">
            <v>Mohamed Sadiq</v>
          </cell>
          <cell r="E216"/>
          <cell r="F216"/>
          <cell r="G216">
            <v>2964383</v>
          </cell>
          <cell r="H216">
            <v>296438.3</v>
          </cell>
          <cell r="I216">
            <v>29643.83</v>
          </cell>
          <cell r="J216">
            <v>400191.70500000002</v>
          </cell>
          <cell r="K216">
            <v>3038492.5750000002</v>
          </cell>
        </row>
        <row r="217">
          <cell r="A217">
            <v>10263</v>
          </cell>
          <cell r="B217" t="str">
            <v>SINDALHA ISLAND Cluster 4</v>
          </cell>
          <cell r="C217" t="str">
            <v>BEC</v>
          </cell>
          <cell r="D217" t="str">
            <v>Mohamed Sadiq</v>
          </cell>
          <cell r="E217"/>
          <cell r="F217"/>
          <cell r="G217">
            <v>3000000</v>
          </cell>
          <cell r="H217">
            <v>1500000</v>
          </cell>
          <cell r="I217">
            <v>300000</v>
          </cell>
          <cell r="J217">
            <v>225000</v>
          </cell>
          <cell r="K217">
            <v>1425000</v>
          </cell>
        </row>
        <row r="218">
          <cell r="A218">
            <v>10262</v>
          </cell>
          <cell r="B218" t="str">
            <v>Amaala Projects Steel</v>
          </cell>
          <cell r="C218" t="str">
            <v>HASSAN ALLAM CONSTRUCTION</v>
          </cell>
          <cell r="D218" t="str">
            <v>Mohamed Emad</v>
          </cell>
          <cell r="E218"/>
          <cell r="F218"/>
          <cell r="G218">
            <v>1273000</v>
          </cell>
          <cell r="H218">
            <v>254600</v>
          </cell>
          <cell r="I218">
            <v>63650</v>
          </cell>
          <cell r="J218">
            <v>152760</v>
          </cell>
          <cell r="K218">
            <v>1107510</v>
          </cell>
        </row>
        <row r="219">
          <cell r="A219">
            <v>10214</v>
          </cell>
          <cell r="B219" t="str">
            <v xml:space="preserve">Dr. Suleiman AL-Habib Hospital-Jeddah </v>
          </cell>
          <cell r="C219" t="str">
            <v>Dr. Suleiman AL-Habib Hospital</v>
          </cell>
          <cell r="D219" t="str">
            <v xml:space="preserve">Radwan </v>
          </cell>
          <cell r="E219"/>
          <cell r="F219"/>
          <cell r="G219"/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10239</v>
          </cell>
          <cell r="B220" t="str">
            <v>Al-Faqih Hospital</v>
          </cell>
          <cell r="C220" t="str">
            <v>Elkhereiji Commerce Contracting Co.</v>
          </cell>
          <cell r="D220" t="str">
            <v xml:space="preserve">Radwan </v>
          </cell>
          <cell r="E220"/>
          <cell r="F220"/>
          <cell r="G220">
            <v>1358248.0369122187</v>
          </cell>
          <cell r="H220">
            <v>339562.00922805467</v>
          </cell>
          <cell r="I220">
            <v>135824.80369122187</v>
          </cell>
          <cell r="J220">
            <v>152802.9041526246</v>
          </cell>
          <cell r="K220">
            <v>1035664.1281455667</v>
          </cell>
        </row>
        <row r="221">
          <cell r="A221">
            <v>10236</v>
          </cell>
          <cell r="B221" t="str">
            <v>MADINA SCHOOLS</v>
          </cell>
          <cell r="C221" t="str">
            <v>BEC- MOBCO</v>
          </cell>
          <cell r="D221" t="str">
            <v xml:space="preserve">Radwan </v>
          </cell>
          <cell r="E221"/>
          <cell r="F221"/>
          <cell r="G221">
            <v>428489.28472615406</v>
          </cell>
          <cell r="H221">
            <v>107122.32118153851</v>
          </cell>
          <cell r="I221">
            <v>0</v>
          </cell>
          <cell r="J221">
            <v>48205.044531692329</v>
          </cell>
          <cell r="K221">
            <v>369572.00807630789</v>
          </cell>
        </row>
        <row r="222">
          <cell r="A222">
            <v>10247</v>
          </cell>
          <cell r="B222" t="str">
            <v xml:space="preserve">MADINAH GATE </v>
          </cell>
          <cell r="C222" t="str">
            <v>Marco</v>
          </cell>
          <cell r="D222" t="str">
            <v xml:space="preserve">Radwan </v>
          </cell>
          <cell r="E222"/>
          <cell r="F222"/>
          <cell r="G222">
            <v>3205895.0710666664</v>
          </cell>
          <cell r="H222">
            <v>641179.01421333337</v>
          </cell>
          <cell r="I222">
            <v>320589.50710666669</v>
          </cell>
          <cell r="J222">
            <v>384707.40852799994</v>
          </cell>
          <cell r="K222">
            <v>2628833.9582746662</v>
          </cell>
        </row>
        <row r="223">
          <cell r="A223">
            <v>10225</v>
          </cell>
          <cell r="B223" t="str">
            <v>KAP 5</v>
          </cell>
          <cell r="C223" t="str">
            <v>BEC</v>
          </cell>
          <cell r="D223" t="str">
            <v xml:space="preserve">Radwan </v>
          </cell>
          <cell r="E223"/>
          <cell r="F223"/>
          <cell r="G223"/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>
            <v>10261</v>
          </cell>
          <cell r="B224" t="str">
            <v>IKEA MADINA</v>
          </cell>
          <cell r="C224" t="str">
            <v>YOUSSEF MARROUN CONT</v>
          </cell>
          <cell r="D224" t="str">
            <v xml:space="preserve">Radwan </v>
          </cell>
          <cell r="E224"/>
          <cell r="F224"/>
          <cell r="G224">
            <v>240000</v>
          </cell>
          <cell r="H224">
            <v>72000</v>
          </cell>
          <cell r="I224"/>
          <cell r="J224">
            <v>25200</v>
          </cell>
          <cell r="K224">
            <v>193200</v>
          </cell>
        </row>
        <row r="225">
          <cell r="A225">
            <v>10250</v>
          </cell>
          <cell r="B225" t="str">
            <v>Makarem El Madena Hotel</v>
          </cell>
          <cell r="C225" t="str">
            <v>Elkhereiji Commerce Contracting Co.</v>
          </cell>
          <cell r="D225" t="str">
            <v xml:space="preserve">Radwan </v>
          </cell>
          <cell r="E225"/>
          <cell r="F225"/>
          <cell r="G225">
            <v>880000</v>
          </cell>
          <cell r="H225">
            <v>176000</v>
          </cell>
          <cell r="I225">
            <v>88000</v>
          </cell>
          <cell r="J225">
            <v>105600</v>
          </cell>
          <cell r="K225">
            <v>721600</v>
          </cell>
        </row>
        <row r="226">
          <cell r="A226">
            <v>10249</v>
          </cell>
          <cell r="B226" t="str">
            <v>Novotel Madinah Hotel</v>
          </cell>
          <cell r="C226" t="str">
            <v xml:space="preserve">Orient Construction Company </v>
          </cell>
          <cell r="D226" t="str">
            <v xml:space="preserve">Radwan </v>
          </cell>
          <cell r="E226"/>
          <cell r="F226"/>
          <cell r="G226">
            <v>1300000</v>
          </cell>
          <cell r="H226">
            <v>195000</v>
          </cell>
          <cell r="I226">
            <v>130000</v>
          </cell>
          <cell r="J226">
            <v>165750</v>
          </cell>
          <cell r="K226">
            <v>1140750</v>
          </cell>
        </row>
        <row r="227">
          <cell r="A227">
            <v>10139</v>
          </cell>
          <cell r="B227" t="str">
            <v>3E2 Station</v>
          </cell>
          <cell r="C227" t="str">
            <v>ANM</v>
          </cell>
          <cell r="D227" t="str">
            <v>Ibrahim ALRefai</v>
          </cell>
          <cell r="E227"/>
          <cell r="F227"/>
          <cell r="G227">
            <v>1600000</v>
          </cell>
          <cell r="H227">
            <v>94080</v>
          </cell>
          <cell r="I227">
            <v>240000</v>
          </cell>
          <cell r="J227">
            <v>235296</v>
          </cell>
          <cell r="K227">
            <v>1501216</v>
          </cell>
        </row>
        <row r="228">
          <cell r="A228">
            <v>10190</v>
          </cell>
          <cell r="B228" t="str">
            <v>KAFD-Sky Walk Link Bridge-S67</v>
          </cell>
          <cell r="C228" t="str">
            <v>BAYTUR</v>
          </cell>
          <cell r="D228" t="str">
            <v>Mohamed Zawwi</v>
          </cell>
          <cell r="E228"/>
          <cell r="F228"/>
          <cell r="G228">
            <v>200000</v>
          </cell>
          <cell r="H228">
            <v>20000</v>
          </cell>
          <cell r="I228">
            <v>20000</v>
          </cell>
          <cell r="J228">
            <v>27000</v>
          </cell>
          <cell r="K228">
            <v>187000</v>
          </cell>
        </row>
        <row r="229">
          <cell r="A229">
            <v>10097</v>
          </cell>
          <cell r="B229" t="str">
            <v xml:space="preserve">KAP2-A Riyadh </v>
          </cell>
          <cell r="C229" t="str">
            <v xml:space="preserve">Elseif </v>
          </cell>
          <cell r="D229" t="str">
            <v>Ismail Attia</v>
          </cell>
          <cell r="E229"/>
          <cell r="F229"/>
          <cell r="G229"/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>
            <v>10171</v>
          </cell>
          <cell r="B230" t="str">
            <v>SABIC HOSPITAL</v>
          </cell>
          <cell r="C230" t="str">
            <v>Alfawzan</v>
          </cell>
          <cell r="D230" t="str">
            <v>Ismail Attia</v>
          </cell>
          <cell r="E230"/>
          <cell r="F230"/>
          <cell r="G230"/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>
            <v>10233</v>
          </cell>
          <cell r="B231" t="str">
            <v>lamah tower</v>
          </cell>
          <cell r="C231" t="str">
            <v>Building Methods Contracting CO.</v>
          </cell>
          <cell r="D231" t="str">
            <v>Ismail Attia</v>
          </cell>
          <cell r="E231"/>
          <cell r="F231"/>
          <cell r="G231"/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10222</v>
          </cell>
          <cell r="B232" t="str">
            <v>Citc ALU Damam-Abha-Tabouk</v>
          </cell>
          <cell r="C232" t="str">
            <v xml:space="preserve">ALMOWATIN </v>
          </cell>
          <cell r="D232" t="str">
            <v>Ismail Attia</v>
          </cell>
          <cell r="E232"/>
          <cell r="F232"/>
          <cell r="G232"/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>
            <v>10230</v>
          </cell>
          <cell r="B233" t="str">
            <v>UNIVERSITY HOSPITAL-TABUK</v>
          </cell>
          <cell r="C233" t="str">
            <v>AL TAAFUF</v>
          </cell>
          <cell r="D233" t="str">
            <v>Ismail Attia</v>
          </cell>
          <cell r="E233"/>
          <cell r="F233"/>
          <cell r="G233">
            <v>376545.60000000009</v>
          </cell>
          <cell r="H233">
            <v>0</v>
          </cell>
          <cell r="I233">
            <v>37654.560000000012</v>
          </cell>
          <cell r="J233">
            <v>56481.840000000011</v>
          </cell>
          <cell r="K233">
            <v>395372.88000000012</v>
          </cell>
        </row>
        <row r="234">
          <cell r="A234" t="str">
            <v>Alianma Bank</v>
          </cell>
          <cell r="B234" t="str">
            <v>Alianma Bank</v>
          </cell>
          <cell r="C234" t="str">
            <v>ACC</v>
          </cell>
          <cell r="D234" t="str">
            <v>Ismail Attia</v>
          </cell>
          <cell r="E234"/>
          <cell r="F234"/>
          <cell r="G234"/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10179</v>
          </cell>
          <cell r="B235" t="str">
            <v>AL Hugayet Residential</v>
          </cell>
          <cell r="C235" t="str">
            <v>Abdel Hadi Al Hugayet Contracting</v>
          </cell>
          <cell r="D235" t="str">
            <v>Kareem Gamal</v>
          </cell>
          <cell r="E235"/>
          <cell r="F235"/>
          <cell r="G235"/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10183</v>
          </cell>
          <cell r="B236" t="str">
            <v xml:space="preserve">KFU PM </v>
          </cell>
          <cell r="C236" t="str">
            <v>Al Kefah</v>
          </cell>
          <cell r="D236" t="str">
            <v>Kareem Gamal</v>
          </cell>
          <cell r="E236"/>
          <cell r="F236"/>
          <cell r="G236">
            <v>500623.76</v>
          </cell>
          <cell r="H236">
            <v>151989.373536</v>
          </cell>
          <cell r="I236">
            <v>7599.4686768000001</v>
          </cell>
          <cell r="J236">
            <v>52295.157969599997</v>
          </cell>
          <cell r="K236">
            <v>393330.07575679995</v>
          </cell>
        </row>
        <row r="237">
          <cell r="A237">
            <v>10156</v>
          </cell>
          <cell r="B237" t="str">
            <v>C76</v>
          </cell>
          <cell r="C237" t="str">
            <v>Raziat</v>
          </cell>
          <cell r="D237" t="str">
            <v>Kareem Gamal</v>
          </cell>
          <cell r="E237"/>
          <cell r="F237"/>
          <cell r="G237"/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>
            <v>10147</v>
          </cell>
          <cell r="B238" t="str">
            <v xml:space="preserve">KFU Schools </v>
          </cell>
          <cell r="C238" t="str">
            <v xml:space="preserve">Azmeel </v>
          </cell>
          <cell r="D238" t="str">
            <v>Kareem Gamal</v>
          </cell>
          <cell r="E238"/>
          <cell r="F238"/>
          <cell r="G238"/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10168</v>
          </cell>
          <cell r="B239" t="str">
            <v xml:space="preserve">ARAMCO MARTIME </v>
          </cell>
          <cell r="C239" t="str">
            <v>Alkhonini</v>
          </cell>
          <cell r="D239" t="str">
            <v>Kareem Gamal</v>
          </cell>
          <cell r="E239"/>
          <cell r="F239"/>
          <cell r="G239">
            <v>100000</v>
          </cell>
          <cell r="H239">
            <v>20000</v>
          </cell>
          <cell r="I239">
            <v>5000</v>
          </cell>
          <cell r="J239">
            <v>12000</v>
          </cell>
          <cell r="K239">
            <v>87000</v>
          </cell>
        </row>
        <row r="240">
          <cell r="A240">
            <v>10208</v>
          </cell>
          <cell r="B240" t="str">
            <v xml:space="preserve">WATER TRANSMISSION </v>
          </cell>
          <cell r="C240" t="str">
            <v>RTCC</v>
          </cell>
          <cell r="D240" t="str">
            <v>Kareem Gamal</v>
          </cell>
          <cell r="E240"/>
          <cell r="F240"/>
          <cell r="G240"/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KINGDOM GATE TOWER</v>
          </cell>
          <cell r="B241" t="str">
            <v>KINGDOM GATE TOWER</v>
          </cell>
          <cell r="C241"/>
          <cell r="D241" t="str">
            <v>Kareem Gamal</v>
          </cell>
          <cell r="E241"/>
          <cell r="F241"/>
          <cell r="G241"/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>
            <v>10248</v>
          </cell>
          <cell r="B242" t="str">
            <v>SINDALHA ISLAND Cluster 6</v>
          </cell>
          <cell r="C242" t="str">
            <v>BEC</v>
          </cell>
          <cell r="D242" t="str">
            <v>Amr Al Amari</v>
          </cell>
          <cell r="E242"/>
          <cell r="F242"/>
          <cell r="G242"/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10229</v>
          </cell>
          <cell r="B243" t="str">
            <v>KAFD-PARCEL NO.5.07 &amp; 5.08</v>
          </cell>
          <cell r="C243" t="str">
            <v>KAFD</v>
          </cell>
          <cell r="D243"/>
          <cell r="E243"/>
          <cell r="F243"/>
          <cell r="G243"/>
          <cell r="H243"/>
          <cell r="I243"/>
          <cell r="J243">
            <v>0</v>
          </cell>
          <cell r="K243">
            <v>0</v>
          </cell>
        </row>
        <row r="244">
          <cell r="A244">
            <v>10238</v>
          </cell>
          <cell r="B244" t="str">
            <v>Privet Villa E</v>
          </cell>
          <cell r="C244" t="str">
            <v>High Lines Decoration Company</v>
          </cell>
          <cell r="D244"/>
          <cell r="E244"/>
          <cell r="F244"/>
          <cell r="G244"/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10264</v>
          </cell>
          <cell r="B245" t="str">
            <v>SHURA HW-02</v>
          </cell>
          <cell r="C245" t="str">
            <v>RED SEA</v>
          </cell>
          <cell r="D245"/>
          <cell r="E245"/>
          <cell r="F245"/>
          <cell r="G245"/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>
            <v>10265</v>
          </cell>
          <cell r="B246" t="str">
            <v>SHURA HW-03</v>
          </cell>
          <cell r="C246" t="str">
            <v>RED SEA</v>
          </cell>
          <cell r="D246"/>
          <cell r="E246"/>
          <cell r="F246"/>
          <cell r="G246"/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10077</v>
          </cell>
          <cell r="B247" t="str">
            <v xml:space="preserve">KAP2-ALArab  </v>
          </cell>
          <cell r="C247" t="str">
            <v xml:space="preserve">Alarab </v>
          </cell>
          <cell r="D247" t="str">
            <v>Mohamed AbdALNabi</v>
          </cell>
          <cell r="E247"/>
          <cell r="F247"/>
          <cell r="G247">
            <v>190500.6</v>
          </cell>
          <cell r="H247">
            <v>38100.120000000003</v>
          </cell>
          <cell r="I247">
            <v>19050.060000000001</v>
          </cell>
          <cell r="J247">
            <v>26670.083999999999</v>
          </cell>
          <cell r="K247">
            <v>160020.50400000002</v>
          </cell>
        </row>
        <row r="248">
          <cell r="A248">
            <v>10137</v>
          </cell>
          <cell r="B248" t="str">
            <v>Sofitel</v>
          </cell>
          <cell r="C248" t="str">
            <v>MOBCO</v>
          </cell>
          <cell r="D248" t="str">
            <v>Mohamed AbdALNabi</v>
          </cell>
          <cell r="E248"/>
          <cell r="F248"/>
          <cell r="G248"/>
          <cell r="H248"/>
          <cell r="I248">
            <v>0</v>
          </cell>
          <cell r="J248">
            <v>0</v>
          </cell>
          <cell r="K248">
            <v>0</v>
          </cell>
        </row>
        <row r="249">
          <cell r="A249">
            <v>10245</v>
          </cell>
          <cell r="B249" t="str">
            <v>Madeedah</v>
          </cell>
          <cell r="C249" t="str">
            <v>Madeedah Hospitals</v>
          </cell>
          <cell r="D249" t="str">
            <v>Mohamed AbdALNabi</v>
          </cell>
          <cell r="E249"/>
          <cell r="F249"/>
          <cell r="G249"/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10251</v>
          </cell>
          <cell r="B250" t="str">
            <v xml:space="preserve">Air Product Neom Green Hydrogen </v>
          </cell>
          <cell r="C250" t="str">
            <v>NESMA UNITED INDUSTRIES</v>
          </cell>
          <cell r="D250" t="str">
            <v>Mohamed AbdALNabi</v>
          </cell>
          <cell r="E250"/>
          <cell r="F250"/>
          <cell r="G250">
            <v>205662.18</v>
          </cell>
          <cell r="H250">
            <v>8103.0898919999991</v>
          </cell>
          <cell r="I250">
            <v>10283.109</v>
          </cell>
          <cell r="J250">
            <v>29633.863516199999</v>
          </cell>
          <cell r="K250">
            <v>216909.84462420002</v>
          </cell>
        </row>
        <row r="251">
          <cell r="A251">
            <v>10240</v>
          </cell>
          <cell r="B251" t="str">
            <v>Takhasusi hub</v>
          </cell>
          <cell r="C251" t="str">
            <v xml:space="preserve">Amad Arabia Investment </v>
          </cell>
          <cell r="D251" t="str">
            <v>Mohamed AbdALNabi</v>
          </cell>
          <cell r="E251"/>
          <cell r="F251"/>
          <cell r="G251">
            <v>2039565</v>
          </cell>
          <cell r="H251">
            <v>611869.5</v>
          </cell>
          <cell r="I251"/>
          <cell r="J251">
            <v>214154.32499999998</v>
          </cell>
          <cell r="K251">
            <v>1641849.825</v>
          </cell>
        </row>
        <row r="252">
          <cell r="A252">
            <v>10012</v>
          </cell>
          <cell r="B252" t="str">
            <v>KAP-02 BEC</v>
          </cell>
          <cell r="C252" t="str">
            <v>BEC</v>
          </cell>
          <cell r="D252" t="str">
            <v xml:space="preserve">Ibrahim Mahmoud </v>
          </cell>
          <cell r="E252"/>
          <cell r="F252"/>
          <cell r="G252">
            <v>311000</v>
          </cell>
          <cell r="H252">
            <v>0</v>
          </cell>
          <cell r="I252">
            <v>31100</v>
          </cell>
          <cell r="J252">
            <v>46650</v>
          </cell>
          <cell r="K252">
            <v>326550</v>
          </cell>
        </row>
        <row r="253">
          <cell r="A253">
            <v>10138</v>
          </cell>
          <cell r="B253" t="str">
            <v xml:space="preserve">KAP 4 BULLET PROOF </v>
          </cell>
          <cell r="C253" t="str">
            <v xml:space="preserve">Alarab </v>
          </cell>
          <cell r="D253" t="str">
            <v xml:space="preserve">Ibrahim Mahmoud </v>
          </cell>
          <cell r="E253"/>
          <cell r="F253"/>
          <cell r="G253">
            <v>460831.70999999996</v>
          </cell>
          <cell r="H253">
            <v>92166.342000000004</v>
          </cell>
          <cell r="I253">
            <v>46083.171000000002</v>
          </cell>
          <cell r="J253">
            <v>55299.805199999995</v>
          </cell>
          <cell r="K253">
            <v>377882.00219999993</v>
          </cell>
        </row>
        <row r="254">
          <cell r="A254">
            <v>10088</v>
          </cell>
          <cell r="B254" t="str">
            <v xml:space="preserve">Training Center Najarn &amp; Al Zabnah </v>
          </cell>
          <cell r="C254" t="str">
            <v>RTCC</v>
          </cell>
          <cell r="D254" t="str">
            <v xml:space="preserve">Ibrahim Mahmoud </v>
          </cell>
          <cell r="E254"/>
          <cell r="F254"/>
          <cell r="G254"/>
          <cell r="H254"/>
          <cell r="I254">
            <v>0</v>
          </cell>
          <cell r="J254">
            <v>0</v>
          </cell>
          <cell r="K254">
            <v>0</v>
          </cell>
        </row>
        <row r="255">
          <cell r="A255">
            <v>10088</v>
          </cell>
          <cell r="B255" t="str">
            <v>RRS</v>
          </cell>
          <cell r="C255" t="str">
            <v>RTCC</v>
          </cell>
          <cell r="D255" t="str">
            <v xml:space="preserve">Ibrahim Mahmoud </v>
          </cell>
          <cell r="E255"/>
          <cell r="F255"/>
          <cell r="G255"/>
          <cell r="H255"/>
          <cell r="I255">
            <v>0</v>
          </cell>
          <cell r="J255">
            <v>0</v>
          </cell>
          <cell r="K255">
            <v>0</v>
          </cell>
        </row>
        <row r="256">
          <cell r="A256">
            <v>10256</v>
          </cell>
          <cell r="B256" t="str">
            <v>ELHAMRA ( 7 Project)</v>
          </cell>
          <cell r="C256" t="str">
            <v>SHAPOORJI PALLONJI MIDEAST</v>
          </cell>
          <cell r="D256" t="str">
            <v xml:space="preserve">Ibrahim Mahmoud </v>
          </cell>
          <cell r="E256"/>
          <cell r="F256"/>
          <cell r="G256">
            <v>8689983</v>
          </cell>
          <cell r="H256">
            <v>1737996.6</v>
          </cell>
          <cell r="I256">
            <v>868998.3</v>
          </cell>
          <cell r="J256">
            <v>1042797.96</v>
          </cell>
          <cell r="K256">
            <v>7125786.0600000005</v>
          </cell>
        </row>
        <row r="257">
          <cell r="A257">
            <v>10080</v>
          </cell>
          <cell r="B257" t="str">
            <v>Riyadh Metro (Armetal)</v>
          </cell>
          <cell r="C257" t="str">
            <v>Armetal</v>
          </cell>
          <cell r="D257" t="str">
            <v>Asharf Youns</v>
          </cell>
          <cell r="E257"/>
          <cell r="F257"/>
          <cell r="G257">
            <v>600000</v>
          </cell>
          <cell r="H257">
            <v>240000</v>
          </cell>
          <cell r="I257">
            <v>60000</v>
          </cell>
          <cell r="J257">
            <v>78000</v>
          </cell>
          <cell r="K257">
            <v>378000</v>
          </cell>
        </row>
        <row r="258">
          <cell r="A258">
            <v>10241</v>
          </cell>
          <cell r="B258" t="str">
            <v>New Care Medical Clinics Building</v>
          </cell>
          <cell r="C258" t="str">
            <v>ESSENCE OF STABILITY</v>
          </cell>
          <cell r="D258" t="str">
            <v>Asharf Youns</v>
          </cell>
          <cell r="E258"/>
          <cell r="F258"/>
          <cell r="G258"/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10219</v>
          </cell>
          <cell r="B259" t="str">
            <v>KAIG</v>
          </cell>
          <cell r="C259" t="str">
            <v xml:space="preserve">ZAID ALHUSSAIN </v>
          </cell>
          <cell r="D259" t="str">
            <v>Asharf Youns</v>
          </cell>
          <cell r="E259"/>
          <cell r="F259"/>
          <cell r="G259">
            <v>831414.3</v>
          </cell>
          <cell r="H259">
            <v>207853.57500000001</v>
          </cell>
          <cell r="I259">
            <v>83141.430000000008</v>
          </cell>
          <cell r="J259">
            <v>93534.108750000014</v>
          </cell>
          <cell r="K259">
            <v>633953.40375000006</v>
          </cell>
        </row>
        <row r="260">
          <cell r="A260">
            <v>10254</v>
          </cell>
          <cell r="B260" t="str">
            <v>AL mishraq project - saudico-Aluminum</v>
          </cell>
          <cell r="C260" t="str">
            <v>SAUDI CONSTRUCTIONEERS Ltd.</v>
          </cell>
          <cell r="D260" t="str">
            <v>Asharf Youns</v>
          </cell>
          <cell r="E260"/>
          <cell r="F260"/>
          <cell r="G260">
            <v>1292078.6370000001</v>
          </cell>
          <cell r="H260">
            <v>258415.72740000003</v>
          </cell>
          <cell r="I260">
            <v>129207.86370000002</v>
          </cell>
          <cell r="J260">
            <v>155049.43644000002</v>
          </cell>
          <cell r="K260">
            <v>1059504.4823400001</v>
          </cell>
        </row>
        <row r="261">
          <cell r="A261">
            <v>10253</v>
          </cell>
          <cell r="B261" t="str">
            <v>AL mishraq project - saudico-Steel</v>
          </cell>
          <cell r="C261" t="str">
            <v>SAUDI CONSTRUCTIONEERS Ltd.</v>
          </cell>
          <cell r="D261" t="str">
            <v>Asharf Youns</v>
          </cell>
          <cell r="E261"/>
          <cell r="F261"/>
          <cell r="G261">
            <v>1247264.7420000001</v>
          </cell>
          <cell r="H261">
            <v>498905.89680000005</v>
          </cell>
          <cell r="I261">
            <v>124726.47420000001</v>
          </cell>
          <cell r="J261">
            <v>112253.82678000002</v>
          </cell>
          <cell r="K261">
            <v>735886.19778000005</v>
          </cell>
        </row>
        <row r="262">
          <cell r="A262">
            <v>10234</v>
          </cell>
          <cell r="B262" t="str">
            <v>STC AQALAT SMART SQUARE PROJECT</v>
          </cell>
          <cell r="C262" t="str">
            <v>BEC</v>
          </cell>
          <cell r="D262" t="str">
            <v>Mohamed Hamza</v>
          </cell>
          <cell r="E262"/>
          <cell r="F262"/>
          <cell r="G262"/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Riyadh Avenue</v>
          </cell>
          <cell r="B263" t="str">
            <v>Riyadh Avenue</v>
          </cell>
          <cell r="C263" t="str">
            <v xml:space="preserve">NESMA </v>
          </cell>
          <cell r="D263" t="str">
            <v>Mohamed Hamza</v>
          </cell>
          <cell r="E263"/>
          <cell r="F263"/>
          <cell r="G263">
            <v>1350000</v>
          </cell>
          <cell r="H263"/>
          <cell r="I263"/>
          <cell r="J263">
            <v>202500</v>
          </cell>
          <cell r="K263">
            <v>1552500</v>
          </cell>
        </row>
        <row r="264">
          <cell r="A264">
            <v>10134</v>
          </cell>
          <cell r="B264" t="str">
            <v>BACS - RIYADH METRO</v>
          </cell>
          <cell r="C264" t="str">
            <v>BACS</v>
          </cell>
          <cell r="D264" t="str">
            <v>Mohamed Sadiq</v>
          </cell>
          <cell r="E264"/>
          <cell r="F264"/>
          <cell r="G264"/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>
            <v>10259</v>
          </cell>
          <cell r="B265" t="str">
            <v>Shura Central Hotel 1 (HC1)</v>
          </cell>
          <cell r="C265" t="str">
            <v>Red Sea</v>
          </cell>
          <cell r="D265" t="str">
            <v>Mohamed Sadiq</v>
          </cell>
          <cell r="E265"/>
          <cell r="F265"/>
          <cell r="G265">
            <v>3670431</v>
          </cell>
          <cell r="H265">
            <v>367043.10000000003</v>
          </cell>
          <cell r="I265">
            <v>36704.310000000005</v>
          </cell>
          <cell r="J265">
            <v>495508.18499999994</v>
          </cell>
          <cell r="K265">
            <v>3762191.7749999999</v>
          </cell>
        </row>
        <row r="266">
          <cell r="A266">
            <v>10263</v>
          </cell>
          <cell r="B266" t="str">
            <v>SINDALHA ISLAND Cluster 4</v>
          </cell>
          <cell r="C266" t="str">
            <v>BEC</v>
          </cell>
          <cell r="D266" t="str">
            <v>Mohamed Sadiq</v>
          </cell>
          <cell r="E266"/>
          <cell r="F266"/>
          <cell r="G266"/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>
            <v>10262</v>
          </cell>
          <cell r="B267" t="str">
            <v>Amaala Projects Steel</v>
          </cell>
          <cell r="C267" t="str">
            <v>HASSAN ALLAM CONSTRUCTION</v>
          </cell>
          <cell r="D267" t="str">
            <v>Mohamed Emad</v>
          </cell>
          <cell r="E267"/>
          <cell r="F267"/>
          <cell r="G267">
            <v>2000000</v>
          </cell>
          <cell r="H267">
            <v>400000</v>
          </cell>
          <cell r="I267">
            <v>100000</v>
          </cell>
          <cell r="J267">
            <v>240000</v>
          </cell>
          <cell r="K267">
            <v>1740000</v>
          </cell>
        </row>
        <row r="268">
          <cell r="A268">
            <v>10214</v>
          </cell>
          <cell r="B268" t="str">
            <v xml:space="preserve">Dr. Suleiman AL-Habib Hospital-Jeddah </v>
          </cell>
          <cell r="C268" t="str">
            <v>Dr. Suleiman AL-Habib Hospital</v>
          </cell>
          <cell r="D268" t="str">
            <v xml:space="preserve">Radwan </v>
          </cell>
          <cell r="E268"/>
          <cell r="F268"/>
          <cell r="G268"/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>
            <v>10239</v>
          </cell>
          <cell r="B269" t="str">
            <v>Al-Faqih Hospital</v>
          </cell>
          <cell r="C269" t="str">
            <v>Elkhereiji Commerce Contracting Co.</v>
          </cell>
          <cell r="D269" t="str">
            <v xml:space="preserve">Radwan </v>
          </cell>
          <cell r="E269"/>
          <cell r="F269"/>
          <cell r="G269">
            <v>1606668.5578047337</v>
          </cell>
          <cell r="H269">
            <v>401667.13945118344</v>
          </cell>
          <cell r="I269">
            <v>160666.85578047339</v>
          </cell>
          <cell r="J269">
            <v>180750.21275303254</v>
          </cell>
          <cell r="K269">
            <v>1225084.7753261095</v>
          </cell>
        </row>
        <row r="270">
          <cell r="A270">
            <v>10236</v>
          </cell>
          <cell r="B270" t="str">
            <v>MADINA SCHOOLS</v>
          </cell>
          <cell r="C270" t="str">
            <v>BEC- MOBCO</v>
          </cell>
          <cell r="D270" t="str">
            <v xml:space="preserve">Radwan </v>
          </cell>
          <cell r="E270"/>
          <cell r="F270"/>
          <cell r="G270"/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10247</v>
          </cell>
          <cell r="B271" t="str">
            <v xml:space="preserve">MADINAH GATE </v>
          </cell>
          <cell r="C271" t="str">
            <v>Marco</v>
          </cell>
          <cell r="D271" t="str">
            <v xml:space="preserve">Radwan </v>
          </cell>
          <cell r="E271"/>
          <cell r="F271"/>
          <cell r="G271">
            <v>3557016.9121834915</v>
          </cell>
          <cell r="H271">
            <v>711403.3824366983</v>
          </cell>
          <cell r="I271">
            <v>355701.69121834915</v>
          </cell>
          <cell r="J271">
            <v>426842.02946201898</v>
          </cell>
          <cell r="K271">
            <v>2916753.867990463</v>
          </cell>
        </row>
        <row r="272">
          <cell r="A272">
            <v>10225</v>
          </cell>
          <cell r="B272" t="str">
            <v>KAP 5</v>
          </cell>
          <cell r="C272" t="str">
            <v>BEC</v>
          </cell>
          <cell r="D272" t="str">
            <v xml:space="preserve">Radwan </v>
          </cell>
          <cell r="E272"/>
          <cell r="F272"/>
          <cell r="G272"/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10261</v>
          </cell>
          <cell r="B273" t="str">
            <v>IKEA MADINA</v>
          </cell>
          <cell r="C273" t="str">
            <v>YOUSSEF MARROUN CONT</v>
          </cell>
          <cell r="D273" t="str">
            <v xml:space="preserve">Radwan </v>
          </cell>
          <cell r="E273"/>
          <cell r="F273"/>
          <cell r="G273"/>
          <cell r="H273">
            <v>0</v>
          </cell>
          <cell r="I273"/>
          <cell r="J273">
            <v>0</v>
          </cell>
          <cell r="K273">
            <v>0</v>
          </cell>
        </row>
        <row r="274">
          <cell r="A274">
            <v>10250</v>
          </cell>
          <cell r="B274" t="str">
            <v>Makarem El Madena Hotel</v>
          </cell>
          <cell r="C274" t="str">
            <v>Elkhereiji Commerce Contracting Co.</v>
          </cell>
          <cell r="D274" t="str">
            <v xml:space="preserve">Radwan </v>
          </cell>
          <cell r="E274"/>
          <cell r="F274"/>
          <cell r="G274">
            <v>600000</v>
          </cell>
          <cell r="H274">
            <v>120000</v>
          </cell>
          <cell r="I274">
            <v>60000</v>
          </cell>
          <cell r="J274">
            <v>72000</v>
          </cell>
          <cell r="K274">
            <v>492000</v>
          </cell>
        </row>
        <row r="275">
          <cell r="A275">
            <v>10249</v>
          </cell>
          <cell r="B275" t="str">
            <v>Novotel Madinah Hotel</v>
          </cell>
          <cell r="C275" t="str">
            <v xml:space="preserve">Orient Construction Company </v>
          </cell>
          <cell r="D275" t="str">
            <v xml:space="preserve">Radwan </v>
          </cell>
          <cell r="E275"/>
          <cell r="F275"/>
          <cell r="G275">
            <v>1600000</v>
          </cell>
          <cell r="H275">
            <v>240000</v>
          </cell>
          <cell r="I275">
            <v>160000</v>
          </cell>
          <cell r="J275">
            <v>204000</v>
          </cell>
          <cell r="K275">
            <v>1404000</v>
          </cell>
        </row>
        <row r="276">
          <cell r="A276">
            <v>10139</v>
          </cell>
          <cell r="B276" t="str">
            <v>3E2 Station</v>
          </cell>
          <cell r="C276" t="str">
            <v>ANM</v>
          </cell>
          <cell r="D276" t="str">
            <v>Ibrahim ALRefai</v>
          </cell>
          <cell r="E276"/>
          <cell r="F276"/>
          <cell r="G276">
            <v>1600000</v>
          </cell>
          <cell r="H276">
            <v>94080</v>
          </cell>
          <cell r="I276">
            <v>240000</v>
          </cell>
          <cell r="J276">
            <v>235296</v>
          </cell>
          <cell r="K276">
            <v>1501216</v>
          </cell>
        </row>
        <row r="277">
          <cell r="A277">
            <v>10190</v>
          </cell>
          <cell r="B277" t="str">
            <v>KAFD-Sky Walk Link Bridge-S67</v>
          </cell>
          <cell r="C277" t="str">
            <v>BAYTUR</v>
          </cell>
          <cell r="D277" t="str">
            <v>Mohamed Zawwi</v>
          </cell>
          <cell r="E277"/>
          <cell r="F277"/>
          <cell r="G277">
            <v>200000</v>
          </cell>
          <cell r="H277">
            <v>20000</v>
          </cell>
          <cell r="I277">
            <v>20000</v>
          </cell>
          <cell r="J277">
            <v>27000</v>
          </cell>
          <cell r="K277">
            <v>187000</v>
          </cell>
        </row>
        <row r="278">
          <cell r="A278">
            <v>10097</v>
          </cell>
          <cell r="B278" t="str">
            <v xml:space="preserve">KAP2-A Riyadh </v>
          </cell>
          <cell r="C278" t="str">
            <v xml:space="preserve">Elseif </v>
          </cell>
          <cell r="D278" t="str">
            <v>Ismail Attia</v>
          </cell>
          <cell r="E278"/>
          <cell r="F278"/>
          <cell r="G278"/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10171</v>
          </cell>
          <cell r="B279" t="str">
            <v>SABIC HOSPITAL</v>
          </cell>
          <cell r="C279" t="str">
            <v>Alfawzan</v>
          </cell>
          <cell r="D279" t="str">
            <v>Ismail Attia</v>
          </cell>
          <cell r="E279"/>
          <cell r="F279"/>
          <cell r="G279"/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10233</v>
          </cell>
          <cell r="B280" t="str">
            <v>lamah tower</v>
          </cell>
          <cell r="C280" t="str">
            <v>Building Methods Contracting CO.</v>
          </cell>
          <cell r="D280" t="str">
            <v>Ismail Attia</v>
          </cell>
          <cell r="E280"/>
          <cell r="F280"/>
          <cell r="G280"/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10222</v>
          </cell>
          <cell r="B281" t="str">
            <v>Citc ALU Damam-Abha-Tabouk</v>
          </cell>
          <cell r="C281" t="str">
            <v xml:space="preserve">ALMOWATIN </v>
          </cell>
          <cell r="D281" t="str">
            <v>Ismail Attia</v>
          </cell>
          <cell r="E281"/>
          <cell r="F281"/>
          <cell r="G281"/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10230</v>
          </cell>
          <cell r="B282" t="str">
            <v>UNIVERSITY HOSPITAL-TABUK</v>
          </cell>
          <cell r="C282" t="str">
            <v>AL TAAFUF</v>
          </cell>
          <cell r="D282" t="str">
            <v>Ismail Attia</v>
          </cell>
          <cell r="E282"/>
          <cell r="F282"/>
          <cell r="G282"/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Alianma Bank</v>
          </cell>
          <cell r="B283" t="str">
            <v>Alianma Bank</v>
          </cell>
          <cell r="C283" t="str">
            <v>ACC</v>
          </cell>
          <cell r="D283" t="str">
            <v>Ismail Attia</v>
          </cell>
          <cell r="E283"/>
          <cell r="F283"/>
          <cell r="G283"/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10179</v>
          </cell>
          <cell r="B284" t="str">
            <v>AL Hugayet Residential</v>
          </cell>
          <cell r="C284" t="str">
            <v>Abdel Hadi Al Hugayet Contracting</v>
          </cell>
          <cell r="D284" t="str">
            <v>Kareem Gamal</v>
          </cell>
          <cell r="E284"/>
          <cell r="F284"/>
          <cell r="G284"/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10183</v>
          </cell>
          <cell r="B285" t="str">
            <v xml:space="preserve">KFU PM </v>
          </cell>
          <cell r="C285" t="str">
            <v>Al Kefah</v>
          </cell>
          <cell r="D285" t="str">
            <v>Kareem Gamal</v>
          </cell>
          <cell r="E285"/>
          <cell r="F285"/>
          <cell r="G285"/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10156</v>
          </cell>
          <cell r="B286" t="str">
            <v>C76</v>
          </cell>
          <cell r="C286" t="str">
            <v>Raziat</v>
          </cell>
          <cell r="D286" t="str">
            <v>Kareem Gamal</v>
          </cell>
          <cell r="E286"/>
          <cell r="F286"/>
          <cell r="G286"/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10147</v>
          </cell>
          <cell r="B287" t="str">
            <v xml:space="preserve">KFU Schools </v>
          </cell>
          <cell r="C287" t="str">
            <v xml:space="preserve">Azmeel </v>
          </cell>
          <cell r="D287" t="str">
            <v>Kareem Gamal</v>
          </cell>
          <cell r="E287"/>
          <cell r="F287"/>
          <cell r="G287"/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10168</v>
          </cell>
          <cell r="B288" t="str">
            <v xml:space="preserve">ARAMCO MARTIME </v>
          </cell>
          <cell r="C288" t="str">
            <v>Alkhonini</v>
          </cell>
          <cell r="D288" t="str">
            <v>Kareem Gamal</v>
          </cell>
          <cell r="E288"/>
          <cell r="F288"/>
          <cell r="G288"/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10208</v>
          </cell>
          <cell r="B289" t="str">
            <v xml:space="preserve">WATER TRANSMISSION </v>
          </cell>
          <cell r="C289" t="str">
            <v>RTCC</v>
          </cell>
          <cell r="D289" t="str">
            <v>Kareem Gamal</v>
          </cell>
          <cell r="E289"/>
          <cell r="F289"/>
          <cell r="G289"/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A290" t="str">
            <v>KINGDOM GATE TOWER</v>
          </cell>
          <cell r="B290" t="str">
            <v>KINGDOM GATE TOWER</v>
          </cell>
          <cell r="C290"/>
          <cell r="D290" t="str">
            <v>Kareem Gamal</v>
          </cell>
          <cell r="E290"/>
          <cell r="F290"/>
          <cell r="G290"/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>
            <v>10248</v>
          </cell>
          <cell r="B291" t="str">
            <v>SINDALHA ISLAND Cluster 6</v>
          </cell>
          <cell r="C291" t="str">
            <v>BEC</v>
          </cell>
          <cell r="D291" t="str">
            <v>Amr Al Amari</v>
          </cell>
          <cell r="E291"/>
          <cell r="F291"/>
          <cell r="G291"/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10229</v>
          </cell>
          <cell r="B292" t="str">
            <v>KAFD-PARCEL NO.5.07 &amp; 5.08</v>
          </cell>
          <cell r="C292" t="str">
            <v>KAFD</v>
          </cell>
          <cell r="D292"/>
          <cell r="E292"/>
          <cell r="F292"/>
          <cell r="G292"/>
          <cell r="H292"/>
          <cell r="I292"/>
          <cell r="J292">
            <v>0</v>
          </cell>
          <cell r="K292">
            <v>0</v>
          </cell>
        </row>
        <row r="293">
          <cell r="A293">
            <v>10238</v>
          </cell>
          <cell r="B293" t="str">
            <v>Privet Villa E</v>
          </cell>
          <cell r="C293" t="str">
            <v>High Lines Decoration Company</v>
          </cell>
          <cell r="D293"/>
          <cell r="E293"/>
          <cell r="F293"/>
          <cell r="G293"/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A294">
            <v>10264</v>
          </cell>
          <cell r="B294" t="str">
            <v>SHURA HW-02</v>
          </cell>
          <cell r="C294" t="str">
            <v>RED SEA</v>
          </cell>
          <cell r="D294"/>
          <cell r="E294"/>
          <cell r="F294"/>
          <cell r="G294"/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>
            <v>10265</v>
          </cell>
          <cell r="B295" t="str">
            <v>SHURA HW-03</v>
          </cell>
          <cell r="C295" t="str">
            <v>RED SEA</v>
          </cell>
          <cell r="D295"/>
          <cell r="E295"/>
          <cell r="F295"/>
          <cell r="G295"/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>
            <v>10077</v>
          </cell>
          <cell r="B296" t="str">
            <v xml:space="preserve">KAP2-ALArab  </v>
          </cell>
          <cell r="C296" t="str">
            <v xml:space="preserve">Alarab </v>
          </cell>
          <cell r="D296" t="str">
            <v>Mohamed AbdALNabi</v>
          </cell>
          <cell r="E296"/>
          <cell r="F296"/>
          <cell r="G296"/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>
            <v>10137</v>
          </cell>
          <cell r="B297" t="str">
            <v>Sofitel</v>
          </cell>
          <cell r="C297" t="str">
            <v>MOBCO</v>
          </cell>
          <cell r="D297" t="str">
            <v>Mohamed AbdALNabi</v>
          </cell>
          <cell r="E297"/>
          <cell r="F297"/>
          <cell r="G297"/>
          <cell r="H297"/>
          <cell r="I297">
            <v>0</v>
          </cell>
          <cell r="J297">
            <v>0</v>
          </cell>
          <cell r="K297">
            <v>0</v>
          </cell>
        </row>
        <row r="298">
          <cell r="A298">
            <v>10245</v>
          </cell>
          <cell r="B298" t="str">
            <v>Madeedah</v>
          </cell>
          <cell r="C298" t="str">
            <v>Madeedah Hospitals</v>
          </cell>
          <cell r="D298" t="str">
            <v>Mohamed AbdALNabi</v>
          </cell>
          <cell r="E298"/>
          <cell r="F298"/>
          <cell r="G298"/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10251</v>
          </cell>
          <cell r="B299" t="str">
            <v xml:space="preserve">Air Product Neom Green Hydrogen </v>
          </cell>
          <cell r="C299" t="str">
            <v>NESMA UNITED INDUSTRIES</v>
          </cell>
          <cell r="D299" t="str">
            <v>Mohamed AbdALNabi</v>
          </cell>
          <cell r="E299"/>
          <cell r="F299"/>
          <cell r="G299"/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A300">
            <v>10240</v>
          </cell>
          <cell r="B300" t="str">
            <v>Takhasusi hub</v>
          </cell>
          <cell r="C300" t="str">
            <v xml:space="preserve">Amad Arabia Investment </v>
          </cell>
          <cell r="D300" t="str">
            <v>Mohamed AbdALNabi</v>
          </cell>
          <cell r="E300"/>
          <cell r="F300"/>
          <cell r="G300">
            <v>1751970</v>
          </cell>
          <cell r="H300">
            <v>525591</v>
          </cell>
          <cell r="I300"/>
          <cell r="J300">
            <v>183956.85</v>
          </cell>
          <cell r="K300">
            <v>1410335.85</v>
          </cell>
        </row>
        <row r="301">
          <cell r="A301">
            <v>10012</v>
          </cell>
          <cell r="B301" t="str">
            <v>KAP-02 BEC</v>
          </cell>
          <cell r="C301" t="str">
            <v>BEC</v>
          </cell>
          <cell r="D301" t="str">
            <v xml:space="preserve">Ibrahim Mahmoud </v>
          </cell>
          <cell r="E301"/>
          <cell r="F301"/>
          <cell r="G301"/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>
            <v>10138</v>
          </cell>
          <cell r="B302" t="str">
            <v xml:space="preserve">KAP 4 BULLET PROOF </v>
          </cell>
          <cell r="C302" t="str">
            <v xml:space="preserve">Alarab </v>
          </cell>
          <cell r="D302" t="str">
            <v xml:space="preserve">Ibrahim Mahmoud </v>
          </cell>
          <cell r="E302"/>
          <cell r="F302"/>
          <cell r="G302"/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>
            <v>10088</v>
          </cell>
          <cell r="B303" t="str">
            <v xml:space="preserve">Training Center Najarn &amp; Al Zabnah </v>
          </cell>
          <cell r="C303" t="str">
            <v>RTCC</v>
          </cell>
          <cell r="D303" t="str">
            <v xml:space="preserve">Ibrahim Mahmoud </v>
          </cell>
          <cell r="E303"/>
          <cell r="F303"/>
          <cell r="G303"/>
          <cell r="H303"/>
          <cell r="I303">
            <v>0</v>
          </cell>
          <cell r="J303">
            <v>0</v>
          </cell>
          <cell r="K303">
            <v>0</v>
          </cell>
        </row>
        <row r="304">
          <cell r="A304">
            <v>10088</v>
          </cell>
          <cell r="B304" t="str">
            <v>RRS</v>
          </cell>
          <cell r="C304" t="str">
            <v>RTCC</v>
          </cell>
          <cell r="D304" t="str">
            <v xml:space="preserve">Ibrahim Mahmoud </v>
          </cell>
          <cell r="E304"/>
          <cell r="F304"/>
          <cell r="G304"/>
          <cell r="H304"/>
          <cell r="I304">
            <v>0</v>
          </cell>
          <cell r="J304">
            <v>0</v>
          </cell>
          <cell r="K304">
            <v>0</v>
          </cell>
        </row>
        <row r="305">
          <cell r="A305">
            <v>10256</v>
          </cell>
          <cell r="B305" t="str">
            <v>ELHAMRA ( 7 Project)</v>
          </cell>
          <cell r="C305" t="str">
            <v>SHAPOORJI PALLONJI MIDEAST</v>
          </cell>
          <cell r="D305" t="str">
            <v xml:space="preserve">Ibrahim Mahmoud </v>
          </cell>
          <cell r="E305"/>
          <cell r="F305"/>
          <cell r="G305">
            <v>8419636</v>
          </cell>
          <cell r="H305">
            <v>1683927.2000000002</v>
          </cell>
          <cell r="I305">
            <v>841963.60000000009</v>
          </cell>
          <cell r="J305">
            <v>1010356.32</v>
          </cell>
          <cell r="K305">
            <v>6904101.5199999996</v>
          </cell>
        </row>
        <row r="306">
          <cell r="A306">
            <v>10080</v>
          </cell>
          <cell r="B306" t="str">
            <v>Riyadh Metro (Armetal)</v>
          </cell>
          <cell r="C306" t="str">
            <v>Armetal</v>
          </cell>
          <cell r="D306" t="str">
            <v>Asharf Youns</v>
          </cell>
          <cell r="E306"/>
          <cell r="F306"/>
          <cell r="G306"/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10241</v>
          </cell>
          <cell r="B307" t="str">
            <v>New Care Medical Clinics Building</v>
          </cell>
          <cell r="C307" t="str">
            <v>ESSENCE OF STABILITY</v>
          </cell>
          <cell r="D307" t="str">
            <v>Asharf Youns</v>
          </cell>
          <cell r="E307"/>
          <cell r="F307"/>
          <cell r="G307"/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>
            <v>10219</v>
          </cell>
          <cell r="B308" t="str">
            <v>KAIG</v>
          </cell>
          <cell r="C308" t="str">
            <v xml:space="preserve">ZAID ALHUSSAIN </v>
          </cell>
          <cell r="D308" t="str">
            <v>Asharf Youns</v>
          </cell>
          <cell r="E308"/>
          <cell r="F308"/>
          <cell r="G308">
            <v>1662828.6</v>
          </cell>
          <cell r="H308">
            <v>415707.15</v>
          </cell>
          <cell r="I308">
            <v>166282.86000000002</v>
          </cell>
          <cell r="J308">
            <v>187068.21750000003</v>
          </cell>
          <cell r="K308">
            <v>1267906.8075000001</v>
          </cell>
        </row>
        <row r="309">
          <cell r="A309">
            <v>10254</v>
          </cell>
          <cell r="B309" t="str">
            <v>AL mishraq project - saudico-Aluminum</v>
          </cell>
          <cell r="C309" t="str">
            <v>SAUDI CONSTRUCTIONEERS Ltd.</v>
          </cell>
          <cell r="D309" t="str">
            <v>Asharf Youns</v>
          </cell>
          <cell r="E309"/>
          <cell r="F309"/>
          <cell r="G309">
            <v>1292078.6370000001</v>
          </cell>
          <cell r="H309">
            <v>258415.72740000003</v>
          </cell>
          <cell r="I309">
            <v>129207.86370000002</v>
          </cell>
          <cell r="J309">
            <v>155049.43644000002</v>
          </cell>
          <cell r="K309">
            <v>1059504.4823400001</v>
          </cell>
        </row>
        <row r="310">
          <cell r="A310">
            <v>10253</v>
          </cell>
          <cell r="B310" t="str">
            <v>AL mishraq project - saudico-Steel</v>
          </cell>
          <cell r="C310" t="str">
            <v>SAUDI CONSTRUCTIONEERS Ltd.</v>
          </cell>
          <cell r="D310" t="str">
            <v>Asharf Youns</v>
          </cell>
          <cell r="E310"/>
          <cell r="F310"/>
          <cell r="G310">
            <v>1247264.7420000001</v>
          </cell>
          <cell r="H310">
            <v>498905.89680000005</v>
          </cell>
          <cell r="I310">
            <v>124726.47420000001</v>
          </cell>
          <cell r="J310">
            <v>112253.82678000002</v>
          </cell>
          <cell r="K310">
            <v>735886.19778000005</v>
          </cell>
        </row>
        <row r="311">
          <cell r="A311">
            <v>10234</v>
          </cell>
          <cell r="B311" t="str">
            <v>STC AQALAT SMART SQUARE PROJECT</v>
          </cell>
          <cell r="C311" t="str">
            <v>BEC</v>
          </cell>
          <cell r="D311" t="str">
            <v>Mohamed Hamza</v>
          </cell>
          <cell r="E311"/>
          <cell r="F311"/>
          <cell r="G311"/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Riyadh Avenue</v>
          </cell>
          <cell r="B312" t="str">
            <v>Riyadh Avenue</v>
          </cell>
          <cell r="C312" t="str">
            <v xml:space="preserve">NESMA </v>
          </cell>
          <cell r="D312" t="str">
            <v>Mohamed Hamza</v>
          </cell>
          <cell r="E312"/>
          <cell r="F312"/>
          <cell r="G312">
            <v>1350000</v>
          </cell>
          <cell r="H312"/>
          <cell r="I312"/>
          <cell r="J312">
            <v>202500</v>
          </cell>
          <cell r="K312">
            <v>1552500</v>
          </cell>
        </row>
        <row r="313">
          <cell r="A313">
            <v>10134</v>
          </cell>
          <cell r="B313" t="str">
            <v>BACS - RIYADH METRO</v>
          </cell>
          <cell r="C313" t="str">
            <v>BACS</v>
          </cell>
          <cell r="D313" t="str">
            <v>Mohamed Sadiq</v>
          </cell>
          <cell r="E313"/>
          <cell r="F313"/>
          <cell r="G313"/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10259</v>
          </cell>
          <cell r="B314" t="str">
            <v>Shura Central Hotel 1 (HC1)</v>
          </cell>
          <cell r="C314" t="str">
            <v>Red Sea</v>
          </cell>
          <cell r="D314" t="str">
            <v>Mohamed Sadiq</v>
          </cell>
          <cell r="E314"/>
          <cell r="F314"/>
          <cell r="G314">
            <v>2945434</v>
          </cell>
          <cell r="H314">
            <v>294543.40000000002</v>
          </cell>
          <cell r="I314">
            <v>29454.340000000004</v>
          </cell>
          <cell r="J314">
            <v>397633.59</v>
          </cell>
          <cell r="K314">
            <v>3019069.85</v>
          </cell>
        </row>
        <row r="315">
          <cell r="A315">
            <v>10263</v>
          </cell>
          <cell r="B315" t="str">
            <v>SINDALHA ISLAND Cluster 4</v>
          </cell>
          <cell r="C315" t="str">
            <v>BEC</v>
          </cell>
          <cell r="D315" t="str">
            <v>Mohamed Sadiq</v>
          </cell>
          <cell r="E315"/>
          <cell r="F315"/>
          <cell r="G315"/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10262</v>
          </cell>
          <cell r="B316" t="str">
            <v>Amaala Projects Steel</v>
          </cell>
          <cell r="C316" t="str">
            <v>HASSAN ALLAM CONSTRUCTION</v>
          </cell>
          <cell r="D316" t="str">
            <v>Mohamed Emad</v>
          </cell>
          <cell r="E316"/>
          <cell r="F316"/>
          <cell r="G316"/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10214</v>
          </cell>
          <cell r="B317" t="str">
            <v xml:space="preserve">Dr. Suleiman AL-Habib Hospital-Jeddah </v>
          </cell>
          <cell r="C317" t="str">
            <v>Dr. Suleiman AL-Habib Hospital</v>
          </cell>
          <cell r="D317" t="str">
            <v xml:space="preserve">Radwan </v>
          </cell>
          <cell r="E317"/>
          <cell r="F317"/>
          <cell r="G317"/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>
            <v>10239</v>
          </cell>
          <cell r="B318" t="str">
            <v>Al-Faqih Hospital</v>
          </cell>
          <cell r="C318" t="str">
            <v>Elkhereiji Commerce Contracting Co.</v>
          </cell>
          <cell r="D318" t="str">
            <v xml:space="preserve">Radwan </v>
          </cell>
          <cell r="E318"/>
          <cell r="F318"/>
          <cell r="G318">
            <v>1518897.0462670047</v>
          </cell>
          <cell r="H318">
            <v>379724.26156675117</v>
          </cell>
          <cell r="I318">
            <v>151889.70462670046</v>
          </cell>
          <cell r="J318">
            <v>170875.91770503801</v>
          </cell>
          <cell r="K318">
            <v>1158158.997778591</v>
          </cell>
        </row>
        <row r="319">
          <cell r="A319">
            <v>10236</v>
          </cell>
          <cell r="B319" t="str">
            <v>MADINA SCHOOLS</v>
          </cell>
          <cell r="C319" t="str">
            <v>BEC- MOBCO</v>
          </cell>
          <cell r="D319" t="str">
            <v xml:space="preserve">Radwan </v>
          </cell>
          <cell r="E319"/>
          <cell r="F319"/>
          <cell r="G319"/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10247</v>
          </cell>
          <cell r="B320" t="str">
            <v xml:space="preserve">MADINAH GATE </v>
          </cell>
          <cell r="C320" t="str">
            <v>Marco</v>
          </cell>
          <cell r="D320" t="str">
            <v xml:space="preserve">Radwan </v>
          </cell>
          <cell r="E320"/>
          <cell r="F320"/>
          <cell r="G320"/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10225</v>
          </cell>
          <cell r="B321" t="str">
            <v>KAP 5</v>
          </cell>
          <cell r="C321" t="str">
            <v>BEC</v>
          </cell>
          <cell r="D321" t="str">
            <v xml:space="preserve">Radwan </v>
          </cell>
          <cell r="E321"/>
          <cell r="F321"/>
          <cell r="G321"/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10261</v>
          </cell>
          <cell r="B322" t="str">
            <v>IKEA MADINA</v>
          </cell>
          <cell r="C322" t="str">
            <v>YOUSSEF MARROUN CONT</v>
          </cell>
          <cell r="D322" t="str">
            <v xml:space="preserve">Radwan </v>
          </cell>
          <cell r="E322"/>
          <cell r="F322"/>
          <cell r="G322"/>
          <cell r="H322">
            <v>0</v>
          </cell>
          <cell r="I322"/>
          <cell r="J322">
            <v>0</v>
          </cell>
          <cell r="K322">
            <v>0</v>
          </cell>
        </row>
        <row r="323">
          <cell r="A323">
            <v>10250</v>
          </cell>
          <cell r="B323" t="str">
            <v>Makarem El Madena Hotel</v>
          </cell>
          <cell r="C323" t="str">
            <v>Elkhereiji Commerce Contracting Co.</v>
          </cell>
          <cell r="D323" t="str">
            <v xml:space="preserve">Radwan </v>
          </cell>
          <cell r="E323"/>
          <cell r="F323"/>
          <cell r="G323">
            <v>500000</v>
          </cell>
          <cell r="H323">
            <v>100000</v>
          </cell>
          <cell r="I323">
            <v>50000</v>
          </cell>
          <cell r="J323">
            <v>60000</v>
          </cell>
          <cell r="K323">
            <v>410000</v>
          </cell>
        </row>
        <row r="324">
          <cell r="A324">
            <v>10249</v>
          </cell>
          <cell r="B324" t="str">
            <v>Novotel Madinah Hotel</v>
          </cell>
          <cell r="C324" t="str">
            <v xml:space="preserve">Orient Construction Company </v>
          </cell>
          <cell r="D324" t="str">
            <v xml:space="preserve">Radwan </v>
          </cell>
          <cell r="E324"/>
          <cell r="F324"/>
          <cell r="G324">
            <v>1500000</v>
          </cell>
          <cell r="H324">
            <v>225000</v>
          </cell>
          <cell r="I324">
            <v>150000</v>
          </cell>
          <cell r="J324">
            <v>191250</v>
          </cell>
          <cell r="K324">
            <v>1316250</v>
          </cell>
        </row>
        <row r="325">
          <cell r="A325">
            <v>10139</v>
          </cell>
          <cell r="B325" t="str">
            <v>3E2 Station</v>
          </cell>
          <cell r="C325" t="str">
            <v>ANM</v>
          </cell>
          <cell r="D325" t="str">
            <v>Ibrahim ALRefai</v>
          </cell>
          <cell r="E325"/>
          <cell r="F325"/>
          <cell r="G325">
            <v>4506303.2544092899</v>
          </cell>
          <cell r="H325">
            <v>264970.63135926623</v>
          </cell>
          <cell r="I325">
            <v>675945.48816139344</v>
          </cell>
          <cell r="J325">
            <v>662696.95659343014</v>
          </cell>
          <cell r="K325">
            <v>4228084.09148206</v>
          </cell>
        </row>
        <row r="326">
          <cell r="A326">
            <v>10190</v>
          </cell>
          <cell r="B326" t="str">
            <v>KAFD-Sky Walk Link Bridge-S67</v>
          </cell>
          <cell r="C326" t="str">
            <v>BAYTUR</v>
          </cell>
          <cell r="D326" t="str">
            <v>Mohamed Zawwi</v>
          </cell>
          <cell r="E326"/>
          <cell r="F326"/>
          <cell r="G326">
            <v>227992.6</v>
          </cell>
          <cell r="H326">
            <v>22799.260000000002</v>
          </cell>
          <cell r="I326">
            <v>22799.260000000002</v>
          </cell>
          <cell r="J326">
            <v>30779.000999999997</v>
          </cell>
          <cell r="K326">
            <v>213173.08099999998</v>
          </cell>
        </row>
        <row r="327">
          <cell r="A327">
            <v>10097</v>
          </cell>
          <cell r="B327" t="str">
            <v xml:space="preserve">KAP2-A Riyadh </v>
          </cell>
          <cell r="C327" t="str">
            <v xml:space="preserve">Elseif </v>
          </cell>
          <cell r="D327" t="str">
            <v>Ismail Attia</v>
          </cell>
          <cell r="E327"/>
          <cell r="F327"/>
          <cell r="G327"/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>
            <v>10171</v>
          </cell>
          <cell r="B328" t="str">
            <v>SABIC HOSPITAL</v>
          </cell>
          <cell r="C328" t="str">
            <v>Alfawzan</v>
          </cell>
          <cell r="D328" t="str">
            <v>Ismail Attia</v>
          </cell>
          <cell r="E328"/>
          <cell r="F328"/>
          <cell r="G328"/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10233</v>
          </cell>
          <cell r="B329" t="str">
            <v>lamah tower</v>
          </cell>
          <cell r="C329" t="str">
            <v>Building Methods Contracting CO.</v>
          </cell>
          <cell r="D329" t="str">
            <v>Ismail Attia</v>
          </cell>
          <cell r="E329"/>
          <cell r="F329"/>
          <cell r="G329"/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10222</v>
          </cell>
          <cell r="B330" t="str">
            <v>Citc ALU Damam-Abha-Tabouk</v>
          </cell>
          <cell r="C330" t="str">
            <v xml:space="preserve">ALMOWATIN </v>
          </cell>
          <cell r="D330" t="str">
            <v>Ismail Attia</v>
          </cell>
          <cell r="E330"/>
          <cell r="F330"/>
          <cell r="G330"/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10230</v>
          </cell>
          <cell r="B331" t="str">
            <v>UNIVERSITY HOSPITAL-TABUK</v>
          </cell>
          <cell r="C331" t="str">
            <v>AL TAAFUF</v>
          </cell>
          <cell r="D331" t="str">
            <v>Ismail Attia</v>
          </cell>
          <cell r="E331"/>
          <cell r="F331"/>
          <cell r="G331"/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Alianma Bank</v>
          </cell>
          <cell r="B332" t="str">
            <v>Alianma Bank</v>
          </cell>
          <cell r="C332" t="str">
            <v>ACC</v>
          </cell>
          <cell r="D332" t="str">
            <v>Ismail Attia</v>
          </cell>
          <cell r="E332"/>
          <cell r="F332"/>
          <cell r="G332"/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10179</v>
          </cell>
          <cell r="B333" t="str">
            <v>AL Hugayet Residential</v>
          </cell>
          <cell r="C333" t="str">
            <v>Abdel Hadi Al Hugayet Contracting</v>
          </cell>
          <cell r="D333" t="str">
            <v>Kareem Gamal</v>
          </cell>
          <cell r="E333"/>
          <cell r="F333"/>
          <cell r="G333"/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10183</v>
          </cell>
          <cell r="B334" t="str">
            <v xml:space="preserve">KFU PM </v>
          </cell>
          <cell r="C334" t="str">
            <v>Al Kefah</v>
          </cell>
          <cell r="D334" t="str">
            <v>Kareem Gamal</v>
          </cell>
          <cell r="E334"/>
          <cell r="F334"/>
          <cell r="G334"/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10156</v>
          </cell>
          <cell r="B335" t="str">
            <v>C76</v>
          </cell>
          <cell r="C335" t="str">
            <v>Raziat</v>
          </cell>
          <cell r="D335" t="str">
            <v>Kareem Gamal</v>
          </cell>
          <cell r="E335"/>
          <cell r="F335"/>
          <cell r="G335"/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10147</v>
          </cell>
          <cell r="B336" t="str">
            <v xml:space="preserve">KFU Schools </v>
          </cell>
          <cell r="C336" t="str">
            <v xml:space="preserve">Azmeel </v>
          </cell>
          <cell r="D336" t="str">
            <v>Kareem Gamal</v>
          </cell>
          <cell r="E336"/>
          <cell r="F336"/>
          <cell r="G336"/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10168</v>
          </cell>
          <cell r="B337" t="str">
            <v xml:space="preserve">ARAMCO MARTIME </v>
          </cell>
          <cell r="C337" t="str">
            <v>Alkhonini</v>
          </cell>
          <cell r="D337" t="str">
            <v>Kareem Gamal</v>
          </cell>
          <cell r="E337"/>
          <cell r="F337"/>
          <cell r="G337"/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10208</v>
          </cell>
          <cell r="B338" t="str">
            <v xml:space="preserve">WATER TRANSMISSION </v>
          </cell>
          <cell r="C338" t="str">
            <v>RTCC</v>
          </cell>
          <cell r="D338" t="str">
            <v>Kareem Gamal</v>
          </cell>
          <cell r="E338"/>
          <cell r="F338"/>
          <cell r="G338"/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KINGDOM GATE TOWER</v>
          </cell>
          <cell r="B339" t="str">
            <v>KINGDOM GATE TOWER</v>
          </cell>
          <cell r="C339"/>
          <cell r="D339" t="str">
            <v>Kareem Gamal</v>
          </cell>
          <cell r="E339"/>
          <cell r="F339"/>
          <cell r="G339"/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10248</v>
          </cell>
          <cell r="B340" t="str">
            <v>SINDALHA ISLAND Cluster 6</v>
          </cell>
          <cell r="C340" t="str">
            <v>BEC</v>
          </cell>
          <cell r="D340" t="str">
            <v>Amr Al Amari</v>
          </cell>
          <cell r="E340"/>
          <cell r="F340"/>
          <cell r="G340"/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10229</v>
          </cell>
          <cell r="B341" t="str">
            <v>KAFD-PARCEL NO.5.07 &amp; 5.08</v>
          </cell>
          <cell r="C341" t="str">
            <v>KAFD</v>
          </cell>
          <cell r="D341"/>
          <cell r="E341"/>
          <cell r="F341"/>
          <cell r="G341"/>
          <cell r="H341"/>
          <cell r="I341"/>
          <cell r="J341">
            <v>0</v>
          </cell>
          <cell r="K341">
            <v>0</v>
          </cell>
        </row>
        <row r="342">
          <cell r="A342">
            <v>10238</v>
          </cell>
          <cell r="B342" t="str">
            <v>Privet Villa E</v>
          </cell>
          <cell r="C342" t="str">
            <v>High Lines Decoration Company</v>
          </cell>
          <cell r="D342"/>
          <cell r="E342"/>
          <cell r="F342"/>
          <cell r="G342"/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10264</v>
          </cell>
          <cell r="B343" t="str">
            <v>SHURA HW-02</v>
          </cell>
          <cell r="C343" t="str">
            <v>RED SEA</v>
          </cell>
          <cell r="D343"/>
          <cell r="E343"/>
          <cell r="F343"/>
          <cell r="G343">
            <v>2745360.4000000004</v>
          </cell>
          <cell r="H343">
            <v>823608.12000000011</v>
          </cell>
          <cell r="I343">
            <v>274536.04000000004</v>
          </cell>
          <cell r="J343">
            <v>288262.842</v>
          </cell>
          <cell r="K343">
            <v>1935479.0820000002</v>
          </cell>
        </row>
        <row r="344">
          <cell r="A344">
            <v>10265</v>
          </cell>
          <cell r="B344" t="str">
            <v>SHURA HW-03</v>
          </cell>
          <cell r="C344" t="str">
            <v>RED SEA</v>
          </cell>
          <cell r="D344"/>
          <cell r="E344"/>
          <cell r="F344"/>
          <cell r="G344">
            <v>2248650.9</v>
          </cell>
          <cell r="H344">
            <v>674595.2699999999</v>
          </cell>
          <cell r="I344">
            <v>224865.09</v>
          </cell>
          <cell r="J344">
            <v>236108.34449999998</v>
          </cell>
          <cell r="K344">
            <v>1585298.8844999997</v>
          </cell>
        </row>
        <row r="345">
          <cell r="A345">
            <v>10077</v>
          </cell>
          <cell r="B345" t="str">
            <v xml:space="preserve">KAP2-ALArab  </v>
          </cell>
          <cell r="C345" t="str">
            <v xml:space="preserve">Alarab </v>
          </cell>
          <cell r="D345" t="str">
            <v>Mohamed AbdALNabi</v>
          </cell>
          <cell r="E345"/>
          <cell r="F345"/>
          <cell r="G345"/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>
            <v>10137</v>
          </cell>
          <cell r="B346" t="str">
            <v>Sofitel</v>
          </cell>
          <cell r="C346" t="str">
            <v>MOBCO</v>
          </cell>
          <cell r="D346" t="str">
            <v>Mohamed AbdALNabi</v>
          </cell>
          <cell r="E346"/>
          <cell r="F346"/>
          <cell r="G346"/>
          <cell r="H346"/>
          <cell r="I346">
            <v>0</v>
          </cell>
          <cell r="J346">
            <v>0</v>
          </cell>
          <cell r="K346">
            <v>0</v>
          </cell>
        </row>
        <row r="347">
          <cell r="A347">
            <v>10245</v>
          </cell>
          <cell r="B347" t="str">
            <v>Madeedah</v>
          </cell>
          <cell r="C347" t="str">
            <v>Madeedah Hospitals</v>
          </cell>
          <cell r="D347" t="str">
            <v>Mohamed AbdALNabi</v>
          </cell>
          <cell r="E347"/>
          <cell r="F347"/>
          <cell r="G347"/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>
            <v>10251</v>
          </cell>
          <cell r="B348" t="str">
            <v xml:space="preserve">Air Product Neom Green Hydrogen </v>
          </cell>
          <cell r="C348" t="str">
            <v>NESMA UNITED INDUSTRIES</v>
          </cell>
          <cell r="D348" t="str">
            <v>Mohamed AbdALNabi</v>
          </cell>
          <cell r="E348"/>
          <cell r="F348"/>
          <cell r="G348"/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>
            <v>10240</v>
          </cell>
          <cell r="B349" t="str">
            <v>Takhasusi hub</v>
          </cell>
          <cell r="C349" t="str">
            <v xml:space="preserve">Amad Arabia Investment </v>
          </cell>
          <cell r="D349" t="str">
            <v>Mohamed AbdALNabi</v>
          </cell>
          <cell r="E349"/>
          <cell r="F349"/>
          <cell r="G349">
            <v>781000</v>
          </cell>
          <cell r="H349">
            <v>234300</v>
          </cell>
          <cell r="I349"/>
          <cell r="J349">
            <v>82005</v>
          </cell>
          <cell r="K349">
            <v>628705</v>
          </cell>
        </row>
        <row r="350">
          <cell r="A350">
            <v>10012</v>
          </cell>
          <cell r="B350" t="str">
            <v>KAP-02 BEC</v>
          </cell>
          <cell r="C350" t="str">
            <v>BEC</v>
          </cell>
          <cell r="D350" t="str">
            <v xml:space="preserve">Ibrahim Mahmoud </v>
          </cell>
          <cell r="E350"/>
          <cell r="F350"/>
          <cell r="G350"/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>
            <v>10138</v>
          </cell>
          <cell r="B351" t="str">
            <v xml:space="preserve">KAP 4 BULLET PROOF </v>
          </cell>
          <cell r="C351" t="str">
            <v xml:space="preserve">Alarab </v>
          </cell>
          <cell r="D351" t="str">
            <v xml:space="preserve">Ibrahim Mahmoud </v>
          </cell>
          <cell r="E351"/>
          <cell r="F351"/>
          <cell r="G351"/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10088</v>
          </cell>
          <cell r="B352" t="str">
            <v xml:space="preserve">Training Center Najarn &amp; Al Zabnah </v>
          </cell>
          <cell r="C352" t="str">
            <v>RTCC</v>
          </cell>
          <cell r="D352" t="str">
            <v xml:space="preserve">Ibrahim Mahmoud </v>
          </cell>
          <cell r="E352"/>
          <cell r="F352"/>
          <cell r="G352"/>
          <cell r="H352"/>
          <cell r="I352">
            <v>0</v>
          </cell>
          <cell r="J352">
            <v>0</v>
          </cell>
          <cell r="K352">
            <v>0</v>
          </cell>
        </row>
        <row r="353">
          <cell r="A353">
            <v>10088</v>
          </cell>
          <cell r="B353" t="str">
            <v>RRS</v>
          </cell>
          <cell r="C353" t="str">
            <v>RTCC</v>
          </cell>
          <cell r="D353" t="str">
            <v xml:space="preserve">Ibrahim Mahmoud </v>
          </cell>
          <cell r="E353"/>
          <cell r="F353"/>
          <cell r="G353"/>
          <cell r="H353"/>
          <cell r="I353">
            <v>0</v>
          </cell>
          <cell r="J353">
            <v>0</v>
          </cell>
          <cell r="K353">
            <v>0</v>
          </cell>
        </row>
        <row r="354">
          <cell r="A354">
            <v>10256</v>
          </cell>
          <cell r="B354" t="str">
            <v>ELHAMRA ( 7 Project)</v>
          </cell>
          <cell r="C354" t="str">
            <v>SHAPOORJI PALLONJI MIDEAST</v>
          </cell>
          <cell r="D354" t="str">
            <v xml:space="preserve">Ibrahim Mahmoud </v>
          </cell>
          <cell r="E354"/>
          <cell r="F354"/>
          <cell r="G354">
            <v>8419636</v>
          </cell>
          <cell r="H354">
            <v>1683927.2000000002</v>
          </cell>
          <cell r="I354">
            <v>841963.60000000009</v>
          </cell>
          <cell r="J354">
            <v>1010356.32</v>
          </cell>
          <cell r="K354">
            <v>6904101.5199999996</v>
          </cell>
        </row>
        <row r="355">
          <cell r="A355">
            <v>10080</v>
          </cell>
          <cell r="B355" t="str">
            <v>Riyadh Metro (Armetal)</v>
          </cell>
          <cell r="C355" t="str">
            <v>Armetal</v>
          </cell>
          <cell r="D355" t="str">
            <v>Asharf Youns</v>
          </cell>
          <cell r="E355"/>
          <cell r="F355"/>
          <cell r="G355"/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10241</v>
          </cell>
          <cell r="B356" t="str">
            <v>New Care Medical Clinics Building</v>
          </cell>
          <cell r="C356" t="str">
            <v>ESSENCE OF STABILITY</v>
          </cell>
          <cell r="D356" t="str">
            <v>Asharf Youns</v>
          </cell>
          <cell r="E356"/>
          <cell r="F356"/>
          <cell r="G356"/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10219</v>
          </cell>
          <cell r="B357" t="str">
            <v>KAIG</v>
          </cell>
          <cell r="C357" t="str">
            <v xml:space="preserve">ZAID ALHUSSAIN </v>
          </cell>
          <cell r="D357" t="str">
            <v>Asharf Youns</v>
          </cell>
          <cell r="E357"/>
          <cell r="F357"/>
          <cell r="G357">
            <v>831414.3</v>
          </cell>
          <cell r="H357">
            <v>207853.57500000001</v>
          </cell>
          <cell r="I357">
            <v>83141.430000000008</v>
          </cell>
          <cell r="J357">
            <v>93534.108750000014</v>
          </cell>
          <cell r="K357">
            <v>633953.40375000006</v>
          </cell>
        </row>
        <row r="358">
          <cell r="A358">
            <v>10254</v>
          </cell>
          <cell r="B358" t="str">
            <v>AL mishraq project - saudico-Aluminum</v>
          </cell>
          <cell r="C358" t="str">
            <v>SAUDI CONSTRUCTIONEERS Ltd.</v>
          </cell>
          <cell r="D358" t="str">
            <v>Asharf Youns</v>
          </cell>
          <cell r="E358"/>
          <cell r="F358"/>
          <cell r="G358">
            <v>1292078.6370000001</v>
          </cell>
          <cell r="H358">
            <v>258415.72740000003</v>
          </cell>
          <cell r="I358">
            <v>129207.86370000002</v>
          </cell>
          <cell r="J358">
            <v>155049.43644000002</v>
          </cell>
          <cell r="K358">
            <v>1059504.4823400001</v>
          </cell>
        </row>
        <row r="359">
          <cell r="A359">
            <v>10253</v>
          </cell>
          <cell r="B359" t="str">
            <v>AL mishraq project - saudico-Steel</v>
          </cell>
          <cell r="C359" t="str">
            <v>SAUDI CONSTRUCTIONEERS Ltd.</v>
          </cell>
          <cell r="D359" t="str">
            <v>Asharf Youns</v>
          </cell>
          <cell r="E359"/>
          <cell r="F359"/>
          <cell r="G359">
            <v>1247264.7420000001</v>
          </cell>
          <cell r="H359">
            <v>498905.89680000005</v>
          </cell>
          <cell r="I359">
            <v>124726.47420000001</v>
          </cell>
          <cell r="J359">
            <v>112253.82678000002</v>
          </cell>
          <cell r="K359">
            <v>735886.19778000005</v>
          </cell>
        </row>
        <row r="360">
          <cell r="A360">
            <v>10234</v>
          </cell>
          <cell r="B360" t="str">
            <v>STC AQALAT SMART SQUARE PROJECT</v>
          </cell>
          <cell r="C360" t="str">
            <v>BEC</v>
          </cell>
          <cell r="D360" t="str">
            <v>Mohamed Hamza</v>
          </cell>
          <cell r="E360"/>
          <cell r="F360"/>
          <cell r="G360"/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 t="str">
            <v>Riyadh Avenue</v>
          </cell>
          <cell r="B361" t="str">
            <v>Riyadh Avenue</v>
          </cell>
          <cell r="C361" t="str">
            <v xml:space="preserve">NESMA </v>
          </cell>
          <cell r="D361" t="str">
            <v>Mohamed Hamza</v>
          </cell>
          <cell r="E361"/>
          <cell r="F361"/>
          <cell r="G361">
            <v>1600000</v>
          </cell>
          <cell r="H361"/>
          <cell r="I361"/>
          <cell r="J361">
            <v>240000</v>
          </cell>
          <cell r="K361">
            <v>1840000</v>
          </cell>
        </row>
        <row r="362">
          <cell r="A362">
            <v>10134</v>
          </cell>
          <cell r="B362" t="str">
            <v>BACS - RIYADH METRO</v>
          </cell>
          <cell r="C362" t="str">
            <v>BACS</v>
          </cell>
          <cell r="D362" t="str">
            <v>Mohamed Sadiq</v>
          </cell>
          <cell r="E362"/>
          <cell r="F362"/>
          <cell r="G362"/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10259</v>
          </cell>
          <cell r="B363" t="str">
            <v>Shura Central Hotel 1 (HC1)</v>
          </cell>
          <cell r="C363" t="str">
            <v>Red Sea</v>
          </cell>
          <cell r="D363" t="str">
            <v>Mohamed Sadiq</v>
          </cell>
          <cell r="E363"/>
          <cell r="F363"/>
          <cell r="G363">
            <v>2801791</v>
          </cell>
          <cell r="H363">
            <v>280179.10000000003</v>
          </cell>
          <cell r="I363">
            <v>28017.910000000003</v>
          </cell>
          <cell r="J363">
            <v>378241.78499999997</v>
          </cell>
          <cell r="K363">
            <v>2871835.7749999999</v>
          </cell>
        </row>
        <row r="364">
          <cell r="A364">
            <v>10263</v>
          </cell>
          <cell r="B364" t="str">
            <v>SINDALHA ISLAND Cluster 4</v>
          </cell>
          <cell r="C364" t="str">
            <v>BEC</v>
          </cell>
          <cell r="D364" t="str">
            <v>Mohamed Sadiq</v>
          </cell>
          <cell r="E364"/>
          <cell r="F364"/>
          <cell r="G364"/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>
            <v>10262</v>
          </cell>
          <cell r="B365" t="str">
            <v>Amaala Projects Steel</v>
          </cell>
          <cell r="C365" t="str">
            <v>HASSAN ALLAM CONSTRUCTION</v>
          </cell>
          <cell r="D365" t="str">
            <v>Mohamed Emad</v>
          </cell>
          <cell r="E365"/>
          <cell r="F365"/>
          <cell r="G365"/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>
            <v>10214</v>
          </cell>
          <cell r="B366" t="str">
            <v xml:space="preserve">Dr. Suleiman AL-Habib Hospital-Jeddah </v>
          </cell>
          <cell r="C366" t="str">
            <v>Dr. Suleiman AL-Habib Hospital</v>
          </cell>
          <cell r="D366" t="str">
            <v xml:space="preserve">Radwan </v>
          </cell>
          <cell r="E366"/>
          <cell r="F366"/>
          <cell r="G366"/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>
            <v>10239</v>
          </cell>
          <cell r="B367" t="str">
            <v>Al-Faqih Hospital</v>
          </cell>
          <cell r="C367" t="str">
            <v>Elkhereiji Commerce Contracting Co.</v>
          </cell>
          <cell r="D367" t="str">
            <v xml:space="preserve">Radwan </v>
          </cell>
          <cell r="E367"/>
          <cell r="F367"/>
          <cell r="G367"/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A368">
            <v>10236</v>
          </cell>
          <cell r="B368" t="str">
            <v>MADINA SCHOOLS</v>
          </cell>
          <cell r="C368" t="str">
            <v>BEC- MOBCO</v>
          </cell>
          <cell r="D368" t="str">
            <v xml:space="preserve">Radwan </v>
          </cell>
          <cell r="E368"/>
          <cell r="F368"/>
          <cell r="G368"/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>
            <v>10247</v>
          </cell>
          <cell r="B369" t="str">
            <v xml:space="preserve">MADINAH GATE </v>
          </cell>
          <cell r="C369" t="str">
            <v>Marco</v>
          </cell>
          <cell r="D369" t="str">
            <v xml:space="preserve">Radwan </v>
          </cell>
          <cell r="E369"/>
          <cell r="F369"/>
          <cell r="G369"/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10225</v>
          </cell>
          <cell r="B370" t="str">
            <v>KAP 5</v>
          </cell>
          <cell r="C370" t="str">
            <v>BEC</v>
          </cell>
          <cell r="D370" t="str">
            <v xml:space="preserve">Radwan </v>
          </cell>
          <cell r="E370"/>
          <cell r="F370"/>
          <cell r="G370"/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>
            <v>10261</v>
          </cell>
          <cell r="B371" t="str">
            <v>IKEA MADINA</v>
          </cell>
          <cell r="C371" t="str">
            <v>YOUSSEF MARROUN CONT</v>
          </cell>
          <cell r="D371" t="str">
            <v xml:space="preserve">Radwan </v>
          </cell>
          <cell r="E371"/>
          <cell r="F371"/>
          <cell r="G371"/>
          <cell r="H371">
            <v>0</v>
          </cell>
          <cell r="I371"/>
          <cell r="J371">
            <v>0</v>
          </cell>
          <cell r="K371">
            <v>0</v>
          </cell>
        </row>
        <row r="372">
          <cell r="A372">
            <v>10250</v>
          </cell>
          <cell r="B372" t="str">
            <v>Makarem El Madena Hotel</v>
          </cell>
          <cell r="C372" t="str">
            <v>Elkhereiji Commerce Contracting Co.</v>
          </cell>
          <cell r="D372" t="str">
            <v xml:space="preserve">Radwan </v>
          </cell>
          <cell r="E372"/>
          <cell r="F372"/>
          <cell r="G372">
            <v>500000</v>
          </cell>
          <cell r="H372">
            <v>100000</v>
          </cell>
          <cell r="I372">
            <v>50000</v>
          </cell>
          <cell r="J372">
            <v>60000</v>
          </cell>
          <cell r="K372">
            <v>410000</v>
          </cell>
        </row>
        <row r="373">
          <cell r="A373">
            <v>10249</v>
          </cell>
          <cell r="B373" t="str">
            <v>Novotel Madinah Hotel</v>
          </cell>
          <cell r="C373" t="str">
            <v xml:space="preserve">Orient Construction Company </v>
          </cell>
          <cell r="D373" t="str">
            <v xml:space="preserve">Radwan </v>
          </cell>
          <cell r="E373"/>
          <cell r="F373"/>
          <cell r="G373">
            <v>1400000</v>
          </cell>
          <cell r="H373">
            <v>210000</v>
          </cell>
          <cell r="I373">
            <v>140000</v>
          </cell>
          <cell r="J373">
            <v>178500</v>
          </cell>
          <cell r="K373">
            <v>1228500</v>
          </cell>
        </row>
        <row r="374">
          <cell r="A374">
            <v>10139</v>
          </cell>
          <cell r="B374" t="str">
            <v>3E2 Station</v>
          </cell>
          <cell r="C374" t="str">
            <v>ANM</v>
          </cell>
          <cell r="D374" t="str">
            <v>Ibrahim ALRefai</v>
          </cell>
          <cell r="E374"/>
          <cell r="F374"/>
          <cell r="G374"/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10190</v>
          </cell>
          <cell r="B375" t="str">
            <v>KAFD-Sky Walk Link Bridge-S67</v>
          </cell>
          <cell r="C375" t="str">
            <v>BAYTUR</v>
          </cell>
          <cell r="D375" t="str">
            <v>Mohamed Zawwi</v>
          </cell>
          <cell r="E375"/>
          <cell r="F375"/>
          <cell r="G375"/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>
            <v>10097</v>
          </cell>
          <cell r="B376" t="str">
            <v xml:space="preserve">KAP2-A Riyadh </v>
          </cell>
          <cell r="C376" t="str">
            <v xml:space="preserve">Elseif </v>
          </cell>
          <cell r="D376" t="str">
            <v>Ismail Attia</v>
          </cell>
          <cell r="E376"/>
          <cell r="F376"/>
          <cell r="G376"/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>
            <v>10171</v>
          </cell>
          <cell r="B377" t="str">
            <v>SABIC HOSPITAL</v>
          </cell>
          <cell r="C377" t="str">
            <v>Alfawzan</v>
          </cell>
          <cell r="D377" t="str">
            <v>Ismail Attia</v>
          </cell>
          <cell r="E377"/>
          <cell r="F377"/>
          <cell r="G377">
            <v>1547395.83</v>
          </cell>
          <cell r="H377">
            <v>154739.58300000001</v>
          </cell>
          <cell r="I377">
            <v>154739.58300000001</v>
          </cell>
          <cell r="J377">
            <v>208898.43704999998</v>
          </cell>
          <cell r="K377">
            <v>1446815.1010499999</v>
          </cell>
        </row>
        <row r="378">
          <cell r="A378">
            <v>10233</v>
          </cell>
          <cell r="B378" t="str">
            <v>lamah tower</v>
          </cell>
          <cell r="C378" t="str">
            <v>Building Methods Contracting CO.</v>
          </cell>
          <cell r="D378" t="str">
            <v>Ismail Attia</v>
          </cell>
          <cell r="E378"/>
          <cell r="F378"/>
          <cell r="G378"/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10222</v>
          </cell>
          <cell r="B379" t="str">
            <v>Citc ALU Damam-Abha-Tabouk</v>
          </cell>
          <cell r="C379" t="str">
            <v xml:space="preserve">ALMOWATIN </v>
          </cell>
          <cell r="D379" t="str">
            <v>Ismail Attia</v>
          </cell>
          <cell r="E379"/>
          <cell r="F379"/>
          <cell r="G379"/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10230</v>
          </cell>
          <cell r="B380" t="str">
            <v>UNIVERSITY HOSPITAL-TABUK</v>
          </cell>
          <cell r="C380" t="str">
            <v>AL TAAFUF</v>
          </cell>
          <cell r="D380" t="str">
            <v>Ismail Attia</v>
          </cell>
          <cell r="E380"/>
          <cell r="F380"/>
          <cell r="G380"/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Alianma Bank</v>
          </cell>
          <cell r="B381" t="str">
            <v>Alianma Bank</v>
          </cell>
          <cell r="C381" t="str">
            <v>ACC</v>
          </cell>
          <cell r="D381" t="str">
            <v>Ismail Attia</v>
          </cell>
          <cell r="E381"/>
          <cell r="F381"/>
          <cell r="G381"/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10179</v>
          </cell>
          <cell r="B382" t="str">
            <v>AL Hugayet Residential</v>
          </cell>
          <cell r="C382" t="str">
            <v>Abdel Hadi Al Hugayet Contracting</v>
          </cell>
          <cell r="D382" t="str">
            <v>Kareem Gamal</v>
          </cell>
          <cell r="E382"/>
          <cell r="F382"/>
          <cell r="G382"/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10183</v>
          </cell>
          <cell r="B383" t="str">
            <v xml:space="preserve">KFU PM </v>
          </cell>
          <cell r="C383" t="str">
            <v>Al Kefah</v>
          </cell>
          <cell r="D383" t="str">
            <v>Kareem Gamal</v>
          </cell>
          <cell r="E383"/>
          <cell r="F383"/>
          <cell r="G383"/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10156</v>
          </cell>
          <cell r="B384" t="str">
            <v>C76</v>
          </cell>
          <cell r="C384" t="str">
            <v>Raziat</v>
          </cell>
          <cell r="D384" t="str">
            <v>Kareem Gamal</v>
          </cell>
          <cell r="E384"/>
          <cell r="F384"/>
          <cell r="G384"/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10147</v>
          </cell>
          <cell r="B385" t="str">
            <v xml:space="preserve">KFU Schools </v>
          </cell>
          <cell r="C385" t="str">
            <v xml:space="preserve">Azmeel </v>
          </cell>
          <cell r="D385" t="str">
            <v>Kareem Gamal</v>
          </cell>
          <cell r="E385"/>
          <cell r="F385"/>
          <cell r="G385"/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>
            <v>10168</v>
          </cell>
          <cell r="B386" t="str">
            <v xml:space="preserve">ARAMCO MARTIME </v>
          </cell>
          <cell r="C386" t="str">
            <v>Alkhonini</v>
          </cell>
          <cell r="D386" t="str">
            <v>Kareem Gamal</v>
          </cell>
          <cell r="E386"/>
          <cell r="F386"/>
          <cell r="G386"/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>
            <v>10208</v>
          </cell>
          <cell r="B387" t="str">
            <v xml:space="preserve">WATER TRANSMISSION </v>
          </cell>
          <cell r="C387" t="str">
            <v>RTCC</v>
          </cell>
          <cell r="D387" t="str">
            <v>Kareem Gamal</v>
          </cell>
          <cell r="E387"/>
          <cell r="F387"/>
          <cell r="G387"/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KINGDOM GATE TOWER</v>
          </cell>
          <cell r="B388" t="str">
            <v>KINGDOM GATE TOWER</v>
          </cell>
          <cell r="C388"/>
          <cell r="D388" t="str">
            <v>Kareem Gamal</v>
          </cell>
          <cell r="E388"/>
          <cell r="F388"/>
          <cell r="G388"/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>
            <v>10248</v>
          </cell>
          <cell r="B389" t="str">
            <v>SINDALHA ISLAND Cluster 6</v>
          </cell>
          <cell r="C389" t="str">
            <v>BEC</v>
          </cell>
          <cell r="D389" t="str">
            <v>Amr Al Amari</v>
          </cell>
          <cell r="E389"/>
          <cell r="F389"/>
          <cell r="G389"/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>
            <v>10229</v>
          </cell>
          <cell r="B390" t="str">
            <v>KAFD-PARCEL NO.5.07 &amp; 5.08</v>
          </cell>
          <cell r="C390" t="str">
            <v>KAFD</v>
          </cell>
          <cell r="D390"/>
          <cell r="E390"/>
          <cell r="F390"/>
          <cell r="G390"/>
          <cell r="H390"/>
          <cell r="I390"/>
          <cell r="J390">
            <v>0</v>
          </cell>
          <cell r="K390">
            <v>0</v>
          </cell>
        </row>
        <row r="391">
          <cell r="A391">
            <v>10238</v>
          </cell>
          <cell r="B391" t="str">
            <v>Privet Villa E</v>
          </cell>
          <cell r="C391" t="str">
            <v>High Lines Decoration Company</v>
          </cell>
          <cell r="D391"/>
          <cell r="E391"/>
          <cell r="F391"/>
          <cell r="G391"/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>
            <v>10264</v>
          </cell>
          <cell r="B392" t="str">
            <v>SHURA HW-02</v>
          </cell>
          <cell r="C392" t="str">
            <v>RED SEA</v>
          </cell>
          <cell r="D392"/>
          <cell r="E392"/>
          <cell r="F392"/>
          <cell r="G392">
            <v>5490720.8000000007</v>
          </cell>
          <cell r="H392">
            <v>1647216.2400000002</v>
          </cell>
          <cell r="I392">
            <v>549072.08000000007</v>
          </cell>
          <cell r="J392">
            <v>576525.68400000001</v>
          </cell>
          <cell r="K392">
            <v>3870958.1640000003</v>
          </cell>
        </row>
        <row r="393">
          <cell r="A393">
            <v>10265</v>
          </cell>
          <cell r="B393" t="str">
            <v>SHURA HW-03</v>
          </cell>
          <cell r="C393" t="str">
            <v>RED SEA</v>
          </cell>
          <cell r="D393"/>
          <cell r="E393"/>
          <cell r="F393"/>
          <cell r="G393">
            <v>4497301.8</v>
          </cell>
          <cell r="H393">
            <v>1349190.5399999998</v>
          </cell>
          <cell r="I393">
            <v>449730.18</v>
          </cell>
          <cell r="J393">
            <v>472216.68899999995</v>
          </cell>
          <cell r="K393">
            <v>3170597.7689999994</v>
          </cell>
        </row>
        <row r="394">
          <cell r="A394">
            <v>10077</v>
          </cell>
          <cell r="B394" t="str">
            <v xml:space="preserve">KAP2-ALArab  </v>
          </cell>
          <cell r="C394" t="str">
            <v xml:space="preserve">Alarab </v>
          </cell>
          <cell r="D394" t="str">
            <v>Mohamed AbdALNabi</v>
          </cell>
          <cell r="E394"/>
          <cell r="F394"/>
          <cell r="G394"/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>
            <v>10137</v>
          </cell>
          <cell r="B395" t="str">
            <v>Sofitel</v>
          </cell>
          <cell r="C395" t="str">
            <v>MOBCO</v>
          </cell>
          <cell r="D395" t="str">
            <v>Mohamed AbdALNabi</v>
          </cell>
          <cell r="E395"/>
          <cell r="F395"/>
          <cell r="G395"/>
          <cell r="H395"/>
          <cell r="I395">
            <v>0</v>
          </cell>
          <cell r="J395">
            <v>0</v>
          </cell>
          <cell r="K395">
            <v>0</v>
          </cell>
        </row>
        <row r="396">
          <cell r="A396">
            <v>10245</v>
          </cell>
          <cell r="B396" t="str">
            <v>Madeedah</v>
          </cell>
          <cell r="C396" t="str">
            <v>Madeedah Hospitals</v>
          </cell>
          <cell r="D396" t="str">
            <v>Mohamed AbdALNabi</v>
          </cell>
          <cell r="E396"/>
          <cell r="F396"/>
          <cell r="G396"/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10251</v>
          </cell>
          <cell r="B397" t="str">
            <v xml:space="preserve">Air Product Neom Green Hydrogen </v>
          </cell>
          <cell r="C397" t="str">
            <v>NESMA UNITED INDUSTRIES</v>
          </cell>
          <cell r="D397" t="str">
            <v>Mohamed AbdALNabi</v>
          </cell>
          <cell r="E397"/>
          <cell r="F397"/>
          <cell r="G397"/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10240</v>
          </cell>
          <cell r="B398" t="str">
            <v>Takhasusi hub</v>
          </cell>
          <cell r="C398" t="str">
            <v xml:space="preserve">Amad Arabia Investment </v>
          </cell>
          <cell r="D398" t="str">
            <v>Mohamed AbdALNabi</v>
          </cell>
          <cell r="E398"/>
          <cell r="F398"/>
          <cell r="G398">
            <v>390500</v>
          </cell>
          <cell r="H398">
            <v>117150</v>
          </cell>
          <cell r="I398"/>
          <cell r="J398">
            <v>41002.5</v>
          </cell>
          <cell r="K398">
            <v>314352.5</v>
          </cell>
        </row>
        <row r="399">
          <cell r="A399">
            <v>10012</v>
          </cell>
          <cell r="B399" t="str">
            <v>KAP-02 BEC</v>
          </cell>
          <cell r="C399" t="str">
            <v>BEC</v>
          </cell>
          <cell r="D399" t="str">
            <v xml:space="preserve">Ibrahim Mahmoud </v>
          </cell>
          <cell r="E399"/>
          <cell r="F399"/>
          <cell r="G399"/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>
            <v>10138</v>
          </cell>
          <cell r="B400" t="str">
            <v xml:space="preserve">KAP 4 BULLET PROOF </v>
          </cell>
          <cell r="C400" t="str">
            <v xml:space="preserve">Alarab </v>
          </cell>
          <cell r="D400" t="str">
            <v xml:space="preserve">Ibrahim Mahmoud </v>
          </cell>
          <cell r="E400"/>
          <cell r="F400"/>
          <cell r="G400"/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>
            <v>10088</v>
          </cell>
          <cell r="B401" t="str">
            <v xml:space="preserve">Training Center Najarn &amp; Al Zabnah </v>
          </cell>
          <cell r="C401" t="str">
            <v>RTCC</v>
          </cell>
          <cell r="D401" t="str">
            <v xml:space="preserve">Ibrahim Mahmoud </v>
          </cell>
          <cell r="E401"/>
          <cell r="F401"/>
          <cell r="G401"/>
          <cell r="H401"/>
          <cell r="I401">
            <v>0</v>
          </cell>
          <cell r="J401">
            <v>0</v>
          </cell>
          <cell r="K401">
            <v>0</v>
          </cell>
        </row>
        <row r="402">
          <cell r="A402">
            <v>10088</v>
          </cell>
          <cell r="B402" t="str">
            <v>RRS</v>
          </cell>
          <cell r="C402" t="str">
            <v>RTCC</v>
          </cell>
          <cell r="D402" t="str">
            <v xml:space="preserve">Ibrahim Mahmoud </v>
          </cell>
          <cell r="E402"/>
          <cell r="F402"/>
          <cell r="G402"/>
          <cell r="H402"/>
          <cell r="I402">
            <v>0</v>
          </cell>
          <cell r="J402">
            <v>0</v>
          </cell>
          <cell r="K402">
            <v>0</v>
          </cell>
        </row>
        <row r="403">
          <cell r="A403">
            <v>10256</v>
          </cell>
          <cell r="B403" t="str">
            <v>ELHAMRA ( 7 Project)</v>
          </cell>
          <cell r="C403" t="str">
            <v>SHAPOORJI PALLONJI MIDEAST</v>
          </cell>
          <cell r="D403" t="str">
            <v xml:space="preserve">Ibrahim Mahmoud </v>
          </cell>
          <cell r="E403"/>
          <cell r="F403"/>
          <cell r="G403">
            <v>4000000</v>
          </cell>
          <cell r="H403">
            <v>800000</v>
          </cell>
          <cell r="I403">
            <v>400000</v>
          </cell>
          <cell r="J403">
            <v>480000</v>
          </cell>
          <cell r="K403">
            <v>3280000</v>
          </cell>
        </row>
        <row r="404">
          <cell r="A404">
            <v>10080</v>
          </cell>
          <cell r="B404" t="str">
            <v>Riyadh Metro (Armetal)</v>
          </cell>
          <cell r="C404" t="str">
            <v>Armetal</v>
          </cell>
          <cell r="D404" t="str">
            <v>Asharf Youns</v>
          </cell>
          <cell r="E404"/>
          <cell r="F404"/>
          <cell r="G404"/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10241</v>
          </cell>
          <cell r="B405" t="str">
            <v>New Care Medical Clinics Building</v>
          </cell>
          <cell r="C405" t="str">
            <v>ESSENCE OF STABILITY</v>
          </cell>
          <cell r="D405" t="str">
            <v>Asharf Youns</v>
          </cell>
          <cell r="E405"/>
          <cell r="F405"/>
          <cell r="G405"/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10219</v>
          </cell>
          <cell r="B406" t="str">
            <v>KAIG</v>
          </cell>
          <cell r="C406" t="str">
            <v xml:space="preserve">ZAID ALHUSSAIN </v>
          </cell>
          <cell r="D406" t="str">
            <v>Asharf Youns</v>
          </cell>
          <cell r="E406"/>
          <cell r="F406"/>
          <cell r="G406">
            <v>831414.3</v>
          </cell>
          <cell r="H406">
            <v>207853.57500000001</v>
          </cell>
          <cell r="I406">
            <v>83141.430000000008</v>
          </cell>
          <cell r="J406">
            <v>93534.108750000014</v>
          </cell>
          <cell r="K406">
            <v>633953.40375000006</v>
          </cell>
        </row>
        <row r="407">
          <cell r="A407">
            <v>10254</v>
          </cell>
          <cell r="B407" t="str">
            <v>AL mishraq project - saudico-Aluminum</v>
          </cell>
          <cell r="C407" t="str">
            <v>SAUDI CONSTRUCTIONEERS Ltd.</v>
          </cell>
          <cell r="D407" t="str">
            <v>Asharf Youns</v>
          </cell>
          <cell r="E407"/>
          <cell r="F407"/>
          <cell r="G407">
            <v>1292078.6370000001</v>
          </cell>
          <cell r="H407">
            <v>258415.72740000003</v>
          </cell>
          <cell r="I407">
            <v>129207.86370000002</v>
          </cell>
          <cell r="J407">
            <v>155049.43644000002</v>
          </cell>
          <cell r="K407">
            <v>1059504.4823400001</v>
          </cell>
        </row>
        <row r="408">
          <cell r="A408">
            <v>10253</v>
          </cell>
          <cell r="B408" t="str">
            <v>AL mishraq project - saudico-Steel</v>
          </cell>
          <cell r="C408" t="str">
            <v>SAUDI CONSTRUCTIONEERS Ltd.</v>
          </cell>
          <cell r="D408" t="str">
            <v>Asharf Youns</v>
          </cell>
          <cell r="E408"/>
          <cell r="F408"/>
          <cell r="G408">
            <v>1247264.7420000001</v>
          </cell>
          <cell r="H408">
            <v>498905.89680000005</v>
          </cell>
          <cell r="I408">
            <v>124726.47420000001</v>
          </cell>
          <cell r="J408">
            <v>112253.82678000002</v>
          </cell>
          <cell r="K408">
            <v>735886.19778000005</v>
          </cell>
        </row>
        <row r="409">
          <cell r="A409">
            <v>10234</v>
          </cell>
          <cell r="B409" t="str">
            <v>STC AQALAT SMART SQUARE PROJECT</v>
          </cell>
          <cell r="C409" t="str">
            <v>BEC</v>
          </cell>
          <cell r="D409" t="str">
            <v>Mohamed Hamza</v>
          </cell>
          <cell r="E409"/>
          <cell r="F409"/>
          <cell r="G409"/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Riyadh Avenue</v>
          </cell>
          <cell r="B410" t="str">
            <v>Riyadh Avenue</v>
          </cell>
          <cell r="C410" t="str">
            <v xml:space="preserve">NESMA </v>
          </cell>
          <cell r="D410" t="str">
            <v>Mohamed Hamza</v>
          </cell>
          <cell r="E410"/>
          <cell r="F410"/>
          <cell r="G410">
            <v>1600000</v>
          </cell>
          <cell r="H410"/>
          <cell r="I410"/>
          <cell r="J410">
            <v>240000</v>
          </cell>
          <cell r="K410">
            <v>1840000</v>
          </cell>
        </row>
        <row r="411">
          <cell r="A411">
            <v>10134</v>
          </cell>
          <cell r="B411" t="str">
            <v>BACS - RIYADH METRO</v>
          </cell>
          <cell r="C411" t="str">
            <v>BACS</v>
          </cell>
          <cell r="D411" t="str">
            <v>Mohamed Sadiq</v>
          </cell>
          <cell r="E411"/>
          <cell r="F411"/>
          <cell r="G411"/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10259</v>
          </cell>
          <cell r="B412" t="str">
            <v>Shura Central Hotel 1 (HC1)</v>
          </cell>
          <cell r="C412" t="str">
            <v>Red Sea</v>
          </cell>
          <cell r="D412" t="str">
            <v>Mohamed Sadiq</v>
          </cell>
          <cell r="E412"/>
          <cell r="F412"/>
          <cell r="G412">
            <v>2591593</v>
          </cell>
          <cell r="H412">
            <v>259159.30000000002</v>
          </cell>
          <cell r="I412">
            <v>25915.930000000004</v>
          </cell>
          <cell r="J412">
            <v>349865.05499999999</v>
          </cell>
          <cell r="K412">
            <v>2656382.8250000002</v>
          </cell>
        </row>
        <row r="413">
          <cell r="A413">
            <v>10263</v>
          </cell>
          <cell r="B413" t="str">
            <v>SINDALHA ISLAND Cluster 4</v>
          </cell>
          <cell r="C413" t="str">
            <v>BEC</v>
          </cell>
          <cell r="D413" t="str">
            <v>Mohamed Sadiq</v>
          </cell>
          <cell r="E413"/>
          <cell r="F413"/>
          <cell r="G413"/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10262</v>
          </cell>
          <cell r="B414" t="str">
            <v>Amaala Projects Steel</v>
          </cell>
          <cell r="C414" t="str">
            <v>HASSAN ALLAM CONSTRUCTION</v>
          </cell>
          <cell r="D414" t="str">
            <v>Mohamed Emad</v>
          </cell>
          <cell r="E414"/>
          <cell r="F414"/>
          <cell r="G414"/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10214</v>
          </cell>
          <cell r="B415" t="str">
            <v xml:space="preserve">Dr. Suleiman AL-Habib Hospital-Jeddah </v>
          </cell>
          <cell r="C415" t="str">
            <v>Dr. Suleiman AL-Habib Hospital</v>
          </cell>
          <cell r="D415" t="str">
            <v xml:space="preserve">Radwan </v>
          </cell>
          <cell r="E415"/>
          <cell r="F415"/>
          <cell r="G415"/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10239</v>
          </cell>
          <cell r="B416" t="str">
            <v>Al-Faqih Hospital</v>
          </cell>
          <cell r="C416" t="str">
            <v>Elkhereiji Commerce Contracting Co.</v>
          </cell>
          <cell r="D416" t="str">
            <v xml:space="preserve">Radwan </v>
          </cell>
          <cell r="E416"/>
          <cell r="F416"/>
          <cell r="G416"/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10236</v>
          </cell>
          <cell r="B417" t="str">
            <v>MADINA SCHOOLS</v>
          </cell>
          <cell r="C417" t="str">
            <v>BEC- MOBCO</v>
          </cell>
          <cell r="D417" t="str">
            <v xml:space="preserve">Radwan </v>
          </cell>
          <cell r="E417"/>
          <cell r="F417"/>
          <cell r="G417"/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>
            <v>10247</v>
          </cell>
          <cell r="B418" t="str">
            <v xml:space="preserve">MADINAH GATE </v>
          </cell>
          <cell r="C418" t="str">
            <v>Marco</v>
          </cell>
          <cell r="D418" t="str">
            <v xml:space="preserve">Radwan </v>
          </cell>
          <cell r="E418"/>
          <cell r="F418"/>
          <cell r="G418"/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10225</v>
          </cell>
          <cell r="B419" t="str">
            <v>KAP 5</v>
          </cell>
          <cell r="C419" t="str">
            <v>BEC</v>
          </cell>
          <cell r="D419" t="str">
            <v xml:space="preserve">Radwan </v>
          </cell>
          <cell r="E419"/>
          <cell r="F419"/>
          <cell r="G419"/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10261</v>
          </cell>
          <cell r="B420" t="str">
            <v>IKEA MADINA</v>
          </cell>
          <cell r="C420" t="str">
            <v>YOUSSEF MARROUN CONT</v>
          </cell>
          <cell r="D420" t="str">
            <v xml:space="preserve">Radwan </v>
          </cell>
          <cell r="E420"/>
          <cell r="F420"/>
          <cell r="G420"/>
          <cell r="H420">
            <v>0</v>
          </cell>
          <cell r="I420"/>
          <cell r="J420">
            <v>0</v>
          </cell>
          <cell r="K420">
            <v>0</v>
          </cell>
        </row>
        <row r="421">
          <cell r="A421">
            <v>10250</v>
          </cell>
          <cell r="B421" t="str">
            <v>Makarem El Madena Hotel</v>
          </cell>
          <cell r="C421" t="str">
            <v>Elkhereiji Commerce Contracting Co.</v>
          </cell>
          <cell r="D421" t="str">
            <v xml:space="preserve">Radwan </v>
          </cell>
          <cell r="E421"/>
          <cell r="F421"/>
          <cell r="G421">
            <v>346977</v>
          </cell>
          <cell r="H421">
            <v>69395.400000000009</v>
          </cell>
          <cell r="I421">
            <v>34697.700000000004</v>
          </cell>
          <cell r="J421">
            <v>41637.24</v>
          </cell>
          <cell r="K421">
            <v>284521.13999999996</v>
          </cell>
        </row>
        <row r="422">
          <cell r="A422">
            <v>10249</v>
          </cell>
          <cell r="B422" t="str">
            <v>Novotel Madinah Hotel</v>
          </cell>
          <cell r="C422" t="str">
            <v xml:space="preserve">Orient Construction Company </v>
          </cell>
          <cell r="D422" t="str">
            <v xml:space="preserve">Radwan </v>
          </cell>
          <cell r="E422"/>
          <cell r="F422"/>
          <cell r="G422">
            <v>1300000</v>
          </cell>
          <cell r="H422">
            <v>195000</v>
          </cell>
          <cell r="I422">
            <v>130000</v>
          </cell>
          <cell r="J422">
            <v>165750</v>
          </cell>
          <cell r="K422">
            <v>1140750</v>
          </cell>
        </row>
        <row r="423">
          <cell r="A423">
            <v>10139</v>
          </cell>
          <cell r="B423" t="str">
            <v>3E2 Station</v>
          </cell>
          <cell r="C423" t="str">
            <v>ANM</v>
          </cell>
          <cell r="D423" t="str">
            <v>Ibrahim ALRefai</v>
          </cell>
          <cell r="E423"/>
          <cell r="F423"/>
          <cell r="G423"/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10190</v>
          </cell>
          <cell r="B424" t="str">
            <v>KAFD-Sky Walk Link Bridge-S67</v>
          </cell>
          <cell r="C424" t="str">
            <v>BAYTUR</v>
          </cell>
          <cell r="D424" t="str">
            <v>Mohamed Zawwi</v>
          </cell>
          <cell r="E424"/>
          <cell r="F424"/>
          <cell r="G424"/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10097</v>
          </cell>
          <cell r="B425" t="str">
            <v xml:space="preserve">KAP2-A Riyadh </v>
          </cell>
          <cell r="C425" t="str">
            <v xml:space="preserve">Elseif </v>
          </cell>
          <cell r="D425" t="str">
            <v>Ismail Attia</v>
          </cell>
          <cell r="E425"/>
          <cell r="F425"/>
          <cell r="G425"/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10171</v>
          </cell>
          <cell r="B426" t="str">
            <v>SABIC HOSPITAL</v>
          </cell>
          <cell r="C426" t="str">
            <v>Alfawzan</v>
          </cell>
          <cell r="D426" t="str">
            <v>Ismail Attia</v>
          </cell>
          <cell r="E426"/>
          <cell r="F426"/>
          <cell r="G426"/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>
            <v>10233</v>
          </cell>
          <cell r="B427" t="str">
            <v>lamah tower</v>
          </cell>
          <cell r="C427" t="str">
            <v>Building Methods Contracting CO.</v>
          </cell>
          <cell r="D427" t="str">
            <v>Ismail Attia</v>
          </cell>
          <cell r="E427"/>
          <cell r="F427"/>
          <cell r="G427"/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10222</v>
          </cell>
          <cell r="B428" t="str">
            <v>Citc ALU Damam-Abha-Tabouk</v>
          </cell>
          <cell r="C428" t="str">
            <v xml:space="preserve">ALMOWATIN </v>
          </cell>
          <cell r="D428" t="str">
            <v>Ismail Attia</v>
          </cell>
          <cell r="E428"/>
          <cell r="F428"/>
          <cell r="G428"/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10230</v>
          </cell>
          <cell r="B429" t="str">
            <v>UNIVERSITY HOSPITAL-TABUK</v>
          </cell>
          <cell r="C429" t="str">
            <v>AL TAAFUF</v>
          </cell>
          <cell r="D429" t="str">
            <v>Ismail Attia</v>
          </cell>
          <cell r="E429"/>
          <cell r="F429"/>
          <cell r="G429"/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 t="str">
            <v>Alianma Bank</v>
          </cell>
          <cell r="B430" t="str">
            <v>Alianma Bank</v>
          </cell>
          <cell r="C430" t="str">
            <v>ACC</v>
          </cell>
          <cell r="D430" t="str">
            <v>Ismail Attia</v>
          </cell>
          <cell r="E430"/>
          <cell r="F430"/>
          <cell r="G430">
            <v>3132112.15</v>
          </cell>
          <cell r="H430">
            <v>626422.43000000005</v>
          </cell>
          <cell r="I430">
            <v>313211.21500000003</v>
          </cell>
          <cell r="J430">
            <v>375853.45799999993</v>
          </cell>
          <cell r="K430">
            <v>2568331.963</v>
          </cell>
        </row>
        <row r="431">
          <cell r="A431">
            <v>10179</v>
          </cell>
          <cell r="B431" t="str">
            <v>AL Hugayet Residential</v>
          </cell>
          <cell r="C431" t="str">
            <v>Abdel Hadi Al Hugayet Contracting</v>
          </cell>
          <cell r="D431" t="str">
            <v>Kareem Gamal</v>
          </cell>
          <cell r="E431"/>
          <cell r="F431"/>
          <cell r="G431"/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>
            <v>10183</v>
          </cell>
          <cell r="B432" t="str">
            <v xml:space="preserve">KFU PM </v>
          </cell>
          <cell r="C432" t="str">
            <v>Al Kefah</v>
          </cell>
          <cell r="D432" t="str">
            <v>Kareem Gamal</v>
          </cell>
          <cell r="E432"/>
          <cell r="F432"/>
          <cell r="G432"/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>
            <v>10156</v>
          </cell>
          <cell r="B433" t="str">
            <v>C76</v>
          </cell>
          <cell r="C433" t="str">
            <v>Raziat</v>
          </cell>
          <cell r="D433" t="str">
            <v>Kareem Gamal</v>
          </cell>
          <cell r="E433"/>
          <cell r="F433"/>
          <cell r="G433"/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10147</v>
          </cell>
          <cell r="B434" t="str">
            <v xml:space="preserve">KFU Schools </v>
          </cell>
          <cell r="C434" t="str">
            <v xml:space="preserve">Azmeel </v>
          </cell>
          <cell r="D434" t="str">
            <v>Kareem Gamal</v>
          </cell>
          <cell r="E434"/>
          <cell r="F434"/>
          <cell r="G434"/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10168</v>
          </cell>
          <cell r="B435" t="str">
            <v xml:space="preserve">ARAMCO MARTIME </v>
          </cell>
          <cell r="C435" t="str">
            <v>Alkhonini</v>
          </cell>
          <cell r="D435" t="str">
            <v>Kareem Gamal</v>
          </cell>
          <cell r="E435"/>
          <cell r="F435"/>
          <cell r="G435"/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10208</v>
          </cell>
          <cell r="B436" t="str">
            <v xml:space="preserve">WATER TRANSMISSION </v>
          </cell>
          <cell r="C436" t="str">
            <v>RTCC</v>
          </cell>
          <cell r="D436" t="str">
            <v>Kareem Gamal</v>
          </cell>
          <cell r="E436"/>
          <cell r="F436"/>
          <cell r="G436"/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KINGDOM GATE TOWER</v>
          </cell>
          <cell r="B437" t="str">
            <v>KINGDOM GATE TOWER</v>
          </cell>
          <cell r="C437"/>
          <cell r="D437" t="str">
            <v>Kareem Gamal</v>
          </cell>
          <cell r="E437"/>
          <cell r="F437"/>
          <cell r="G437"/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10248</v>
          </cell>
          <cell r="B438" t="str">
            <v>SINDALHA ISLAND Cluster 6</v>
          </cell>
          <cell r="C438" t="str">
            <v>BEC</v>
          </cell>
          <cell r="D438" t="str">
            <v>Amr Al Amari</v>
          </cell>
          <cell r="E438"/>
          <cell r="F438"/>
          <cell r="G438"/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>
            <v>10229</v>
          </cell>
          <cell r="B439" t="str">
            <v>KAFD-PARCEL NO.5.07 &amp; 5.08</v>
          </cell>
          <cell r="C439" t="str">
            <v>KAFD</v>
          </cell>
          <cell r="D439"/>
          <cell r="E439"/>
          <cell r="F439"/>
          <cell r="G439"/>
          <cell r="H439"/>
          <cell r="I439"/>
          <cell r="J439">
            <v>0</v>
          </cell>
          <cell r="K439">
            <v>0</v>
          </cell>
        </row>
        <row r="440">
          <cell r="A440">
            <v>10238</v>
          </cell>
          <cell r="B440" t="str">
            <v>Privet Villa E</v>
          </cell>
          <cell r="C440" t="str">
            <v>High Lines Decoration Company</v>
          </cell>
          <cell r="D440"/>
          <cell r="E440"/>
          <cell r="F440"/>
          <cell r="G440"/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>
            <v>10264</v>
          </cell>
          <cell r="B441" t="str">
            <v>SHURA HW-02</v>
          </cell>
          <cell r="C441" t="str">
            <v>RED SEA</v>
          </cell>
          <cell r="D441"/>
          <cell r="E441"/>
          <cell r="F441"/>
          <cell r="G441">
            <v>8236081.1999999993</v>
          </cell>
          <cell r="H441">
            <v>2470824.36</v>
          </cell>
          <cell r="I441">
            <v>823608.12</v>
          </cell>
          <cell r="J441">
            <v>864788.52599999995</v>
          </cell>
          <cell r="K441">
            <v>5806437.2459999993</v>
          </cell>
        </row>
        <row r="442">
          <cell r="A442">
            <v>10265</v>
          </cell>
          <cell r="B442" t="str">
            <v>SHURA HW-03</v>
          </cell>
          <cell r="C442" t="str">
            <v>RED SEA</v>
          </cell>
          <cell r="D442"/>
          <cell r="E442"/>
          <cell r="F442"/>
          <cell r="G442">
            <v>6745952.7000000002</v>
          </cell>
          <cell r="H442">
            <v>2023785.81</v>
          </cell>
          <cell r="I442">
            <v>674595.27</v>
          </cell>
          <cell r="J442">
            <v>708325.03350000002</v>
          </cell>
          <cell r="K442">
            <v>4755896.6535000009</v>
          </cell>
        </row>
        <row r="443">
          <cell r="A443">
            <v>10077</v>
          </cell>
          <cell r="B443" t="str">
            <v xml:space="preserve">KAP2-ALArab  </v>
          </cell>
          <cell r="C443" t="str">
            <v xml:space="preserve">Alarab </v>
          </cell>
          <cell r="D443" t="str">
            <v>Mohamed AbdALNabi</v>
          </cell>
          <cell r="E443"/>
          <cell r="F443"/>
          <cell r="G443"/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>
            <v>10137</v>
          </cell>
          <cell r="B444" t="str">
            <v>Sofitel</v>
          </cell>
          <cell r="C444" t="str">
            <v>MOBCO</v>
          </cell>
          <cell r="D444" t="str">
            <v>Mohamed AbdALNabi</v>
          </cell>
          <cell r="E444"/>
          <cell r="F444"/>
          <cell r="G444"/>
          <cell r="H444"/>
          <cell r="I444">
            <v>0</v>
          </cell>
          <cell r="J444">
            <v>0</v>
          </cell>
          <cell r="K444">
            <v>0</v>
          </cell>
        </row>
        <row r="445">
          <cell r="A445">
            <v>10245</v>
          </cell>
          <cell r="B445" t="str">
            <v>Madeedah</v>
          </cell>
          <cell r="C445" t="str">
            <v>Madeedah Hospitals</v>
          </cell>
          <cell r="D445" t="str">
            <v>Mohamed AbdALNabi</v>
          </cell>
          <cell r="E445"/>
          <cell r="F445"/>
          <cell r="G445"/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>
            <v>10251</v>
          </cell>
          <cell r="B446" t="str">
            <v xml:space="preserve">Air Product Neom Green Hydrogen </v>
          </cell>
          <cell r="C446" t="str">
            <v>NESMA UNITED INDUSTRIES</v>
          </cell>
          <cell r="D446" t="str">
            <v>Mohamed AbdALNabi</v>
          </cell>
          <cell r="E446"/>
          <cell r="F446"/>
          <cell r="G446"/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>
            <v>10240</v>
          </cell>
          <cell r="B447" t="str">
            <v>Takhasusi hub</v>
          </cell>
          <cell r="C447" t="str">
            <v xml:space="preserve">Amad Arabia Investment </v>
          </cell>
          <cell r="D447" t="str">
            <v>Mohamed AbdALNabi</v>
          </cell>
          <cell r="E447"/>
          <cell r="F447"/>
          <cell r="G447"/>
          <cell r="H447">
            <v>0</v>
          </cell>
          <cell r="I447"/>
          <cell r="J447">
            <v>0</v>
          </cell>
          <cell r="K447">
            <v>0</v>
          </cell>
        </row>
        <row r="448">
          <cell r="A448">
            <v>10012</v>
          </cell>
          <cell r="B448" t="str">
            <v>KAP-02 BEC</v>
          </cell>
          <cell r="C448" t="str">
            <v>BEC</v>
          </cell>
          <cell r="D448" t="str">
            <v xml:space="preserve">Ibrahim Mahmoud </v>
          </cell>
          <cell r="E448"/>
          <cell r="F448"/>
          <cell r="G448"/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>
            <v>10138</v>
          </cell>
          <cell r="B449" t="str">
            <v xml:space="preserve">KAP 4 BULLET PROOF </v>
          </cell>
          <cell r="C449" t="str">
            <v xml:space="preserve">Alarab </v>
          </cell>
          <cell r="D449" t="str">
            <v xml:space="preserve">Ibrahim Mahmoud </v>
          </cell>
          <cell r="E449"/>
          <cell r="F449"/>
          <cell r="G449"/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>
            <v>10088</v>
          </cell>
          <cell r="B450" t="str">
            <v xml:space="preserve">Training Center Najarn &amp; Al Zabnah </v>
          </cell>
          <cell r="C450" t="str">
            <v>RTCC</v>
          </cell>
          <cell r="D450" t="str">
            <v xml:space="preserve">Ibrahim Mahmoud </v>
          </cell>
          <cell r="E450"/>
          <cell r="F450"/>
          <cell r="G450"/>
          <cell r="H450"/>
          <cell r="I450">
            <v>0</v>
          </cell>
          <cell r="J450">
            <v>0</v>
          </cell>
          <cell r="K450">
            <v>0</v>
          </cell>
        </row>
        <row r="451">
          <cell r="A451">
            <v>10088</v>
          </cell>
          <cell r="B451" t="str">
            <v>RRS</v>
          </cell>
          <cell r="C451" t="str">
            <v>RTCC</v>
          </cell>
          <cell r="D451" t="str">
            <v xml:space="preserve">Ibrahim Mahmoud </v>
          </cell>
          <cell r="E451"/>
          <cell r="F451"/>
          <cell r="G451"/>
          <cell r="H451"/>
          <cell r="I451">
            <v>0</v>
          </cell>
          <cell r="J451">
            <v>0</v>
          </cell>
          <cell r="K451">
            <v>0</v>
          </cell>
        </row>
        <row r="452">
          <cell r="A452">
            <v>10256</v>
          </cell>
          <cell r="B452" t="str">
            <v>ELHAMRA ( 7 Project)</v>
          </cell>
          <cell r="C452" t="str">
            <v>SHAPOORJI PALLONJI MIDEAST</v>
          </cell>
          <cell r="D452" t="str">
            <v xml:space="preserve">Ibrahim Mahmoud </v>
          </cell>
          <cell r="E452"/>
          <cell r="F452"/>
          <cell r="G452">
            <v>5549856</v>
          </cell>
          <cell r="H452">
            <v>1109971.2</v>
          </cell>
          <cell r="I452">
            <v>554985.6</v>
          </cell>
          <cell r="J452">
            <v>665982.71999999997</v>
          </cell>
          <cell r="K452">
            <v>4550881.92</v>
          </cell>
        </row>
        <row r="453">
          <cell r="A453">
            <v>10080</v>
          </cell>
          <cell r="B453" t="str">
            <v>Riyadh Metro (Armetal)</v>
          </cell>
          <cell r="C453" t="str">
            <v>Armetal</v>
          </cell>
          <cell r="D453" t="str">
            <v>Asharf Youns</v>
          </cell>
          <cell r="E453"/>
          <cell r="F453"/>
          <cell r="G453"/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>
            <v>10241</v>
          </cell>
          <cell r="B454" t="str">
            <v>New Care Medical Clinics Building</v>
          </cell>
          <cell r="C454" t="str">
            <v>ESSENCE OF STABILITY</v>
          </cell>
          <cell r="D454" t="str">
            <v>Asharf Youns</v>
          </cell>
          <cell r="E454"/>
          <cell r="F454"/>
          <cell r="G454"/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>
            <v>10219</v>
          </cell>
          <cell r="B455" t="str">
            <v>KAIG</v>
          </cell>
          <cell r="C455" t="str">
            <v xml:space="preserve">ZAID ALHUSSAIN </v>
          </cell>
          <cell r="D455" t="str">
            <v>Asharf Youns</v>
          </cell>
          <cell r="E455"/>
          <cell r="F455"/>
          <cell r="G455">
            <v>831414.3</v>
          </cell>
          <cell r="H455">
            <v>207853.57500000001</v>
          </cell>
          <cell r="I455">
            <v>83141.430000000008</v>
          </cell>
          <cell r="J455">
            <v>93534.108750000014</v>
          </cell>
          <cell r="K455">
            <v>633953.40375000006</v>
          </cell>
        </row>
        <row r="456">
          <cell r="A456">
            <v>10254</v>
          </cell>
          <cell r="B456" t="str">
            <v>AL mishraq project - saudico-Aluminum</v>
          </cell>
          <cell r="C456" t="str">
            <v>SAUDI CONSTRUCTIONEERS Ltd.</v>
          </cell>
          <cell r="D456" t="str">
            <v>Asharf Youns</v>
          </cell>
          <cell r="E456"/>
          <cell r="F456"/>
          <cell r="G456">
            <v>1292078.6370000001</v>
          </cell>
          <cell r="H456">
            <v>258415.72740000003</v>
          </cell>
          <cell r="I456">
            <v>129207.86370000002</v>
          </cell>
          <cell r="J456">
            <v>155049.43644000002</v>
          </cell>
          <cell r="K456">
            <v>1059504.4823400001</v>
          </cell>
        </row>
        <row r="457">
          <cell r="A457">
            <v>10253</v>
          </cell>
          <cell r="B457" t="str">
            <v>AL mishraq project - saudico-Steel</v>
          </cell>
          <cell r="C457" t="str">
            <v>SAUDI CONSTRUCTIONEERS Ltd.</v>
          </cell>
          <cell r="D457" t="str">
            <v>Asharf Youns</v>
          </cell>
          <cell r="E457"/>
          <cell r="F457"/>
          <cell r="G457">
            <v>1247254.32</v>
          </cell>
          <cell r="H457">
            <v>498901.72800000006</v>
          </cell>
          <cell r="I457">
            <v>124725.43200000002</v>
          </cell>
          <cell r="J457">
            <v>112252.88879999999</v>
          </cell>
          <cell r="K457">
            <v>735880.04879999987</v>
          </cell>
        </row>
        <row r="458">
          <cell r="A458">
            <v>10234</v>
          </cell>
          <cell r="B458" t="str">
            <v>STC AQALAT SMART SQUARE PROJECT</v>
          </cell>
          <cell r="C458" t="str">
            <v>BEC</v>
          </cell>
          <cell r="D458" t="str">
            <v>Mohamed Hamza</v>
          </cell>
          <cell r="E458"/>
          <cell r="F458"/>
          <cell r="G458"/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Riyadh Avenue</v>
          </cell>
          <cell r="B459" t="str">
            <v>Riyadh Avenue</v>
          </cell>
          <cell r="C459" t="str">
            <v xml:space="preserve">NESMA </v>
          </cell>
          <cell r="D459" t="str">
            <v>Mohamed Hamza</v>
          </cell>
          <cell r="E459"/>
          <cell r="F459"/>
          <cell r="G459">
            <v>2100000</v>
          </cell>
          <cell r="H459"/>
          <cell r="I459"/>
          <cell r="J459">
            <v>315000</v>
          </cell>
          <cell r="K459">
            <v>2415000</v>
          </cell>
        </row>
        <row r="460">
          <cell r="A460">
            <v>10134</v>
          </cell>
          <cell r="B460" t="str">
            <v>BACS - RIYADH METRO</v>
          </cell>
          <cell r="C460" t="str">
            <v>BACS</v>
          </cell>
          <cell r="D460" t="str">
            <v>Mohamed Sadiq</v>
          </cell>
          <cell r="E460"/>
          <cell r="F460"/>
          <cell r="G460"/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>
            <v>10259</v>
          </cell>
          <cell r="B461" t="str">
            <v>Shura Central Hotel 1 (HC1)</v>
          </cell>
          <cell r="C461" t="str">
            <v>Red Sea</v>
          </cell>
          <cell r="D461" t="str">
            <v>Mohamed Sadiq</v>
          </cell>
          <cell r="E461"/>
          <cell r="F461"/>
          <cell r="G461">
            <v>1975047</v>
          </cell>
          <cell r="H461">
            <v>197504.7</v>
          </cell>
          <cell r="I461">
            <v>19750.47</v>
          </cell>
          <cell r="J461">
            <v>266631.34499999997</v>
          </cell>
          <cell r="K461">
            <v>2024423.175</v>
          </cell>
        </row>
        <row r="462">
          <cell r="A462">
            <v>10263</v>
          </cell>
          <cell r="B462" t="str">
            <v>SINDALHA ISLAND Cluster 4</v>
          </cell>
          <cell r="C462" t="str">
            <v>BEC</v>
          </cell>
          <cell r="D462" t="str">
            <v>Mohamed Sadiq</v>
          </cell>
          <cell r="E462"/>
          <cell r="F462"/>
          <cell r="G462"/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>
            <v>10262</v>
          </cell>
          <cell r="B463" t="str">
            <v>Amaala Projects Steel</v>
          </cell>
          <cell r="C463" t="str">
            <v>HASSAN ALLAM CONSTRUCTION</v>
          </cell>
          <cell r="D463" t="str">
            <v>Mohamed Emad</v>
          </cell>
          <cell r="E463"/>
          <cell r="F463"/>
          <cell r="G463"/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>
            <v>10214</v>
          </cell>
          <cell r="B464" t="str">
            <v xml:space="preserve">Dr. Suleiman AL-Habib Hospital-Jeddah </v>
          </cell>
          <cell r="C464" t="str">
            <v>Dr. Suleiman AL-Habib Hospital</v>
          </cell>
          <cell r="D464" t="str">
            <v xml:space="preserve">Radwan </v>
          </cell>
          <cell r="E464"/>
          <cell r="F464"/>
          <cell r="G464"/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>
            <v>10239</v>
          </cell>
          <cell r="B465" t="str">
            <v>Al-Faqih Hospital</v>
          </cell>
          <cell r="C465" t="str">
            <v>Elkhereiji Commerce Contracting Co.</v>
          </cell>
          <cell r="D465" t="str">
            <v xml:space="preserve">Radwan </v>
          </cell>
          <cell r="E465"/>
          <cell r="F465"/>
          <cell r="G465"/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>
            <v>10236</v>
          </cell>
          <cell r="B466" t="str">
            <v>MADINA SCHOOLS</v>
          </cell>
          <cell r="C466" t="str">
            <v>BEC- MOBCO</v>
          </cell>
          <cell r="D466" t="str">
            <v xml:space="preserve">Radwan </v>
          </cell>
          <cell r="E466"/>
          <cell r="F466"/>
          <cell r="G466"/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>
            <v>10247</v>
          </cell>
          <cell r="B467" t="str">
            <v xml:space="preserve">MADINAH GATE </v>
          </cell>
          <cell r="C467" t="str">
            <v>Marco</v>
          </cell>
          <cell r="D467" t="str">
            <v xml:space="preserve">Radwan </v>
          </cell>
          <cell r="E467"/>
          <cell r="F467"/>
          <cell r="G467"/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10225</v>
          </cell>
          <cell r="B468" t="str">
            <v>KAP 5</v>
          </cell>
          <cell r="C468" t="str">
            <v>BEC</v>
          </cell>
          <cell r="D468" t="str">
            <v xml:space="preserve">Radwan </v>
          </cell>
          <cell r="E468"/>
          <cell r="F468"/>
          <cell r="G468"/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>
            <v>10261</v>
          </cell>
          <cell r="B469" t="str">
            <v>IKEA MADINA</v>
          </cell>
          <cell r="C469" t="str">
            <v>YOUSSEF MARROUN CONT</v>
          </cell>
          <cell r="D469" t="str">
            <v xml:space="preserve">Radwan </v>
          </cell>
          <cell r="E469"/>
          <cell r="F469"/>
          <cell r="G469"/>
          <cell r="H469">
            <v>0</v>
          </cell>
          <cell r="I469"/>
          <cell r="J469">
            <v>0</v>
          </cell>
          <cell r="K469">
            <v>0</v>
          </cell>
        </row>
        <row r="470">
          <cell r="A470">
            <v>10250</v>
          </cell>
          <cell r="B470" t="str">
            <v>Makarem El Madena Hotel</v>
          </cell>
          <cell r="C470" t="str">
            <v>Elkhereiji Commerce Contracting Co.</v>
          </cell>
          <cell r="D470" t="str">
            <v xml:space="preserve">Radwan </v>
          </cell>
          <cell r="E470"/>
          <cell r="F470"/>
          <cell r="G470"/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>
            <v>10249</v>
          </cell>
          <cell r="B471" t="str">
            <v>Novotel Madinah Hotel</v>
          </cell>
          <cell r="C471" t="str">
            <v xml:space="preserve">Orient Construction Company </v>
          </cell>
          <cell r="D471" t="str">
            <v xml:space="preserve">Radwan </v>
          </cell>
          <cell r="E471"/>
          <cell r="F471"/>
          <cell r="G471">
            <v>1290000</v>
          </cell>
          <cell r="H471">
            <v>193500</v>
          </cell>
          <cell r="I471">
            <v>129000</v>
          </cell>
          <cell r="J471">
            <v>164475</v>
          </cell>
          <cell r="K471">
            <v>1131975</v>
          </cell>
        </row>
        <row r="472">
          <cell r="A472">
            <v>10139</v>
          </cell>
          <cell r="B472" t="str">
            <v>3E2 Station</v>
          </cell>
          <cell r="C472" t="str">
            <v>ANM</v>
          </cell>
          <cell r="D472" t="str">
            <v>Ibrahim ALRefai</v>
          </cell>
          <cell r="E472"/>
          <cell r="F472"/>
          <cell r="G472"/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10190</v>
          </cell>
          <cell r="B473" t="str">
            <v>KAFD-Sky Walk Link Bridge-S67</v>
          </cell>
          <cell r="C473" t="str">
            <v>BAYTUR</v>
          </cell>
          <cell r="D473" t="str">
            <v>Mohamed Zawwi</v>
          </cell>
          <cell r="E473"/>
          <cell r="F473"/>
          <cell r="G473"/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10097</v>
          </cell>
          <cell r="B474" t="str">
            <v xml:space="preserve">KAP2-A Riyadh </v>
          </cell>
          <cell r="C474" t="str">
            <v xml:space="preserve">Elseif </v>
          </cell>
          <cell r="D474" t="str">
            <v>Ismail Attia</v>
          </cell>
          <cell r="E474"/>
          <cell r="F474"/>
          <cell r="G474"/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10171</v>
          </cell>
          <cell r="B475" t="str">
            <v>SABIC HOSPITAL</v>
          </cell>
          <cell r="C475" t="str">
            <v>Alfawzan</v>
          </cell>
          <cell r="D475" t="str">
            <v>Ismail Attia</v>
          </cell>
          <cell r="E475"/>
          <cell r="F475"/>
          <cell r="G475"/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>
            <v>10233</v>
          </cell>
          <cell r="B476" t="str">
            <v>lamah tower</v>
          </cell>
          <cell r="C476" t="str">
            <v>Building Methods Contracting CO.</v>
          </cell>
          <cell r="D476" t="str">
            <v>Ismail Attia</v>
          </cell>
          <cell r="E476"/>
          <cell r="F476"/>
          <cell r="G476"/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10222</v>
          </cell>
          <cell r="B477" t="str">
            <v>Citc ALU Damam-Abha-Tabouk</v>
          </cell>
          <cell r="C477" t="str">
            <v xml:space="preserve">ALMOWATIN </v>
          </cell>
          <cell r="D477" t="str">
            <v>Ismail Attia</v>
          </cell>
          <cell r="E477"/>
          <cell r="F477"/>
          <cell r="G477"/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>
            <v>10230</v>
          </cell>
          <cell r="B478" t="str">
            <v>UNIVERSITY HOSPITAL-TABUK</v>
          </cell>
          <cell r="C478" t="str">
            <v>AL TAAFUF</v>
          </cell>
          <cell r="D478" t="str">
            <v>Ismail Attia</v>
          </cell>
          <cell r="E478"/>
          <cell r="F478"/>
          <cell r="G478"/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Alianma Bank</v>
          </cell>
          <cell r="B479" t="str">
            <v>Alianma Bank</v>
          </cell>
          <cell r="C479" t="str">
            <v>ACC</v>
          </cell>
          <cell r="D479" t="str">
            <v>Ismail Attia</v>
          </cell>
          <cell r="E479"/>
          <cell r="F479"/>
          <cell r="G479">
            <v>762858.3</v>
          </cell>
          <cell r="H479">
            <v>152571.66</v>
          </cell>
          <cell r="I479">
            <v>76285.83</v>
          </cell>
          <cell r="J479">
            <v>91542.995999999999</v>
          </cell>
          <cell r="K479">
            <v>625543.8060000001</v>
          </cell>
        </row>
        <row r="480">
          <cell r="A480">
            <v>10179</v>
          </cell>
          <cell r="B480" t="str">
            <v>AL Hugayet Residential</v>
          </cell>
          <cell r="C480" t="str">
            <v>Abdel Hadi Al Hugayet Contracting</v>
          </cell>
          <cell r="D480" t="str">
            <v>Kareem Gamal</v>
          </cell>
          <cell r="E480"/>
          <cell r="F480"/>
          <cell r="G480"/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10183</v>
          </cell>
          <cell r="B481" t="str">
            <v xml:space="preserve">KFU PM </v>
          </cell>
          <cell r="C481" t="str">
            <v>Al Kefah</v>
          </cell>
          <cell r="D481" t="str">
            <v>Kareem Gamal</v>
          </cell>
          <cell r="E481"/>
          <cell r="F481"/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>
            <v>10156</v>
          </cell>
          <cell r="B482" t="str">
            <v>C76</v>
          </cell>
          <cell r="C482" t="str">
            <v>Raziat</v>
          </cell>
          <cell r="D482" t="str">
            <v>Kareem Gamal</v>
          </cell>
          <cell r="E482"/>
          <cell r="F482"/>
          <cell r="G482"/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10147</v>
          </cell>
          <cell r="B483" t="str">
            <v xml:space="preserve">KFU Schools </v>
          </cell>
          <cell r="C483" t="str">
            <v xml:space="preserve">Azmeel </v>
          </cell>
          <cell r="D483" t="str">
            <v>Kareem Gamal</v>
          </cell>
          <cell r="E483"/>
          <cell r="F483"/>
          <cell r="G483"/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10168</v>
          </cell>
          <cell r="B484" t="str">
            <v xml:space="preserve">ARAMCO MARTIME </v>
          </cell>
          <cell r="C484" t="str">
            <v>Alkhonini</v>
          </cell>
          <cell r="D484" t="str">
            <v>Kareem Gamal</v>
          </cell>
          <cell r="E484"/>
          <cell r="F484"/>
          <cell r="G484"/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>
            <v>10208</v>
          </cell>
          <cell r="B485" t="str">
            <v xml:space="preserve">WATER TRANSMISSION </v>
          </cell>
          <cell r="C485" t="str">
            <v>RTCC</v>
          </cell>
          <cell r="D485" t="str">
            <v>Kareem Gamal</v>
          </cell>
          <cell r="E485"/>
          <cell r="F485"/>
          <cell r="G485"/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KINGDOM GATE TOWER</v>
          </cell>
          <cell r="B486" t="str">
            <v>KINGDOM GATE TOWER</v>
          </cell>
          <cell r="C486"/>
          <cell r="D486" t="str">
            <v>Kareem Gamal</v>
          </cell>
          <cell r="E486"/>
          <cell r="F486"/>
          <cell r="G486"/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>
            <v>10248</v>
          </cell>
          <cell r="B487" t="str">
            <v>SINDALHA ISLAND Cluster 6</v>
          </cell>
          <cell r="C487" t="str">
            <v>BEC</v>
          </cell>
          <cell r="D487" t="str">
            <v>Amr Al Amari</v>
          </cell>
          <cell r="E487"/>
          <cell r="F487"/>
          <cell r="G487"/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>
            <v>10229</v>
          </cell>
          <cell r="B488" t="str">
            <v>KAFD-PARCEL NO.5.07 &amp; 5.08</v>
          </cell>
          <cell r="C488" t="str">
            <v>KAFD</v>
          </cell>
          <cell r="D488"/>
          <cell r="E488"/>
          <cell r="F488"/>
          <cell r="G488"/>
          <cell r="H488"/>
          <cell r="I488"/>
          <cell r="J488">
            <v>0</v>
          </cell>
          <cell r="K488">
            <v>0</v>
          </cell>
        </row>
        <row r="489">
          <cell r="A489">
            <v>10238</v>
          </cell>
          <cell r="B489" t="str">
            <v>Privet Villa E</v>
          </cell>
          <cell r="C489" t="str">
            <v>High Lines Decoration Company</v>
          </cell>
          <cell r="D489"/>
          <cell r="E489"/>
          <cell r="F489"/>
          <cell r="G489"/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>
            <v>10264</v>
          </cell>
          <cell r="B490" t="str">
            <v>SHURA HW-02</v>
          </cell>
          <cell r="C490" t="str">
            <v>RED SEA</v>
          </cell>
          <cell r="D490"/>
          <cell r="E490"/>
          <cell r="F490"/>
          <cell r="G490">
            <v>10981441.600000001</v>
          </cell>
          <cell r="H490">
            <v>3294432.4800000004</v>
          </cell>
          <cell r="I490">
            <v>1098144.1600000001</v>
          </cell>
          <cell r="J490">
            <v>1153051.368</v>
          </cell>
          <cell r="K490">
            <v>7741916.3280000007</v>
          </cell>
        </row>
        <row r="491">
          <cell r="A491">
            <v>10265</v>
          </cell>
          <cell r="B491" t="str">
            <v>SHURA HW-03</v>
          </cell>
          <cell r="C491" t="str">
            <v>RED SEA</v>
          </cell>
          <cell r="D491"/>
          <cell r="E491"/>
          <cell r="F491"/>
          <cell r="G491">
            <v>8994603.5999999996</v>
          </cell>
          <cell r="H491">
            <v>2698381.0799999996</v>
          </cell>
          <cell r="I491">
            <v>899460.36</v>
          </cell>
          <cell r="J491">
            <v>944433.37799999991</v>
          </cell>
          <cell r="K491">
            <v>6341195.5379999988</v>
          </cell>
        </row>
        <row r="492">
          <cell r="A492">
            <v>10077</v>
          </cell>
          <cell r="B492" t="str">
            <v xml:space="preserve">KAP2-ALArab  </v>
          </cell>
          <cell r="C492" t="str">
            <v xml:space="preserve">Alarab </v>
          </cell>
          <cell r="D492" t="str">
            <v>Mohamed AbdALNabi</v>
          </cell>
          <cell r="E492"/>
          <cell r="F492"/>
          <cell r="G492"/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>
            <v>10137</v>
          </cell>
          <cell r="B493" t="str">
            <v>Sofitel</v>
          </cell>
          <cell r="C493" t="str">
            <v>MOBCO</v>
          </cell>
          <cell r="D493" t="str">
            <v>Mohamed AbdALNabi</v>
          </cell>
          <cell r="E493"/>
          <cell r="F493"/>
          <cell r="G493"/>
          <cell r="H493"/>
          <cell r="I493">
            <v>0</v>
          </cell>
          <cell r="J493">
            <v>0</v>
          </cell>
          <cell r="K493">
            <v>0</v>
          </cell>
        </row>
        <row r="494">
          <cell r="A494">
            <v>10245</v>
          </cell>
          <cell r="B494" t="str">
            <v>Madeedah</v>
          </cell>
          <cell r="C494" t="str">
            <v>Madeedah Hospitals</v>
          </cell>
          <cell r="D494" t="str">
            <v>Mohamed AbdALNabi</v>
          </cell>
          <cell r="E494"/>
          <cell r="F494"/>
          <cell r="G494"/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>
            <v>10251</v>
          </cell>
          <cell r="B495" t="str">
            <v xml:space="preserve">Air Product Neom Green Hydrogen </v>
          </cell>
          <cell r="C495" t="str">
            <v>NESMA UNITED INDUSTRIES</v>
          </cell>
          <cell r="D495" t="str">
            <v>Mohamed AbdALNabi</v>
          </cell>
          <cell r="E495"/>
          <cell r="F495"/>
          <cell r="G495"/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10240</v>
          </cell>
          <cell r="B496" t="str">
            <v>Takhasusi hub</v>
          </cell>
          <cell r="C496" t="str">
            <v xml:space="preserve">Amad Arabia Investment </v>
          </cell>
          <cell r="D496" t="str">
            <v>Mohamed AbdALNabi</v>
          </cell>
          <cell r="E496"/>
          <cell r="F496"/>
          <cell r="G496"/>
          <cell r="H496">
            <v>0</v>
          </cell>
          <cell r="I496"/>
          <cell r="J496">
            <v>0</v>
          </cell>
          <cell r="K496">
            <v>0</v>
          </cell>
        </row>
        <row r="497">
          <cell r="A497">
            <v>10012</v>
          </cell>
          <cell r="B497" t="str">
            <v>KAP-02 BEC</v>
          </cell>
          <cell r="C497" t="str">
            <v>BEC</v>
          </cell>
          <cell r="D497" t="str">
            <v xml:space="preserve">Ibrahim Mahmoud </v>
          </cell>
          <cell r="E497"/>
          <cell r="F497"/>
          <cell r="G497"/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A498">
            <v>10138</v>
          </cell>
          <cell r="B498" t="str">
            <v xml:space="preserve">KAP 4 BULLET PROOF </v>
          </cell>
          <cell r="C498" t="str">
            <v xml:space="preserve">Alarab </v>
          </cell>
          <cell r="D498" t="str">
            <v xml:space="preserve">Ibrahim Mahmoud </v>
          </cell>
          <cell r="E498"/>
          <cell r="F498"/>
          <cell r="G498"/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>
            <v>10088</v>
          </cell>
          <cell r="B499" t="str">
            <v xml:space="preserve">Training Center Najarn &amp; Al Zabnah </v>
          </cell>
          <cell r="C499" t="str">
            <v>RTCC</v>
          </cell>
          <cell r="D499" t="str">
            <v xml:space="preserve">Ibrahim Mahmoud </v>
          </cell>
          <cell r="E499"/>
          <cell r="F499"/>
          <cell r="G499"/>
          <cell r="H499"/>
          <cell r="I499">
            <v>0</v>
          </cell>
          <cell r="J499">
            <v>0</v>
          </cell>
          <cell r="K499">
            <v>0</v>
          </cell>
        </row>
        <row r="500">
          <cell r="A500">
            <v>10088</v>
          </cell>
          <cell r="B500" t="str">
            <v>RRS</v>
          </cell>
          <cell r="C500" t="str">
            <v>RTCC</v>
          </cell>
          <cell r="D500" t="str">
            <v xml:space="preserve">Ibrahim Mahmoud </v>
          </cell>
          <cell r="E500"/>
          <cell r="F500"/>
          <cell r="G500"/>
          <cell r="H500"/>
          <cell r="I500">
            <v>0</v>
          </cell>
          <cell r="J500">
            <v>0</v>
          </cell>
          <cell r="K500">
            <v>0</v>
          </cell>
        </row>
        <row r="501">
          <cell r="A501">
            <v>10256</v>
          </cell>
          <cell r="B501" t="str">
            <v>ELHAMRA ( 7 Project)</v>
          </cell>
          <cell r="C501" t="str">
            <v>SHAPOORJI PALLONJI MIDEAST</v>
          </cell>
          <cell r="D501" t="str">
            <v xml:space="preserve">Ibrahim Mahmoud </v>
          </cell>
          <cell r="E501"/>
          <cell r="F501"/>
          <cell r="G501"/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>
            <v>10080</v>
          </cell>
          <cell r="B502" t="str">
            <v>Riyadh Metro (Armetal)</v>
          </cell>
          <cell r="C502" t="str">
            <v>Armetal</v>
          </cell>
          <cell r="D502" t="str">
            <v>Asharf Youns</v>
          </cell>
          <cell r="E502"/>
          <cell r="F502"/>
          <cell r="G502"/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10241</v>
          </cell>
          <cell r="B503" t="str">
            <v>New Care Medical Clinics Building</v>
          </cell>
          <cell r="C503" t="str">
            <v>ESSENCE OF STABILITY</v>
          </cell>
          <cell r="D503" t="str">
            <v>Asharf Youns</v>
          </cell>
          <cell r="E503"/>
          <cell r="F503"/>
          <cell r="G503"/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>
            <v>10219</v>
          </cell>
          <cell r="B504" t="str">
            <v>KAIG</v>
          </cell>
          <cell r="C504" t="str">
            <v xml:space="preserve">ZAID ALHUSSAIN </v>
          </cell>
          <cell r="D504" t="str">
            <v>Asharf Youns</v>
          </cell>
          <cell r="E504"/>
          <cell r="F504"/>
          <cell r="G504">
            <v>831414.3</v>
          </cell>
          <cell r="H504">
            <v>207853.57500000001</v>
          </cell>
          <cell r="I504">
            <v>83141.430000000008</v>
          </cell>
          <cell r="J504">
            <v>93534.108750000014</v>
          </cell>
          <cell r="K504">
            <v>633953.40375000006</v>
          </cell>
        </row>
        <row r="505">
          <cell r="A505">
            <v>10254</v>
          </cell>
          <cell r="B505" t="str">
            <v>AL mishraq project - saudico-Aluminum</v>
          </cell>
          <cell r="C505" t="str">
            <v>SAUDI CONSTRUCTIONEERS Ltd.</v>
          </cell>
          <cell r="D505" t="str">
            <v>Asharf Youns</v>
          </cell>
          <cell r="E505"/>
          <cell r="F505"/>
          <cell r="G505">
            <v>1292078.6370000001</v>
          </cell>
          <cell r="H505">
            <v>258415.72740000003</v>
          </cell>
          <cell r="I505">
            <v>129207.86370000002</v>
          </cell>
          <cell r="J505">
            <v>155049.43644000002</v>
          </cell>
          <cell r="K505">
            <v>1059504.4823400001</v>
          </cell>
        </row>
        <row r="506">
          <cell r="A506">
            <v>10253</v>
          </cell>
          <cell r="B506" t="str">
            <v>AL mishraq project - saudico-Steel</v>
          </cell>
          <cell r="C506" t="str">
            <v>SAUDI CONSTRUCTIONEERS Ltd.</v>
          </cell>
          <cell r="D506" t="str">
            <v>Asharf Youns</v>
          </cell>
          <cell r="E506"/>
          <cell r="F506"/>
          <cell r="G506"/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>
            <v>10234</v>
          </cell>
          <cell r="B507" t="str">
            <v>STC AQALAT SMART SQUARE PROJECT</v>
          </cell>
          <cell r="C507" t="str">
            <v>BEC</v>
          </cell>
          <cell r="D507" t="str">
            <v>Mohamed Hamza</v>
          </cell>
          <cell r="E507"/>
          <cell r="F507"/>
          <cell r="G507"/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Riyadh Avenue</v>
          </cell>
          <cell r="B508" t="str">
            <v>Riyadh Avenue</v>
          </cell>
          <cell r="C508" t="str">
            <v xml:space="preserve">NESMA </v>
          </cell>
          <cell r="D508" t="str">
            <v>Mohamed Hamza</v>
          </cell>
          <cell r="E508"/>
          <cell r="F508"/>
          <cell r="G508">
            <v>1750000</v>
          </cell>
          <cell r="H508"/>
          <cell r="I508"/>
          <cell r="J508">
            <v>262500</v>
          </cell>
          <cell r="K508">
            <v>2012500</v>
          </cell>
        </row>
        <row r="509">
          <cell r="A509">
            <v>10134</v>
          </cell>
          <cell r="B509" t="str">
            <v>BACS - RIYADH METRO</v>
          </cell>
          <cell r="C509" t="str">
            <v>BACS</v>
          </cell>
          <cell r="D509" t="str">
            <v>Mohamed Sadiq</v>
          </cell>
          <cell r="E509"/>
          <cell r="F509"/>
          <cell r="G509"/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>
            <v>10259</v>
          </cell>
          <cell r="B510" t="str">
            <v>Shura Central Hotel 1 (HC1)</v>
          </cell>
          <cell r="C510" t="str">
            <v>Red Sea</v>
          </cell>
          <cell r="D510" t="str">
            <v>Mohamed Sadiq</v>
          </cell>
          <cell r="E510"/>
          <cell r="F510"/>
          <cell r="G510">
            <v>1716890</v>
          </cell>
          <cell r="H510">
            <v>171689</v>
          </cell>
          <cell r="I510">
            <v>17168.900000000001</v>
          </cell>
          <cell r="J510">
            <v>231780.15</v>
          </cell>
          <cell r="K510">
            <v>1759812.25</v>
          </cell>
        </row>
        <row r="511">
          <cell r="A511">
            <v>10263</v>
          </cell>
          <cell r="B511" t="str">
            <v>SINDALHA ISLAND Cluster 4</v>
          </cell>
          <cell r="C511" t="str">
            <v>BEC</v>
          </cell>
          <cell r="D511" t="str">
            <v>Mohamed Sadiq</v>
          </cell>
          <cell r="E511"/>
          <cell r="F511"/>
          <cell r="G511"/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10262</v>
          </cell>
          <cell r="B512" t="str">
            <v>Amaala Projects Steel</v>
          </cell>
          <cell r="C512" t="str">
            <v>HASSAN ALLAM CONSTRUCTION</v>
          </cell>
          <cell r="D512" t="str">
            <v>Mohamed Emad</v>
          </cell>
          <cell r="E512"/>
          <cell r="F512"/>
          <cell r="G512"/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>
            <v>10214</v>
          </cell>
          <cell r="B513" t="str">
            <v xml:space="preserve">Dr. Suleiman AL-Habib Hospital-Jeddah </v>
          </cell>
          <cell r="C513" t="str">
            <v>Dr. Suleiman AL-Habib Hospital</v>
          </cell>
          <cell r="D513" t="str">
            <v xml:space="preserve">Radwan </v>
          </cell>
          <cell r="E513"/>
          <cell r="F513"/>
          <cell r="G513"/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10239</v>
          </cell>
          <cell r="B514" t="str">
            <v>Al-Faqih Hospital</v>
          </cell>
          <cell r="C514" t="str">
            <v>Elkhereiji Commerce Contracting Co.</v>
          </cell>
          <cell r="D514" t="str">
            <v xml:space="preserve">Radwan </v>
          </cell>
          <cell r="E514"/>
          <cell r="F514"/>
          <cell r="G514"/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10236</v>
          </cell>
          <cell r="B515" t="str">
            <v>MADINA SCHOOLS</v>
          </cell>
          <cell r="C515" t="str">
            <v>BEC- MOBCO</v>
          </cell>
          <cell r="D515" t="str">
            <v xml:space="preserve">Radwan </v>
          </cell>
          <cell r="E515"/>
          <cell r="F515"/>
          <cell r="G515"/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10247</v>
          </cell>
          <cell r="B516" t="str">
            <v xml:space="preserve">MADINAH GATE </v>
          </cell>
          <cell r="C516" t="str">
            <v>Marco</v>
          </cell>
          <cell r="D516" t="str">
            <v xml:space="preserve">Radwan </v>
          </cell>
          <cell r="E516"/>
          <cell r="F516"/>
          <cell r="G516"/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10225</v>
          </cell>
          <cell r="B517" t="str">
            <v>KAP 5</v>
          </cell>
          <cell r="C517" t="str">
            <v>BEC</v>
          </cell>
          <cell r="D517" t="str">
            <v xml:space="preserve">Radwan </v>
          </cell>
          <cell r="E517"/>
          <cell r="F517"/>
          <cell r="G517"/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10261</v>
          </cell>
          <cell r="B518" t="str">
            <v>IKEA MADINA</v>
          </cell>
          <cell r="C518" t="str">
            <v>YOUSSEF MARROUN CONT</v>
          </cell>
          <cell r="D518" t="str">
            <v xml:space="preserve">Radwan </v>
          </cell>
          <cell r="E518"/>
          <cell r="F518"/>
          <cell r="G518"/>
          <cell r="H518">
            <v>0</v>
          </cell>
          <cell r="I518"/>
          <cell r="J518">
            <v>0</v>
          </cell>
          <cell r="K518">
            <v>0</v>
          </cell>
        </row>
        <row r="519">
          <cell r="A519">
            <v>10250</v>
          </cell>
          <cell r="B519" t="str">
            <v>Makarem El Madena Hotel</v>
          </cell>
          <cell r="C519" t="str">
            <v>Elkhereiji Commerce Contracting Co.</v>
          </cell>
          <cell r="D519" t="str">
            <v xml:space="preserve">Radwan </v>
          </cell>
          <cell r="E519"/>
          <cell r="F519"/>
          <cell r="G519"/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>
            <v>10249</v>
          </cell>
          <cell r="B520" t="str">
            <v>Novotel Madinah Hotel</v>
          </cell>
          <cell r="C520" t="str">
            <v xml:space="preserve">Orient Construction Company </v>
          </cell>
          <cell r="D520" t="str">
            <v xml:space="preserve">Radwan </v>
          </cell>
          <cell r="E520"/>
          <cell r="F520"/>
          <cell r="G520"/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10139</v>
          </cell>
          <cell r="B521" t="str">
            <v>3E2 Station</v>
          </cell>
          <cell r="C521" t="str">
            <v>ANM</v>
          </cell>
          <cell r="D521" t="str">
            <v>Ibrahim ALRefai</v>
          </cell>
          <cell r="E521"/>
          <cell r="F521"/>
          <cell r="G521"/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>
            <v>10190</v>
          </cell>
          <cell r="B522" t="str">
            <v>KAFD-Sky Walk Link Bridge-S67</v>
          </cell>
          <cell r="C522" t="str">
            <v>BAYTUR</v>
          </cell>
          <cell r="D522" t="str">
            <v>Mohamed Zawwi</v>
          </cell>
          <cell r="E522"/>
          <cell r="F522"/>
          <cell r="G522"/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10097</v>
          </cell>
          <cell r="B523" t="str">
            <v xml:space="preserve">KAP2-A Riyadh </v>
          </cell>
          <cell r="C523" t="str">
            <v xml:space="preserve">Elseif </v>
          </cell>
          <cell r="D523" t="str">
            <v>Ismail Attia</v>
          </cell>
          <cell r="E523"/>
          <cell r="F523"/>
          <cell r="G523"/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10171</v>
          </cell>
          <cell r="B524" t="str">
            <v>SABIC HOSPITAL</v>
          </cell>
          <cell r="C524" t="str">
            <v>Alfawzan</v>
          </cell>
          <cell r="D524" t="str">
            <v>Ismail Attia</v>
          </cell>
          <cell r="E524"/>
          <cell r="F524"/>
          <cell r="G524"/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>
            <v>10233</v>
          </cell>
          <cell r="B525" t="str">
            <v>lamah tower</v>
          </cell>
          <cell r="C525" t="str">
            <v>Building Methods Contracting CO.</v>
          </cell>
          <cell r="D525" t="str">
            <v>Ismail Attia</v>
          </cell>
          <cell r="E525"/>
          <cell r="F525"/>
          <cell r="G525"/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>
            <v>10222</v>
          </cell>
          <cell r="B526" t="str">
            <v>Citc ALU Damam-Abha-Tabouk</v>
          </cell>
          <cell r="C526" t="str">
            <v xml:space="preserve">ALMOWATIN </v>
          </cell>
          <cell r="D526" t="str">
            <v>Ismail Attia</v>
          </cell>
          <cell r="E526"/>
          <cell r="F526"/>
          <cell r="G526"/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A527">
            <v>10230</v>
          </cell>
          <cell r="B527" t="str">
            <v>UNIVERSITY HOSPITAL-TABUK</v>
          </cell>
          <cell r="C527" t="str">
            <v>AL TAAFUF</v>
          </cell>
          <cell r="D527" t="str">
            <v>Ismail Attia</v>
          </cell>
          <cell r="E527"/>
          <cell r="F527"/>
          <cell r="G527"/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 t="str">
            <v>Alianma Bank</v>
          </cell>
          <cell r="B528" t="str">
            <v>Alianma Bank</v>
          </cell>
          <cell r="C528" t="str">
            <v>ACC</v>
          </cell>
          <cell r="D528" t="str">
            <v>Ismail Attia</v>
          </cell>
          <cell r="E528"/>
          <cell r="F528"/>
          <cell r="G528">
            <v>1404601.39</v>
          </cell>
          <cell r="H528">
            <v>280920.27799999999</v>
          </cell>
          <cell r="I528">
            <v>140460.139</v>
          </cell>
          <cell r="J528">
            <v>168552.16679999998</v>
          </cell>
          <cell r="K528">
            <v>1151773.1398</v>
          </cell>
        </row>
        <row r="529">
          <cell r="A529">
            <v>10179</v>
          </cell>
          <cell r="B529" t="str">
            <v>AL Hugayet Residential</v>
          </cell>
          <cell r="C529" t="str">
            <v>Abdel Hadi Al Hugayet Contracting</v>
          </cell>
          <cell r="D529" t="str">
            <v>Kareem Gamal</v>
          </cell>
          <cell r="E529"/>
          <cell r="F529"/>
          <cell r="G529"/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10183</v>
          </cell>
          <cell r="B530" t="str">
            <v xml:space="preserve">KFU PM </v>
          </cell>
          <cell r="C530" t="str">
            <v>Al Kefah</v>
          </cell>
          <cell r="D530" t="str">
            <v>Kareem Gamal</v>
          </cell>
          <cell r="E530"/>
          <cell r="F530"/>
          <cell r="G530"/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10156</v>
          </cell>
          <cell r="B531" t="str">
            <v>C76</v>
          </cell>
          <cell r="C531" t="str">
            <v>Raziat</v>
          </cell>
          <cell r="D531" t="str">
            <v>Kareem Gamal</v>
          </cell>
          <cell r="E531"/>
          <cell r="F531"/>
          <cell r="G531"/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A532">
            <v>10147</v>
          </cell>
          <cell r="B532" t="str">
            <v xml:space="preserve">KFU Schools </v>
          </cell>
          <cell r="C532" t="str">
            <v xml:space="preserve">Azmeel </v>
          </cell>
          <cell r="D532" t="str">
            <v>Kareem Gamal</v>
          </cell>
          <cell r="E532"/>
          <cell r="F532"/>
          <cell r="G532"/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10168</v>
          </cell>
          <cell r="B533" t="str">
            <v xml:space="preserve">ARAMCO MARTIME </v>
          </cell>
          <cell r="C533" t="str">
            <v>Alkhonini</v>
          </cell>
          <cell r="D533" t="str">
            <v>Kareem Gamal</v>
          </cell>
          <cell r="E533"/>
          <cell r="F533"/>
          <cell r="G533"/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10208</v>
          </cell>
          <cell r="B534" t="str">
            <v xml:space="preserve">WATER TRANSMISSION </v>
          </cell>
          <cell r="C534" t="str">
            <v>RTCC</v>
          </cell>
          <cell r="D534" t="str">
            <v>Kareem Gamal</v>
          </cell>
          <cell r="E534"/>
          <cell r="F534"/>
          <cell r="G534"/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KINGDOM GATE TOWER</v>
          </cell>
          <cell r="B535" t="str">
            <v>KINGDOM GATE TOWER</v>
          </cell>
          <cell r="C535"/>
          <cell r="D535" t="str">
            <v>Kareem Gamal</v>
          </cell>
          <cell r="E535"/>
          <cell r="F535"/>
          <cell r="G535"/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10248</v>
          </cell>
          <cell r="B536" t="str">
            <v>SINDALHA ISLAND Cluster 6</v>
          </cell>
          <cell r="C536" t="str">
            <v>BEC</v>
          </cell>
          <cell r="D536" t="str">
            <v>Amr Al Amari</v>
          </cell>
          <cell r="E536"/>
          <cell r="F536"/>
          <cell r="G536"/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A537">
            <v>10229</v>
          </cell>
          <cell r="B537" t="str">
            <v>KAFD-PARCEL NO.5.07 &amp; 5.08</v>
          </cell>
          <cell r="C537" t="str">
            <v>KAFD</v>
          </cell>
          <cell r="D537"/>
          <cell r="E537"/>
          <cell r="F537"/>
          <cell r="G537"/>
          <cell r="H537"/>
          <cell r="I537"/>
          <cell r="J537">
            <v>0</v>
          </cell>
          <cell r="K537">
            <v>0</v>
          </cell>
        </row>
        <row r="538">
          <cell r="A538">
            <v>10238</v>
          </cell>
          <cell r="B538" t="str">
            <v>Privet Villa E</v>
          </cell>
          <cell r="C538" t="str">
            <v>High Lines Decoration Company</v>
          </cell>
          <cell r="D538"/>
          <cell r="E538"/>
          <cell r="F538"/>
          <cell r="G538"/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A539">
            <v>10264</v>
          </cell>
          <cell r="B539" t="str">
            <v>SHURA HW-02</v>
          </cell>
          <cell r="C539" t="str">
            <v>RED SEA</v>
          </cell>
          <cell r="D539"/>
          <cell r="E539"/>
          <cell r="F539"/>
          <cell r="G539">
            <v>10981441.600000001</v>
          </cell>
          <cell r="H539">
            <v>3294432.4800000004</v>
          </cell>
          <cell r="I539">
            <v>1098144.1600000001</v>
          </cell>
          <cell r="J539">
            <v>1153051.368</v>
          </cell>
          <cell r="K539">
            <v>7741916.3280000007</v>
          </cell>
        </row>
        <row r="540">
          <cell r="A540">
            <v>10265</v>
          </cell>
          <cell r="B540" t="str">
            <v>SHURA HW-03</v>
          </cell>
          <cell r="C540" t="str">
            <v>RED SEA</v>
          </cell>
          <cell r="D540"/>
          <cell r="E540"/>
          <cell r="F540"/>
          <cell r="G540">
            <v>8994603.5999999996</v>
          </cell>
          <cell r="H540">
            <v>2698381.0799999996</v>
          </cell>
          <cell r="I540">
            <v>899460.36</v>
          </cell>
          <cell r="J540">
            <v>944433.37799999991</v>
          </cell>
          <cell r="K540">
            <v>6341195.5379999988</v>
          </cell>
        </row>
        <row r="541">
          <cell r="A541">
            <v>10077</v>
          </cell>
          <cell r="B541" t="str">
            <v xml:space="preserve">KAP2-ALArab  </v>
          </cell>
          <cell r="C541" t="str">
            <v xml:space="preserve">Alarab </v>
          </cell>
          <cell r="D541" t="str">
            <v>Mohamed AbdALNabi</v>
          </cell>
          <cell r="E541"/>
          <cell r="F541"/>
          <cell r="G541"/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>
            <v>10137</v>
          </cell>
          <cell r="B542" t="str">
            <v>Sofitel</v>
          </cell>
          <cell r="C542" t="str">
            <v>MOBCO</v>
          </cell>
          <cell r="D542" t="str">
            <v>Mohamed AbdALNabi</v>
          </cell>
          <cell r="E542"/>
          <cell r="F542"/>
          <cell r="G542"/>
          <cell r="H542"/>
          <cell r="I542">
            <v>0</v>
          </cell>
          <cell r="J542">
            <v>0</v>
          </cell>
          <cell r="K542">
            <v>0</v>
          </cell>
        </row>
        <row r="543">
          <cell r="A543">
            <v>10245</v>
          </cell>
          <cell r="B543" t="str">
            <v>Madeedah</v>
          </cell>
          <cell r="C543" t="str">
            <v>Madeedah Hospitals</v>
          </cell>
          <cell r="D543" t="str">
            <v>Mohamed AbdALNabi</v>
          </cell>
          <cell r="E543"/>
          <cell r="F543"/>
          <cell r="G543"/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A544">
            <v>10251</v>
          </cell>
          <cell r="B544" t="str">
            <v xml:space="preserve">Air Product Neom Green Hydrogen </v>
          </cell>
          <cell r="C544" t="str">
            <v>NESMA UNITED INDUSTRIES</v>
          </cell>
          <cell r="D544" t="str">
            <v>Mohamed AbdALNabi</v>
          </cell>
          <cell r="E544"/>
          <cell r="F544"/>
          <cell r="G544"/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>
            <v>10240</v>
          </cell>
          <cell r="B545" t="str">
            <v>Takhasusi hub</v>
          </cell>
          <cell r="C545" t="str">
            <v xml:space="preserve">Amad Arabia Investment </v>
          </cell>
          <cell r="D545" t="str">
            <v>Mohamed AbdALNabi</v>
          </cell>
          <cell r="E545"/>
          <cell r="F545"/>
          <cell r="G545"/>
          <cell r="H545">
            <v>0</v>
          </cell>
          <cell r="I545"/>
          <cell r="J545">
            <v>0</v>
          </cell>
          <cell r="K545">
            <v>0</v>
          </cell>
        </row>
        <row r="546">
          <cell r="A546">
            <v>10012</v>
          </cell>
          <cell r="B546" t="str">
            <v>KAP-02 BEC</v>
          </cell>
          <cell r="C546" t="str">
            <v>BEC</v>
          </cell>
          <cell r="D546" t="str">
            <v xml:space="preserve">Ibrahim Mahmoud </v>
          </cell>
          <cell r="E546"/>
          <cell r="F546"/>
          <cell r="G546"/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10138</v>
          </cell>
          <cell r="B547" t="str">
            <v xml:space="preserve">KAP 4 BULLET PROOF </v>
          </cell>
          <cell r="C547" t="str">
            <v xml:space="preserve">Alarab </v>
          </cell>
          <cell r="D547" t="str">
            <v xml:space="preserve">Ibrahim Mahmoud </v>
          </cell>
          <cell r="E547"/>
          <cell r="F547"/>
          <cell r="G547"/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A548">
            <v>10088</v>
          </cell>
          <cell r="B548" t="str">
            <v xml:space="preserve">Training Center Najarn &amp; Al Zabnah </v>
          </cell>
          <cell r="C548" t="str">
            <v>RTCC</v>
          </cell>
          <cell r="D548" t="str">
            <v xml:space="preserve">Ibrahim Mahmoud </v>
          </cell>
          <cell r="E548"/>
          <cell r="F548"/>
          <cell r="G548"/>
          <cell r="H548"/>
          <cell r="I548">
            <v>0</v>
          </cell>
          <cell r="J548">
            <v>0</v>
          </cell>
          <cell r="K548">
            <v>0</v>
          </cell>
        </row>
        <row r="549">
          <cell r="A549">
            <v>10088</v>
          </cell>
          <cell r="B549" t="str">
            <v>RRS</v>
          </cell>
          <cell r="C549" t="str">
            <v>RTCC</v>
          </cell>
          <cell r="D549" t="str">
            <v xml:space="preserve">Ibrahim Mahmoud </v>
          </cell>
          <cell r="E549"/>
          <cell r="F549"/>
          <cell r="G549"/>
          <cell r="H549"/>
          <cell r="I549">
            <v>0</v>
          </cell>
          <cell r="J549">
            <v>0</v>
          </cell>
          <cell r="K549">
            <v>0</v>
          </cell>
        </row>
        <row r="550">
          <cell r="A550">
            <v>10256</v>
          </cell>
          <cell r="B550" t="str">
            <v>ELHAMRA ( 7 Project)</v>
          </cell>
          <cell r="C550" t="str">
            <v>SHAPOORJI PALLONJI MIDEAST</v>
          </cell>
          <cell r="D550" t="str">
            <v xml:space="preserve">Ibrahim Mahmoud </v>
          </cell>
          <cell r="E550"/>
          <cell r="F550"/>
          <cell r="G550"/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>
            <v>10080</v>
          </cell>
          <cell r="B551" t="str">
            <v>Riyadh Metro (Armetal)</v>
          </cell>
          <cell r="C551" t="str">
            <v>Armetal</v>
          </cell>
          <cell r="D551" t="str">
            <v>Asharf Youns</v>
          </cell>
          <cell r="E551"/>
          <cell r="F551"/>
          <cell r="G551"/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>
            <v>10241</v>
          </cell>
          <cell r="B552" t="str">
            <v>New Care Medical Clinics Building</v>
          </cell>
          <cell r="C552" t="str">
            <v>ESSENCE OF STABILITY</v>
          </cell>
          <cell r="D552" t="str">
            <v>Asharf Youns</v>
          </cell>
          <cell r="E552"/>
          <cell r="F552"/>
          <cell r="G552"/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10219</v>
          </cell>
          <cell r="B553" t="str">
            <v>KAIG</v>
          </cell>
          <cell r="C553" t="str">
            <v xml:space="preserve">ZAID ALHUSSAIN </v>
          </cell>
          <cell r="D553" t="str">
            <v>Asharf Youns</v>
          </cell>
          <cell r="E553"/>
          <cell r="F553"/>
          <cell r="G553">
            <v>831414.3</v>
          </cell>
          <cell r="H553">
            <v>207853.57500000001</v>
          </cell>
          <cell r="I553">
            <v>83141.430000000008</v>
          </cell>
          <cell r="J553">
            <v>93534.108750000014</v>
          </cell>
          <cell r="K553">
            <v>633953.40375000006</v>
          </cell>
        </row>
        <row r="554">
          <cell r="A554">
            <v>10254</v>
          </cell>
          <cell r="B554" t="str">
            <v>AL mishraq project - saudico-Aluminum</v>
          </cell>
          <cell r="C554" t="str">
            <v>SAUDI CONSTRUCTIONEERS Ltd.</v>
          </cell>
          <cell r="D554" t="str">
            <v>Asharf Youns</v>
          </cell>
          <cell r="E554"/>
          <cell r="F554"/>
          <cell r="G554">
            <v>1292078.6370000001</v>
          </cell>
          <cell r="H554">
            <v>258415.72740000003</v>
          </cell>
          <cell r="I554">
            <v>129207.86370000002</v>
          </cell>
          <cell r="J554">
            <v>155049.43644000002</v>
          </cell>
          <cell r="K554">
            <v>1059504.4823400001</v>
          </cell>
        </row>
        <row r="555">
          <cell r="A555">
            <v>10253</v>
          </cell>
          <cell r="B555" t="str">
            <v>AL mishraq project - saudico-Steel</v>
          </cell>
          <cell r="C555" t="str">
            <v>SAUDI CONSTRUCTIONEERS Ltd.</v>
          </cell>
          <cell r="D555" t="str">
            <v>Asharf Youns</v>
          </cell>
          <cell r="E555"/>
          <cell r="F555"/>
          <cell r="G555"/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>
            <v>10234</v>
          </cell>
          <cell r="B556" t="str">
            <v>STC AQALAT SMART SQUARE PROJECT</v>
          </cell>
          <cell r="C556" t="str">
            <v>BEC</v>
          </cell>
          <cell r="D556" t="str">
            <v>Mohamed Hamza</v>
          </cell>
          <cell r="E556"/>
          <cell r="F556"/>
          <cell r="G556"/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 t="str">
            <v>Riyadh Avenue</v>
          </cell>
          <cell r="B557" t="str">
            <v>Riyadh Avenue</v>
          </cell>
          <cell r="C557" t="str">
            <v xml:space="preserve">NESMA </v>
          </cell>
          <cell r="D557" t="str">
            <v>Mohamed Hamza</v>
          </cell>
          <cell r="E557"/>
          <cell r="F557"/>
          <cell r="G557">
            <v>1750000</v>
          </cell>
          <cell r="H557"/>
          <cell r="I557"/>
          <cell r="J557">
            <v>262500</v>
          </cell>
          <cell r="K557">
            <v>2012500</v>
          </cell>
        </row>
        <row r="558">
          <cell r="A558">
            <v>10134</v>
          </cell>
          <cell r="B558" t="str">
            <v>BACS - RIYADH METRO</v>
          </cell>
          <cell r="C558" t="str">
            <v>BACS</v>
          </cell>
          <cell r="D558" t="str">
            <v>Mohamed Sadiq</v>
          </cell>
          <cell r="E558"/>
          <cell r="F558"/>
          <cell r="G558"/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A559">
            <v>10259</v>
          </cell>
          <cell r="B559" t="str">
            <v>Shura Central Hotel 1 (HC1)</v>
          </cell>
          <cell r="C559" t="str">
            <v>Red Sea</v>
          </cell>
          <cell r="D559" t="str">
            <v>Mohamed Sadiq</v>
          </cell>
          <cell r="E559"/>
          <cell r="F559"/>
          <cell r="G559">
            <v>224914</v>
          </cell>
          <cell r="H559">
            <v>22491.4</v>
          </cell>
          <cell r="I559">
            <v>2249.1400000000003</v>
          </cell>
          <cell r="J559">
            <v>30363.39</v>
          </cell>
          <cell r="K559">
            <v>230536.84999999998</v>
          </cell>
        </row>
        <row r="560">
          <cell r="A560">
            <v>10263</v>
          </cell>
          <cell r="B560" t="str">
            <v>SINDALHA ISLAND Cluster 4</v>
          </cell>
          <cell r="C560" t="str">
            <v>BEC</v>
          </cell>
          <cell r="D560" t="str">
            <v>Mohamed Sadiq</v>
          </cell>
          <cell r="E560"/>
          <cell r="F560"/>
          <cell r="G560"/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>
            <v>10262</v>
          </cell>
          <cell r="B561" t="str">
            <v>Amaala Projects Steel</v>
          </cell>
          <cell r="C561" t="str">
            <v>HASSAN ALLAM CONSTRUCTION</v>
          </cell>
          <cell r="D561" t="str">
            <v>Mohamed Emad</v>
          </cell>
          <cell r="E561"/>
          <cell r="F561"/>
          <cell r="G561"/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10214</v>
          </cell>
          <cell r="B562" t="str">
            <v xml:space="preserve">Dr. Suleiman AL-Habib Hospital-Jeddah </v>
          </cell>
          <cell r="C562" t="str">
            <v>Dr. Suleiman AL-Habib Hospital</v>
          </cell>
          <cell r="D562" t="str">
            <v xml:space="preserve">Radwan </v>
          </cell>
          <cell r="E562"/>
          <cell r="F562"/>
          <cell r="G562"/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10239</v>
          </cell>
          <cell r="B563" t="str">
            <v>Al-Faqih Hospital</v>
          </cell>
          <cell r="C563" t="str">
            <v>Elkhereiji Commerce Contracting Co.</v>
          </cell>
          <cell r="D563" t="str">
            <v xml:space="preserve">Radwan </v>
          </cell>
          <cell r="E563"/>
          <cell r="F563"/>
          <cell r="G563"/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10236</v>
          </cell>
          <cell r="B564" t="str">
            <v>MADINA SCHOOLS</v>
          </cell>
          <cell r="C564" t="str">
            <v>BEC- MOBCO</v>
          </cell>
          <cell r="D564" t="str">
            <v xml:space="preserve">Radwan </v>
          </cell>
          <cell r="E564"/>
          <cell r="F564"/>
          <cell r="G564"/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10247</v>
          </cell>
          <cell r="B565" t="str">
            <v xml:space="preserve">MADINAH GATE </v>
          </cell>
          <cell r="C565" t="str">
            <v>Marco</v>
          </cell>
          <cell r="D565" t="str">
            <v xml:space="preserve">Radwan </v>
          </cell>
          <cell r="E565"/>
          <cell r="F565"/>
          <cell r="G565"/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10225</v>
          </cell>
          <cell r="B566" t="str">
            <v>KAP 5</v>
          </cell>
          <cell r="C566" t="str">
            <v>BEC</v>
          </cell>
          <cell r="D566" t="str">
            <v xml:space="preserve">Radwan </v>
          </cell>
          <cell r="E566"/>
          <cell r="F566"/>
          <cell r="G566"/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10261</v>
          </cell>
          <cell r="B567" t="str">
            <v>IKEA MADINA</v>
          </cell>
          <cell r="C567" t="str">
            <v>YOUSSEF MARROUN CONT</v>
          </cell>
          <cell r="D567" t="str">
            <v xml:space="preserve">Radwan </v>
          </cell>
          <cell r="E567"/>
          <cell r="F567"/>
          <cell r="G567"/>
          <cell r="H567">
            <v>0</v>
          </cell>
          <cell r="I567"/>
          <cell r="J567">
            <v>0</v>
          </cell>
          <cell r="K567">
            <v>0</v>
          </cell>
        </row>
        <row r="568">
          <cell r="A568">
            <v>10250</v>
          </cell>
          <cell r="B568" t="str">
            <v>Makarem El Madena Hotel</v>
          </cell>
          <cell r="C568" t="str">
            <v>Elkhereiji Commerce Contracting Co.</v>
          </cell>
          <cell r="D568" t="str">
            <v xml:space="preserve">Radwan </v>
          </cell>
          <cell r="E568"/>
          <cell r="F568"/>
          <cell r="G568"/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10249</v>
          </cell>
          <cell r="B569" t="str">
            <v>Novotel Madinah Hotel</v>
          </cell>
          <cell r="C569" t="str">
            <v xml:space="preserve">Orient Construction Company </v>
          </cell>
          <cell r="D569" t="str">
            <v xml:space="preserve">Radwan </v>
          </cell>
          <cell r="E569"/>
          <cell r="F569"/>
          <cell r="G569"/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10139</v>
          </cell>
          <cell r="B570" t="str">
            <v>3E2 Station</v>
          </cell>
          <cell r="C570" t="str">
            <v>ANM</v>
          </cell>
          <cell r="D570" t="str">
            <v>Ibrahim ALRefai</v>
          </cell>
          <cell r="E570"/>
          <cell r="F570"/>
          <cell r="G570"/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10190</v>
          </cell>
          <cell r="B571" t="str">
            <v>KAFD-Sky Walk Link Bridge-S67</v>
          </cell>
          <cell r="C571" t="str">
            <v>BAYTUR</v>
          </cell>
          <cell r="D571" t="str">
            <v>Mohamed Zawwi</v>
          </cell>
          <cell r="E571"/>
          <cell r="F571"/>
          <cell r="G571"/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A572">
            <v>10097</v>
          </cell>
          <cell r="B572" t="str">
            <v xml:space="preserve">KAP2-A Riyadh </v>
          </cell>
          <cell r="C572" t="str">
            <v xml:space="preserve">Elseif </v>
          </cell>
          <cell r="D572" t="str">
            <v>Ismail Attia</v>
          </cell>
          <cell r="E572"/>
          <cell r="F572"/>
          <cell r="G572"/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A573">
            <v>10171</v>
          </cell>
          <cell r="B573" t="str">
            <v>SABIC HOSPITAL</v>
          </cell>
          <cell r="C573" t="str">
            <v>Alfawzan</v>
          </cell>
          <cell r="D573" t="str">
            <v>Ismail Attia</v>
          </cell>
          <cell r="E573"/>
          <cell r="F573"/>
          <cell r="G573"/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10233</v>
          </cell>
          <cell r="B574" t="str">
            <v>lamah tower</v>
          </cell>
          <cell r="C574" t="str">
            <v>Building Methods Contracting CO.</v>
          </cell>
          <cell r="D574" t="str">
            <v>Ismail Attia</v>
          </cell>
          <cell r="E574"/>
          <cell r="F574"/>
          <cell r="G574"/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A575">
            <v>10222</v>
          </cell>
          <cell r="B575" t="str">
            <v>Citc ALU Damam-Abha-Tabouk</v>
          </cell>
          <cell r="C575" t="str">
            <v xml:space="preserve">ALMOWATIN </v>
          </cell>
          <cell r="D575" t="str">
            <v>Ismail Attia</v>
          </cell>
          <cell r="E575"/>
          <cell r="F575"/>
          <cell r="G575"/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10230</v>
          </cell>
          <cell r="B576" t="str">
            <v>UNIVERSITY HOSPITAL-TABUK</v>
          </cell>
          <cell r="C576" t="str">
            <v>AL TAAFUF</v>
          </cell>
          <cell r="D576" t="str">
            <v>Ismail Attia</v>
          </cell>
          <cell r="E576"/>
          <cell r="F576"/>
          <cell r="G576"/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Alianma Bank</v>
          </cell>
          <cell r="B577" t="str">
            <v>Alianma Bank</v>
          </cell>
          <cell r="C577" t="str">
            <v>ACC</v>
          </cell>
          <cell r="D577" t="str">
            <v>Ismail Attia</v>
          </cell>
          <cell r="E577"/>
          <cell r="F577"/>
          <cell r="G577">
            <v>7840830.29</v>
          </cell>
          <cell r="H577">
            <v>1568166.0580000002</v>
          </cell>
          <cell r="I577">
            <v>784083.0290000001</v>
          </cell>
          <cell r="J577">
            <v>940899.6348</v>
          </cell>
          <cell r="K577">
            <v>6429480.8377999999</v>
          </cell>
        </row>
        <row r="578">
          <cell r="A578">
            <v>10179</v>
          </cell>
          <cell r="B578" t="str">
            <v>AL Hugayet Residential</v>
          </cell>
          <cell r="C578" t="str">
            <v>Abdel Hadi Al Hugayet Contracting</v>
          </cell>
          <cell r="D578" t="str">
            <v>Kareem Gamal</v>
          </cell>
          <cell r="E578"/>
          <cell r="F578"/>
          <cell r="G578"/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10183</v>
          </cell>
          <cell r="B579" t="str">
            <v xml:space="preserve">KFU PM </v>
          </cell>
          <cell r="C579" t="str">
            <v>Al Kefah</v>
          </cell>
          <cell r="D579" t="str">
            <v>Kareem Gamal</v>
          </cell>
          <cell r="E579"/>
          <cell r="F579"/>
          <cell r="G579"/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10156</v>
          </cell>
          <cell r="B580" t="str">
            <v>C76</v>
          </cell>
          <cell r="C580" t="str">
            <v>Raziat</v>
          </cell>
          <cell r="D580" t="str">
            <v>Kareem Gamal</v>
          </cell>
          <cell r="E580"/>
          <cell r="F580"/>
          <cell r="G580"/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10147</v>
          </cell>
          <cell r="B581" t="str">
            <v xml:space="preserve">KFU Schools </v>
          </cell>
          <cell r="C581" t="str">
            <v xml:space="preserve">Azmeel </v>
          </cell>
          <cell r="D581" t="str">
            <v>Kareem Gamal</v>
          </cell>
          <cell r="E581"/>
          <cell r="F581"/>
          <cell r="G581"/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10168</v>
          </cell>
          <cell r="B582" t="str">
            <v xml:space="preserve">ARAMCO MARTIME </v>
          </cell>
          <cell r="C582" t="str">
            <v>Alkhonini</v>
          </cell>
          <cell r="D582" t="str">
            <v>Kareem Gamal</v>
          </cell>
          <cell r="E582"/>
          <cell r="F582"/>
          <cell r="G582"/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10208</v>
          </cell>
          <cell r="B583" t="str">
            <v xml:space="preserve">WATER TRANSMISSION </v>
          </cell>
          <cell r="C583" t="str">
            <v>RTCC</v>
          </cell>
          <cell r="D583" t="str">
            <v>Kareem Gamal</v>
          </cell>
          <cell r="E583"/>
          <cell r="F583"/>
          <cell r="G583"/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KINGDOM GATE TOWER</v>
          </cell>
          <cell r="B584" t="str">
            <v>KINGDOM GATE TOWER</v>
          </cell>
          <cell r="C584"/>
          <cell r="D584" t="str">
            <v>Kareem Gamal</v>
          </cell>
          <cell r="E584"/>
          <cell r="F584"/>
          <cell r="G584"/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10248</v>
          </cell>
          <cell r="B585" t="str">
            <v>SINDALHA ISLAND Cluster 6</v>
          </cell>
          <cell r="C585" t="str">
            <v>BEC</v>
          </cell>
          <cell r="D585" t="str">
            <v>Amr Al Amari</v>
          </cell>
          <cell r="E585"/>
          <cell r="F585"/>
          <cell r="G585"/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10229</v>
          </cell>
          <cell r="B586" t="str">
            <v>KAFD-PARCEL NO.5.07 &amp; 5.08</v>
          </cell>
          <cell r="C586" t="str">
            <v>KAFD</v>
          </cell>
          <cell r="D586"/>
          <cell r="E586"/>
          <cell r="F586"/>
          <cell r="G586"/>
          <cell r="H586"/>
          <cell r="I586"/>
          <cell r="J586">
            <v>0</v>
          </cell>
          <cell r="K586">
            <v>0</v>
          </cell>
        </row>
        <row r="587">
          <cell r="A587">
            <v>10238</v>
          </cell>
          <cell r="B587" t="str">
            <v>Privet Villa E</v>
          </cell>
          <cell r="C587" t="str">
            <v>High Lines Decoration Company</v>
          </cell>
          <cell r="D587"/>
          <cell r="E587"/>
          <cell r="F587"/>
          <cell r="G587"/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10264</v>
          </cell>
          <cell r="B588" t="str">
            <v>SHURA HW-02</v>
          </cell>
          <cell r="C588" t="str">
            <v>RED SEA</v>
          </cell>
          <cell r="D588"/>
          <cell r="E588"/>
          <cell r="F588"/>
          <cell r="G588">
            <v>10981441.600000001</v>
          </cell>
          <cell r="H588">
            <v>3294432.4800000004</v>
          </cell>
          <cell r="I588">
            <v>1098144.1600000001</v>
          </cell>
          <cell r="J588">
            <v>1153051.368</v>
          </cell>
          <cell r="K588">
            <v>7741916.3280000007</v>
          </cell>
        </row>
        <row r="589">
          <cell r="A589">
            <v>10265</v>
          </cell>
          <cell r="B589" t="str">
            <v>SHURA HW-03</v>
          </cell>
          <cell r="C589" t="str">
            <v>RED SEA</v>
          </cell>
          <cell r="D589"/>
          <cell r="E589"/>
          <cell r="F589"/>
          <cell r="G589">
            <v>8994603.5999999996</v>
          </cell>
          <cell r="H589">
            <v>2698381.0799999996</v>
          </cell>
          <cell r="I589">
            <v>899460.36</v>
          </cell>
          <cell r="J589">
            <v>944433.37799999991</v>
          </cell>
          <cell r="K589">
            <v>6341195.5379999988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workbookViewId="0">
      <selection sqref="A1:J1"/>
    </sheetView>
  </sheetViews>
  <sheetFormatPr defaultRowHeight="14.25" x14ac:dyDescent="0.2"/>
  <cols>
    <col min="1" max="1" width="30.75" customWidth="1"/>
    <col min="2" max="4" width="10.125" style="3" bestFit="1" customWidth="1"/>
    <col min="5" max="5" width="20" bestFit="1" customWidth="1"/>
    <col min="6" max="6" width="30.75" customWidth="1"/>
    <col min="7" max="7" width="20.25" bestFit="1" customWidth="1"/>
    <col min="8" max="8" width="21.75" bestFit="1" customWidth="1"/>
    <col min="9" max="9" width="30.75" customWidth="1"/>
    <col min="10" max="10" width="18.875" bestFit="1" customWidth="1"/>
  </cols>
  <sheetData>
    <row r="1" spans="1:10" ht="15" x14ac:dyDescent="0.25">
      <c r="A1" s="1" t="s">
        <v>0</v>
      </c>
      <c r="B1" s="1" t="s">
        <v>814</v>
      </c>
      <c r="C1" s="1" t="s">
        <v>815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">
      <c r="A2" s="2" t="str">
        <f>'Invoices Import 12-2023'!J2</f>
        <v>شركة فريسينه السعودية العربية</v>
      </c>
      <c r="B2" s="3">
        <f>'Invoices Import 12-2023'!E2</f>
        <v>45261</v>
      </c>
      <c r="C2" s="3">
        <f>'Invoices Import 12-2023'!F2</f>
        <v>45261</v>
      </c>
      <c r="D2" s="3">
        <f>'Invoices Import 12-2023'!P2</f>
        <v>45306</v>
      </c>
      <c r="E2" t="str">
        <f>'Invoices Import 12-2023'!N2</f>
        <v>4010202</v>
      </c>
      <c r="F2" s="2" t="str">
        <f>'Invoices Import 12-2023'!Y2</f>
        <v>صنف لتسجيل موازنة المبيعات 2024</v>
      </c>
      <c r="G2" s="2">
        <f>'Invoices Import 12-2023'!Z2</f>
        <v>1</v>
      </c>
      <c r="H2" s="11">
        <f>'Invoices Import 12-2023'!H2</f>
        <v>490033</v>
      </c>
      <c r="I2" s="2" t="str">
        <f>'Invoices Import 12-2023'!M2</f>
        <v>{"941": 100.0}</v>
      </c>
      <c r="J2" s="4" t="str">
        <f>'Invoices Import 12-2023'!X2</f>
        <v>15%</v>
      </c>
    </row>
    <row r="3" spans="1:10" x14ac:dyDescent="0.2">
      <c r="A3" s="2" t="str">
        <f>'Invoices Import 12-2023'!J3</f>
        <v/>
      </c>
      <c r="B3" s="3" t="str">
        <f>'Invoices Import 12-2023'!E3</f>
        <v/>
      </c>
      <c r="C3" s="3" t="str">
        <f>'Invoices Import 12-2023'!F3</f>
        <v/>
      </c>
      <c r="D3" s="3" t="str">
        <f>'Invoices Import 12-2023'!P3</f>
        <v/>
      </c>
      <c r="E3" t="str">
        <f>'Invoices Import 12-2023'!N3</f>
        <v>101011002</v>
      </c>
      <c r="F3" s="2" t="str">
        <f>'Invoices Import 12-2023'!Y3</f>
        <v>خصم ضمان أعمال</v>
      </c>
      <c r="G3" s="2">
        <f>'Invoices Import 12-2023'!Z3</f>
        <v>-1</v>
      </c>
      <c r="H3" s="11">
        <f>'Invoices Import 12-2023'!H3</f>
        <v>0</v>
      </c>
      <c r="I3" s="2" t="str">
        <f>'Invoices Import 12-2023'!M3</f>
        <v>{"941": 100.0}</v>
      </c>
      <c r="J3" s="4" t="str">
        <f>'Invoices Import 12-2023'!X3</f>
        <v/>
      </c>
    </row>
    <row r="4" spans="1:10" x14ac:dyDescent="0.2">
      <c r="A4" s="2" t="str">
        <f>'Invoices Import 12-2023'!J4</f>
        <v>الآعمال المدنية المشروع المشترك</v>
      </c>
      <c r="B4" s="3">
        <f>'Invoices Import 12-2023'!E4</f>
        <v>45261</v>
      </c>
      <c r="C4" s="3">
        <f>'Invoices Import 12-2023'!F4</f>
        <v>45261</v>
      </c>
      <c r="D4" s="3">
        <f>'Invoices Import 12-2023'!P4</f>
        <v>45306</v>
      </c>
      <c r="E4" t="str">
        <f>'Invoices Import 12-2023'!N4</f>
        <v>4010202</v>
      </c>
      <c r="F4" s="2" t="str">
        <f>'Invoices Import 12-2023'!Y4</f>
        <v>صنف لتسجيل موازنة المبيعات 2024</v>
      </c>
      <c r="G4" s="2">
        <f>'Invoices Import 12-2023'!Z4</f>
        <v>-1</v>
      </c>
      <c r="H4" s="11">
        <f>'Invoices Import 12-2023'!H4</f>
        <v>312006</v>
      </c>
      <c r="I4" s="2" t="str">
        <f>'Invoices Import 12-2023'!M4</f>
        <v>{"911": 100.0}</v>
      </c>
      <c r="J4" s="4" t="str">
        <f>'Invoices Import 12-2023'!X4</f>
        <v>15%</v>
      </c>
    </row>
    <row r="5" spans="1:10" x14ac:dyDescent="0.2">
      <c r="A5" s="2" t="str">
        <f>'Invoices Import 12-2023'!J5</f>
        <v/>
      </c>
      <c r="B5" s="3" t="str">
        <f>'Invoices Import 12-2023'!E5</f>
        <v/>
      </c>
      <c r="C5" s="3" t="str">
        <f>'Invoices Import 12-2023'!F5</f>
        <v/>
      </c>
      <c r="D5" s="3" t="str">
        <f>'Invoices Import 12-2023'!P5</f>
        <v/>
      </c>
      <c r="E5" t="str">
        <f>'Invoices Import 12-2023'!N5</f>
        <v>101011002</v>
      </c>
      <c r="F5" s="2" t="str">
        <f>'Invoices Import 12-2023'!Y5</f>
        <v>خصم ضمان أعمال</v>
      </c>
      <c r="G5" s="2">
        <f>'Invoices Import 12-2023'!Z5</f>
        <v>-1</v>
      </c>
      <c r="H5" s="11">
        <f>'Invoices Import 12-2023'!H5</f>
        <v>0</v>
      </c>
      <c r="I5" s="2" t="str">
        <f>'Invoices Import 12-2023'!M5</f>
        <v>{"911": 100.0}</v>
      </c>
      <c r="J5" s="4" t="str">
        <f>'Invoices Import 12-2023'!X5</f>
        <v/>
      </c>
    </row>
    <row r="6" spans="1:10" x14ac:dyDescent="0.2">
      <c r="A6" s="2" t="str">
        <f>'Invoices Import 12-2023'!J6</f>
        <v/>
      </c>
      <c r="B6" s="3" t="str">
        <f>'Invoices Import 12-2023'!E6</f>
        <v/>
      </c>
      <c r="C6" s="3" t="str">
        <f>'Invoices Import 12-2023'!F6</f>
        <v/>
      </c>
      <c r="D6" s="3" t="str">
        <f>'Invoices Import 12-2023'!P6</f>
        <v/>
      </c>
      <c r="E6" t="str">
        <f>'Invoices Import 12-2023'!N6</f>
        <v>2010306</v>
      </c>
      <c r="F6" s="2" t="str">
        <f>'Invoices Import 12-2023'!Y6</f>
        <v>خصم دفعة مقدمة</v>
      </c>
      <c r="G6" s="2">
        <f>'Invoices Import 12-2023'!Z6</f>
        <v>-1</v>
      </c>
      <c r="H6" s="11">
        <f>'Invoices Import 12-2023'!H6</f>
        <v>46801</v>
      </c>
      <c r="I6" s="2" t="str">
        <f>'Invoices Import 12-2023'!M6</f>
        <v>{"911": 100.0}</v>
      </c>
      <c r="J6" s="4" t="str">
        <f>'Invoices Import 12-2023'!X6</f>
        <v>5%</v>
      </c>
    </row>
    <row r="7" spans="1:10" x14ac:dyDescent="0.2">
      <c r="A7" s="2" t="str">
        <f>'Invoices Import 12-2023'!J7</f>
        <v>شركة شراء سكراب</v>
      </c>
      <c r="B7" s="3">
        <f>'Invoices Import 12-2023'!E7</f>
        <v>45264</v>
      </c>
      <c r="C7" s="3">
        <f>'Invoices Import 12-2023'!F7</f>
        <v>45264</v>
      </c>
      <c r="D7" s="3">
        <f>'Invoices Import 12-2023'!P7</f>
        <v>45306</v>
      </c>
      <c r="E7" t="str">
        <f>'Invoices Import 12-2023'!N7</f>
        <v>4010403</v>
      </c>
      <c r="F7" s="2" t="str">
        <f>'Invoices Import 12-2023'!Y7</f>
        <v>بيع سكراب</v>
      </c>
      <c r="G7" s="2">
        <f>'Invoices Import 12-2023'!Z7</f>
        <v>1</v>
      </c>
      <c r="H7" s="11">
        <f>'Invoices Import 12-2023'!H7</f>
        <v>2348</v>
      </c>
      <c r="I7" s="2" t="str">
        <f>'Invoices Import 12-2023'!M7</f>
        <v>{"1086": 100.0}</v>
      </c>
      <c r="J7" s="4" t="str">
        <f>'Invoices Import 12-2023'!X7</f>
        <v/>
      </c>
    </row>
    <row r="8" spans="1:10" x14ac:dyDescent="0.2">
      <c r="A8" s="2" t="str">
        <f>'Invoices Import 12-2023'!J8</f>
        <v>شركة شراء سكراب</v>
      </c>
      <c r="B8" s="3">
        <f>'Invoices Import 12-2023'!E8</f>
        <v>45264</v>
      </c>
      <c r="C8" s="3">
        <f>'Invoices Import 12-2023'!F8</f>
        <v>45264</v>
      </c>
      <c r="D8" s="3">
        <f>'Invoices Import 12-2023'!P8</f>
        <v>45306</v>
      </c>
      <c r="E8" t="str">
        <f>'Invoices Import 12-2023'!N8</f>
        <v>4010403</v>
      </c>
      <c r="F8" s="2" t="str">
        <f>'Invoices Import 12-2023'!Y8</f>
        <v>بيع سكراب</v>
      </c>
      <c r="G8" s="2">
        <f>'Invoices Import 12-2023'!Z8</f>
        <v>1</v>
      </c>
      <c r="H8" s="11">
        <f>'Invoices Import 12-2023'!H8</f>
        <v>26777</v>
      </c>
      <c r="I8" s="2" t="str">
        <f>'Invoices Import 12-2023'!M8</f>
        <v>{"1086": 100.0}</v>
      </c>
      <c r="J8" s="4" t="str">
        <f>'Invoices Import 12-2023'!X8</f>
        <v/>
      </c>
    </row>
    <row r="9" spans="1:10" x14ac:dyDescent="0.2">
      <c r="A9" s="2" t="str">
        <f>'Invoices Import 12-2023'!J9</f>
        <v>شركة شراء سكراب</v>
      </c>
      <c r="B9" s="3">
        <f>'Invoices Import 12-2023'!E9</f>
        <v>45264</v>
      </c>
      <c r="C9" s="3">
        <f>'Invoices Import 12-2023'!F9</f>
        <v>45264</v>
      </c>
      <c r="D9" s="3">
        <f>'Invoices Import 12-2023'!P9</f>
        <v>45306</v>
      </c>
      <c r="E9" t="str">
        <f>'Invoices Import 12-2023'!N9</f>
        <v>4010403</v>
      </c>
      <c r="F9" s="2" t="str">
        <f>'Invoices Import 12-2023'!Y9</f>
        <v>بيع سكراب</v>
      </c>
      <c r="G9" s="2">
        <f>'Invoices Import 12-2023'!Z9</f>
        <v>1</v>
      </c>
      <c r="H9" s="11">
        <f>'Invoices Import 12-2023'!H9</f>
        <v>7749</v>
      </c>
      <c r="I9" s="2" t="str">
        <f>'Invoices Import 12-2023'!M9</f>
        <v>{"1086": 100.0}</v>
      </c>
      <c r="J9" s="4" t="str">
        <f>'Invoices Import 12-2023'!X9</f>
        <v/>
      </c>
    </row>
    <row r="10" spans="1:10" x14ac:dyDescent="0.2">
      <c r="A10" s="2" t="str">
        <f>'Invoices Import 12-2023'!J10</f>
        <v>شركة بى اى سى العربية المحدودة</v>
      </c>
      <c r="B10" s="3">
        <f>'Invoices Import 12-2023'!E10</f>
        <v>45265</v>
      </c>
      <c r="C10" s="3">
        <f>'Invoices Import 12-2023'!F10</f>
        <v>45265</v>
      </c>
      <c r="D10" s="3">
        <f>'Invoices Import 12-2023'!P10</f>
        <v>45295</v>
      </c>
      <c r="E10" t="str">
        <f>'Invoices Import 12-2023'!N10</f>
        <v>4010202</v>
      </c>
      <c r="F10" s="2" t="str">
        <f>'Invoices Import 12-2023'!Y10</f>
        <v>صنف لتسجيل موازنة المبيعات 2024</v>
      </c>
      <c r="G10" s="2">
        <f>'Invoices Import 12-2023'!Z10</f>
        <v>1</v>
      </c>
      <c r="H10" s="11">
        <f>'Invoices Import 12-2023'!H10</f>
        <v>11881</v>
      </c>
      <c r="I10" s="2" t="str">
        <f>'Invoices Import 12-2023'!M10</f>
        <v>{"800": 100.0}</v>
      </c>
      <c r="J10" s="4" t="str">
        <f>'Invoices Import 12-2023'!X10</f>
        <v>15%</v>
      </c>
    </row>
    <row r="11" spans="1:10" x14ac:dyDescent="0.2">
      <c r="A11" s="2" t="str">
        <f>'Invoices Import 12-2023'!J11</f>
        <v/>
      </c>
      <c r="B11" s="3" t="str">
        <f>'Invoices Import 12-2023'!E11</f>
        <v/>
      </c>
      <c r="C11" s="3" t="str">
        <f>'Invoices Import 12-2023'!F11</f>
        <v/>
      </c>
      <c r="D11" s="3" t="str">
        <f>'Invoices Import 12-2023'!P11</f>
        <v/>
      </c>
      <c r="E11" t="str">
        <f>'Invoices Import 12-2023'!N11</f>
        <v>101011002</v>
      </c>
      <c r="F11" s="2" t="str">
        <f>'Invoices Import 12-2023'!Y11</f>
        <v>خصم ضمان أعمال</v>
      </c>
      <c r="G11" s="2">
        <f>'Invoices Import 12-2023'!Z11</f>
        <v>-1</v>
      </c>
      <c r="H11" s="11">
        <f>'Invoices Import 12-2023'!H11</f>
        <v>0</v>
      </c>
      <c r="I11" s="2" t="str">
        <f>'Invoices Import 12-2023'!M11</f>
        <v>{"800": 100.0}</v>
      </c>
      <c r="J11" s="4" t="str">
        <f>'Invoices Import 12-2023'!X11</f>
        <v/>
      </c>
    </row>
    <row r="12" spans="1:10" x14ac:dyDescent="0.2">
      <c r="A12" s="2" t="str">
        <f>'Invoices Import 12-2023'!J12</f>
        <v/>
      </c>
      <c r="B12" s="3" t="str">
        <f>'Invoices Import 12-2023'!E12</f>
        <v/>
      </c>
      <c r="C12" s="3" t="str">
        <f>'Invoices Import 12-2023'!F12</f>
        <v/>
      </c>
      <c r="D12" s="3" t="str">
        <f>'Invoices Import 12-2023'!P12</f>
        <v/>
      </c>
      <c r="E12" t="str">
        <f>'Invoices Import 12-2023'!N12</f>
        <v>2010306</v>
      </c>
      <c r="F12" s="2" t="str">
        <f>'Invoices Import 12-2023'!Y12</f>
        <v>خصم دفعة مقدمة</v>
      </c>
      <c r="G12" s="2">
        <f>'Invoices Import 12-2023'!Z12</f>
        <v>-1</v>
      </c>
      <c r="H12" s="11">
        <f>'Invoices Import 12-2023'!H12</f>
        <v>0</v>
      </c>
      <c r="I12" s="2" t="str">
        <f>'Invoices Import 12-2023'!M12</f>
        <v>{"800": 100.0}</v>
      </c>
      <c r="J12" s="4" t="str">
        <f>'Invoices Import 12-2023'!X12</f>
        <v>5%</v>
      </c>
    </row>
    <row r="13" spans="1:10" x14ac:dyDescent="0.2">
      <c r="A13" s="2" t="str">
        <f>'Invoices Import 12-2023'!J13</f>
        <v>شركة شراء سكراب</v>
      </c>
      <c r="B13" s="3">
        <f>'Invoices Import 12-2023'!E13</f>
        <v>45265</v>
      </c>
      <c r="C13" s="3">
        <f>'Invoices Import 12-2023'!F13</f>
        <v>45265</v>
      </c>
      <c r="D13" s="3">
        <f>'Invoices Import 12-2023'!P13</f>
        <v>45306</v>
      </c>
      <c r="E13" t="str">
        <f>'Invoices Import 12-2023'!N13</f>
        <v>4010403</v>
      </c>
      <c r="F13" s="2" t="str">
        <f>'Invoices Import 12-2023'!Y13</f>
        <v>بيع سكراب</v>
      </c>
      <c r="G13" s="2">
        <f>'Invoices Import 12-2023'!Z13</f>
        <v>1</v>
      </c>
      <c r="H13" s="11">
        <f>'Invoices Import 12-2023'!H13</f>
        <v>2680000</v>
      </c>
      <c r="I13" s="2" t="str">
        <f>'Invoices Import 12-2023'!M13</f>
        <v>{"1086": 100.0}</v>
      </c>
      <c r="J13" s="4" t="str">
        <f>'Invoices Import 12-2023'!X13</f>
        <v/>
      </c>
    </row>
    <row r="14" spans="1:10" x14ac:dyDescent="0.2">
      <c r="A14" s="2" t="str">
        <f>'Invoices Import 12-2023'!J14</f>
        <v>شركة شراء سكراب</v>
      </c>
      <c r="B14" s="3">
        <f>'Invoices Import 12-2023'!E14</f>
        <v>45267</v>
      </c>
      <c r="C14" s="3">
        <f>'Invoices Import 12-2023'!F14</f>
        <v>45267</v>
      </c>
      <c r="D14" s="3">
        <f>'Invoices Import 12-2023'!P14</f>
        <v>45306</v>
      </c>
      <c r="E14" t="str">
        <f>'Invoices Import 12-2023'!N14</f>
        <v>4010403</v>
      </c>
      <c r="F14" s="2" t="str">
        <f>'Invoices Import 12-2023'!Y14</f>
        <v>بيع سكراب</v>
      </c>
      <c r="G14" s="2">
        <f>'Invoices Import 12-2023'!Z14</f>
        <v>1</v>
      </c>
      <c r="H14" s="11">
        <f>'Invoices Import 12-2023'!H14</f>
        <v>682500</v>
      </c>
      <c r="I14" s="2" t="str">
        <f>'Invoices Import 12-2023'!M14</f>
        <v>{"1086": 100.0}</v>
      </c>
      <c r="J14" s="4" t="str">
        <f>'Invoices Import 12-2023'!X14</f>
        <v/>
      </c>
    </row>
    <row r="15" spans="1:10" x14ac:dyDescent="0.2">
      <c r="A15" s="2" t="str">
        <f>'Invoices Import 12-2023'!J15</f>
        <v>VIB PRIDGE_ MDL BEAST</v>
      </c>
      <c r="B15" s="3">
        <f>'Invoices Import 12-2023'!E15</f>
        <v>45271</v>
      </c>
      <c r="C15" s="3">
        <f>'Invoices Import 12-2023'!F15</f>
        <v>45271</v>
      </c>
      <c r="D15" s="3">
        <f>'Invoices Import 12-2023'!P15</f>
        <v>45306</v>
      </c>
      <c r="E15" t="str">
        <f>'Invoices Import 12-2023'!N15</f>
        <v>4010202</v>
      </c>
      <c r="F15" s="2" t="str">
        <f>'Invoices Import 12-2023'!Y15</f>
        <v>صنف لتسجيل موازنة المبيعات 2024</v>
      </c>
      <c r="G15" s="2">
        <f>'Invoices Import 12-2023'!Z15</f>
        <v>1</v>
      </c>
      <c r="H15" s="11">
        <f>'Invoices Import 12-2023'!H15</f>
        <v>898043</v>
      </c>
      <c r="I15" s="2" t="str">
        <f>'Invoices Import 12-2023'!M15</f>
        <v>{"1027": 100.0}</v>
      </c>
      <c r="J15" s="4" t="str">
        <f>'Invoices Import 12-2023'!X15</f>
        <v>15%</v>
      </c>
    </row>
    <row r="16" spans="1:10" x14ac:dyDescent="0.2">
      <c r="A16" s="2" t="str">
        <f>'Invoices Import 12-2023'!J16</f>
        <v/>
      </c>
      <c r="B16" s="3" t="str">
        <f>'Invoices Import 12-2023'!E16</f>
        <v/>
      </c>
      <c r="C16" s="3" t="str">
        <f>'Invoices Import 12-2023'!F16</f>
        <v/>
      </c>
      <c r="D16" s="3" t="str">
        <f>'Invoices Import 12-2023'!P16</f>
        <v/>
      </c>
      <c r="E16" t="str">
        <f>'Invoices Import 12-2023'!N16</f>
        <v>101011002</v>
      </c>
      <c r="F16" s="2" t="str">
        <f>'Invoices Import 12-2023'!Y16</f>
        <v>خصم ضمان أعمال</v>
      </c>
      <c r="G16" s="2">
        <f>'Invoices Import 12-2023'!Z16</f>
        <v>-1</v>
      </c>
      <c r="H16" s="11">
        <f>'Invoices Import 12-2023'!H16</f>
        <v>0</v>
      </c>
      <c r="I16" s="2" t="str">
        <f>'Invoices Import 12-2023'!M16</f>
        <v>{"1027": 100.0}</v>
      </c>
      <c r="J16" s="4" t="str">
        <f>'Invoices Import 12-2023'!X16</f>
        <v/>
      </c>
    </row>
    <row r="17" spans="1:10" x14ac:dyDescent="0.2">
      <c r="A17" s="2" t="str">
        <f>'Invoices Import 12-2023'!J17</f>
        <v>شركة مديدة للرعاية الطبية</v>
      </c>
      <c r="B17" s="3">
        <f>'Invoices Import 12-2023'!E17</f>
        <v>45271</v>
      </c>
      <c r="C17" s="3">
        <f>'Invoices Import 12-2023'!F17</f>
        <v>45271</v>
      </c>
      <c r="D17" s="3">
        <f>'Invoices Import 12-2023'!P17</f>
        <v>45286</v>
      </c>
      <c r="E17" t="str">
        <f>'Invoices Import 12-2023'!N17</f>
        <v>4010202</v>
      </c>
      <c r="F17" s="2" t="str">
        <f>'Invoices Import 12-2023'!Y17</f>
        <v>صنف لتسجيل موازنة المبيعات 2024</v>
      </c>
      <c r="G17" s="2">
        <f>'Invoices Import 12-2023'!Z17</f>
        <v>1</v>
      </c>
      <c r="H17" s="11">
        <f>'Invoices Import 12-2023'!H17</f>
        <v>52861</v>
      </c>
      <c r="I17" s="2" t="str">
        <f>'Invoices Import 12-2023'!M17</f>
        <v>{"1017": 100.0}</v>
      </c>
      <c r="J17" s="4" t="str">
        <f>'Invoices Import 12-2023'!X17</f>
        <v>15%</v>
      </c>
    </row>
    <row r="18" spans="1:10" x14ac:dyDescent="0.2">
      <c r="A18" s="2" t="str">
        <f>'Invoices Import 12-2023'!J18</f>
        <v/>
      </c>
      <c r="B18" s="3" t="str">
        <f>'Invoices Import 12-2023'!E18</f>
        <v/>
      </c>
      <c r="C18" s="3" t="str">
        <f>'Invoices Import 12-2023'!F18</f>
        <v/>
      </c>
      <c r="D18" s="3" t="str">
        <f>'Invoices Import 12-2023'!P18</f>
        <v/>
      </c>
      <c r="E18" t="str">
        <f>'Invoices Import 12-2023'!N18</f>
        <v>101011002</v>
      </c>
      <c r="F18" s="2" t="str">
        <f>'Invoices Import 12-2023'!Y18</f>
        <v>خصم ضمان أعمال</v>
      </c>
      <c r="G18" s="2">
        <f>'Invoices Import 12-2023'!Z18</f>
        <v>-1</v>
      </c>
      <c r="H18" s="11">
        <f>'Invoices Import 12-2023'!H18</f>
        <v>15858</v>
      </c>
      <c r="I18" s="2" t="str">
        <f>'Invoices Import 12-2023'!M18</f>
        <v>{"1017": 100.0}</v>
      </c>
      <c r="J18" s="4" t="str">
        <f>'Invoices Import 12-2023'!X18</f>
        <v/>
      </c>
    </row>
    <row r="19" spans="1:10" x14ac:dyDescent="0.2">
      <c r="A19" s="2" t="str">
        <f>'Invoices Import 12-2023'!J19</f>
        <v/>
      </c>
      <c r="B19" s="3" t="str">
        <f>'Invoices Import 12-2023'!E19</f>
        <v/>
      </c>
      <c r="C19" s="3" t="str">
        <f>'Invoices Import 12-2023'!F19</f>
        <v/>
      </c>
      <c r="D19" s="3" t="str">
        <f>'Invoices Import 12-2023'!P19</f>
        <v/>
      </c>
      <c r="E19" t="str">
        <f>'Invoices Import 12-2023'!N19</f>
        <v>2010306</v>
      </c>
      <c r="F19" s="2" t="str">
        <f>'Invoices Import 12-2023'!Y19</f>
        <v>خصم دفعة مقدمة</v>
      </c>
      <c r="G19" s="2">
        <f>'Invoices Import 12-2023'!Z19</f>
        <v>-1</v>
      </c>
      <c r="H19" s="11">
        <f>'Invoices Import 12-2023'!H19</f>
        <v>2643</v>
      </c>
      <c r="I19" s="2" t="str">
        <f>'Invoices Import 12-2023'!M19</f>
        <v>{"1017": 100.0}</v>
      </c>
      <c r="J19" s="4" t="str">
        <f>'Invoices Import 12-2023'!X19</f>
        <v>5%</v>
      </c>
    </row>
    <row r="20" spans="1:10" x14ac:dyDescent="0.2">
      <c r="A20" s="2" t="str">
        <f>'Invoices Import 12-2023'!J20</f>
        <v>شركة شراء سكراب</v>
      </c>
      <c r="B20" s="3">
        <f>'Invoices Import 12-2023'!E20</f>
        <v>45272</v>
      </c>
      <c r="C20" s="3">
        <f>'Invoices Import 12-2023'!F20</f>
        <v>45272</v>
      </c>
      <c r="D20" s="3">
        <f>'Invoices Import 12-2023'!P20</f>
        <v>45306</v>
      </c>
      <c r="E20" t="str">
        <f>'Invoices Import 12-2023'!N20</f>
        <v>4010403</v>
      </c>
      <c r="F20" s="2" t="str">
        <f>'Invoices Import 12-2023'!Y20</f>
        <v>بيع سكراب</v>
      </c>
      <c r="G20" s="2">
        <f>'Invoices Import 12-2023'!Z20</f>
        <v>1</v>
      </c>
      <c r="H20" s="11">
        <f>'Invoices Import 12-2023'!H20</f>
        <v>4782609</v>
      </c>
      <c r="I20" s="2" t="str">
        <f>'Invoices Import 12-2023'!M20</f>
        <v>{"1086": 100.0}</v>
      </c>
      <c r="J20" s="4" t="str">
        <f>'Invoices Import 12-2023'!X20</f>
        <v/>
      </c>
    </row>
    <row r="21" spans="1:10" x14ac:dyDescent="0.2">
      <c r="A21" s="2" t="str">
        <f>'Invoices Import 12-2023'!J21</f>
        <v>شركة العراب للمقاولات</v>
      </c>
      <c r="B21" s="3">
        <f>'Invoices Import 12-2023'!E21</f>
        <v>45273</v>
      </c>
      <c r="C21" s="3">
        <f>'Invoices Import 12-2023'!F21</f>
        <v>45273</v>
      </c>
      <c r="D21" s="3">
        <f>'Invoices Import 12-2023'!P21</f>
        <v>45280</v>
      </c>
      <c r="E21" t="str">
        <f>'Invoices Import 12-2023'!N21</f>
        <v>4010202</v>
      </c>
      <c r="F21" s="2" t="str">
        <f>'Invoices Import 12-2023'!Y21</f>
        <v>صنف لتسجيل موازنة المبيعات 2024</v>
      </c>
      <c r="G21" s="2">
        <f>'Invoices Import 12-2023'!Z21</f>
        <v>1</v>
      </c>
      <c r="H21" s="11">
        <f>'Invoices Import 12-2023'!H21</f>
        <v>111921</v>
      </c>
      <c r="I21" s="2" t="str">
        <f>'Invoices Import 12-2023'!M21</f>
        <v>{"851": 100.0}</v>
      </c>
      <c r="J21" s="4" t="str">
        <f>'Invoices Import 12-2023'!X21</f>
        <v>15%</v>
      </c>
    </row>
    <row r="22" spans="1:10" x14ac:dyDescent="0.2">
      <c r="A22" s="2" t="str">
        <f>'Invoices Import 12-2023'!J22</f>
        <v/>
      </c>
      <c r="B22" s="3" t="str">
        <f>'Invoices Import 12-2023'!E22</f>
        <v/>
      </c>
      <c r="C22" s="3" t="str">
        <f>'Invoices Import 12-2023'!F22</f>
        <v/>
      </c>
      <c r="D22" s="3" t="str">
        <f>'Invoices Import 12-2023'!P22</f>
        <v/>
      </c>
      <c r="E22" t="str">
        <f>'Invoices Import 12-2023'!N22</f>
        <v>101011002</v>
      </c>
      <c r="F22" s="2" t="str">
        <f>'Invoices Import 12-2023'!Y22</f>
        <v>خصم ضمان أعمال</v>
      </c>
      <c r="G22" s="2">
        <f>'Invoices Import 12-2023'!Z22</f>
        <v>-1</v>
      </c>
      <c r="H22" s="11">
        <f>'Invoices Import 12-2023'!H22</f>
        <v>22384</v>
      </c>
      <c r="I22" s="2" t="str">
        <f>'Invoices Import 12-2023'!M22</f>
        <v>{"851": 100.0}</v>
      </c>
      <c r="J22" s="4" t="str">
        <f>'Invoices Import 12-2023'!X22</f>
        <v/>
      </c>
    </row>
    <row r="23" spans="1:10" x14ac:dyDescent="0.2">
      <c r="A23" s="2" t="str">
        <f>'Invoices Import 12-2023'!J23</f>
        <v/>
      </c>
      <c r="B23" s="3" t="str">
        <f>'Invoices Import 12-2023'!E23</f>
        <v/>
      </c>
      <c r="C23" s="3" t="str">
        <f>'Invoices Import 12-2023'!F23</f>
        <v/>
      </c>
      <c r="D23" s="3" t="str">
        <f>'Invoices Import 12-2023'!P23</f>
        <v/>
      </c>
      <c r="E23" t="str">
        <f>'Invoices Import 12-2023'!N23</f>
        <v>101011002</v>
      </c>
      <c r="F23" s="2" t="str">
        <f>'Invoices Import 12-2023'!Y23</f>
        <v>خصم ضمان أعمال</v>
      </c>
      <c r="G23" s="2">
        <f>'Invoices Import 12-2023'!Z23</f>
        <v>-1</v>
      </c>
      <c r="H23" s="11">
        <f>'Invoices Import 12-2023'!H23</f>
        <v>0</v>
      </c>
      <c r="I23" s="2" t="str">
        <f>'Invoices Import 12-2023'!M23</f>
        <v>{"851": 100.0}</v>
      </c>
      <c r="J23" s="4" t="str">
        <f>'Invoices Import 12-2023'!X23</f>
        <v/>
      </c>
    </row>
    <row r="24" spans="1:10" x14ac:dyDescent="0.2">
      <c r="A24" s="2" t="str">
        <f>'Invoices Import 12-2023'!J24</f>
        <v/>
      </c>
      <c r="B24" s="3" t="str">
        <f>'Invoices Import 12-2023'!E24</f>
        <v/>
      </c>
      <c r="C24" s="3" t="str">
        <f>'Invoices Import 12-2023'!F24</f>
        <v/>
      </c>
      <c r="D24" s="3" t="str">
        <f>'Invoices Import 12-2023'!P24</f>
        <v/>
      </c>
      <c r="E24" t="str">
        <f>'Invoices Import 12-2023'!N24</f>
        <v>2010306</v>
      </c>
      <c r="F24" s="2" t="str">
        <f>'Invoices Import 12-2023'!Y24</f>
        <v>خصم دفعة مقدمة</v>
      </c>
      <c r="G24" s="2">
        <f>'Invoices Import 12-2023'!Z24</f>
        <v>-1</v>
      </c>
      <c r="H24" s="11">
        <f>'Invoices Import 12-2023'!H24</f>
        <v>11192</v>
      </c>
      <c r="I24" s="2" t="str">
        <f>'Invoices Import 12-2023'!M24</f>
        <v>{"851": 100.0}</v>
      </c>
      <c r="J24" s="4" t="str">
        <f>'Invoices Import 12-2023'!X24</f>
        <v>5%</v>
      </c>
    </row>
    <row r="25" spans="1:10" x14ac:dyDescent="0.2">
      <c r="A25" s="2" t="str">
        <f>'Invoices Import 12-2023'!J25</f>
        <v>شركة شراء سكراب</v>
      </c>
      <c r="B25" s="3">
        <f>'Invoices Import 12-2023'!E25</f>
        <v>45273</v>
      </c>
      <c r="C25" s="3">
        <f>'Invoices Import 12-2023'!F25</f>
        <v>45273</v>
      </c>
      <c r="D25" s="3">
        <f>'Invoices Import 12-2023'!P25</f>
        <v>45306</v>
      </c>
      <c r="E25" t="str">
        <f>'Invoices Import 12-2023'!N25</f>
        <v>4010403</v>
      </c>
      <c r="F25" s="2" t="str">
        <f>'Invoices Import 12-2023'!Y25</f>
        <v>بيع سكراب</v>
      </c>
      <c r="G25" s="2">
        <f>'Invoices Import 12-2023'!Z25</f>
        <v>1</v>
      </c>
      <c r="H25" s="11">
        <f>'Invoices Import 12-2023'!H25</f>
        <v>19213</v>
      </c>
      <c r="I25" s="2" t="str">
        <f>'Invoices Import 12-2023'!M25</f>
        <v>{"1086": 100.0}</v>
      </c>
      <c r="J25" s="4" t="str">
        <f>'Invoices Import 12-2023'!X25</f>
        <v/>
      </c>
    </row>
    <row r="26" spans="1:10" x14ac:dyDescent="0.2">
      <c r="A26" s="2" t="str">
        <f>'Invoices Import 12-2023'!J26</f>
        <v>شركة شراء سكراب</v>
      </c>
      <c r="B26" s="3">
        <f>'Invoices Import 12-2023'!E26</f>
        <v>45273</v>
      </c>
      <c r="C26" s="3">
        <f>'Invoices Import 12-2023'!F26</f>
        <v>45273</v>
      </c>
      <c r="D26" s="3">
        <f>'Invoices Import 12-2023'!P26</f>
        <v>45306</v>
      </c>
      <c r="E26" t="str">
        <f>'Invoices Import 12-2023'!N26</f>
        <v>4010403</v>
      </c>
      <c r="F26" s="2" t="str">
        <f>'Invoices Import 12-2023'!Y26</f>
        <v>بيع سكراب</v>
      </c>
      <c r="G26" s="2">
        <f>'Invoices Import 12-2023'!Z26</f>
        <v>1</v>
      </c>
      <c r="H26" s="11">
        <f>'Invoices Import 12-2023'!H26</f>
        <v>1652</v>
      </c>
      <c r="I26" s="2" t="str">
        <f>'Invoices Import 12-2023'!M26</f>
        <v>{"1086": 100.0}</v>
      </c>
      <c r="J26" s="4" t="str">
        <f>'Invoices Import 12-2023'!X26</f>
        <v/>
      </c>
    </row>
    <row r="27" spans="1:10" x14ac:dyDescent="0.2">
      <c r="A27" s="2" t="str">
        <f>'Invoices Import 12-2023'!J27</f>
        <v>شركة شراء سكراب</v>
      </c>
      <c r="B27" s="3">
        <f>'Invoices Import 12-2023'!E27</f>
        <v>45273</v>
      </c>
      <c r="C27" s="3">
        <f>'Invoices Import 12-2023'!F27</f>
        <v>45273</v>
      </c>
      <c r="D27" s="3">
        <f>'Invoices Import 12-2023'!P27</f>
        <v>45306</v>
      </c>
      <c r="E27" t="str">
        <f>'Invoices Import 12-2023'!N27</f>
        <v>4010403</v>
      </c>
      <c r="F27" s="2" t="str">
        <f>'Invoices Import 12-2023'!Y27</f>
        <v>بيع سكراب</v>
      </c>
      <c r="G27" s="2">
        <f>'Invoices Import 12-2023'!Z27</f>
        <v>1</v>
      </c>
      <c r="H27" s="11">
        <f>'Invoices Import 12-2023'!H27</f>
        <v>22309</v>
      </c>
      <c r="I27" s="2" t="str">
        <f>'Invoices Import 12-2023'!M27</f>
        <v>{"1086": 100.0}</v>
      </c>
      <c r="J27" s="4" t="str">
        <f>'Invoices Import 12-2023'!X27</f>
        <v/>
      </c>
    </row>
    <row r="28" spans="1:10" x14ac:dyDescent="0.2">
      <c r="A28" s="2" t="str">
        <f>'Invoices Import 12-2023'!J28</f>
        <v>شركة شراء سكراب</v>
      </c>
      <c r="B28" s="3">
        <f>'Invoices Import 12-2023'!E28</f>
        <v>45273</v>
      </c>
      <c r="C28" s="3">
        <f>'Invoices Import 12-2023'!F28</f>
        <v>45273</v>
      </c>
      <c r="D28" s="3">
        <f>'Invoices Import 12-2023'!P28</f>
        <v>45306</v>
      </c>
      <c r="E28" t="str">
        <f>'Invoices Import 12-2023'!N28</f>
        <v>4010403</v>
      </c>
      <c r="F28" s="2" t="str">
        <f>'Invoices Import 12-2023'!Y28</f>
        <v>بيع سكراب</v>
      </c>
      <c r="G28" s="2">
        <f>'Invoices Import 12-2023'!Z28</f>
        <v>1</v>
      </c>
      <c r="H28" s="11">
        <f>'Invoices Import 12-2023'!H28</f>
        <v>4756</v>
      </c>
      <c r="I28" s="2" t="str">
        <f>'Invoices Import 12-2023'!M28</f>
        <v>{"1086": 100.0}</v>
      </c>
      <c r="J28" s="4" t="str">
        <f>'Invoices Import 12-2023'!X28</f>
        <v/>
      </c>
    </row>
    <row r="29" spans="1:10" x14ac:dyDescent="0.2">
      <c r="A29" s="2" t="str">
        <f>'Invoices Import 12-2023'!J29</f>
        <v>شركة شراء سكراب</v>
      </c>
      <c r="B29" s="3">
        <f>'Invoices Import 12-2023'!E29</f>
        <v>45273</v>
      </c>
      <c r="C29" s="3">
        <f>'Invoices Import 12-2023'!F29</f>
        <v>45273</v>
      </c>
      <c r="D29" s="3">
        <f>'Invoices Import 12-2023'!P29</f>
        <v>45306</v>
      </c>
      <c r="E29" t="str">
        <f>'Invoices Import 12-2023'!N29</f>
        <v>4010403</v>
      </c>
      <c r="F29" s="2" t="str">
        <f>'Invoices Import 12-2023'!Y29</f>
        <v>بيع سكراب</v>
      </c>
      <c r="G29" s="2">
        <f>'Invoices Import 12-2023'!Z29</f>
        <v>1</v>
      </c>
      <c r="H29" s="11">
        <f>'Invoices Import 12-2023'!H29</f>
        <v>3629</v>
      </c>
      <c r="I29" s="2" t="str">
        <f>'Invoices Import 12-2023'!M29</f>
        <v>{"1086": 100.0}</v>
      </c>
      <c r="J29" s="4" t="str">
        <f>'Invoices Import 12-2023'!X29</f>
        <v/>
      </c>
    </row>
    <row r="30" spans="1:10" ht="28.5" x14ac:dyDescent="0.2">
      <c r="A30" s="2" t="str">
        <f>'Invoices Import 12-2023'!J30</f>
        <v>شركة مجموعة الدكتور سليمان الحبيب للخدمات الطبية</v>
      </c>
      <c r="B30" s="3">
        <f>'Invoices Import 12-2023'!E30</f>
        <v>45274</v>
      </c>
      <c r="C30" s="3">
        <f>'Invoices Import 12-2023'!F30</f>
        <v>45274</v>
      </c>
      <c r="D30" s="3">
        <f>'Invoices Import 12-2023'!P30</f>
        <v>45304</v>
      </c>
      <c r="E30" t="str">
        <f>'Invoices Import 12-2023'!N30</f>
        <v>4010202</v>
      </c>
      <c r="F30" s="2" t="str">
        <f>'Invoices Import 12-2023'!Y30</f>
        <v>صنف لتسجيل موازنة المبيعات 2024</v>
      </c>
      <c r="G30" s="2">
        <f>'Invoices Import 12-2023'!Z30</f>
        <v>1</v>
      </c>
      <c r="H30" s="11">
        <f>'Invoices Import 12-2023'!H30</f>
        <v>421493</v>
      </c>
      <c r="I30" s="2" t="str">
        <f>'Invoices Import 12-2023'!M30</f>
        <v>{"986": 100.0}</v>
      </c>
      <c r="J30" s="4" t="str">
        <f>'Invoices Import 12-2023'!X30</f>
        <v>15%</v>
      </c>
    </row>
    <row r="31" spans="1:10" x14ac:dyDescent="0.2">
      <c r="A31" s="2" t="str">
        <f>'Invoices Import 12-2023'!J31</f>
        <v/>
      </c>
      <c r="B31" s="3" t="str">
        <f>'Invoices Import 12-2023'!E31</f>
        <v/>
      </c>
      <c r="C31" s="3" t="str">
        <f>'Invoices Import 12-2023'!F31</f>
        <v/>
      </c>
      <c r="D31" s="3" t="str">
        <f>'Invoices Import 12-2023'!P31</f>
        <v/>
      </c>
      <c r="E31" t="str">
        <f>'Invoices Import 12-2023'!N31</f>
        <v>101011002</v>
      </c>
      <c r="F31" s="2" t="str">
        <f>'Invoices Import 12-2023'!Y31</f>
        <v>خصم ضمان أعمال</v>
      </c>
      <c r="G31" s="2">
        <f>'Invoices Import 12-2023'!Z31</f>
        <v>-1</v>
      </c>
      <c r="H31" s="11">
        <f>'Invoices Import 12-2023'!H31</f>
        <v>211935</v>
      </c>
      <c r="I31" s="2" t="str">
        <f>'Invoices Import 12-2023'!M31</f>
        <v>{"986": 100.0}</v>
      </c>
      <c r="J31" s="4" t="str">
        <f>'Invoices Import 12-2023'!X31</f>
        <v/>
      </c>
    </row>
    <row r="32" spans="1:10" x14ac:dyDescent="0.2">
      <c r="A32" s="2" t="str">
        <f>'Invoices Import 12-2023'!J32</f>
        <v/>
      </c>
      <c r="B32" s="3" t="str">
        <f>'Invoices Import 12-2023'!E32</f>
        <v/>
      </c>
      <c r="C32" s="3" t="str">
        <f>'Invoices Import 12-2023'!F32</f>
        <v/>
      </c>
      <c r="D32" s="3" t="str">
        <f>'Invoices Import 12-2023'!P32</f>
        <v/>
      </c>
      <c r="E32" t="str">
        <f>'Invoices Import 12-2023'!N32</f>
        <v>2010306</v>
      </c>
      <c r="F32" s="2" t="str">
        <f>'Invoices Import 12-2023'!Y32</f>
        <v>خصم دفعة مقدمة</v>
      </c>
      <c r="G32" s="2">
        <f>'Invoices Import 12-2023'!Z32</f>
        <v>-1</v>
      </c>
      <c r="H32" s="11">
        <f>'Invoices Import 12-2023'!H32</f>
        <v>21075</v>
      </c>
      <c r="I32" s="2" t="str">
        <f>'Invoices Import 12-2023'!M32</f>
        <v>{"986": 100.0}</v>
      </c>
      <c r="J32" s="4" t="str">
        <f>'Invoices Import 12-2023'!X32</f>
        <v>5%</v>
      </c>
    </row>
    <row r="33" spans="1:10" x14ac:dyDescent="0.2">
      <c r="A33" s="2" t="str">
        <f>'Invoices Import 12-2023'!J33</f>
        <v>شركة شراء سكراب</v>
      </c>
      <c r="B33" s="3">
        <f>'Invoices Import 12-2023'!E33</f>
        <v>45274</v>
      </c>
      <c r="C33" s="3">
        <f>'Invoices Import 12-2023'!F33</f>
        <v>45274</v>
      </c>
      <c r="D33" s="3">
        <f>'Invoices Import 12-2023'!P33</f>
        <v>45306</v>
      </c>
      <c r="E33" t="str">
        <f>'Invoices Import 12-2023'!N33</f>
        <v>4010403</v>
      </c>
      <c r="F33" s="2" t="str">
        <f>'Invoices Import 12-2023'!Y33</f>
        <v>بيع سكراب</v>
      </c>
      <c r="G33" s="2">
        <f>'Invoices Import 12-2023'!Z33</f>
        <v>1</v>
      </c>
      <c r="H33" s="11">
        <f>'Invoices Import 12-2023'!H33</f>
        <v>318914</v>
      </c>
      <c r="I33" s="2" t="str">
        <f>'Invoices Import 12-2023'!M33</f>
        <v>{"1086": 100.0}</v>
      </c>
      <c r="J33" s="4" t="str">
        <f>'Invoices Import 12-2023'!X33</f>
        <v/>
      </c>
    </row>
    <row r="34" spans="1:10" x14ac:dyDescent="0.2">
      <c r="A34" s="2" t="str">
        <f>'Invoices Import 12-2023'!J34</f>
        <v>شركة شراء سكراب</v>
      </c>
      <c r="B34" s="3">
        <f>'Invoices Import 12-2023'!E34</f>
        <v>45274</v>
      </c>
      <c r="C34" s="3">
        <f>'Invoices Import 12-2023'!F34</f>
        <v>45274</v>
      </c>
      <c r="D34" s="3">
        <f>'Invoices Import 12-2023'!P34</f>
        <v>45306</v>
      </c>
      <c r="E34" t="str">
        <f>'Invoices Import 12-2023'!N34</f>
        <v>4010403</v>
      </c>
      <c r="F34" s="2" t="str">
        <f>'Invoices Import 12-2023'!Y34</f>
        <v>بيع سكراب</v>
      </c>
      <c r="G34" s="2">
        <f>'Invoices Import 12-2023'!Z34</f>
        <v>1</v>
      </c>
      <c r="H34" s="11">
        <f>'Invoices Import 12-2023'!H34</f>
        <v>1350057</v>
      </c>
      <c r="I34" s="2" t="str">
        <f>'Invoices Import 12-2023'!M34</f>
        <v>{"1086": 100.0}</v>
      </c>
      <c r="J34" s="4" t="str">
        <f>'Invoices Import 12-2023'!X34</f>
        <v/>
      </c>
    </row>
    <row r="35" spans="1:10" x14ac:dyDescent="0.2">
      <c r="A35" s="2" t="str">
        <f>'Invoices Import 12-2023'!J35</f>
        <v>الآعمال المدنية المشروع المشترك</v>
      </c>
      <c r="B35" s="3">
        <f>'Invoices Import 12-2023'!E35</f>
        <v>45276</v>
      </c>
      <c r="C35" s="3">
        <f>'Invoices Import 12-2023'!F35</f>
        <v>45276</v>
      </c>
      <c r="D35" s="3">
        <f>'Invoices Import 12-2023'!P35</f>
        <v>45321</v>
      </c>
      <c r="E35" t="str">
        <f>'Invoices Import 12-2023'!N35</f>
        <v>4010202</v>
      </c>
      <c r="F35" s="2" t="str">
        <f>'Invoices Import 12-2023'!Y35</f>
        <v>صنف لتسجيل موازنة المبيعات 2024</v>
      </c>
      <c r="G35" s="2">
        <f>'Invoices Import 12-2023'!Z35</f>
        <v>1</v>
      </c>
      <c r="H35" s="11">
        <f>'Invoices Import 12-2023'!H35</f>
        <v>380688</v>
      </c>
      <c r="I35" s="2" t="str">
        <f>'Invoices Import 12-2023'!M35</f>
        <v>{"911": 100.0}</v>
      </c>
      <c r="J35" s="4" t="str">
        <f>'Invoices Import 12-2023'!X35</f>
        <v>15%</v>
      </c>
    </row>
    <row r="36" spans="1:10" x14ac:dyDescent="0.2">
      <c r="A36" s="2" t="str">
        <f>'Invoices Import 12-2023'!J36</f>
        <v/>
      </c>
      <c r="B36" s="3" t="str">
        <f>'Invoices Import 12-2023'!E36</f>
        <v/>
      </c>
      <c r="C36" s="3" t="str">
        <f>'Invoices Import 12-2023'!F36</f>
        <v/>
      </c>
      <c r="D36" s="3" t="str">
        <f>'Invoices Import 12-2023'!P36</f>
        <v/>
      </c>
      <c r="E36" t="str">
        <f>'Invoices Import 12-2023'!N36</f>
        <v>101011002</v>
      </c>
      <c r="F36" s="2" t="str">
        <f>'Invoices Import 12-2023'!Y36</f>
        <v>خصم ضمان أعمال</v>
      </c>
      <c r="G36" s="2">
        <f>'Invoices Import 12-2023'!Z36</f>
        <v>-1</v>
      </c>
      <c r="H36" s="11">
        <f>'Invoices Import 12-2023'!H36</f>
        <v>0</v>
      </c>
      <c r="I36" s="2" t="str">
        <f>'Invoices Import 12-2023'!M36</f>
        <v>{"911": 100.0}</v>
      </c>
      <c r="J36" s="4" t="str">
        <f>'Invoices Import 12-2023'!X36</f>
        <v/>
      </c>
    </row>
    <row r="37" spans="1:10" x14ac:dyDescent="0.2">
      <c r="A37" s="2" t="str">
        <f>'Invoices Import 12-2023'!J37</f>
        <v/>
      </c>
      <c r="B37" s="3" t="str">
        <f>'Invoices Import 12-2023'!E37</f>
        <v/>
      </c>
      <c r="C37" s="3" t="str">
        <f>'Invoices Import 12-2023'!F37</f>
        <v/>
      </c>
      <c r="D37" s="3" t="str">
        <f>'Invoices Import 12-2023'!P37</f>
        <v/>
      </c>
      <c r="E37" t="str">
        <f>'Invoices Import 12-2023'!N37</f>
        <v>2010306</v>
      </c>
      <c r="F37" s="2" t="str">
        <f>'Invoices Import 12-2023'!Y37</f>
        <v>خصم دفعة مقدمة</v>
      </c>
      <c r="G37" s="2">
        <f>'Invoices Import 12-2023'!Z37</f>
        <v>-1</v>
      </c>
      <c r="H37" s="11">
        <f>'Invoices Import 12-2023'!H37</f>
        <v>57103</v>
      </c>
      <c r="I37" s="2" t="str">
        <f>'Invoices Import 12-2023'!M37</f>
        <v>{"911": 100.0}</v>
      </c>
      <c r="J37" s="4" t="str">
        <f>'Invoices Import 12-2023'!X37</f>
        <v>5%</v>
      </c>
    </row>
    <row r="38" spans="1:10" x14ac:dyDescent="0.2">
      <c r="A38" s="2" t="str">
        <f>'Invoices Import 12-2023'!J38</f>
        <v/>
      </c>
      <c r="B38" s="3" t="str">
        <f>'Invoices Import 12-2023'!E38</f>
        <v/>
      </c>
      <c r="C38" s="3" t="str">
        <f>'Invoices Import 12-2023'!F38</f>
        <v/>
      </c>
      <c r="D38" s="3" t="str">
        <f>'Invoices Import 12-2023'!P38</f>
        <v/>
      </c>
      <c r="E38" t="str">
        <f>'Invoices Import 12-2023'!N38</f>
        <v>3060099</v>
      </c>
      <c r="F38" s="2" t="str">
        <f>'Invoices Import 12-2023'!Y38</f>
        <v>Expense</v>
      </c>
      <c r="G38" s="2">
        <f>'Invoices Import 12-2023'!Z38</f>
        <v>-1</v>
      </c>
      <c r="H38" s="11">
        <f>'Invoices Import 12-2023'!H38</f>
        <v>0</v>
      </c>
      <c r="I38" s="2" t="str">
        <f>'Invoices Import 12-2023'!M38</f>
        <v>{"911": 100.0}</v>
      </c>
      <c r="J38" s="4" t="str">
        <f>'Invoices Import 12-2023'!X38</f>
        <v/>
      </c>
    </row>
    <row r="39" spans="1:10" x14ac:dyDescent="0.2">
      <c r="A39" s="2" t="str">
        <f>'Invoices Import 12-2023'!J39</f>
        <v>شركة بى اى سى العربية المحدودة</v>
      </c>
      <c r="B39" s="3">
        <f>'Invoices Import 12-2023'!E39</f>
        <v>45276</v>
      </c>
      <c r="C39" s="3">
        <f>'Invoices Import 12-2023'!F39</f>
        <v>45276</v>
      </c>
      <c r="D39" s="3">
        <f>'Invoices Import 12-2023'!P39</f>
        <v>45306</v>
      </c>
      <c r="E39" t="str">
        <f>'Invoices Import 12-2023'!N39</f>
        <v>4010202</v>
      </c>
      <c r="F39" s="2" t="str">
        <f>'Invoices Import 12-2023'!Y39</f>
        <v>صنف لتسجيل موازنة المبيعات 2024</v>
      </c>
      <c r="G39" s="2">
        <f>'Invoices Import 12-2023'!Z39</f>
        <v>1</v>
      </c>
      <c r="H39" s="11">
        <f>'Invoices Import 12-2023'!H39</f>
        <v>5290143</v>
      </c>
      <c r="I39" s="2" t="str">
        <f>'Invoices Import 12-2023'!M39</f>
        <v>{"1020": 100.0}</v>
      </c>
      <c r="J39" s="4" t="str">
        <f>'Invoices Import 12-2023'!X39</f>
        <v>15%</v>
      </c>
    </row>
    <row r="40" spans="1:10" x14ac:dyDescent="0.2">
      <c r="A40" s="2" t="str">
        <f>'Invoices Import 12-2023'!J40</f>
        <v/>
      </c>
      <c r="B40" s="3" t="str">
        <f>'Invoices Import 12-2023'!E40</f>
        <v/>
      </c>
      <c r="C40" s="3" t="str">
        <f>'Invoices Import 12-2023'!F40</f>
        <v/>
      </c>
      <c r="D40" s="3" t="str">
        <f>'Invoices Import 12-2023'!P40</f>
        <v/>
      </c>
      <c r="E40" t="str">
        <f>'Invoices Import 12-2023'!N40</f>
        <v>101011002</v>
      </c>
      <c r="F40" s="2" t="str">
        <f>'Invoices Import 12-2023'!Y40</f>
        <v>خصم ضمان أعمال</v>
      </c>
      <c r="G40" s="2">
        <f>'Invoices Import 12-2023'!Z40</f>
        <v>-1</v>
      </c>
      <c r="H40" s="11">
        <f>'Invoices Import 12-2023'!H40</f>
        <v>2645071</v>
      </c>
      <c r="I40" s="2" t="str">
        <f>'Invoices Import 12-2023'!M40</f>
        <v>{"1020": 100.0}</v>
      </c>
      <c r="J40" s="4" t="str">
        <f>'Invoices Import 12-2023'!X40</f>
        <v/>
      </c>
    </row>
    <row r="41" spans="1:10" x14ac:dyDescent="0.2">
      <c r="A41" s="2" t="str">
        <f>'Invoices Import 12-2023'!J41</f>
        <v/>
      </c>
      <c r="B41" s="3" t="str">
        <f>'Invoices Import 12-2023'!E41</f>
        <v/>
      </c>
      <c r="C41" s="3" t="str">
        <f>'Invoices Import 12-2023'!F41</f>
        <v/>
      </c>
      <c r="D41" s="3" t="str">
        <f>'Invoices Import 12-2023'!P41</f>
        <v/>
      </c>
      <c r="E41" t="str">
        <f>'Invoices Import 12-2023'!N41</f>
        <v>2010306</v>
      </c>
      <c r="F41" s="2" t="str">
        <f>'Invoices Import 12-2023'!Y41</f>
        <v>خصم دفعة مقدمة</v>
      </c>
      <c r="G41" s="2">
        <f>'Invoices Import 12-2023'!Z41</f>
        <v>-1</v>
      </c>
      <c r="H41" s="11">
        <f>'Invoices Import 12-2023'!H41</f>
        <v>529014</v>
      </c>
      <c r="I41" s="2" t="str">
        <f>'Invoices Import 12-2023'!M41</f>
        <v>{"1020": 100.0}</v>
      </c>
      <c r="J41" s="4" t="str">
        <f>'Invoices Import 12-2023'!X41</f>
        <v>5%</v>
      </c>
    </row>
    <row r="42" spans="1:10" x14ac:dyDescent="0.2">
      <c r="A42" s="2" t="str">
        <f>'Invoices Import 12-2023'!J42</f>
        <v/>
      </c>
      <c r="B42" s="3" t="str">
        <f>'Invoices Import 12-2023'!E42</f>
        <v/>
      </c>
      <c r="C42" s="3" t="str">
        <f>'Invoices Import 12-2023'!F42</f>
        <v/>
      </c>
      <c r="D42" s="3" t="str">
        <f>'Invoices Import 12-2023'!P42</f>
        <v/>
      </c>
      <c r="E42" t="str">
        <f>'Invoices Import 12-2023'!N42</f>
        <v>3060099</v>
      </c>
      <c r="F42" s="2" t="str">
        <f>'Invoices Import 12-2023'!Y42</f>
        <v>Expense</v>
      </c>
      <c r="G42" s="2">
        <f>'Invoices Import 12-2023'!Z42</f>
        <v>-1</v>
      </c>
      <c r="H42" s="11">
        <f>'Invoices Import 12-2023'!H42</f>
        <v>249485</v>
      </c>
      <c r="I42" s="2" t="str">
        <f>'Invoices Import 12-2023'!M42</f>
        <v>{"1020": 100.0}</v>
      </c>
      <c r="J42" s="4" t="str">
        <f>'Invoices Import 12-2023'!X42</f>
        <v/>
      </c>
    </row>
    <row r="43" spans="1:10" x14ac:dyDescent="0.2">
      <c r="A43" s="2" t="str">
        <f>'Invoices Import 12-2023'!J43</f>
        <v>شركة شراء سكراب</v>
      </c>
      <c r="B43" s="3">
        <f>'Invoices Import 12-2023'!E43</f>
        <v>45277</v>
      </c>
      <c r="C43" s="3">
        <f>'Invoices Import 12-2023'!F43</f>
        <v>45277</v>
      </c>
      <c r="D43" s="3">
        <f>'Invoices Import 12-2023'!P43</f>
        <v>45306</v>
      </c>
      <c r="E43" t="str">
        <f>'Invoices Import 12-2023'!N43</f>
        <v>4010403</v>
      </c>
      <c r="F43" s="2" t="str">
        <f>'Invoices Import 12-2023'!Y43</f>
        <v>بيع سكراب</v>
      </c>
      <c r="G43" s="2">
        <f>'Invoices Import 12-2023'!Z43</f>
        <v>1</v>
      </c>
      <c r="H43" s="11">
        <f>'Invoices Import 12-2023'!H43</f>
        <v>21134</v>
      </c>
      <c r="I43" s="2" t="str">
        <f>'Invoices Import 12-2023'!M43</f>
        <v>{"1086": 100.0}</v>
      </c>
      <c r="J43" s="4" t="str">
        <f>'Invoices Import 12-2023'!X43</f>
        <v/>
      </c>
    </row>
    <row r="44" spans="1:10" x14ac:dyDescent="0.2">
      <c r="A44" s="2" t="str">
        <f>'Invoices Import 12-2023'!J44</f>
        <v>شركة شراء سكراب</v>
      </c>
      <c r="B44" s="3">
        <f>'Invoices Import 12-2023'!E44</f>
        <v>45277</v>
      </c>
      <c r="C44" s="3">
        <f>'Invoices Import 12-2023'!F44</f>
        <v>45277</v>
      </c>
      <c r="D44" s="3">
        <f>'Invoices Import 12-2023'!P44</f>
        <v>45306</v>
      </c>
      <c r="E44" t="str">
        <f>'Invoices Import 12-2023'!N44</f>
        <v>4010403</v>
      </c>
      <c r="F44" s="2" t="str">
        <f>'Invoices Import 12-2023'!Y44</f>
        <v>بيع سكراب</v>
      </c>
      <c r="G44" s="2">
        <f>'Invoices Import 12-2023'!Z44</f>
        <v>1</v>
      </c>
      <c r="H44" s="11">
        <f>'Invoices Import 12-2023'!H44</f>
        <v>23244</v>
      </c>
      <c r="I44" s="2" t="str">
        <f>'Invoices Import 12-2023'!M44</f>
        <v>{"1086": 100.0}</v>
      </c>
      <c r="J44" s="4" t="str">
        <f>'Invoices Import 12-2023'!X44</f>
        <v/>
      </c>
    </row>
    <row r="45" spans="1:10" x14ac:dyDescent="0.2">
      <c r="A45" s="2" t="str">
        <f>'Invoices Import 12-2023'!J45</f>
        <v>شركة شراء سكراب</v>
      </c>
      <c r="B45" s="3">
        <f>'Invoices Import 12-2023'!E45</f>
        <v>45278</v>
      </c>
      <c r="C45" s="3">
        <f>'Invoices Import 12-2023'!F45</f>
        <v>45278</v>
      </c>
      <c r="D45" s="3">
        <f>'Invoices Import 12-2023'!P45</f>
        <v>45306</v>
      </c>
      <c r="E45" t="str">
        <f>'Invoices Import 12-2023'!N45</f>
        <v>4010403</v>
      </c>
      <c r="F45" s="2" t="str">
        <f>'Invoices Import 12-2023'!Y45</f>
        <v>بيع سكراب</v>
      </c>
      <c r="G45" s="2">
        <f>'Invoices Import 12-2023'!Z45</f>
        <v>1</v>
      </c>
      <c r="H45" s="11">
        <f>'Invoices Import 12-2023'!H45</f>
        <v>709</v>
      </c>
      <c r="I45" s="2" t="str">
        <f>'Invoices Import 12-2023'!M45</f>
        <v>{"1086": 100.0}</v>
      </c>
      <c r="J45" s="4" t="str">
        <f>'Invoices Import 12-2023'!X45</f>
        <v/>
      </c>
    </row>
    <row r="46" spans="1:10" x14ac:dyDescent="0.2">
      <c r="A46" s="2" t="str">
        <f>'Invoices Import 12-2023'!J46</f>
        <v>شركة شراء سكراب</v>
      </c>
      <c r="B46" s="3">
        <f>'Invoices Import 12-2023'!E46</f>
        <v>45278</v>
      </c>
      <c r="C46" s="3">
        <f>'Invoices Import 12-2023'!F46</f>
        <v>45278</v>
      </c>
      <c r="D46" s="3">
        <f>'Invoices Import 12-2023'!P46</f>
        <v>45306</v>
      </c>
      <c r="E46" t="str">
        <f>'Invoices Import 12-2023'!N46</f>
        <v>4010403</v>
      </c>
      <c r="F46" s="2" t="str">
        <f>'Invoices Import 12-2023'!Y46</f>
        <v>بيع سكراب</v>
      </c>
      <c r="G46" s="2">
        <f>'Invoices Import 12-2023'!Z46</f>
        <v>1</v>
      </c>
      <c r="H46" s="11">
        <f>'Invoices Import 12-2023'!H46</f>
        <v>13313</v>
      </c>
      <c r="I46" s="2" t="str">
        <f>'Invoices Import 12-2023'!M46</f>
        <v>{"1086": 100.0}</v>
      </c>
      <c r="J46" s="4" t="str">
        <f>'Invoices Import 12-2023'!X46</f>
        <v/>
      </c>
    </row>
    <row r="47" spans="1:10" x14ac:dyDescent="0.2">
      <c r="A47" s="2" t="str">
        <f>'Invoices Import 12-2023'!J47</f>
        <v>شركة بى اى سى العربية المحدودة</v>
      </c>
      <c r="B47" s="3">
        <f>'Invoices Import 12-2023'!E47</f>
        <v>45279</v>
      </c>
      <c r="C47" s="3">
        <f>'Invoices Import 12-2023'!F47</f>
        <v>45279</v>
      </c>
      <c r="D47" s="3">
        <f>'Invoices Import 12-2023'!P47</f>
        <v>45309</v>
      </c>
      <c r="E47" t="str">
        <f>'Invoices Import 12-2023'!N47</f>
        <v>4010202</v>
      </c>
      <c r="F47" s="2" t="str">
        <f>'Invoices Import 12-2023'!Y47</f>
        <v>صنف لتسجيل موازنة المبيعات 2024</v>
      </c>
      <c r="G47" s="2">
        <f>'Invoices Import 12-2023'!Z47</f>
        <v>1</v>
      </c>
      <c r="H47" s="11">
        <f>'Invoices Import 12-2023'!H47</f>
        <v>21182</v>
      </c>
      <c r="I47" s="2" t="str">
        <f>'Invoices Import 12-2023'!M47</f>
        <v>{"997": 100.0}</v>
      </c>
      <c r="J47" s="4" t="str">
        <f>'Invoices Import 12-2023'!X47</f>
        <v>15%</v>
      </c>
    </row>
    <row r="48" spans="1:10" x14ac:dyDescent="0.2">
      <c r="A48" s="2" t="str">
        <f>'Invoices Import 12-2023'!J48</f>
        <v/>
      </c>
      <c r="B48" s="3" t="str">
        <f>'Invoices Import 12-2023'!E48</f>
        <v/>
      </c>
      <c r="C48" s="3" t="str">
        <f>'Invoices Import 12-2023'!F48</f>
        <v/>
      </c>
      <c r="D48" s="3" t="str">
        <f>'Invoices Import 12-2023'!P48</f>
        <v/>
      </c>
      <c r="E48" t="str">
        <f>'Invoices Import 12-2023'!N48</f>
        <v>101011002</v>
      </c>
      <c r="F48" s="2" t="str">
        <f>'Invoices Import 12-2023'!Y48</f>
        <v>خصم ضمان أعمال</v>
      </c>
      <c r="G48" s="2">
        <f>'Invoices Import 12-2023'!Z48</f>
        <v>-1</v>
      </c>
      <c r="H48" s="11">
        <f>'Invoices Import 12-2023'!H48</f>
        <v>10591</v>
      </c>
      <c r="I48" s="2" t="str">
        <f>'Invoices Import 12-2023'!M48</f>
        <v>{"997": 100.0}</v>
      </c>
      <c r="J48" s="4" t="str">
        <f>'Invoices Import 12-2023'!X48</f>
        <v/>
      </c>
    </row>
    <row r="49" spans="1:10" x14ac:dyDescent="0.2">
      <c r="A49" s="2" t="str">
        <f>'Invoices Import 12-2023'!J49</f>
        <v/>
      </c>
      <c r="B49" s="3" t="str">
        <f>'Invoices Import 12-2023'!E49</f>
        <v/>
      </c>
      <c r="C49" s="3" t="str">
        <f>'Invoices Import 12-2023'!F49</f>
        <v/>
      </c>
      <c r="D49" s="3" t="str">
        <f>'Invoices Import 12-2023'!P49</f>
        <v/>
      </c>
      <c r="E49" t="str">
        <f>'Invoices Import 12-2023'!N49</f>
        <v>2010306</v>
      </c>
      <c r="F49" s="2" t="str">
        <f>'Invoices Import 12-2023'!Y49</f>
        <v>خصم دفعة مقدمة</v>
      </c>
      <c r="G49" s="2">
        <f>'Invoices Import 12-2023'!Z49</f>
        <v>-1</v>
      </c>
      <c r="H49" s="11">
        <f>'Invoices Import 12-2023'!H49</f>
        <v>2118</v>
      </c>
      <c r="I49" s="2" t="str">
        <f>'Invoices Import 12-2023'!M49</f>
        <v>{"997": 100.0}</v>
      </c>
      <c r="J49" s="4" t="str">
        <f>'Invoices Import 12-2023'!X49</f>
        <v>5%</v>
      </c>
    </row>
    <row r="50" spans="1:10" x14ac:dyDescent="0.2">
      <c r="A50" s="2" t="str">
        <f>'Invoices Import 12-2023'!J50</f>
        <v>شركة تحالف بكين و موبكو للمقاولات</v>
      </c>
      <c r="B50" s="3">
        <f>'Invoices Import 12-2023'!E50</f>
        <v>45279</v>
      </c>
      <c r="C50" s="3">
        <f>'Invoices Import 12-2023'!F50</f>
        <v>45279</v>
      </c>
      <c r="D50" s="3">
        <f>'Invoices Import 12-2023'!P50</f>
        <v>45309</v>
      </c>
      <c r="E50" t="str">
        <f>'Invoices Import 12-2023'!N50</f>
        <v>4010202</v>
      </c>
      <c r="F50" s="2" t="str">
        <f>'Invoices Import 12-2023'!Y50</f>
        <v>صنف لتسجيل موازنة المبيعات 2024</v>
      </c>
      <c r="G50" s="2">
        <f>'Invoices Import 12-2023'!Z50</f>
        <v>1</v>
      </c>
      <c r="H50" s="11">
        <f>'Invoices Import 12-2023'!H50</f>
        <v>697423</v>
      </c>
      <c r="I50" s="2" t="str">
        <f>'Invoices Import 12-2023'!M50</f>
        <v>{"1008": 100.0}</v>
      </c>
      <c r="J50" s="4" t="str">
        <f>'Invoices Import 12-2023'!X50</f>
        <v>15%</v>
      </c>
    </row>
    <row r="51" spans="1:10" x14ac:dyDescent="0.2">
      <c r="A51" s="2" t="str">
        <f>'Invoices Import 12-2023'!J51</f>
        <v/>
      </c>
      <c r="B51" s="3" t="str">
        <f>'Invoices Import 12-2023'!E51</f>
        <v/>
      </c>
      <c r="C51" s="3" t="str">
        <f>'Invoices Import 12-2023'!F51</f>
        <v/>
      </c>
      <c r="D51" s="3" t="str">
        <f>'Invoices Import 12-2023'!P51</f>
        <v/>
      </c>
      <c r="E51" t="str">
        <f>'Invoices Import 12-2023'!N51</f>
        <v>101011002</v>
      </c>
      <c r="F51" s="2" t="str">
        <f>'Invoices Import 12-2023'!Y51</f>
        <v>خصم ضمان أعمال</v>
      </c>
      <c r="G51" s="2">
        <f>'Invoices Import 12-2023'!Z51</f>
        <v>-1</v>
      </c>
      <c r="H51" s="11">
        <f>'Invoices Import 12-2023'!H51</f>
        <v>174356</v>
      </c>
      <c r="I51" s="2" t="str">
        <f>'Invoices Import 12-2023'!M51</f>
        <v>{"1008": 100.0}</v>
      </c>
      <c r="J51" s="4" t="str">
        <f>'Invoices Import 12-2023'!X51</f>
        <v/>
      </c>
    </row>
    <row r="52" spans="1:10" x14ac:dyDescent="0.2">
      <c r="A52" s="2" t="str">
        <f>'Invoices Import 12-2023'!J52</f>
        <v>شركة بايتور السعودية العربية للانشاءات</v>
      </c>
      <c r="B52" s="3">
        <f>'Invoices Import 12-2023'!E52</f>
        <v>45280</v>
      </c>
      <c r="C52" s="3">
        <f>'Invoices Import 12-2023'!F52</f>
        <v>45280</v>
      </c>
      <c r="D52" s="3">
        <f>'Invoices Import 12-2023'!P52</f>
        <v>45306</v>
      </c>
      <c r="E52" t="str">
        <f>'Invoices Import 12-2023'!N52</f>
        <v>4010202</v>
      </c>
      <c r="F52" s="2" t="str">
        <f>'Invoices Import 12-2023'!Y52</f>
        <v>صنف لتسجيل موازنة المبيعات 2024</v>
      </c>
      <c r="G52" s="2">
        <f>'Invoices Import 12-2023'!Z52</f>
        <v>1</v>
      </c>
      <c r="H52" s="11">
        <f>'Invoices Import 12-2023'!H52</f>
        <v>3268878</v>
      </c>
      <c r="I52" s="2" t="str">
        <f>'Invoices Import 12-2023'!M52</f>
        <v>{"957": 100.0}</v>
      </c>
      <c r="J52" s="4" t="str">
        <f>'Invoices Import 12-2023'!X52</f>
        <v>15%</v>
      </c>
    </row>
    <row r="53" spans="1:10" x14ac:dyDescent="0.2">
      <c r="A53" s="2" t="str">
        <f>'Invoices Import 12-2023'!J53</f>
        <v/>
      </c>
      <c r="B53" s="3" t="str">
        <f>'Invoices Import 12-2023'!E53</f>
        <v/>
      </c>
      <c r="C53" s="3" t="str">
        <f>'Invoices Import 12-2023'!F53</f>
        <v/>
      </c>
      <c r="D53" s="3" t="str">
        <f>'Invoices Import 12-2023'!P53</f>
        <v/>
      </c>
      <c r="E53" t="str">
        <f>'Invoices Import 12-2023'!N53</f>
        <v>101011002</v>
      </c>
      <c r="F53" s="2" t="str">
        <f>'Invoices Import 12-2023'!Y53</f>
        <v>خصم ضمان أعمال</v>
      </c>
      <c r="G53" s="2">
        <f>'Invoices Import 12-2023'!Z53</f>
        <v>-1</v>
      </c>
      <c r="H53" s="11">
        <f>'Invoices Import 12-2023'!H53</f>
        <v>0</v>
      </c>
      <c r="I53" s="2" t="str">
        <f>'Invoices Import 12-2023'!M53</f>
        <v>{"957": 100.0}</v>
      </c>
      <c r="J53" s="4" t="str">
        <f>'Invoices Import 12-2023'!X53</f>
        <v/>
      </c>
    </row>
    <row r="54" spans="1:10" x14ac:dyDescent="0.2">
      <c r="A54" s="2" t="str">
        <f>'Invoices Import 12-2023'!J54</f>
        <v/>
      </c>
      <c r="B54" s="3" t="str">
        <f>'Invoices Import 12-2023'!E54</f>
        <v/>
      </c>
      <c r="C54" s="3" t="str">
        <f>'Invoices Import 12-2023'!F54</f>
        <v/>
      </c>
      <c r="D54" s="3" t="str">
        <f>'Invoices Import 12-2023'!P54</f>
        <v/>
      </c>
      <c r="E54" t="str">
        <f>'Invoices Import 12-2023'!N54</f>
        <v>101011002</v>
      </c>
      <c r="F54" s="2" t="str">
        <f>'Invoices Import 12-2023'!Y54</f>
        <v>خصم ضمان أعمال</v>
      </c>
      <c r="G54" s="2">
        <f>'Invoices Import 12-2023'!Z54</f>
        <v>-1</v>
      </c>
      <c r="H54" s="11">
        <f>'Invoices Import 12-2023'!H54</f>
        <v>0</v>
      </c>
      <c r="I54" s="2" t="str">
        <f>'Invoices Import 12-2023'!M54</f>
        <v>{"957": 100.0}</v>
      </c>
      <c r="J54" s="4" t="str">
        <f>'Invoices Import 12-2023'!X54</f>
        <v/>
      </c>
    </row>
    <row r="55" spans="1:10" x14ac:dyDescent="0.2">
      <c r="A55" s="2" t="str">
        <f>'Invoices Import 12-2023'!J55</f>
        <v/>
      </c>
      <c r="B55" s="3" t="str">
        <f>'Invoices Import 12-2023'!E55</f>
        <v/>
      </c>
      <c r="C55" s="3" t="str">
        <f>'Invoices Import 12-2023'!F55</f>
        <v/>
      </c>
      <c r="D55" s="3" t="str">
        <f>'Invoices Import 12-2023'!P55</f>
        <v/>
      </c>
      <c r="E55" t="str">
        <f>'Invoices Import 12-2023'!N55</f>
        <v>2010306</v>
      </c>
      <c r="F55" s="2" t="str">
        <f>'Invoices Import 12-2023'!Y55</f>
        <v>خصم دفعة مقدمة</v>
      </c>
      <c r="G55" s="2">
        <f>'Invoices Import 12-2023'!Z55</f>
        <v>-1</v>
      </c>
      <c r="H55" s="11">
        <f>'Invoices Import 12-2023'!H55</f>
        <v>326888</v>
      </c>
      <c r="I55" s="2" t="str">
        <f>'Invoices Import 12-2023'!M55</f>
        <v>{"957": 100.0}</v>
      </c>
      <c r="J55" s="4" t="str">
        <f>'Invoices Import 12-2023'!X55</f>
        <v>5%</v>
      </c>
    </row>
    <row r="56" spans="1:10" x14ac:dyDescent="0.2">
      <c r="A56" s="2" t="str">
        <f>'Invoices Import 12-2023'!J56</f>
        <v>المشروع المشترك للأعمال المدنية</v>
      </c>
      <c r="B56" s="3">
        <f>'Invoices Import 12-2023'!E56</f>
        <v>45280</v>
      </c>
      <c r="C56" s="3">
        <f>'Invoices Import 12-2023'!F56</f>
        <v>45280</v>
      </c>
      <c r="D56" s="3">
        <f>'Invoices Import 12-2023'!P56</f>
        <v>45325</v>
      </c>
      <c r="E56" t="str">
        <f>'Invoices Import 12-2023'!N56</f>
        <v>4010202</v>
      </c>
      <c r="F56" s="2" t="str">
        <f>'Invoices Import 12-2023'!Y56</f>
        <v>صنف لتسجيل موازنة المبيعات 2024</v>
      </c>
      <c r="G56" s="2">
        <f>'Invoices Import 12-2023'!Z56</f>
        <v>1</v>
      </c>
      <c r="H56" s="11">
        <f>'Invoices Import 12-2023'!H56</f>
        <v>896433</v>
      </c>
      <c r="I56" s="2" t="str">
        <f>'Invoices Import 12-2023'!M56</f>
        <v>{"906": 100.0}</v>
      </c>
      <c r="J56" s="4" t="str">
        <f>'Invoices Import 12-2023'!X56</f>
        <v>15%</v>
      </c>
    </row>
    <row r="57" spans="1:10" x14ac:dyDescent="0.2">
      <c r="A57" s="2" t="str">
        <f>'Invoices Import 12-2023'!J57</f>
        <v/>
      </c>
      <c r="B57" s="3" t="str">
        <f>'Invoices Import 12-2023'!E57</f>
        <v/>
      </c>
      <c r="C57" s="3" t="str">
        <f>'Invoices Import 12-2023'!F57</f>
        <v/>
      </c>
      <c r="D57" s="3" t="str">
        <f>'Invoices Import 12-2023'!P57</f>
        <v/>
      </c>
      <c r="E57" t="str">
        <f>'Invoices Import 12-2023'!N57</f>
        <v>101011002</v>
      </c>
      <c r="F57" s="2" t="str">
        <f>'Invoices Import 12-2023'!Y57</f>
        <v>خصم ضمان أعمال</v>
      </c>
      <c r="G57" s="2">
        <f>'Invoices Import 12-2023'!Z57</f>
        <v>-1</v>
      </c>
      <c r="H57" s="11">
        <f>'Invoices Import 12-2023'!H57</f>
        <v>358573</v>
      </c>
      <c r="I57" s="2" t="str">
        <f>'Invoices Import 12-2023'!M57</f>
        <v>{"906": 100.0}</v>
      </c>
      <c r="J57" s="4" t="str">
        <f>'Invoices Import 12-2023'!X57</f>
        <v/>
      </c>
    </row>
    <row r="58" spans="1:10" x14ac:dyDescent="0.2">
      <c r="A58" s="2" t="str">
        <f>'Invoices Import 12-2023'!J58</f>
        <v/>
      </c>
      <c r="B58" s="3" t="str">
        <f>'Invoices Import 12-2023'!E58</f>
        <v/>
      </c>
      <c r="C58" s="3" t="str">
        <f>'Invoices Import 12-2023'!F58</f>
        <v/>
      </c>
      <c r="D58" s="3" t="str">
        <f>'Invoices Import 12-2023'!P58</f>
        <v/>
      </c>
      <c r="E58" t="str">
        <f>'Invoices Import 12-2023'!N58</f>
        <v>2010306</v>
      </c>
      <c r="F58" s="2" t="str">
        <f>'Invoices Import 12-2023'!Y58</f>
        <v>خصم دفعة مقدمة</v>
      </c>
      <c r="G58" s="2">
        <f>'Invoices Import 12-2023'!Z58</f>
        <v>-1</v>
      </c>
      <c r="H58" s="11">
        <f>'Invoices Import 12-2023'!H58</f>
        <v>89643</v>
      </c>
      <c r="I58" s="2" t="str">
        <f>'Invoices Import 12-2023'!M58</f>
        <v>{"906": 100.0}</v>
      </c>
      <c r="J58" s="4" t="str">
        <f>'Invoices Import 12-2023'!X58</f>
        <v>5%</v>
      </c>
    </row>
    <row r="59" spans="1:10" x14ac:dyDescent="0.2">
      <c r="A59" s="2" t="str">
        <f>'Invoices Import 12-2023'!J59</f>
        <v>هيلتون جاردن ان</v>
      </c>
      <c r="B59" s="3">
        <f>'Invoices Import 12-2023'!E59</f>
        <v>45281</v>
      </c>
      <c r="C59" s="3">
        <f>'Invoices Import 12-2023'!F59</f>
        <v>45281</v>
      </c>
      <c r="D59" s="3">
        <f>'Invoices Import 12-2023'!P59</f>
        <v>45306</v>
      </c>
      <c r="E59" t="str">
        <f>'Invoices Import 12-2023'!N59</f>
        <v>4010202</v>
      </c>
      <c r="F59" s="2" t="str">
        <f>'Invoices Import 12-2023'!Y59</f>
        <v>صنف لتسجيل موازنة المبيعات 2024</v>
      </c>
      <c r="G59" s="2">
        <f>'Invoices Import 12-2023'!Z59</f>
        <v>1</v>
      </c>
      <c r="H59" s="11">
        <f>'Invoices Import 12-2023'!H59</f>
        <v>112582</v>
      </c>
      <c r="I59" s="2" t="str">
        <f>'Invoices Import 12-2023'!M59</f>
        <v>{"932": 100.0}</v>
      </c>
      <c r="J59" s="4" t="str">
        <f>'Invoices Import 12-2023'!X59</f>
        <v>15%</v>
      </c>
    </row>
    <row r="60" spans="1:10" x14ac:dyDescent="0.2">
      <c r="A60" s="2" t="str">
        <f>'Invoices Import 12-2023'!J60</f>
        <v/>
      </c>
      <c r="B60" s="3" t="str">
        <f>'Invoices Import 12-2023'!E60</f>
        <v/>
      </c>
      <c r="C60" s="3" t="str">
        <f>'Invoices Import 12-2023'!F60</f>
        <v/>
      </c>
      <c r="D60" s="3" t="str">
        <f>'Invoices Import 12-2023'!P60</f>
        <v/>
      </c>
      <c r="E60" t="str">
        <f>'Invoices Import 12-2023'!N60</f>
        <v>101011002</v>
      </c>
      <c r="F60" s="2" t="str">
        <f>'Invoices Import 12-2023'!Y60</f>
        <v>خصم ضمان أعمال</v>
      </c>
      <c r="G60" s="2">
        <f>'Invoices Import 12-2023'!Z60</f>
        <v>-1</v>
      </c>
      <c r="H60" s="11">
        <f>'Invoices Import 12-2023'!H60</f>
        <v>25057</v>
      </c>
      <c r="I60" s="2" t="str">
        <f>'Invoices Import 12-2023'!M60</f>
        <v>{"932": 100.0}</v>
      </c>
      <c r="J60" s="4" t="str">
        <f>'Invoices Import 12-2023'!X60</f>
        <v/>
      </c>
    </row>
    <row r="61" spans="1:10" x14ac:dyDescent="0.2">
      <c r="A61" s="2" t="str">
        <f>'Invoices Import 12-2023'!J61</f>
        <v/>
      </c>
      <c r="B61" s="3" t="str">
        <f>'Invoices Import 12-2023'!E61</f>
        <v/>
      </c>
      <c r="C61" s="3" t="str">
        <f>'Invoices Import 12-2023'!F61</f>
        <v/>
      </c>
      <c r="D61" s="3" t="str">
        <f>'Invoices Import 12-2023'!P61</f>
        <v/>
      </c>
      <c r="E61" t="str">
        <f>'Invoices Import 12-2023'!N61</f>
        <v>2010306</v>
      </c>
      <c r="F61" s="2" t="str">
        <f>'Invoices Import 12-2023'!Y61</f>
        <v>خصم دفعة مقدمة</v>
      </c>
      <c r="G61" s="2">
        <f>'Invoices Import 12-2023'!Z61</f>
        <v>-1</v>
      </c>
      <c r="H61" s="11">
        <f>'Invoices Import 12-2023'!H61</f>
        <v>5629</v>
      </c>
      <c r="I61" s="2" t="str">
        <f>'Invoices Import 12-2023'!M61</f>
        <v>{"932": 100.0}</v>
      </c>
      <c r="J61" s="4" t="str">
        <f>'Invoices Import 12-2023'!X61</f>
        <v>5%</v>
      </c>
    </row>
    <row r="62" spans="1:10" x14ac:dyDescent="0.2">
      <c r="A62" s="2" t="str">
        <f>'Invoices Import 12-2023'!J62</f>
        <v>شركة بايتور السعودية العربية للانشاءات</v>
      </c>
      <c r="B62" s="3">
        <f>'Invoices Import 12-2023'!E62</f>
        <v>45281</v>
      </c>
      <c r="C62" s="3">
        <f>'Invoices Import 12-2023'!F62</f>
        <v>45281</v>
      </c>
      <c r="D62" s="3">
        <f>'Invoices Import 12-2023'!P62</f>
        <v>45306</v>
      </c>
      <c r="E62" t="str">
        <f>'Invoices Import 12-2023'!N62</f>
        <v>101011002</v>
      </c>
      <c r="F62" s="2" t="str">
        <f>'Invoices Import 12-2023'!Y62</f>
        <v>خصم ضمان أعمال</v>
      </c>
      <c r="G62" s="2">
        <f>'Invoices Import 12-2023'!Z62</f>
        <v>-1</v>
      </c>
      <c r="H62" s="11">
        <f>'Invoices Import 12-2023'!H62</f>
        <v>2702003</v>
      </c>
      <c r="I62" s="2" t="str">
        <f>'Invoices Import 12-2023'!M62</f>
        <v>{"957": 100.0}</v>
      </c>
      <c r="J62" s="4" t="str">
        <f>'Invoices Import 12-2023'!X62</f>
        <v/>
      </c>
    </row>
    <row r="63" spans="1:10" x14ac:dyDescent="0.2">
      <c r="A63" s="2" t="str">
        <f>'Invoices Import 12-2023'!J63</f>
        <v/>
      </c>
      <c r="B63" s="3" t="str">
        <f>'Invoices Import 12-2023'!E63</f>
        <v/>
      </c>
      <c r="C63" s="3" t="str">
        <f>'Invoices Import 12-2023'!F63</f>
        <v/>
      </c>
      <c r="D63" s="3" t="str">
        <f>'Invoices Import 12-2023'!P63</f>
        <v/>
      </c>
      <c r="E63" t="str">
        <f>'Invoices Import 12-2023'!N63</f>
        <v>2010306</v>
      </c>
      <c r="F63" s="2" t="str">
        <f>'Invoices Import 12-2023'!Y63</f>
        <v>خصم دفعة مقدمة</v>
      </c>
      <c r="G63" s="2">
        <f>'Invoices Import 12-2023'!Z63</f>
        <v>-1</v>
      </c>
      <c r="H63" s="11">
        <f>'Invoices Import 12-2023'!H63</f>
        <v>0</v>
      </c>
      <c r="I63" s="2" t="str">
        <f>'Invoices Import 12-2023'!M63</f>
        <v>{"957": 100.0}</v>
      </c>
      <c r="J63" s="4" t="str">
        <f>'Invoices Import 12-2023'!X63</f>
        <v>5%</v>
      </c>
    </row>
    <row r="64" spans="1:10" x14ac:dyDescent="0.2">
      <c r="A64" s="2" t="str">
        <f>'Invoices Import 12-2023'!J64</f>
        <v>شركة الخنينى العالمية</v>
      </c>
      <c r="B64" s="3">
        <f>'Invoices Import 12-2023'!E64</f>
        <v>45283</v>
      </c>
      <c r="C64" s="3">
        <f>'Invoices Import 12-2023'!F64</f>
        <v>45283</v>
      </c>
      <c r="D64" s="3">
        <f>'Invoices Import 12-2023'!P64</f>
        <v>45313</v>
      </c>
      <c r="E64" t="str">
        <f>'Invoices Import 12-2023'!N64</f>
        <v>4010202</v>
      </c>
      <c r="F64" s="2" t="str">
        <f>'Invoices Import 12-2023'!Y64</f>
        <v>صنف لتسجيل موازنة المبيعات 2024</v>
      </c>
      <c r="G64" s="2">
        <f>'Invoices Import 12-2023'!Z64</f>
        <v>1</v>
      </c>
      <c r="H64" s="11">
        <f>'Invoices Import 12-2023'!H64</f>
        <v>172167</v>
      </c>
      <c r="I64" s="2" t="str">
        <f>'Invoices Import 12-2023'!M64</f>
        <v>{"940": 100.0}</v>
      </c>
      <c r="J64" s="4" t="str">
        <f>'Invoices Import 12-2023'!X64</f>
        <v>15%</v>
      </c>
    </row>
    <row r="65" spans="1:10" x14ac:dyDescent="0.2">
      <c r="A65" s="2" t="str">
        <f>'Invoices Import 12-2023'!J65</f>
        <v/>
      </c>
      <c r="B65" s="3" t="str">
        <f>'Invoices Import 12-2023'!E65</f>
        <v/>
      </c>
      <c r="C65" s="3" t="str">
        <f>'Invoices Import 12-2023'!F65</f>
        <v/>
      </c>
      <c r="D65" s="3" t="str">
        <f>'Invoices Import 12-2023'!P65</f>
        <v/>
      </c>
      <c r="E65" t="str">
        <f>'Invoices Import 12-2023'!N65</f>
        <v>101011002</v>
      </c>
      <c r="F65" s="2" t="str">
        <f>'Invoices Import 12-2023'!Y65</f>
        <v>خصم ضمان أعمال</v>
      </c>
      <c r="G65" s="2">
        <f>'Invoices Import 12-2023'!Z65</f>
        <v>-1</v>
      </c>
      <c r="H65" s="11">
        <f>'Invoices Import 12-2023'!H65</f>
        <v>0</v>
      </c>
      <c r="I65" s="2" t="str">
        <f>'Invoices Import 12-2023'!M65</f>
        <v>{"940": 100.0}</v>
      </c>
      <c r="J65" s="4" t="str">
        <f>'Invoices Import 12-2023'!X65</f>
        <v/>
      </c>
    </row>
    <row r="66" spans="1:10" x14ac:dyDescent="0.2">
      <c r="A66" s="2" t="str">
        <f>'Invoices Import 12-2023'!J66</f>
        <v/>
      </c>
      <c r="B66" s="3" t="str">
        <f>'Invoices Import 12-2023'!E66</f>
        <v/>
      </c>
      <c r="C66" s="3" t="str">
        <f>'Invoices Import 12-2023'!F66</f>
        <v/>
      </c>
      <c r="D66" s="3" t="str">
        <f>'Invoices Import 12-2023'!P66</f>
        <v/>
      </c>
      <c r="E66" t="str">
        <f>'Invoices Import 12-2023'!N66</f>
        <v>2010306</v>
      </c>
      <c r="F66" s="2" t="str">
        <f>'Invoices Import 12-2023'!Y66</f>
        <v>خصم دفعة مقدمة</v>
      </c>
      <c r="G66" s="2">
        <f>'Invoices Import 12-2023'!Z66</f>
        <v>-1</v>
      </c>
      <c r="H66" s="11">
        <f>'Invoices Import 12-2023'!H66</f>
        <v>8608</v>
      </c>
      <c r="I66" s="2" t="str">
        <f>'Invoices Import 12-2023'!M66</f>
        <v>{"940": 100.0}</v>
      </c>
      <c r="J66" s="4" t="str">
        <f>'Invoices Import 12-2023'!X66</f>
        <v>5%</v>
      </c>
    </row>
    <row r="67" spans="1:10" x14ac:dyDescent="0.2">
      <c r="A67" s="2" t="str">
        <f>'Invoices Import 12-2023'!J67</f>
        <v>شركة المواطن الدولية</v>
      </c>
      <c r="B67" s="3">
        <f>'Invoices Import 12-2023'!E67</f>
        <v>45285</v>
      </c>
      <c r="C67" s="3">
        <f>'Invoices Import 12-2023'!F67</f>
        <v>45285</v>
      </c>
      <c r="D67" s="3">
        <f>'Invoices Import 12-2023'!P67</f>
        <v>45306</v>
      </c>
      <c r="E67" t="str">
        <f>'Invoices Import 12-2023'!N67</f>
        <v>4010202</v>
      </c>
      <c r="F67" s="2" t="str">
        <f>'Invoices Import 12-2023'!Y67</f>
        <v>صنف لتسجيل موازنة المبيعات 2024</v>
      </c>
      <c r="G67" s="2">
        <f>'Invoices Import 12-2023'!Z67</f>
        <v>1</v>
      </c>
      <c r="H67" s="11">
        <f>'Invoices Import 12-2023'!H67</f>
        <v>87614</v>
      </c>
      <c r="I67" s="2" t="str">
        <f>'Invoices Import 12-2023'!M67</f>
        <v>{"993": 100.0}</v>
      </c>
      <c r="J67" s="4" t="str">
        <f>'Invoices Import 12-2023'!X67</f>
        <v>15%</v>
      </c>
    </row>
    <row r="68" spans="1:10" x14ac:dyDescent="0.2">
      <c r="A68" s="2" t="str">
        <f>'Invoices Import 12-2023'!J68</f>
        <v/>
      </c>
      <c r="B68" s="3" t="str">
        <f>'Invoices Import 12-2023'!E68</f>
        <v/>
      </c>
      <c r="C68" s="3" t="str">
        <f>'Invoices Import 12-2023'!F68</f>
        <v/>
      </c>
      <c r="D68" s="3" t="str">
        <f>'Invoices Import 12-2023'!P68</f>
        <v/>
      </c>
      <c r="E68" t="str">
        <f>'Invoices Import 12-2023'!N68</f>
        <v>101011002</v>
      </c>
      <c r="F68" s="2" t="str">
        <f>'Invoices Import 12-2023'!Y68</f>
        <v>خصم ضمان أعمال</v>
      </c>
      <c r="G68" s="2">
        <f>'Invoices Import 12-2023'!Z68</f>
        <v>-1</v>
      </c>
      <c r="H68" s="11">
        <f>'Invoices Import 12-2023'!H68</f>
        <v>0</v>
      </c>
      <c r="I68" s="2" t="str">
        <f>'Invoices Import 12-2023'!M68</f>
        <v>{"993": 100.0}</v>
      </c>
      <c r="J68" s="4" t="str">
        <f>'Invoices Import 12-2023'!X68</f>
        <v/>
      </c>
    </row>
    <row r="69" spans="1:10" x14ac:dyDescent="0.2">
      <c r="A69" s="2" t="str">
        <f>'Invoices Import 12-2023'!J69</f>
        <v/>
      </c>
      <c r="B69" s="3" t="str">
        <f>'Invoices Import 12-2023'!E69</f>
        <v/>
      </c>
      <c r="C69" s="3" t="str">
        <f>'Invoices Import 12-2023'!F69</f>
        <v/>
      </c>
      <c r="D69" s="3" t="str">
        <f>'Invoices Import 12-2023'!P69</f>
        <v/>
      </c>
      <c r="E69" t="str">
        <f>'Invoices Import 12-2023'!N69</f>
        <v>101011002</v>
      </c>
      <c r="F69" s="2" t="str">
        <f>'Invoices Import 12-2023'!Y69</f>
        <v>خصم ضمان أعمال</v>
      </c>
      <c r="G69" s="2">
        <f>'Invoices Import 12-2023'!Z69</f>
        <v>-1</v>
      </c>
      <c r="H69" s="11">
        <f>'Invoices Import 12-2023'!H69</f>
        <v>0</v>
      </c>
      <c r="I69" s="2" t="str">
        <f>'Invoices Import 12-2023'!M69</f>
        <v>{"993": 100.0}</v>
      </c>
      <c r="J69" s="4" t="str">
        <f>'Invoices Import 12-2023'!X69</f>
        <v/>
      </c>
    </row>
    <row r="70" spans="1:10" x14ac:dyDescent="0.2">
      <c r="A70" s="2" t="str">
        <f>'Invoices Import 12-2023'!J70</f>
        <v>شركة المواطن الدولية</v>
      </c>
      <c r="B70" s="3">
        <f>'Invoices Import 12-2023'!E70</f>
        <v>45285</v>
      </c>
      <c r="C70" s="3">
        <f>'Invoices Import 12-2023'!F70</f>
        <v>45285</v>
      </c>
      <c r="D70" s="3">
        <f>'Invoices Import 12-2023'!P70</f>
        <v>45306</v>
      </c>
      <c r="E70" t="str">
        <f>'Invoices Import 12-2023'!N70</f>
        <v>4010202</v>
      </c>
      <c r="F70" s="2" t="str">
        <f>'Invoices Import 12-2023'!Y70</f>
        <v>صنف لتسجيل موازنة المبيعات 2024</v>
      </c>
      <c r="G70" s="2">
        <f>'Invoices Import 12-2023'!Z70</f>
        <v>1</v>
      </c>
      <c r="H70" s="11">
        <f>'Invoices Import 12-2023'!H70</f>
        <v>70105</v>
      </c>
      <c r="I70" s="2" t="str">
        <f>'Invoices Import 12-2023'!M70</f>
        <v>{"993": 100.0}</v>
      </c>
      <c r="J70" s="4" t="str">
        <f>'Invoices Import 12-2023'!X70</f>
        <v>15%</v>
      </c>
    </row>
    <row r="71" spans="1:10" x14ac:dyDescent="0.2">
      <c r="A71" s="2" t="str">
        <f>'Invoices Import 12-2023'!J71</f>
        <v/>
      </c>
      <c r="B71" s="3" t="str">
        <f>'Invoices Import 12-2023'!E71</f>
        <v/>
      </c>
      <c r="C71" s="3" t="str">
        <f>'Invoices Import 12-2023'!F71</f>
        <v/>
      </c>
      <c r="D71" s="3" t="str">
        <f>'Invoices Import 12-2023'!P71</f>
        <v/>
      </c>
      <c r="E71" t="str">
        <f>'Invoices Import 12-2023'!N71</f>
        <v>101011002</v>
      </c>
      <c r="F71" s="2" t="str">
        <f>'Invoices Import 12-2023'!Y71</f>
        <v>خصم ضمان أعمال</v>
      </c>
      <c r="G71" s="2">
        <f>'Invoices Import 12-2023'!Z71</f>
        <v>-1</v>
      </c>
      <c r="H71" s="11">
        <f>'Invoices Import 12-2023'!H71</f>
        <v>0</v>
      </c>
      <c r="I71" s="2" t="str">
        <f>'Invoices Import 12-2023'!M71</f>
        <v>{"993": 100.0}</v>
      </c>
      <c r="J71" s="4" t="str">
        <f>'Invoices Import 12-2023'!X71</f>
        <v/>
      </c>
    </row>
    <row r="72" spans="1:10" x14ac:dyDescent="0.2">
      <c r="A72" s="2" t="str">
        <f>'Invoices Import 12-2023'!J72</f>
        <v/>
      </c>
      <c r="B72" s="3" t="str">
        <f>'Invoices Import 12-2023'!E72</f>
        <v/>
      </c>
      <c r="C72" s="3" t="str">
        <f>'Invoices Import 12-2023'!F72</f>
        <v/>
      </c>
      <c r="D72" s="3" t="str">
        <f>'Invoices Import 12-2023'!P72</f>
        <v/>
      </c>
      <c r="E72" t="str">
        <f>'Invoices Import 12-2023'!N72</f>
        <v>2010306</v>
      </c>
      <c r="F72" s="2" t="str">
        <f>'Invoices Import 12-2023'!Y72</f>
        <v>خصم دفعة مقدمة</v>
      </c>
      <c r="G72" s="2">
        <f>'Invoices Import 12-2023'!Z72</f>
        <v>-1</v>
      </c>
      <c r="H72" s="11">
        <f>'Invoices Import 12-2023'!H72</f>
        <v>7010</v>
      </c>
      <c r="I72" s="2" t="str">
        <f>'Invoices Import 12-2023'!M72</f>
        <v>{"993": 100.0}</v>
      </c>
      <c r="J72" s="4" t="str">
        <f>'Invoices Import 12-2023'!X72</f>
        <v>5%</v>
      </c>
    </row>
    <row r="73" spans="1:10" x14ac:dyDescent="0.2">
      <c r="A73" s="2" t="str">
        <f>'Invoices Import 12-2023'!J73</f>
        <v>شركة شراء سكراب</v>
      </c>
      <c r="B73" s="3">
        <f>'Invoices Import 12-2023'!E73</f>
        <v>45287</v>
      </c>
      <c r="C73" s="3">
        <f>'Invoices Import 12-2023'!F73</f>
        <v>45287</v>
      </c>
      <c r="D73" s="3">
        <f>'Invoices Import 12-2023'!P73</f>
        <v>45306</v>
      </c>
      <c r="E73" t="str">
        <f>'Invoices Import 12-2023'!N73</f>
        <v>4010403</v>
      </c>
      <c r="F73" s="2" t="str">
        <f>'Invoices Import 12-2023'!Y73</f>
        <v>بيع سكراب</v>
      </c>
      <c r="G73" s="2">
        <f>'Invoices Import 12-2023'!Z73</f>
        <v>1</v>
      </c>
      <c r="H73" s="11">
        <f>'Invoices Import 12-2023'!H73</f>
        <v>14063</v>
      </c>
      <c r="I73" s="2" t="str">
        <f>'Invoices Import 12-2023'!M73</f>
        <v>{"1086": 100.0}</v>
      </c>
      <c r="J73" s="4" t="str">
        <f>'Invoices Import 12-2023'!X73</f>
        <v/>
      </c>
    </row>
    <row r="74" spans="1:10" x14ac:dyDescent="0.2">
      <c r="A74" s="2" t="str">
        <f>'Invoices Import 12-2023'!J74</f>
        <v>شركة شراء سكراب</v>
      </c>
      <c r="B74" s="3">
        <f>'Invoices Import 12-2023'!E74</f>
        <v>45287</v>
      </c>
      <c r="C74" s="3">
        <f>'Invoices Import 12-2023'!F74</f>
        <v>45287</v>
      </c>
      <c r="D74" s="3">
        <f>'Invoices Import 12-2023'!P74</f>
        <v>45306</v>
      </c>
      <c r="E74" t="str">
        <f>'Invoices Import 12-2023'!N74</f>
        <v>4010403</v>
      </c>
      <c r="F74" s="2" t="str">
        <f>'Invoices Import 12-2023'!Y74</f>
        <v>بيع سكراب</v>
      </c>
      <c r="G74" s="2">
        <f>'Invoices Import 12-2023'!Z74</f>
        <v>1</v>
      </c>
      <c r="H74" s="11">
        <f>'Invoices Import 12-2023'!H74</f>
        <v>1305</v>
      </c>
      <c r="I74" s="2" t="str">
        <f>'Invoices Import 12-2023'!M74</f>
        <v>{"1086": 100.0}</v>
      </c>
      <c r="J74" s="4" t="str">
        <f>'Invoices Import 12-2023'!X74</f>
        <v/>
      </c>
    </row>
    <row r="75" spans="1:10" x14ac:dyDescent="0.2">
      <c r="A75" s="2" t="str">
        <f>'Invoices Import 12-2023'!J75</f>
        <v>شركة شراء سكراب</v>
      </c>
      <c r="B75" s="3">
        <f>'Invoices Import 12-2023'!E75</f>
        <v>45287</v>
      </c>
      <c r="C75" s="3">
        <f>'Invoices Import 12-2023'!F75</f>
        <v>45287</v>
      </c>
      <c r="D75" s="3">
        <f>'Invoices Import 12-2023'!P75</f>
        <v>45306</v>
      </c>
      <c r="E75" t="str">
        <f>'Invoices Import 12-2023'!N75</f>
        <v>4010403</v>
      </c>
      <c r="F75" s="2" t="str">
        <f>'Invoices Import 12-2023'!Y75</f>
        <v>بيع سكراب</v>
      </c>
      <c r="G75" s="2">
        <f>'Invoices Import 12-2023'!Z75</f>
        <v>1</v>
      </c>
      <c r="H75" s="11">
        <f>'Invoices Import 12-2023'!H75</f>
        <v>21162</v>
      </c>
      <c r="I75" s="2" t="str">
        <f>'Invoices Import 12-2023'!M75</f>
        <v>{"1086": 100.0}</v>
      </c>
      <c r="J75" s="4" t="str">
        <f>'Invoices Import 12-2023'!X75</f>
        <v/>
      </c>
    </row>
    <row r="76" spans="1:10" x14ac:dyDescent="0.2">
      <c r="A76" s="2" t="str">
        <f>'Invoices Import 12-2023'!J76</f>
        <v>الآعمال المدنية المشروع المشترك</v>
      </c>
      <c r="B76" s="3">
        <f>'Invoices Import 12-2023'!E76</f>
        <v>45288</v>
      </c>
      <c r="C76" s="3">
        <f>'Invoices Import 12-2023'!F76</f>
        <v>45288</v>
      </c>
      <c r="D76" s="3">
        <f>'Invoices Import 12-2023'!P76</f>
        <v>45333</v>
      </c>
      <c r="E76" t="str">
        <f>'Invoices Import 12-2023'!N76</f>
        <v>4010202</v>
      </c>
      <c r="F76" s="2" t="str">
        <f>'Invoices Import 12-2023'!Y76</f>
        <v>صنف لتسجيل موازنة المبيعات 2024</v>
      </c>
      <c r="G76" s="2">
        <f>'Invoices Import 12-2023'!Z76</f>
        <v>1</v>
      </c>
      <c r="H76" s="11">
        <f>'Invoices Import 12-2023'!H76</f>
        <v>296796</v>
      </c>
      <c r="I76" s="2" t="str">
        <f>'Invoices Import 12-2023'!M76</f>
        <v>{"911": 100.0}</v>
      </c>
      <c r="J76" s="4" t="str">
        <f>'Invoices Import 12-2023'!X76</f>
        <v>15%</v>
      </c>
    </row>
    <row r="77" spans="1:10" x14ac:dyDescent="0.2">
      <c r="A77" s="2" t="str">
        <f>'Invoices Import 12-2023'!J77</f>
        <v/>
      </c>
      <c r="B77" s="3" t="str">
        <f>'Invoices Import 12-2023'!E77</f>
        <v/>
      </c>
      <c r="C77" s="3" t="str">
        <f>'Invoices Import 12-2023'!F77</f>
        <v/>
      </c>
      <c r="D77" s="3" t="str">
        <f>'Invoices Import 12-2023'!P77</f>
        <v/>
      </c>
      <c r="E77" t="str">
        <f>'Invoices Import 12-2023'!N77</f>
        <v>101011002</v>
      </c>
      <c r="F77" s="2" t="str">
        <f>'Invoices Import 12-2023'!Y77</f>
        <v>خصم ضمان أعمال</v>
      </c>
      <c r="G77" s="2">
        <f>'Invoices Import 12-2023'!Z77</f>
        <v>-1</v>
      </c>
      <c r="H77" s="11">
        <f>'Invoices Import 12-2023'!H77</f>
        <v>0</v>
      </c>
      <c r="I77" s="2" t="str">
        <f>'Invoices Import 12-2023'!M77</f>
        <v>{"911": 100.0}</v>
      </c>
      <c r="J77" s="4" t="str">
        <f>'Invoices Import 12-2023'!X77</f>
        <v/>
      </c>
    </row>
    <row r="78" spans="1:10" x14ac:dyDescent="0.2">
      <c r="A78" s="2" t="str">
        <f>'Invoices Import 12-2023'!J78</f>
        <v/>
      </c>
      <c r="B78" s="3" t="str">
        <f>'Invoices Import 12-2023'!E78</f>
        <v/>
      </c>
      <c r="C78" s="3" t="str">
        <f>'Invoices Import 12-2023'!F78</f>
        <v/>
      </c>
      <c r="D78" s="3" t="str">
        <f>'Invoices Import 12-2023'!P78</f>
        <v/>
      </c>
      <c r="E78" t="str">
        <f>'Invoices Import 12-2023'!N78</f>
        <v>2010306</v>
      </c>
      <c r="F78" s="2" t="str">
        <f>'Invoices Import 12-2023'!Y78</f>
        <v>خصم دفعة مقدمة</v>
      </c>
      <c r="G78" s="2">
        <f>'Invoices Import 12-2023'!Z78</f>
        <v>-1</v>
      </c>
      <c r="H78" s="11">
        <f>'Invoices Import 12-2023'!H78</f>
        <v>44519</v>
      </c>
      <c r="I78" s="2" t="str">
        <f>'Invoices Import 12-2023'!M78</f>
        <v>{"911": 100.0}</v>
      </c>
      <c r="J78" s="4" t="str">
        <f>'Invoices Import 12-2023'!X78</f>
        <v>5%</v>
      </c>
    </row>
    <row r="79" spans="1:10" x14ac:dyDescent="0.2">
      <c r="A79" s="2" t="str">
        <f>'Invoices Import 12-2023'!J79</f>
        <v>شركة مديدة للرعاية الطبية</v>
      </c>
      <c r="B79" s="3">
        <f>'Invoices Import 12-2023'!E79</f>
        <v>45290</v>
      </c>
      <c r="C79" s="3">
        <f>'Invoices Import 12-2023'!F79</f>
        <v>45290</v>
      </c>
      <c r="D79" s="3">
        <f>'Invoices Import 12-2023'!P79</f>
        <v>45305</v>
      </c>
      <c r="E79" t="str">
        <f>'Invoices Import 12-2023'!N79</f>
        <v>4010202</v>
      </c>
      <c r="F79" s="2" t="str">
        <f>'Invoices Import 12-2023'!Y79</f>
        <v>صنف لتسجيل موازنة المبيعات 2024</v>
      </c>
      <c r="G79" s="2">
        <f>'Invoices Import 12-2023'!Z79</f>
        <v>1</v>
      </c>
      <c r="H79" s="11">
        <f>'Invoices Import 12-2023'!H79</f>
        <v>119555</v>
      </c>
      <c r="I79" s="2" t="str">
        <f>'Invoices Import 12-2023'!M79</f>
        <v>{"1017": 100.0}</v>
      </c>
      <c r="J79" s="4" t="str">
        <f>'Invoices Import 12-2023'!X79</f>
        <v>15%</v>
      </c>
    </row>
    <row r="80" spans="1:10" x14ac:dyDescent="0.2">
      <c r="A80" s="2" t="str">
        <f>'Invoices Import 12-2023'!J80</f>
        <v/>
      </c>
      <c r="B80" s="3" t="str">
        <f>'Invoices Import 12-2023'!E80</f>
        <v/>
      </c>
      <c r="C80" s="3" t="str">
        <f>'Invoices Import 12-2023'!F80</f>
        <v/>
      </c>
      <c r="D80" s="3" t="str">
        <f>'Invoices Import 12-2023'!P80</f>
        <v/>
      </c>
      <c r="E80" t="str">
        <f>'Invoices Import 12-2023'!N80</f>
        <v>101011002</v>
      </c>
      <c r="F80" s="2" t="str">
        <f>'Invoices Import 12-2023'!Y80</f>
        <v>خصم ضمان أعمال</v>
      </c>
      <c r="G80" s="2">
        <f>'Invoices Import 12-2023'!Z80</f>
        <v>-1</v>
      </c>
      <c r="H80" s="11">
        <f>'Invoices Import 12-2023'!H80</f>
        <v>35866</v>
      </c>
      <c r="I80" s="2" t="str">
        <f>'Invoices Import 12-2023'!M80</f>
        <v>{"1017": 100.0}</v>
      </c>
      <c r="J80" s="4" t="str">
        <f>'Invoices Import 12-2023'!X80</f>
        <v/>
      </c>
    </row>
    <row r="81" spans="1:10" x14ac:dyDescent="0.2">
      <c r="A81" s="2" t="str">
        <f>'Invoices Import 12-2023'!J81</f>
        <v/>
      </c>
      <c r="B81" s="3" t="str">
        <f>'Invoices Import 12-2023'!E81</f>
        <v/>
      </c>
      <c r="C81" s="3" t="str">
        <f>'Invoices Import 12-2023'!F81</f>
        <v/>
      </c>
      <c r="D81" s="3" t="str">
        <f>'Invoices Import 12-2023'!P81</f>
        <v/>
      </c>
      <c r="E81" t="str">
        <f>'Invoices Import 12-2023'!N81</f>
        <v>2010306</v>
      </c>
      <c r="F81" s="2" t="str">
        <f>'Invoices Import 12-2023'!Y81</f>
        <v>خصم دفعة مقدمة</v>
      </c>
      <c r="G81" s="2">
        <f>'Invoices Import 12-2023'!Z81</f>
        <v>-1</v>
      </c>
      <c r="H81" s="11">
        <f>'Invoices Import 12-2023'!H81</f>
        <v>5978</v>
      </c>
      <c r="I81" s="2" t="str">
        <f>'Invoices Import 12-2023'!M81</f>
        <v>{"1017": 100.0}</v>
      </c>
      <c r="J81" s="4" t="str">
        <f>'Invoices Import 12-2023'!X81</f>
        <v>5%</v>
      </c>
    </row>
    <row r="82" spans="1:10" x14ac:dyDescent="0.2">
      <c r="A82" s="2" t="str">
        <f>'Invoices Import 12-2023'!J82</f>
        <v>شركة محمد محمد الراشد للتجارة والمقاولات</v>
      </c>
      <c r="B82" s="3">
        <f>'Invoices Import 12-2023'!E82</f>
        <v>45290</v>
      </c>
      <c r="C82" s="3">
        <f>'Invoices Import 12-2023'!F82</f>
        <v>45290</v>
      </c>
      <c r="D82" s="3">
        <f>'Invoices Import 12-2023'!P82</f>
        <v>45297</v>
      </c>
      <c r="E82" t="str">
        <f>'Invoices Import 12-2023'!N82</f>
        <v>4010202</v>
      </c>
      <c r="F82" s="2" t="str">
        <f>'Invoices Import 12-2023'!Y82</f>
        <v>صنف لتسجيل موازنة المبيعات 2024</v>
      </c>
      <c r="G82" s="2">
        <f>'Invoices Import 12-2023'!Z82</f>
        <v>1</v>
      </c>
      <c r="H82" s="11">
        <f>'Invoices Import 12-2023'!H82</f>
        <v>2804938</v>
      </c>
      <c r="I82" s="2" t="str">
        <f>'Invoices Import 12-2023'!M82</f>
        <v>{"1019": 100.0}</v>
      </c>
      <c r="J82" s="4" t="str">
        <f>'Invoices Import 12-2023'!X82</f>
        <v>15%</v>
      </c>
    </row>
    <row r="83" spans="1:10" x14ac:dyDescent="0.2">
      <c r="A83" s="2" t="str">
        <f>'Invoices Import 12-2023'!J83</f>
        <v/>
      </c>
      <c r="B83" s="3" t="str">
        <f>'Invoices Import 12-2023'!E83</f>
        <v/>
      </c>
      <c r="C83" s="3" t="str">
        <f>'Invoices Import 12-2023'!F83</f>
        <v/>
      </c>
      <c r="D83" s="3" t="str">
        <f>'Invoices Import 12-2023'!P83</f>
        <v/>
      </c>
      <c r="E83" t="str">
        <f>'Invoices Import 12-2023'!N83</f>
        <v>101011002</v>
      </c>
      <c r="F83" s="2" t="str">
        <f>'Invoices Import 12-2023'!Y83</f>
        <v>خصم ضمان أعمال</v>
      </c>
      <c r="G83" s="2">
        <f>'Invoices Import 12-2023'!Z83</f>
        <v>-1</v>
      </c>
      <c r="H83" s="11">
        <f>'Invoices Import 12-2023'!H83</f>
        <v>560988</v>
      </c>
      <c r="I83" s="2" t="str">
        <f>'Invoices Import 12-2023'!M83</f>
        <v>{"1019": 100.0}</v>
      </c>
      <c r="J83" s="4" t="str">
        <f>'Invoices Import 12-2023'!X83</f>
        <v/>
      </c>
    </row>
    <row r="84" spans="1:10" x14ac:dyDescent="0.2">
      <c r="A84" s="2" t="str">
        <f>'Invoices Import 12-2023'!J84</f>
        <v/>
      </c>
      <c r="B84" s="3" t="str">
        <f>'Invoices Import 12-2023'!E84</f>
        <v/>
      </c>
      <c r="C84" s="3" t="str">
        <f>'Invoices Import 12-2023'!F84</f>
        <v/>
      </c>
      <c r="D84" s="3" t="str">
        <f>'Invoices Import 12-2023'!P84</f>
        <v/>
      </c>
      <c r="E84" t="str">
        <f>'Invoices Import 12-2023'!N84</f>
        <v>2010306</v>
      </c>
      <c r="F84" s="2" t="str">
        <f>'Invoices Import 12-2023'!Y84</f>
        <v>خصم دفعة مقدمة</v>
      </c>
      <c r="G84" s="2">
        <f>'Invoices Import 12-2023'!Z84</f>
        <v>-1</v>
      </c>
      <c r="H84" s="11">
        <f>'Invoices Import 12-2023'!H84</f>
        <v>280494</v>
      </c>
      <c r="I84" s="2" t="str">
        <f>'Invoices Import 12-2023'!M84</f>
        <v>{"1019": 100.0}</v>
      </c>
      <c r="J84" s="4" t="str">
        <f>'Invoices Import 12-2023'!X84</f>
        <v>5%</v>
      </c>
    </row>
    <row r="85" spans="1:10" x14ac:dyDescent="0.2">
      <c r="A85" s="2" t="str">
        <f>'Invoices Import 12-2023'!J85</f>
        <v>شركة التعفف للأعمال الكهربائية</v>
      </c>
      <c r="B85" s="3">
        <f>'Invoices Import 12-2023'!E85</f>
        <v>45290</v>
      </c>
      <c r="C85" s="3">
        <f>'Invoices Import 12-2023'!F85</f>
        <v>45290</v>
      </c>
      <c r="D85" s="3">
        <f>'Invoices Import 12-2023'!P85</f>
        <v>45320</v>
      </c>
      <c r="E85" t="str">
        <f>'Invoices Import 12-2023'!N85</f>
        <v>4010202</v>
      </c>
      <c r="F85" s="2" t="str">
        <f>'Invoices Import 12-2023'!Y85</f>
        <v>صنف لتسجيل موازنة المبيعات 2024</v>
      </c>
      <c r="G85" s="2">
        <f>'Invoices Import 12-2023'!Z85</f>
        <v>1</v>
      </c>
      <c r="H85" s="11">
        <f>'Invoices Import 12-2023'!H85</f>
        <v>1764310</v>
      </c>
      <c r="I85" s="2" t="str">
        <f>'Invoices Import 12-2023'!M85</f>
        <v>{"1002": 100.0}</v>
      </c>
      <c r="J85" s="4" t="str">
        <f>'Invoices Import 12-2023'!X85</f>
        <v>15%</v>
      </c>
    </row>
    <row r="86" spans="1:10" x14ac:dyDescent="0.2">
      <c r="A86" s="2" t="str">
        <f>'Invoices Import 12-2023'!J86</f>
        <v/>
      </c>
      <c r="B86" s="3" t="str">
        <f>'Invoices Import 12-2023'!E86</f>
        <v/>
      </c>
      <c r="C86" s="3" t="str">
        <f>'Invoices Import 12-2023'!F86</f>
        <v/>
      </c>
      <c r="D86" s="3" t="str">
        <f>'Invoices Import 12-2023'!P86</f>
        <v/>
      </c>
      <c r="E86" t="str">
        <f>'Invoices Import 12-2023'!N86</f>
        <v>101011002</v>
      </c>
      <c r="F86" s="2" t="str">
        <f>'Invoices Import 12-2023'!Y86</f>
        <v>خصم ضمان أعمال</v>
      </c>
      <c r="G86" s="2">
        <f>'Invoices Import 12-2023'!Z86</f>
        <v>-1</v>
      </c>
      <c r="H86" s="11">
        <f>'Invoices Import 12-2023'!H86</f>
        <v>1435973</v>
      </c>
      <c r="I86" s="2" t="str">
        <f>'Invoices Import 12-2023'!M86</f>
        <v>{"1002": 100.0}</v>
      </c>
      <c r="J86" s="4" t="str">
        <f>'Invoices Import 12-2023'!X86</f>
        <v/>
      </c>
    </row>
    <row r="87" spans="1:10" x14ac:dyDescent="0.2">
      <c r="A87" s="2" t="str">
        <f>'Invoices Import 12-2023'!J87</f>
        <v/>
      </c>
      <c r="B87" s="3" t="str">
        <f>'Invoices Import 12-2023'!E87</f>
        <v/>
      </c>
      <c r="C87" s="3" t="str">
        <f>'Invoices Import 12-2023'!F87</f>
        <v/>
      </c>
      <c r="D87" s="3" t="str">
        <f>'Invoices Import 12-2023'!P87</f>
        <v/>
      </c>
      <c r="E87" t="str">
        <f>'Invoices Import 12-2023'!N87</f>
        <v>2010306</v>
      </c>
      <c r="F87" s="2" t="str">
        <f>'Invoices Import 12-2023'!Y87</f>
        <v>خصم دفعة مقدمة</v>
      </c>
      <c r="G87" s="2">
        <f>'Invoices Import 12-2023'!Z87</f>
        <v>-1</v>
      </c>
      <c r="H87" s="11">
        <f>'Invoices Import 12-2023'!H87</f>
        <v>176431</v>
      </c>
      <c r="I87" s="2" t="str">
        <f>'Invoices Import 12-2023'!M87</f>
        <v>{"1002": 100.0}</v>
      </c>
      <c r="J87" s="4" t="str">
        <f>'Invoices Import 12-2023'!X87</f>
        <v>5%</v>
      </c>
    </row>
    <row r="88" spans="1:10" x14ac:dyDescent="0.2">
      <c r="A88" s="2" t="str">
        <f>'Invoices Import 12-2023'!J88</f>
        <v>شركة مديدة للرعاية الطبية</v>
      </c>
      <c r="B88" s="3">
        <f>'Invoices Import 12-2023'!E88</f>
        <v>45291</v>
      </c>
      <c r="C88" s="3">
        <f>'Invoices Import 12-2023'!F88</f>
        <v>45291</v>
      </c>
      <c r="D88" s="3">
        <f>'Invoices Import 12-2023'!P88</f>
        <v>45306</v>
      </c>
      <c r="E88" t="str">
        <f>'Invoices Import 12-2023'!N88</f>
        <v>4010202</v>
      </c>
      <c r="F88" s="2" t="str">
        <f>'Invoices Import 12-2023'!Y88</f>
        <v>صنف لتسجيل موازنة المبيعات 2024</v>
      </c>
      <c r="G88" s="2">
        <f>'Invoices Import 12-2023'!Z88</f>
        <v>1</v>
      </c>
      <c r="H88" s="11">
        <f>'Invoices Import 12-2023'!H88</f>
        <v>98109</v>
      </c>
      <c r="I88" s="2" t="str">
        <f>'Invoices Import 12-2023'!M88</f>
        <v>{"1017": 100.0}</v>
      </c>
      <c r="J88" s="4" t="str">
        <f>'Invoices Import 12-2023'!X88</f>
        <v>15%</v>
      </c>
    </row>
    <row r="89" spans="1:10" x14ac:dyDescent="0.2">
      <c r="A89" s="2" t="str">
        <f>'Invoices Import 12-2023'!J89</f>
        <v/>
      </c>
      <c r="B89" s="3" t="str">
        <f>'Invoices Import 12-2023'!E89</f>
        <v/>
      </c>
      <c r="C89" s="3" t="str">
        <f>'Invoices Import 12-2023'!F89</f>
        <v/>
      </c>
      <c r="D89" s="3" t="str">
        <f>'Invoices Import 12-2023'!P89</f>
        <v/>
      </c>
      <c r="E89" t="str">
        <f>'Invoices Import 12-2023'!N89</f>
        <v>101011002</v>
      </c>
      <c r="F89" s="2" t="str">
        <f>'Invoices Import 12-2023'!Y89</f>
        <v>خصم ضمان أعمال</v>
      </c>
      <c r="G89" s="2">
        <f>'Invoices Import 12-2023'!Z89</f>
        <v>-1</v>
      </c>
      <c r="H89" s="11">
        <f>'Invoices Import 12-2023'!H89</f>
        <v>29433</v>
      </c>
      <c r="I89" s="2" t="str">
        <f>'Invoices Import 12-2023'!M89</f>
        <v>{"1017": 100.0}</v>
      </c>
      <c r="J89" s="4" t="str">
        <f>'Invoices Import 12-2023'!X89</f>
        <v/>
      </c>
    </row>
    <row r="90" spans="1:10" x14ac:dyDescent="0.2">
      <c r="A90" s="2" t="str">
        <f>'Invoices Import 12-2023'!J90</f>
        <v/>
      </c>
      <c r="B90" s="3" t="str">
        <f>'Invoices Import 12-2023'!E90</f>
        <v/>
      </c>
      <c r="C90" s="3" t="str">
        <f>'Invoices Import 12-2023'!F90</f>
        <v/>
      </c>
      <c r="D90" s="3" t="str">
        <f>'Invoices Import 12-2023'!P90</f>
        <v/>
      </c>
      <c r="E90" t="str">
        <f>'Invoices Import 12-2023'!N90</f>
        <v>2010306</v>
      </c>
      <c r="F90" s="2" t="str">
        <f>'Invoices Import 12-2023'!Y90</f>
        <v>خصم دفعة مقدمة</v>
      </c>
      <c r="G90" s="2">
        <f>'Invoices Import 12-2023'!Z90</f>
        <v>-1</v>
      </c>
      <c r="H90" s="11">
        <f>'Invoices Import 12-2023'!H90</f>
        <v>4905</v>
      </c>
      <c r="I90" s="2" t="str">
        <f>'Invoices Import 12-2023'!M90</f>
        <v>{"1017": 100.0}</v>
      </c>
      <c r="J90" s="4" t="str">
        <f>'Invoices Import 12-2023'!X90</f>
        <v>5%</v>
      </c>
    </row>
    <row r="91" spans="1:10" x14ac:dyDescent="0.2">
      <c r="A91" s="2" t="str">
        <f>'Invoices Import 12-2023'!J91</f>
        <v>شركة بى اى سى العربية المحدودة</v>
      </c>
      <c r="B91" s="3">
        <f>'Invoices Import 12-2023'!E91</f>
        <v>45291</v>
      </c>
      <c r="C91" s="3">
        <f>'Invoices Import 12-2023'!F91</f>
        <v>45291</v>
      </c>
      <c r="D91" s="3">
        <f>'Invoices Import 12-2023'!P91</f>
        <v>45321</v>
      </c>
      <c r="E91" t="str">
        <f>'Invoices Import 12-2023'!N91</f>
        <v>4010202</v>
      </c>
      <c r="F91" s="2" t="str">
        <f>'Invoices Import 12-2023'!Y91</f>
        <v>صنف لتسجيل موازنة المبيعات 2024</v>
      </c>
      <c r="G91" s="2">
        <f>'Invoices Import 12-2023'!Z91</f>
        <v>1</v>
      </c>
      <c r="H91" s="11">
        <f>'Invoices Import 12-2023'!H91</f>
        <v>1830791</v>
      </c>
      <c r="I91" s="2" t="str">
        <f>'Invoices Import 12-2023'!M91</f>
        <v>{"1020": 100.0}</v>
      </c>
      <c r="J91" s="4" t="str">
        <f>'Invoices Import 12-2023'!X91</f>
        <v>15%</v>
      </c>
    </row>
    <row r="92" spans="1:10" x14ac:dyDescent="0.2">
      <c r="A92" s="2" t="str">
        <f>'Invoices Import 12-2023'!J92</f>
        <v/>
      </c>
      <c r="B92" s="3" t="str">
        <f>'Invoices Import 12-2023'!E92</f>
        <v/>
      </c>
      <c r="C92" s="3" t="str">
        <f>'Invoices Import 12-2023'!F92</f>
        <v/>
      </c>
      <c r="D92" s="3" t="str">
        <f>'Invoices Import 12-2023'!P92</f>
        <v/>
      </c>
      <c r="E92" t="str">
        <f>'Invoices Import 12-2023'!N92</f>
        <v>101011002</v>
      </c>
      <c r="F92" s="2" t="str">
        <f>'Invoices Import 12-2023'!Y92</f>
        <v>خصم ضمان أعمال</v>
      </c>
      <c r="G92" s="2">
        <f>'Invoices Import 12-2023'!Z92</f>
        <v>-1</v>
      </c>
      <c r="H92" s="11">
        <f>'Invoices Import 12-2023'!H92</f>
        <v>915395</v>
      </c>
      <c r="I92" s="2" t="str">
        <f>'Invoices Import 12-2023'!M92</f>
        <v>{"1020": 100.0}</v>
      </c>
      <c r="J92" s="4" t="str">
        <f>'Invoices Import 12-2023'!X92</f>
        <v/>
      </c>
    </row>
    <row r="93" spans="1:10" x14ac:dyDescent="0.2">
      <c r="A93" s="2" t="str">
        <f>'Invoices Import 12-2023'!J93</f>
        <v/>
      </c>
      <c r="B93" s="3" t="str">
        <f>'Invoices Import 12-2023'!E93</f>
        <v/>
      </c>
      <c r="C93" s="3" t="str">
        <f>'Invoices Import 12-2023'!F93</f>
        <v/>
      </c>
      <c r="D93" s="3" t="str">
        <f>'Invoices Import 12-2023'!P93</f>
        <v/>
      </c>
      <c r="E93" t="str">
        <f>'Invoices Import 12-2023'!N93</f>
        <v>2010306</v>
      </c>
      <c r="F93" s="2" t="str">
        <f>'Invoices Import 12-2023'!Y93</f>
        <v>خصم دفعة مقدمة</v>
      </c>
      <c r="G93" s="2">
        <f>'Invoices Import 12-2023'!Z93</f>
        <v>-1</v>
      </c>
      <c r="H93" s="11">
        <f>'Invoices Import 12-2023'!H93</f>
        <v>183079</v>
      </c>
      <c r="I93" s="2" t="str">
        <f>'Invoices Import 12-2023'!M93</f>
        <v>{"1020": 100.0}</v>
      </c>
      <c r="J93" s="4" t="str">
        <f>'Invoices Import 12-2023'!X93</f>
        <v>5%</v>
      </c>
    </row>
    <row r="94" spans="1:10" x14ac:dyDescent="0.2">
      <c r="A94" s="2" t="str">
        <f>'Invoices Import 12-2023'!J94</f>
        <v>VIB PRIDGE_ MDL BEAST</v>
      </c>
      <c r="B94" s="3">
        <f>'Invoices Import 12-2023'!E94</f>
        <v>45291</v>
      </c>
      <c r="C94" s="3">
        <f>'Invoices Import 12-2023'!F94</f>
        <v>45291</v>
      </c>
      <c r="D94" s="3">
        <f>'Invoices Import 12-2023'!P94</f>
        <v>45306</v>
      </c>
      <c r="E94" t="str">
        <f>'Invoices Import 12-2023'!N94</f>
        <v>4010202</v>
      </c>
      <c r="F94" s="2" t="str">
        <f>'Invoices Import 12-2023'!Y94</f>
        <v>صنف لتسجيل موازنة المبيعات 2024</v>
      </c>
      <c r="G94" s="2">
        <f>'Invoices Import 12-2023'!Z94</f>
        <v>1</v>
      </c>
      <c r="H94" s="11">
        <f>'Invoices Import 12-2023'!H94</f>
        <v>224511</v>
      </c>
      <c r="I94" s="2" t="str">
        <f>'Invoices Import 12-2023'!M94</f>
        <v>{"1027": 100.0}</v>
      </c>
      <c r="J94" s="4" t="str">
        <f>'Invoices Import 12-2023'!X94</f>
        <v>15%</v>
      </c>
    </row>
    <row r="95" spans="1:10" x14ac:dyDescent="0.2">
      <c r="A95" s="2" t="str">
        <f>'Invoices Import 12-2023'!J95</f>
        <v/>
      </c>
      <c r="B95" s="3" t="str">
        <f>'Invoices Import 12-2023'!E95</f>
        <v/>
      </c>
      <c r="C95" s="3" t="str">
        <f>'Invoices Import 12-2023'!F95</f>
        <v/>
      </c>
      <c r="D95" s="3" t="str">
        <f>'Invoices Import 12-2023'!P95</f>
        <v/>
      </c>
      <c r="E95" t="str">
        <f>'Invoices Import 12-2023'!N95</f>
        <v>101011002</v>
      </c>
      <c r="F95" s="2" t="str">
        <f>'Invoices Import 12-2023'!Y95</f>
        <v>خصم ضمان أعمال</v>
      </c>
      <c r="G95" s="2">
        <f>'Invoices Import 12-2023'!Z95</f>
        <v>-1</v>
      </c>
      <c r="H95" s="11">
        <f>'Invoices Import 12-2023'!H95</f>
        <v>0</v>
      </c>
      <c r="I95" s="2" t="str">
        <f>'Invoices Import 12-2023'!M95</f>
        <v>{"1027": 100.0}</v>
      </c>
      <c r="J95" s="4" t="str">
        <f>'Invoices Import 12-2023'!X95</f>
        <v/>
      </c>
    </row>
    <row r="96" spans="1:10" x14ac:dyDescent="0.2">
      <c r="A96" s="2" t="str">
        <f>'Invoices Import 12-2023'!J96</f>
        <v>شركة بايتور السعودية العربية للانشاءات</v>
      </c>
      <c r="B96" s="3">
        <f>'Invoices Import 12-2023'!E96</f>
        <v>45291</v>
      </c>
      <c r="C96" s="3">
        <f>'Invoices Import 12-2023'!F96</f>
        <v>45291</v>
      </c>
      <c r="D96" s="3">
        <f>'Invoices Import 12-2023'!P96</f>
        <v>45306</v>
      </c>
      <c r="E96" t="str">
        <f>'Invoices Import 12-2023'!N96</f>
        <v>4010202</v>
      </c>
      <c r="F96" s="2" t="str">
        <f>'Invoices Import 12-2023'!Y96</f>
        <v>صنف لتسجيل موازنة المبيعات 2024</v>
      </c>
      <c r="G96" s="2">
        <f>'Invoices Import 12-2023'!Z96</f>
        <v>1</v>
      </c>
      <c r="H96" s="11">
        <f>'Invoices Import 12-2023'!H96</f>
        <v>1004818</v>
      </c>
      <c r="I96" s="2" t="str">
        <f>'Invoices Import 12-2023'!M96</f>
        <v>{"984": 100.0}</v>
      </c>
      <c r="J96" s="4" t="str">
        <f>'Invoices Import 12-2023'!X96</f>
        <v>15%</v>
      </c>
    </row>
    <row r="97" spans="1:10" x14ac:dyDescent="0.2">
      <c r="A97" s="2" t="str">
        <f>'Invoices Import 12-2023'!J97</f>
        <v/>
      </c>
      <c r="B97" s="3" t="str">
        <f>'Invoices Import 12-2023'!E97</f>
        <v/>
      </c>
      <c r="C97" s="3" t="str">
        <f>'Invoices Import 12-2023'!F97</f>
        <v/>
      </c>
      <c r="D97" s="3" t="str">
        <f>'Invoices Import 12-2023'!P97</f>
        <v/>
      </c>
      <c r="E97" t="str">
        <f>'Invoices Import 12-2023'!N97</f>
        <v>101011002</v>
      </c>
      <c r="F97" s="2" t="str">
        <f>'Invoices Import 12-2023'!Y97</f>
        <v>خصم ضمان أعمال</v>
      </c>
      <c r="G97" s="2">
        <f>'Invoices Import 12-2023'!Z97</f>
        <v>-1</v>
      </c>
      <c r="H97" s="11">
        <f>'Invoices Import 12-2023'!H97</f>
        <v>0</v>
      </c>
      <c r="I97" s="2" t="str">
        <f>'Invoices Import 12-2023'!M97</f>
        <v>{"984": 100.0}</v>
      </c>
      <c r="J97" s="4" t="str">
        <f>'Invoices Import 12-2023'!X97</f>
        <v/>
      </c>
    </row>
    <row r="98" spans="1:10" x14ac:dyDescent="0.2">
      <c r="A98" s="2" t="str">
        <f>'Invoices Import 12-2023'!J98</f>
        <v/>
      </c>
      <c r="B98" s="3" t="str">
        <f>'Invoices Import 12-2023'!E98</f>
        <v/>
      </c>
      <c r="C98" s="3" t="str">
        <f>'Invoices Import 12-2023'!F98</f>
        <v/>
      </c>
      <c r="D98" s="3" t="str">
        <f>'Invoices Import 12-2023'!P98</f>
        <v/>
      </c>
      <c r="E98" t="str">
        <f>'Invoices Import 12-2023'!N98</f>
        <v>101011002</v>
      </c>
      <c r="F98" s="2" t="str">
        <f>'Invoices Import 12-2023'!Y98</f>
        <v>خصم ضمان أعمال</v>
      </c>
      <c r="G98" s="2">
        <f>'Invoices Import 12-2023'!Z98</f>
        <v>-1</v>
      </c>
      <c r="H98" s="11">
        <f>'Invoices Import 12-2023'!H98</f>
        <v>0</v>
      </c>
      <c r="I98" s="2" t="str">
        <f>'Invoices Import 12-2023'!M98</f>
        <v>{"984": 100.0}</v>
      </c>
      <c r="J98" s="4" t="str">
        <f>'Invoices Import 12-2023'!X98</f>
        <v/>
      </c>
    </row>
    <row r="99" spans="1:10" x14ac:dyDescent="0.2">
      <c r="A99" s="2" t="str">
        <f>'Invoices Import 12-2023'!J99</f>
        <v/>
      </c>
      <c r="B99" s="3" t="str">
        <f>'Invoices Import 12-2023'!E99</f>
        <v/>
      </c>
      <c r="C99" s="3" t="str">
        <f>'Invoices Import 12-2023'!F99</f>
        <v/>
      </c>
      <c r="D99" s="3" t="str">
        <f>'Invoices Import 12-2023'!P99</f>
        <v/>
      </c>
      <c r="E99" t="str">
        <f>'Invoices Import 12-2023'!N99</f>
        <v>2010306</v>
      </c>
      <c r="F99" s="2" t="str">
        <f>'Invoices Import 12-2023'!Y99</f>
        <v>خصم دفعة مقدمة</v>
      </c>
      <c r="G99" s="2">
        <f>'Invoices Import 12-2023'!Z99</f>
        <v>-1</v>
      </c>
      <c r="H99" s="11">
        <f>'Invoices Import 12-2023'!H99</f>
        <v>50241</v>
      </c>
      <c r="I99" s="2" t="str">
        <f>'Invoices Import 12-2023'!M99</f>
        <v>{"984": 100.0}</v>
      </c>
      <c r="J99" s="4" t="str">
        <f>'Invoices Import 12-2023'!X99</f>
        <v>5%</v>
      </c>
    </row>
    <row r="100" spans="1:10" x14ac:dyDescent="0.2">
      <c r="A100" s="2" t="str">
        <f>'Invoices Import 12-2023'!J100</f>
        <v>شركة بايتور السعودية العربية للانشاءات</v>
      </c>
      <c r="B100" s="3">
        <f>'Invoices Import 12-2023'!E100</f>
        <v>45291</v>
      </c>
      <c r="C100" s="3">
        <f>'Invoices Import 12-2023'!F100</f>
        <v>45291</v>
      </c>
      <c r="D100" s="3">
        <f>'Invoices Import 12-2023'!P100</f>
        <v>45321</v>
      </c>
      <c r="E100" t="str">
        <f>'Invoices Import 12-2023'!N100</f>
        <v>4010202</v>
      </c>
      <c r="F100" s="2" t="str">
        <f>'Invoices Import 12-2023'!Y100</f>
        <v>صنف لتسجيل موازنة المبيعات 2024</v>
      </c>
      <c r="G100" s="2">
        <f>'Invoices Import 12-2023'!Z100</f>
        <v>1</v>
      </c>
      <c r="H100" s="11">
        <f>'Invoices Import 12-2023'!H100</f>
        <v>1065340</v>
      </c>
      <c r="I100" s="2" t="str">
        <f>'Invoices Import 12-2023'!M100</f>
        <v>{"962": 100.0}</v>
      </c>
      <c r="J100" s="4" t="str">
        <f>'Invoices Import 12-2023'!X100</f>
        <v>15%</v>
      </c>
    </row>
    <row r="101" spans="1:10" x14ac:dyDescent="0.2">
      <c r="A101" s="2" t="str">
        <f>'Invoices Import 12-2023'!J101</f>
        <v/>
      </c>
      <c r="B101" s="3" t="str">
        <f>'Invoices Import 12-2023'!E101</f>
        <v/>
      </c>
      <c r="C101" s="3" t="str">
        <f>'Invoices Import 12-2023'!F101</f>
        <v/>
      </c>
      <c r="D101" s="3" t="str">
        <f>'Invoices Import 12-2023'!P101</f>
        <v/>
      </c>
      <c r="E101" t="str">
        <f>'Invoices Import 12-2023'!N101</f>
        <v>101011002</v>
      </c>
      <c r="F101" s="2" t="str">
        <f>'Invoices Import 12-2023'!Y101</f>
        <v>خصم ضمان أعمال</v>
      </c>
      <c r="G101" s="2">
        <f>'Invoices Import 12-2023'!Z101</f>
        <v>-1</v>
      </c>
      <c r="H101" s="11">
        <f>'Invoices Import 12-2023'!H101</f>
        <v>0</v>
      </c>
      <c r="I101" s="2" t="str">
        <f>'Invoices Import 12-2023'!M101</f>
        <v>{"962": 100.0}</v>
      </c>
      <c r="J101" s="4" t="str">
        <f>'Invoices Import 12-2023'!X101</f>
        <v/>
      </c>
    </row>
    <row r="102" spans="1:10" x14ac:dyDescent="0.2">
      <c r="A102" s="2" t="str">
        <f>'Invoices Import 12-2023'!J102</f>
        <v/>
      </c>
      <c r="B102" s="3" t="str">
        <f>'Invoices Import 12-2023'!E102</f>
        <v/>
      </c>
      <c r="C102" s="3" t="str">
        <f>'Invoices Import 12-2023'!F102</f>
        <v/>
      </c>
      <c r="D102" s="3" t="str">
        <f>'Invoices Import 12-2023'!P102</f>
        <v/>
      </c>
      <c r="E102" t="str">
        <f>'Invoices Import 12-2023'!N102</f>
        <v>2010306</v>
      </c>
      <c r="F102" s="2" t="str">
        <f>'Invoices Import 12-2023'!Y102</f>
        <v>خصم دفعة مقدمة</v>
      </c>
      <c r="G102" s="2">
        <f>'Invoices Import 12-2023'!Z102</f>
        <v>-1</v>
      </c>
      <c r="H102" s="11">
        <f>'Invoices Import 12-2023'!H102</f>
        <v>53267</v>
      </c>
      <c r="I102" s="2" t="str">
        <f>'Invoices Import 12-2023'!M102</f>
        <v>{"962": 100.0}</v>
      </c>
      <c r="J102" s="4" t="str">
        <f>'Invoices Import 12-2023'!X102</f>
        <v>5%</v>
      </c>
    </row>
    <row r="103" spans="1:10" x14ac:dyDescent="0.2">
      <c r="A103" s="2" t="str">
        <f>'Invoices Import 12-2023'!J103</f>
        <v>شركة محمد محمد الراشد للتجارة والمقاولات</v>
      </c>
      <c r="B103" s="3">
        <f>'Invoices Import 12-2023'!E103</f>
        <v>45291</v>
      </c>
      <c r="C103" s="3">
        <f>'Invoices Import 12-2023'!F103</f>
        <v>45291</v>
      </c>
      <c r="D103" s="3">
        <f>'Invoices Import 12-2023'!P103</f>
        <v>45298</v>
      </c>
      <c r="E103" t="str">
        <f>'Invoices Import 12-2023'!N103</f>
        <v>4010202</v>
      </c>
      <c r="F103" s="2" t="str">
        <f>'Invoices Import 12-2023'!Y103</f>
        <v>صنف لتسجيل موازنة المبيعات 2024</v>
      </c>
      <c r="G103" s="2">
        <f>'Invoices Import 12-2023'!Z103</f>
        <v>1</v>
      </c>
      <c r="H103" s="11">
        <f>'Invoices Import 12-2023'!H103</f>
        <v>750161</v>
      </c>
      <c r="I103" s="2" t="str">
        <f>'Invoices Import 12-2023'!M103</f>
        <v>{"1019": 100.0}</v>
      </c>
      <c r="J103" s="4" t="str">
        <f>'Invoices Import 12-2023'!X103</f>
        <v>15%</v>
      </c>
    </row>
    <row r="104" spans="1:10" x14ac:dyDescent="0.2">
      <c r="A104" s="2" t="str">
        <f>'Invoices Import 12-2023'!J104</f>
        <v/>
      </c>
      <c r="B104" s="3" t="str">
        <f>'Invoices Import 12-2023'!E104</f>
        <v/>
      </c>
      <c r="C104" s="3" t="str">
        <f>'Invoices Import 12-2023'!F104</f>
        <v/>
      </c>
      <c r="D104" s="3" t="str">
        <f>'Invoices Import 12-2023'!P104</f>
        <v/>
      </c>
      <c r="E104" t="str">
        <f>'Invoices Import 12-2023'!N104</f>
        <v>101011002</v>
      </c>
      <c r="F104" s="2" t="str">
        <f>'Invoices Import 12-2023'!Y104</f>
        <v>خصم ضمان أعمال</v>
      </c>
      <c r="G104" s="2">
        <f>'Invoices Import 12-2023'!Z104</f>
        <v>-1</v>
      </c>
      <c r="H104" s="11">
        <f>'Invoices Import 12-2023'!H104</f>
        <v>150032</v>
      </c>
      <c r="I104" s="2" t="str">
        <f>'Invoices Import 12-2023'!M104</f>
        <v>{"1019": 100.0}</v>
      </c>
      <c r="J104" s="4" t="str">
        <f>'Invoices Import 12-2023'!X104</f>
        <v/>
      </c>
    </row>
    <row r="105" spans="1:10" x14ac:dyDescent="0.2">
      <c r="A105" s="2" t="str">
        <f>'Invoices Import 12-2023'!J105</f>
        <v/>
      </c>
      <c r="B105" s="3" t="str">
        <f>'Invoices Import 12-2023'!E105</f>
        <v/>
      </c>
      <c r="C105" s="3" t="str">
        <f>'Invoices Import 12-2023'!F105</f>
        <v/>
      </c>
      <c r="D105" s="3" t="str">
        <f>'Invoices Import 12-2023'!P105</f>
        <v/>
      </c>
      <c r="E105" t="str">
        <f>'Invoices Import 12-2023'!N105</f>
        <v>2010306</v>
      </c>
      <c r="F105" s="2" t="str">
        <f>'Invoices Import 12-2023'!Y105</f>
        <v>خصم دفعة مقدمة</v>
      </c>
      <c r="G105" s="2">
        <f>'Invoices Import 12-2023'!Z105</f>
        <v>-1</v>
      </c>
      <c r="H105" s="11">
        <f>'Invoices Import 12-2023'!H105</f>
        <v>75016</v>
      </c>
      <c r="I105" s="2" t="str">
        <f>'Invoices Import 12-2023'!M105</f>
        <v>{"1019": 100.0}</v>
      </c>
      <c r="J105" s="4" t="str">
        <f>'Invoices Import 12-2023'!X105</f>
        <v>5%</v>
      </c>
    </row>
    <row r="106" spans="1:10" x14ac:dyDescent="0.2">
      <c r="A106" s="2" t="str">
        <f>'Invoices Import 12-2023'!J106</f>
        <v>شركة نسما للصناعات المتحدة</v>
      </c>
      <c r="B106" s="3">
        <f>'Invoices Import 12-2023'!E106</f>
        <v>45291</v>
      </c>
      <c r="C106" s="3">
        <f>'Invoices Import 12-2023'!F106</f>
        <v>45291</v>
      </c>
      <c r="D106" s="3">
        <f>'Invoices Import 12-2023'!P106</f>
        <v>45381</v>
      </c>
      <c r="E106" t="str">
        <f>'Invoices Import 12-2023'!N106</f>
        <v>4010202</v>
      </c>
      <c r="F106" s="2" t="str">
        <f>'Invoices Import 12-2023'!Y106</f>
        <v>صنف لتسجيل موازنة المبيعات 2024</v>
      </c>
      <c r="G106" s="2">
        <f>'Invoices Import 12-2023'!Z106</f>
        <v>1</v>
      </c>
      <c r="H106" s="11">
        <f>'Invoices Import 12-2023'!H106</f>
        <v>215164</v>
      </c>
      <c r="I106" s="2" t="str">
        <f>'Invoices Import 12-2023'!M106</f>
        <v>{"1023": 100.0}</v>
      </c>
      <c r="J106" s="4" t="str">
        <f>'Invoices Import 12-2023'!X106</f>
        <v>15%</v>
      </c>
    </row>
    <row r="107" spans="1:10" x14ac:dyDescent="0.2">
      <c r="A107" s="2" t="str">
        <f>'Invoices Import 12-2023'!J107</f>
        <v/>
      </c>
      <c r="B107" s="3" t="str">
        <f>'Invoices Import 12-2023'!E107</f>
        <v/>
      </c>
      <c r="C107" s="3" t="str">
        <f>'Invoices Import 12-2023'!F107</f>
        <v/>
      </c>
      <c r="D107" s="3" t="str">
        <f>'Invoices Import 12-2023'!P107</f>
        <v/>
      </c>
      <c r="E107" t="str">
        <f>'Invoices Import 12-2023'!N107</f>
        <v>101011002</v>
      </c>
      <c r="F107" s="2" t="str">
        <f>'Invoices Import 12-2023'!Y107</f>
        <v>خصم ضمان أعمال</v>
      </c>
      <c r="G107" s="2">
        <f>'Invoices Import 12-2023'!Z107</f>
        <v>-1</v>
      </c>
      <c r="H107" s="11">
        <f>'Invoices Import 12-2023'!H107</f>
        <v>8477</v>
      </c>
      <c r="I107" s="2" t="str">
        <f>'Invoices Import 12-2023'!M107</f>
        <v>{"1023": 100.0}</v>
      </c>
      <c r="J107" s="4" t="str">
        <f>'Invoices Import 12-2023'!X107</f>
        <v/>
      </c>
    </row>
    <row r="108" spans="1:10" x14ac:dyDescent="0.2">
      <c r="A108" s="2" t="str">
        <f>'Invoices Import 12-2023'!J108</f>
        <v/>
      </c>
      <c r="B108" s="3" t="str">
        <f>'Invoices Import 12-2023'!E108</f>
        <v/>
      </c>
      <c r="C108" s="3" t="str">
        <f>'Invoices Import 12-2023'!F108</f>
        <v/>
      </c>
      <c r="D108" s="3" t="str">
        <f>'Invoices Import 12-2023'!P108</f>
        <v/>
      </c>
      <c r="E108" t="str">
        <f>'Invoices Import 12-2023'!N108</f>
        <v>2010306</v>
      </c>
      <c r="F108" s="2" t="str">
        <f>'Invoices Import 12-2023'!Y108</f>
        <v>خصم دفعة مقدمة</v>
      </c>
      <c r="G108" s="2">
        <f>'Invoices Import 12-2023'!Z108</f>
        <v>-1</v>
      </c>
      <c r="H108" s="11">
        <f>'Invoices Import 12-2023'!H108</f>
        <v>10758</v>
      </c>
      <c r="I108" s="2" t="str">
        <f>'Invoices Import 12-2023'!M108</f>
        <v>{"1023": 100.0}</v>
      </c>
      <c r="J108" s="4" t="str">
        <f>'Invoices Import 12-2023'!X108</f>
        <v>5%</v>
      </c>
    </row>
    <row r="109" spans="1:10" x14ac:dyDescent="0.2">
      <c r="A109" s="2" t="str">
        <f>'Invoices Import 12-2023'!J109</f>
        <v>شركة الخريجى للتجارة و المقاولات</v>
      </c>
      <c r="B109" s="3">
        <f>'Invoices Import 12-2023'!E109</f>
        <v>45291</v>
      </c>
      <c r="C109" s="3">
        <f>'Invoices Import 12-2023'!F109</f>
        <v>45291</v>
      </c>
      <c r="D109" s="3">
        <f>'Invoices Import 12-2023'!P109</f>
        <v>45321</v>
      </c>
      <c r="E109" t="str">
        <f>'Invoices Import 12-2023'!N109</f>
        <v>4010202</v>
      </c>
      <c r="F109" s="2" t="str">
        <f>'Invoices Import 12-2023'!Y109</f>
        <v>صنف لتسجيل موازنة المبيعات 2024</v>
      </c>
      <c r="G109" s="2">
        <f>'Invoices Import 12-2023'!Z109</f>
        <v>1</v>
      </c>
      <c r="H109" s="11">
        <f>'Invoices Import 12-2023'!H109</f>
        <v>945641</v>
      </c>
      <c r="I109" s="2" t="str">
        <f>'Invoices Import 12-2023'!M109</f>
        <v>{"1011": 100.0}</v>
      </c>
      <c r="J109" s="4" t="str">
        <f>'Invoices Import 12-2023'!X109</f>
        <v>15%</v>
      </c>
    </row>
    <row r="110" spans="1:10" x14ac:dyDescent="0.2">
      <c r="A110" s="2" t="str">
        <f>'Invoices Import 12-2023'!J110</f>
        <v/>
      </c>
      <c r="B110" s="3" t="str">
        <f>'Invoices Import 12-2023'!E110</f>
        <v/>
      </c>
      <c r="C110" s="3" t="str">
        <f>'Invoices Import 12-2023'!F110</f>
        <v/>
      </c>
      <c r="D110" s="3" t="str">
        <f>'Invoices Import 12-2023'!P110</f>
        <v/>
      </c>
      <c r="E110" t="str">
        <f>'Invoices Import 12-2023'!N110</f>
        <v>101011002</v>
      </c>
      <c r="F110" s="2" t="str">
        <f>'Invoices Import 12-2023'!Y110</f>
        <v>خصم ضمان أعمال</v>
      </c>
      <c r="G110" s="2">
        <f>'Invoices Import 12-2023'!Z110</f>
        <v>-1</v>
      </c>
      <c r="H110" s="11">
        <f>'Invoices Import 12-2023'!H110</f>
        <v>236410</v>
      </c>
      <c r="I110" s="2" t="str">
        <f>'Invoices Import 12-2023'!M110</f>
        <v>{"1011": 100.0}</v>
      </c>
      <c r="J110" s="4" t="str">
        <f>'Invoices Import 12-2023'!X110</f>
        <v/>
      </c>
    </row>
    <row r="111" spans="1:10" x14ac:dyDescent="0.2">
      <c r="A111" s="2" t="str">
        <f>'Invoices Import 12-2023'!J111</f>
        <v/>
      </c>
      <c r="B111" s="3" t="str">
        <f>'Invoices Import 12-2023'!E111</f>
        <v/>
      </c>
      <c r="C111" s="3" t="str">
        <f>'Invoices Import 12-2023'!F111</f>
        <v/>
      </c>
      <c r="D111" s="3" t="str">
        <f>'Invoices Import 12-2023'!P111</f>
        <v/>
      </c>
      <c r="E111" t="str">
        <f>'Invoices Import 12-2023'!N111</f>
        <v>2010306</v>
      </c>
      <c r="F111" s="2" t="str">
        <f>'Invoices Import 12-2023'!Y111</f>
        <v>خصم دفعة مقدمة</v>
      </c>
      <c r="G111" s="2">
        <f>'Invoices Import 12-2023'!Z111</f>
        <v>-1</v>
      </c>
      <c r="H111" s="11">
        <f>'Invoices Import 12-2023'!H111</f>
        <v>94564</v>
      </c>
      <c r="I111" s="2" t="str">
        <f>'Invoices Import 12-2023'!M111</f>
        <v>{"1011": 100.0}</v>
      </c>
      <c r="J111" s="4" t="str">
        <f>'Invoices Import 12-2023'!X111</f>
        <v>5%</v>
      </c>
    </row>
    <row r="112" spans="1:10" x14ac:dyDescent="0.2">
      <c r="A112" s="2" t="str">
        <f>'Invoices Import 12-2023'!J112</f>
        <v/>
      </c>
      <c r="B112" s="3" t="str">
        <f>'Invoices Import 12-2023'!E112</f>
        <v/>
      </c>
      <c r="C112" s="3" t="str">
        <f>'Invoices Import 12-2023'!F112</f>
        <v/>
      </c>
      <c r="D112" s="3" t="str">
        <f>'Invoices Import 12-2023'!P112</f>
        <v/>
      </c>
      <c r="E112" t="str">
        <f>'Invoices Import 12-2023'!N112</f>
        <v>3060099</v>
      </c>
      <c r="F112" s="2" t="str">
        <f>'Invoices Import 12-2023'!Y112</f>
        <v>Expense</v>
      </c>
      <c r="G112" s="2">
        <f>'Invoices Import 12-2023'!Z112</f>
        <v>-1</v>
      </c>
      <c r="H112" s="11">
        <f>'Invoices Import 12-2023'!H112</f>
        <v>800</v>
      </c>
      <c r="I112" s="2" t="str">
        <f>'Invoices Import 12-2023'!M112</f>
        <v>{"1011": 100.0}</v>
      </c>
      <c r="J112" s="4" t="str">
        <f>'Invoices Import 12-2023'!X112</f>
        <v/>
      </c>
    </row>
    <row r="113" spans="1:10" x14ac:dyDescent="0.2">
      <c r="A113" s="2" t="str">
        <f>'Invoices Import 12-2023'!J113</f>
        <v>شركة تحالف بكين و موبكو للمقاولات</v>
      </c>
      <c r="B113" s="3">
        <f>'Invoices Import 12-2023'!E113</f>
        <v>45291</v>
      </c>
      <c r="C113" s="3">
        <f>'Invoices Import 12-2023'!F113</f>
        <v>45291</v>
      </c>
      <c r="D113" s="3">
        <f>'Invoices Import 12-2023'!P113</f>
        <v>45321</v>
      </c>
      <c r="E113" t="str">
        <f>'Invoices Import 12-2023'!N113</f>
        <v>4010202</v>
      </c>
      <c r="F113" s="2" t="str">
        <f>'Invoices Import 12-2023'!Y113</f>
        <v>صنف لتسجيل موازنة المبيعات 2024</v>
      </c>
      <c r="G113" s="2">
        <f>'Invoices Import 12-2023'!Z113</f>
        <v>1</v>
      </c>
      <c r="H113" s="11">
        <f>'Invoices Import 12-2023'!H113</f>
        <v>371787</v>
      </c>
      <c r="I113" s="2" t="str">
        <f>'Invoices Import 12-2023'!M113</f>
        <v>{"1008": 100.0}</v>
      </c>
      <c r="J113" s="4" t="str">
        <f>'Invoices Import 12-2023'!X113</f>
        <v>15%</v>
      </c>
    </row>
    <row r="114" spans="1:10" x14ac:dyDescent="0.2">
      <c r="A114" s="2" t="str">
        <f>'Invoices Import 12-2023'!J114</f>
        <v/>
      </c>
      <c r="B114" s="3" t="str">
        <f>'Invoices Import 12-2023'!E114</f>
        <v/>
      </c>
      <c r="C114" s="3" t="str">
        <f>'Invoices Import 12-2023'!F114</f>
        <v/>
      </c>
      <c r="D114" s="3" t="str">
        <f>'Invoices Import 12-2023'!P114</f>
        <v/>
      </c>
      <c r="E114" t="str">
        <f>'Invoices Import 12-2023'!N114</f>
        <v>101011002</v>
      </c>
      <c r="F114" s="2" t="str">
        <f>'Invoices Import 12-2023'!Y114</f>
        <v>خصم ضمان أعمال</v>
      </c>
      <c r="G114" s="2">
        <f>'Invoices Import 12-2023'!Z114</f>
        <v>-1</v>
      </c>
      <c r="H114" s="11">
        <f>'Invoices Import 12-2023'!H114</f>
        <v>92947</v>
      </c>
      <c r="I114" s="2" t="str">
        <f>'Invoices Import 12-2023'!M114</f>
        <v>{"1008": 100.0}</v>
      </c>
      <c r="J114" s="4" t="str">
        <f>'Invoices Import 12-2023'!X114</f>
        <v/>
      </c>
    </row>
    <row r="115" spans="1:10" x14ac:dyDescent="0.2">
      <c r="A115" s="2" t="str">
        <f>'Invoices Import 12-2023'!J115</f>
        <v>شركة الخنينى العالمية</v>
      </c>
      <c r="B115" s="3">
        <f>'Invoices Import 12-2023'!E115</f>
        <v>45291</v>
      </c>
      <c r="C115" s="3">
        <f>'Invoices Import 12-2023'!F115</f>
        <v>45291</v>
      </c>
      <c r="D115" s="3">
        <f>'Invoices Import 12-2023'!P115</f>
        <v>45321</v>
      </c>
      <c r="E115" t="str">
        <f>'Invoices Import 12-2023'!N115</f>
        <v>4010202</v>
      </c>
      <c r="F115" s="2" t="str">
        <f>'Invoices Import 12-2023'!Y115</f>
        <v>صنف لتسجيل موازنة المبيعات 2024</v>
      </c>
      <c r="G115" s="2">
        <f>'Invoices Import 12-2023'!Z115</f>
        <v>1</v>
      </c>
      <c r="H115" s="11">
        <f>'Invoices Import 12-2023'!H115</f>
        <v>0</v>
      </c>
      <c r="I115" s="2" t="str">
        <f>'Invoices Import 12-2023'!M115</f>
        <v>{"940": 100.0}</v>
      </c>
      <c r="J115" s="4" t="str">
        <f>'Invoices Import 12-2023'!X115</f>
        <v>15%</v>
      </c>
    </row>
    <row r="116" spans="1:10" x14ac:dyDescent="0.2">
      <c r="A116" s="2" t="str">
        <f>'Invoices Import 12-2023'!J116</f>
        <v/>
      </c>
      <c r="B116" s="3" t="str">
        <f>'Invoices Import 12-2023'!E116</f>
        <v/>
      </c>
      <c r="C116" s="3" t="str">
        <f>'Invoices Import 12-2023'!F116</f>
        <v/>
      </c>
      <c r="D116" s="3" t="str">
        <f>'Invoices Import 12-2023'!P116</f>
        <v/>
      </c>
      <c r="E116" t="str">
        <f>'Invoices Import 12-2023'!N116</f>
        <v>101011002</v>
      </c>
      <c r="F116" s="2" t="str">
        <f>'Invoices Import 12-2023'!Y116</f>
        <v>خصم ضمان أعمال</v>
      </c>
      <c r="G116" s="2">
        <f>'Invoices Import 12-2023'!Z116</f>
        <v>-1</v>
      </c>
      <c r="H116" s="11">
        <f>'Invoices Import 12-2023'!H116</f>
        <v>29942</v>
      </c>
      <c r="I116" s="2" t="str">
        <f>'Invoices Import 12-2023'!M116</f>
        <v>{"940": 100.0}</v>
      </c>
      <c r="J116" s="4" t="str">
        <f>'Invoices Import 12-2023'!X116</f>
        <v/>
      </c>
    </row>
    <row r="117" spans="1:10" x14ac:dyDescent="0.2">
      <c r="A117" s="2" t="str">
        <f>'Invoices Import 12-2023'!J117</f>
        <v>شركة شراء سكراب</v>
      </c>
      <c r="B117" s="3">
        <f>'Invoices Import 12-2023'!E117</f>
        <v>45291</v>
      </c>
      <c r="C117" s="3">
        <f>'Invoices Import 12-2023'!F117</f>
        <v>45291</v>
      </c>
      <c r="D117" s="3">
        <f>'Invoices Import 12-2023'!P117</f>
        <v>45306</v>
      </c>
      <c r="E117" t="str">
        <f>'Invoices Import 12-2023'!N117</f>
        <v>4010403</v>
      </c>
      <c r="F117" s="2" t="str">
        <f>'Invoices Import 12-2023'!Y117</f>
        <v>بيع سكراب</v>
      </c>
      <c r="G117" s="2">
        <f>'Invoices Import 12-2023'!Z117</f>
        <v>1</v>
      </c>
      <c r="H117" s="11">
        <f>'Invoices Import 12-2023'!H117</f>
        <v>11556</v>
      </c>
      <c r="I117" s="2" t="str">
        <f>'Invoices Import 12-2023'!M117</f>
        <v>{"1086": 100.0}</v>
      </c>
      <c r="J117" s="4" t="str">
        <f>'Invoices Import 12-2023'!X117</f>
        <v/>
      </c>
    </row>
    <row r="118" spans="1:10" x14ac:dyDescent="0.2">
      <c r="A118" s="2" t="str">
        <f>'Invoices Import 12-2023'!J118</f>
        <v>شركة شراء سكراب</v>
      </c>
      <c r="B118" s="3">
        <f>'Invoices Import 12-2023'!E118</f>
        <v>45291</v>
      </c>
      <c r="C118" s="3">
        <f>'Invoices Import 12-2023'!F118</f>
        <v>45291</v>
      </c>
      <c r="D118" s="3">
        <f>'Invoices Import 12-2023'!P118</f>
        <v>45306</v>
      </c>
      <c r="E118" t="str">
        <f>'Invoices Import 12-2023'!N118</f>
        <v>4010403</v>
      </c>
      <c r="F118" s="2" t="str">
        <f>'Invoices Import 12-2023'!Y118</f>
        <v>بيع سكراب</v>
      </c>
      <c r="G118" s="2">
        <f>'Invoices Import 12-2023'!Z118</f>
        <v>1</v>
      </c>
      <c r="H118" s="11">
        <f>'Invoices Import 12-2023'!H118</f>
        <v>5830</v>
      </c>
      <c r="I118" s="2" t="str">
        <f>'Invoices Import 12-2023'!M118</f>
        <v>{"1086": 100.0}</v>
      </c>
      <c r="J118" s="4" t="str">
        <f>'Invoices Import 12-2023'!X118</f>
        <v/>
      </c>
    </row>
    <row r="119" spans="1:10" x14ac:dyDescent="0.2">
      <c r="A119" s="2" t="str">
        <f>'Invoices Import 12-2023'!J119</f>
        <v>شركة شراء سكراب</v>
      </c>
      <c r="B119" s="3">
        <f>'Invoices Import 12-2023'!E119</f>
        <v>45291</v>
      </c>
      <c r="C119" s="3">
        <f>'Invoices Import 12-2023'!F119</f>
        <v>45291</v>
      </c>
      <c r="D119" s="3">
        <f>'Invoices Import 12-2023'!P119</f>
        <v>45306</v>
      </c>
      <c r="E119" t="str">
        <f>'Invoices Import 12-2023'!N119</f>
        <v>4010403</v>
      </c>
      <c r="F119" s="2" t="str">
        <f>'Invoices Import 12-2023'!Y119</f>
        <v>بيع سكراب</v>
      </c>
      <c r="G119" s="2">
        <f>'Invoices Import 12-2023'!Z119</f>
        <v>1</v>
      </c>
      <c r="H119" s="11">
        <f>'Invoices Import 12-2023'!H119</f>
        <v>59925</v>
      </c>
      <c r="I119" s="2" t="str">
        <f>'Invoices Import 12-2023'!M119</f>
        <v>{"1086": 100.0}</v>
      </c>
      <c r="J119" s="4" t="str">
        <f>'Invoices Import 12-2023'!X119</f>
        <v/>
      </c>
    </row>
    <row r="120" spans="1:10" x14ac:dyDescent="0.2">
      <c r="A120" s="2" t="str">
        <f>'Invoices Import 12-2023'!J120</f>
        <v>شركة شراء سكراب</v>
      </c>
      <c r="B120" s="3">
        <f>'Invoices Import 12-2023'!E120</f>
        <v>45291</v>
      </c>
      <c r="C120" s="3">
        <f>'Invoices Import 12-2023'!F120</f>
        <v>45291</v>
      </c>
      <c r="D120" s="3">
        <f>'Invoices Import 12-2023'!P120</f>
        <v>45306</v>
      </c>
      <c r="E120" t="str">
        <f>'Invoices Import 12-2023'!N120</f>
        <v>4010403</v>
      </c>
      <c r="F120" s="2" t="str">
        <f>'Invoices Import 12-2023'!Y120</f>
        <v>بيع سكراب</v>
      </c>
      <c r="G120" s="2">
        <f>'Invoices Import 12-2023'!Z120</f>
        <v>1</v>
      </c>
      <c r="H120" s="11">
        <f>'Invoices Import 12-2023'!H120</f>
        <v>19244</v>
      </c>
      <c r="I120" s="2" t="str">
        <f>'Invoices Import 12-2023'!M120</f>
        <v>{"1086": 100.0}</v>
      </c>
      <c r="J120" s="4" t="str">
        <f>'Invoices Import 12-2023'!X120</f>
        <v/>
      </c>
    </row>
    <row r="121" spans="1:10" x14ac:dyDescent="0.2">
      <c r="A121" s="2"/>
      <c r="H121" s="28"/>
    </row>
    <row r="122" spans="1:10" x14ac:dyDescent="0.2">
      <c r="A122" s="2"/>
    </row>
    <row r="123" spans="1:10" x14ac:dyDescent="0.2">
      <c r="A123" s="2"/>
    </row>
    <row r="124" spans="1:10" x14ac:dyDescent="0.2">
      <c r="A124" s="2"/>
    </row>
    <row r="125" spans="1:10" x14ac:dyDescent="0.2">
      <c r="A125" s="2"/>
    </row>
    <row r="126" spans="1:10" x14ac:dyDescent="0.2">
      <c r="A126" s="2"/>
    </row>
    <row r="127" spans="1:10" x14ac:dyDescent="0.2">
      <c r="A127" s="2"/>
    </row>
    <row r="128" spans="1:10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autoFilter ref="A1:J12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0835-6C07-42F5-9C38-3A205F92C87D}">
  <dimension ref="A1:J643"/>
  <sheetViews>
    <sheetView workbookViewId="0"/>
  </sheetViews>
  <sheetFormatPr defaultRowHeight="14.25" x14ac:dyDescent="0.2"/>
  <cols>
    <col min="1" max="1" width="30.75" customWidth="1"/>
    <col min="2" max="4" width="10.125" style="3" bestFit="1" customWidth="1"/>
    <col min="5" max="5" width="20" bestFit="1" customWidth="1"/>
    <col min="6" max="6" width="30.75" customWidth="1"/>
    <col min="7" max="7" width="20.25" bestFit="1" customWidth="1"/>
    <col min="8" max="8" width="21.75" bestFit="1" customWidth="1"/>
    <col min="9" max="9" width="30.75" customWidth="1"/>
    <col min="10" max="10" width="18.875" bestFit="1" customWidth="1"/>
  </cols>
  <sheetData>
    <row r="1" spans="1:10" ht="15" x14ac:dyDescent="0.25">
      <c r="A1" s="1" t="s">
        <v>0</v>
      </c>
      <c r="B1" s="1" t="s">
        <v>814</v>
      </c>
      <c r="C1" s="1" t="s">
        <v>815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">
      <c r="A2" s="2" t="str">
        <f>'Invoices Import 2024'!J2</f>
        <v>شركة العراب للمقاولات</v>
      </c>
      <c r="B2" s="3">
        <f>'Invoices Import 2024'!E2</f>
        <v>45322</v>
      </c>
      <c r="C2" s="3">
        <f>'Invoices Import 2024'!F2</f>
        <v>45322</v>
      </c>
      <c r="D2" s="3">
        <f>'Invoices Import 2024'!P2</f>
        <v>45329</v>
      </c>
      <c r="E2" t="str">
        <f>'Invoices Import 2024'!N2</f>
        <v>4010202</v>
      </c>
      <c r="F2" s="2" t="str">
        <f>'Invoices Import 2024'!Y2</f>
        <v>صنف لتسجيل موازنة المبيعات 2024</v>
      </c>
      <c r="G2" s="2">
        <f>'Invoices Import 2024'!Z2</f>
        <v>1</v>
      </c>
      <c r="H2" s="11">
        <f>'Invoices Import 2024'!H2</f>
        <v>190501</v>
      </c>
      <c r="I2" s="2" t="str">
        <f>'Invoices Import 2024'!M2</f>
        <v>{"851": 100.0}</v>
      </c>
      <c r="J2" s="4" t="str">
        <f>'Invoices Import 2024'!X2</f>
        <v>15%</v>
      </c>
    </row>
    <row r="3" spans="1:10" x14ac:dyDescent="0.2">
      <c r="A3" s="2" t="str">
        <f>'Invoices Import 2024'!J3</f>
        <v/>
      </c>
      <c r="B3" s="3" t="str">
        <f>'Invoices Import 2024'!E3</f>
        <v/>
      </c>
      <c r="C3" s="3" t="str">
        <f>'Invoices Import 2024'!F3</f>
        <v/>
      </c>
      <c r="D3" s="3" t="str">
        <f>'Invoices Import 2024'!P3</f>
        <v/>
      </c>
      <c r="E3" t="str">
        <f>'Invoices Import 2024'!N3</f>
        <v>101011002</v>
      </c>
      <c r="F3" s="2" t="str">
        <f>'Invoices Import 2024'!Y3</f>
        <v>خصم ضمان أعمال</v>
      </c>
      <c r="G3" s="2">
        <f>'Invoices Import 2024'!Z3</f>
        <v>-1</v>
      </c>
      <c r="H3" s="11">
        <f>'Invoices Import 2024'!H3</f>
        <v>38100</v>
      </c>
      <c r="I3" s="2" t="str">
        <f>'Invoices Import 2024'!M3</f>
        <v>{"851": 100.0}</v>
      </c>
      <c r="J3" s="4" t="str">
        <f>'Invoices Import 2024'!X3</f>
        <v/>
      </c>
    </row>
    <row r="4" spans="1:10" x14ac:dyDescent="0.2">
      <c r="A4" s="2" t="str">
        <f>'Invoices Import 2024'!J4</f>
        <v/>
      </c>
      <c r="B4" s="3" t="str">
        <f>'Invoices Import 2024'!E4</f>
        <v/>
      </c>
      <c r="C4" s="3" t="str">
        <f>'Invoices Import 2024'!F4</f>
        <v/>
      </c>
      <c r="D4" s="3" t="str">
        <f>'Invoices Import 2024'!P4</f>
        <v/>
      </c>
      <c r="E4" t="str">
        <f>'Invoices Import 2024'!N4</f>
        <v>2010306</v>
      </c>
      <c r="F4" s="2" t="str">
        <f>'Invoices Import 2024'!Y4</f>
        <v>خصم دفعة مقدمة</v>
      </c>
      <c r="G4" s="2">
        <f>'Invoices Import 2024'!Z4</f>
        <v>-1</v>
      </c>
      <c r="H4" s="11">
        <f>'Invoices Import 2024'!H4</f>
        <v>19050</v>
      </c>
      <c r="I4" s="2" t="str">
        <f>'Invoices Import 2024'!M4</f>
        <v>{"851": 100.0}</v>
      </c>
      <c r="J4" s="4" t="str">
        <f>'Invoices Import 2024'!X4</f>
        <v>15%</v>
      </c>
    </row>
    <row r="5" spans="1:10" x14ac:dyDescent="0.2">
      <c r="A5" s="2" t="str">
        <f>'Invoices Import 2024'!J5</f>
        <v>شركة مديدة للرعاية الطبية</v>
      </c>
      <c r="B5" s="3">
        <f>'Invoices Import 2024'!E5</f>
        <v>45322</v>
      </c>
      <c r="C5" s="3">
        <f>'Invoices Import 2024'!F5</f>
        <v>45322</v>
      </c>
      <c r="D5" s="3">
        <f>'Invoices Import 2024'!P5</f>
        <v>45337</v>
      </c>
      <c r="E5" t="str">
        <f>'Invoices Import 2024'!N5</f>
        <v>4010202</v>
      </c>
      <c r="F5" s="2" t="str">
        <f>'Invoices Import 2024'!Y5</f>
        <v>صنف لتسجيل موازنة المبيعات 2024</v>
      </c>
      <c r="G5" s="2">
        <f>'Invoices Import 2024'!Z5</f>
        <v>1</v>
      </c>
      <c r="H5" s="11">
        <f>'Invoices Import 2024'!H5</f>
        <v>283088</v>
      </c>
      <c r="I5" s="2" t="str">
        <f>'Invoices Import 2024'!M5</f>
        <v>{"1017": 100.0}</v>
      </c>
      <c r="J5" s="4" t="str">
        <f>'Invoices Import 2024'!X5</f>
        <v>15%</v>
      </c>
    </row>
    <row r="6" spans="1:10" x14ac:dyDescent="0.2">
      <c r="A6" s="2" t="str">
        <f>'Invoices Import 2024'!J6</f>
        <v/>
      </c>
      <c r="B6" s="3" t="str">
        <f>'Invoices Import 2024'!E6</f>
        <v/>
      </c>
      <c r="C6" s="3" t="str">
        <f>'Invoices Import 2024'!F6</f>
        <v/>
      </c>
      <c r="D6" s="3" t="str">
        <f>'Invoices Import 2024'!P6</f>
        <v/>
      </c>
      <c r="E6" t="str">
        <f>'Invoices Import 2024'!N6</f>
        <v>101011002</v>
      </c>
      <c r="F6" s="2" t="str">
        <f>'Invoices Import 2024'!Y6</f>
        <v>خصم ضمان أعمال</v>
      </c>
      <c r="G6" s="2">
        <f>'Invoices Import 2024'!Z6</f>
        <v>-1</v>
      </c>
      <c r="H6" s="11">
        <f>'Invoices Import 2024'!H6</f>
        <v>84926</v>
      </c>
      <c r="I6" s="2" t="str">
        <f>'Invoices Import 2024'!M6</f>
        <v>{"1017": 100.0}</v>
      </c>
      <c r="J6" s="4" t="str">
        <f>'Invoices Import 2024'!X6</f>
        <v/>
      </c>
    </row>
    <row r="7" spans="1:10" x14ac:dyDescent="0.2">
      <c r="A7" s="2" t="str">
        <f>'Invoices Import 2024'!J7</f>
        <v/>
      </c>
      <c r="B7" s="3" t="str">
        <f>'Invoices Import 2024'!E7</f>
        <v/>
      </c>
      <c r="C7" s="3" t="str">
        <f>'Invoices Import 2024'!F7</f>
        <v/>
      </c>
      <c r="D7" s="3" t="str">
        <f>'Invoices Import 2024'!P7</f>
        <v/>
      </c>
      <c r="E7" t="str">
        <f>'Invoices Import 2024'!N7</f>
        <v>2010306</v>
      </c>
      <c r="F7" s="2" t="str">
        <f>'Invoices Import 2024'!Y7</f>
        <v>خصم دفعة مقدمة</v>
      </c>
      <c r="G7" s="2">
        <f>'Invoices Import 2024'!Z7</f>
        <v>-1</v>
      </c>
      <c r="H7" s="11">
        <f>'Invoices Import 2024'!H7</f>
        <v>14154</v>
      </c>
      <c r="I7" s="2" t="str">
        <f>'Invoices Import 2024'!M7</f>
        <v>{"1017": 100.0}</v>
      </c>
      <c r="J7" s="4" t="str">
        <f>'Invoices Import 2024'!X7</f>
        <v>15%</v>
      </c>
    </row>
    <row r="8" spans="1:10" x14ac:dyDescent="0.2">
      <c r="A8" s="2" t="str">
        <f>'Invoices Import 2024'!J8</f>
        <v>شركة بى اى سى العربية المحدودة</v>
      </c>
      <c r="B8" s="3">
        <f>'Invoices Import 2024'!E8</f>
        <v>45322</v>
      </c>
      <c r="C8" s="3">
        <f>'Invoices Import 2024'!F8</f>
        <v>45322</v>
      </c>
      <c r="D8" s="3">
        <f>'Invoices Import 2024'!P8</f>
        <v>45352</v>
      </c>
      <c r="E8" t="str">
        <f>'Invoices Import 2024'!N8</f>
        <v>4010202</v>
      </c>
      <c r="F8" s="2" t="str">
        <f>'Invoices Import 2024'!Y8</f>
        <v>صنف لتسجيل موازنة المبيعات 2024</v>
      </c>
      <c r="G8" s="2">
        <f>'Invoices Import 2024'!Z8</f>
        <v>1</v>
      </c>
      <c r="H8" s="11">
        <f>'Invoices Import 2024'!H8</f>
        <v>2150000</v>
      </c>
      <c r="I8" s="2" t="str">
        <f>'Invoices Import 2024'!M8</f>
        <v>{"1006": 100.0}</v>
      </c>
      <c r="J8" s="4" t="str">
        <f>'Invoices Import 2024'!X8</f>
        <v>15%</v>
      </c>
    </row>
    <row r="9" spans="1:10" x14ac:dyDescent="0.2">
      <c r="A9" s="2" t="str">
        <f>'Invoices Import 2024'!J9</f>
        <v/>
      </c>
      <c r="B9" s="3" t="str">
        <f>'Invoices Import 2024'!E9</f>
        <v/>
      </c>
      <c r="C9" s="3" t="str">
        <f>'Invoices Import 2024'!F9</f>
        <v/>
      </c>
      <c r="D9" s="3" t="str">
        <f>'Invoices Import 2024'!P9</f>
        <v/>
      </c>
      <c r="E9" t="str">
        <f>'Invoices Import 2024'!N9</f>
        <v>101011002</v>
      </c>
      <c r="F9" s="2" t="str">
        <f>'Invoices Import 2024'!Y9</f>
        <v>خصم ضمان أعمال</v>
      </c>
      <c r="G9" s="2">
        <f>'Invoices Import 2024'!Z9</f>
        <v>-1</v>
      </c>
      <c r="H9" s="11">
        <f>'Invoices Import 2024'!H9</f>
        <v>537500</v>
      </c>
      <c r="I9" s="2" t="str">
        <f>'Invoices Import 2024'!M9</f>
        <v>{"1006": 100.0}</v>
      </c>
      <c r="J9" s="4" t="str">
        <f>'Invoices Import 2024'!X9</f>
        <v/>
      </c>
    </row>
    <row r="10" spans="1:10" x14ac:dyDescent="0.2">
      <c r="A10" s="2" t="str">
        <f>'Invoices Import 2024'!J10</f>
        <v/>
      </c>
      <c r="B10" s="3" t="str">
        <f>'Invoices Import 2024'!E10</f>
        <v/>
      </c>
      <c r="C10" s="3" t="str">
        <f>'Invoices Import 2024'!F10</f>
        <v/>
      </c>
      <c r="D10" s="3" t="str">
        <f>'Invoices Import 2024'!P10</f>
        <v/>
      </c>
      <c r="E10" t="str">
        <f>'Invoices Import 2024'!N10</f>
        <v>2010306</v>
      </c>
      <c r="F10" s="2" t="str">
        <f>'Invoices Import 2024'!Y10</f>
        <v>خصم دفعة مقدمة</v>
      </c>
      <c r="G10" s="2">
        <f>'Invoices Import 2024'!Z10</f>
        <v>-1</v>
      </c>
      <c r="H10" s="11">
        <f>'Invoices Import 2024'!H10</f>
        <v>215000</v>
      </c>
      <c r="I10" s="2" t="str">
        <f>'Invoices Import 2024'!M10</f>
        <v>{"1006": 100.0}</v>
      </c>
      <c r="J10" s="4" t="str">
        <f>'Invoices Import 2024'!X10</f>
        <v>15%</v>
      </c>
    </row>
    <row r="11" spans="1:10" x14ac:dyDescent="0.2">
      <c r="A11" s="2" t="str">
        <f>'Invoices Import 2024'!J11</f>
        <v>المشروع المشترك للأعمال المدنية</v>
      </c>
      <c r="B11" s="3">
        <f>'Invoices Import 2024'!E11</f>
        <v>45322</v>
      </c>
      <c r="C11" s="3">
        <f>'Invoices Import 2024'!F11</f>
        <v>45322</v>
      </c>
      <c r="D11" s="3">
        <f>'Invoices Import 2024'!P11</f>
        <v>45367</v>
      </c>
      <c r="E11" t="str">
        <f>'Invoices Import 2024'!N11</f>
        <v>4010202</v>
      </c>
      <c r="F11" s="2" t="str">
        <f>'Invoices Import 2024'!Y11</f>
        <v>صنف لتسجيل موازنة المبيعات 2024</v>
      </c>
      <c r="G11" s="2">
        <f>'Invoices Import 2024'!Z11</f>
        <v>1</v>
      </c>
      <c r="H11" s="11">
        <f>'Invoices Import 2024'!H11</f>
        <v>1471830</v>
      </c>
      <c r="I11" s="2" t="str">
        <f>'Invoices Import 2024'!M11</f>
        <v>{"906": 100.0}</v>
      </c>
      <c r="J11" s="4" t="str">
        <f>'Invoices Import 2024'!X11</f>
        <v>15%</v>
      </c>
    </row>
    <row r="12" spans="1:10" x14ac:dyDescent="0.2">
      <c r="A12" s="2" t="str">
        <f>'Invoices Import 2024'!J12</f>
        <v/>
      </c>
      <c r="B12" s="3" t="str">
        <f>'Invoices Import 2024'!E12</f>
        <v/>
      </c>
      <c r="C12" s="3" t="str">
        <f>'Invoices Import 2024'!F12</f>
        <v/>
      </c>
      <c r="D12" s="3" t="str">
        <f>'Invoices Import 2024'!P12</f>
        <v/>
      </c>
      <c r="E12" t="str">
        <f>'Invoices Import 2024'!N12</f>
        <v>101011002</v>
      </c>
      <c r="F12" s="2" t="str">
        <f>'Invoices Import 2024'!Y12</f>
        <v>خصم ضمان أعمال</v>
      </c>
      <c r="G12" s="2">
        <f>'Invoices Import 2024'!Z12</f>
        <v>-1</v>
      </c>
      <c r="H12" s="11">
        <f>'Invoices Import 2024'!H12</f>
        <v>441549</v>
      </c>
      <c r="I12" s="2" t="str">
        <f>'Invoices Import 2024'!M12</f>
        <v>{"906": 100.0}</v>
      </c>
      <c r="J12" s="4" t="str">
        <f>'Invoices Import 2024'!X12</f>
        <v/>
      </c>
    </row>
    <row r="13" spans="1:10" x14ac:dyDescent="0.2">
      <c r="A13" s="2" t="str">
        <f>'Invoices Import 2024'!J13</f>
        <v/>
      </c>
      <c r="B13" s="3" t="str">
        <f>'Invoices Import 2024'!E13</f>
        <v/>
      </c>
      <c r="C13" s="3" t="str">
        <f>'Invoices Import 2024'!F13</f>
        <v/>
      </c>
      <c r="D13" s="3" t="str">
        <f>'Invoices Import 2024'!P13</f>
        <v/>
      </c>
      <c r="E13" t="str">
        <f>'Invoices Import 2024'!N13</f>
        <v>2010306</v>
      </c>
      <c r="F13" s="2" t="str">
        <f>'Invoices Import 2024'!Y13</f>
        <v>خصم دفعة مقدمة</v>
      </c>
      <c r="G13" s="2">
        <f>'Invoices Import 2024'!Z13</f>
        <v>-1</v>
      </c>
      <c r="H13" s="11">
        <f>'Invoices Import 2024'!H13</f>
        <v>294366</v>
      </c>
      <c r="I13" s="2" t="str">
        <f>'Invoices Import 2024'!M13</f>
        <v>{"906": 100.0}</v>
      </c>
      <c r="J13" s="4" t="str">
        <f>'Invoices Import 2024'!X13</f>
        <v>15%</v>
      </c>
    </row>
    <row r="14" spans="1:10" x14ac:dyDescent="0.2">
      <c r="A14" s="2" t="str">
        <f>'Invoices Import 2024'!J14</f>
        <v>شركة بى اى سى العربية المحدودة</v>
      </c>
      <c r="B14" s="3">
        <f>'Invoices Import 2024'!E14</f>
        <v>45322</v>
      </c>
      <c r="C14" s="3">
        <f>'Invoices Import 2024'!F14</f>
        <v>45322</v>
      </c>
      <c r="D14" s="3">
        <f>'Invoices Import 2024'!P14</f>
        <v>45352</v>
      </c>
      <c r="E14" t="str">
        <f>'Invoices Import 2024'!N14</f>
        <v>4010202</v>
      </c>
      <c r="F14" s="2" t="str">
        <f>'Invoices Import 2024'!Y14</f>
        <v>صنف لتسجيل موازنة المبيعات 2024</v>
      </c>
      <c r="G14" s="2">
        <f>'Invoices Import 2024'!Z14</f>
        <v>1</v>
      </c>
      <c r="H14" s="11">
        <f>'Invoices Import 2024'!H14</f>
        <v>4943167</v>
      </c>
      <c r="I14" s="2" t="str">
        <f>'Invoices Import 2024'!M14</f>
        <v>{"1035": 100.0}</v>
      </c>
      <c r="J14" s="4" t="str">
        <f>'Invoices Import 2024'!X14</f>
        <v>15%</v>
      </c>
    </row>
    <row r="15" spans="1:10" x14ac:dyDescent="0.2">
      <c r="A15" s="2" t="str">
        <f>'Invoices Import 2024'!J15</f>
        <v/>
      </c>
      <c r="B15" s="3" t="str">
        <f>'Invoices Import 2024'!E15</f>
        <v/>
      </c>
      <c r="C15" s="3" t="str">
        <f>'Invoices Import 2024'!F15</f>
        <v/>
      </c>
      <c r="D15" s="3" t="str">
        <f>'Invoices Import 2024'!P15</f>
        <v/>
      </c>
      <c r="E15" t="str">
        <f>'Invoices Import 2024'!N15</f>
        <v>101011002</v>
      </c>
      <c r="F15" s="2" t="str">
        <f>'Invoices Import 2024'!Y15</f>
        <v>خصم ضمان أعمال</v>
      </c>
      <c r="G15" s="2">
        <f>'Invoices Import 2024'!Z15</f>
        <v>-1</v>
      </c>
      <c r="H15" s="11">
        <f>'Invoices Import 2024'!H15</f>
        <v>2471584</v>
      </c>
      <c r="I15" s="2" t="str">
        <f>'Invoices Import 2024'!M15</f>
        <v>{"1035": 100.0}</v>
      </c>
      <c r="J15" s="4" t="str">
        <f>'Invoices Import 2024'!X15</f>
        <v/>
      </c>
    </row>
    <row r="16" spans="1:10" x14ac:dyDescent="0.2">
      <c r="A16" s="2" t="str">
        <f>'Invoices Import 2024'!J16</f>
        <v/>
      </c>
      <c r="B16" s="3" t="str">
        <f>'Invoices Import 2024'!E16</f>
        <v/>
      </c>
      <c r="C16" s="3" t="str">
        <f>'Invoices Import 2024'!F16</f>
        <v/>
      </c>
      <c r="D16" s="3" t="str">
        <f>'Invoices Import 2024'!P16</f>
        <v/>
      </c>
      <c r="E16" t="str">
        <f>'Invoices Import 2024'!N16</f>
        <v>2010306</v>
      </c>
      <c r="F16" s="2" t="str">
        <f>'Invoices Import 2024'!Y16</f>
        <v>خصم دفعة مقدمة</v>
      </c>
      <c r="G16" s="2">
        <f>'Invoices Import 2024'!Z16</f>
        <v>-1</v>
      </c>
      <c r="H16" s="11">
        <f>'Invoices Import 2024'!H16</f>
        <v>494317</v>
      </c>
      <c r="I16" s="2" t="str">
        <f>'Invoices Import 2024'!M16</f>
        <v>{"1035": 100.0}</v>
      </c>
      <c r="J16" s="4" t="str">
        <f>'Invoices Import 2024'!X16</f>
        <v>15%</v>
      </c>
    </row>
    <row r="17" spans="1:10" x14ac:dyDescent="0.2">
      <c r="A17" s="2" t="str">
        <f>'Invoices Import 2024'!J17</f>
        <v>HASSAN ALLAM CONSTRUCTION</v>
      </c>
      <c r="B17" s="3">
        <f>'Invoices Import 2024'!E17</f>
        <v>45322</v>
      </c>
      <c r="C17" s="3">
        <f>'Invoices Import 2024'!F17</f>
        <v>45322</v>
      </c>
      <c r="D17" s="3">
        <f>'Invoices Import 2024'!P17</f>
        <v>45336</v>
      </c>
      <c r="E17" t="str">
        <f>'Invoices Import 2024'!N17</f>
        <v>4010202</v>
      </c>
      <c r="F17" s="2" t="str">
        <f>'Invoices Import 2024'!Y17</f>
        <v>صنف لتسجيل موازنة المبيعات 2024</v>
      </c>
      <c r="G17" s="2">
        <f>'Invoices Import 2024'!Z17</f>
        <v>1</v>
      </c>
      <c r="H17" s="11">
        <f>'Invoices Import 2024'!H17</f>
        <v>201000</v>
      </c>
      <c r="I17" s="2" t="str">
        <f>'Invoices Import 2024'!M17</f>
        <v>{"1034": 100.0}</v>
      </c>
      <c r="J17" s="4" t="str">
        <f>'Invoices Import 2024'!X17</f>
        <v>15%</v>
      </c>
    </row>
    <row r="18" spans="1:10" x14ac:dyDescent="0.2">
      <c r="A18" s="2" t="str">
        <f>'Invoices Import 2024'!J18</f>
        <v/>
      </c>
      <c r="B18" s="3" t="str">
        <f>'Invoices Import 2024'!E18</f>
        <v/>
      </c>
      <c r="C18" s="3" t="str">
        <f>'Invoices Import 2024'!F18</f>
        <v/>
      </c>
      <c r="D18" s="3" t="str">
        <f>'Invoices Import 2024'!P18</f>
        <v/>
      </c>
      <c r="E18" t="str">
        <f>'Invoices Import 2024'!N18</f>
        <v>101011002</v>
      </c>
      <c r="F18" s="2" t="str">
        <f>'Invoices Import 2024'!Y18</f>
        <v>خصم ضمان أعمال</v>
      </c>
      <c r="G18" s="2">
        <f>'Invoices Import 2024'!Z18</f>
        <v>-1</v>
      </c>
      <c r="H18" s="11">
        <f>'Invoices Import 2024'!H18</f>
        <v>40200</v>
      </c>
      <c r="I18" s="2" t="str">
        <f>'Invoices Import 2024'!M18</f>
        <v>{"1034": 100.0}</v>
      </c>
      <c r="J18" s="4" t="str">
        <f>'Invoices Import 2024'!X18</f>
        <v/>
      </c>
    </row>
    <row r="19" spans="1:10" x14ac:dyDescent="0.2">
      <c r="A19" s="2" t="str">
        <f>'Invoices Import 2024'!J19</f>
        <v/>
      </c>
      <c r="B19" s="3" t="str">
        <f>'Invoices Import 2024'!E19</f>
        <v/>
      </c>
      <c r="C19" s="3" t="str">
        <f>'Invoices Import 2024'!F19</f>
        <v/>
      </c>
      <c r="D19" s="3" t="str">
        <f>'Invoices Import 2024'!P19</f>
        <v/>
      </c>
      <c r="E19" t="str">
        <f>'Invoices Import 2024'!N19</f>
        <v>2010306</v>
      </c>
      <c r="F19" s="2" t="str">
        <f>'Invoices Import 2024'!Y19</f>
        <v>خصم دفعة مقدمة</v>
      </c>
      <c r="G19" s="2">
        <f>'Invoices Import 2024'!Z19</f>
        <v>-1</v>
      </c>
      <c r="H19" s="11">
        <f>'Invoices Import 2024'!H19</f>
        <v>10050</v>
      </c>
      <c r="I19" s="2" t="str">
        <f>'Invoices Import 2024'!M19</f>
        <v>{"1034": 100.0}</v>
      </c>
      <c r="J19" s="4" t="str">
        <f>'Invoices Import 2024'!X19</f>
        <v>15%</v>
      </c>
    </row>
    <row r="20" spans="1:10" x14ac:dyDescent="0.2">
      <c r="A20" s="2" t="str">
        <f>'Invoices Import 2024'!J20</f>
        <v>شركة الخريجى للتجارة و المقاولات</v>
      </c>
      <c r="B20" s="3">
        <f>'Invoices Import 2024'!E20</f>
        <v>45322</v>
      </c>
      <c r="C20" s="3">
        <f>'Invoices Import 2024'!F20</f>
        <v>45322</v>
      </c>
      <c r="D20" s="3">
        <f>'Invoices Import 2024'!P20</f>
        <v>45352</v>
      </c>
      <c r="E20" t="str">
        <f>'Invoices Import 2024'!N20</f>
        <v>4010202</v>
      </c>
      <c r="F20" s="2" t="str">
        <f>'Invoices Import 2024'!Y20</f>
        <v>صنف لتسجيل موازنة المبيعات 2024</v>
      </c>
      <c r="G20" s="2">
        <f>'Invoices Import 2024'!Z20</f>
        <v>1</v>
      </c>
      <c r="H20" s="11">
        <f>'Invoices Import 2024'!H20</f>
        <v>1116497</v>
      </c>
      <c r="I20" s="2" t="str">
        <f>'Invoices Import 2024'!M20</f>
        <v>{"1011": 100.0}</v>
      </c>
      <c r="J20" s="4" t="str">
        <f>'Invoices Import 2024'!X20</f>
        <v>15%</v>
      </c>
    </row>
    <row r="21" spans="1:10" x14ac:dyDescent="0.2">
      <c r="A21" s="2" t="str">
        <f>'Invoices Import 2024'!J21</f>
        <v/>
      </c>
      <c r="B21" s="3" t="str">
        <f>'Invoices Import 2024'!E21</f>
        <v/>
      </c>
      <c r="C21" s="3" t="str">
        <f>'Invoices Import 2024'!F21</f>
        <v/>
      </c>
      <c r="D21" s="3" t="str">
        <f>'Invoices Import 2024'!P21</f>
        <v/>
      </c>
      <c r="E21" t="str">
        <f>'Invoices Import 2024'!N21</f>
        <v>101011002</v>
      </c>
      <c r="F21" s="2" t="str">
        <f>'Invoices Import 2024'!Y21</f>
        <v>خصم ضمان أعمال</v>
      </c>
      <c r="G21" s="2">
        <f>'Invoices Import 2024'!Z21</f>
        <v>-1</v>
      </c>
      <c r="H21" s="11">
        <f>'Invoices Import 2024'!H21</f>
        <v>279124</v>
      </c>
      <c r="I21" s="2" t="str">
        <f>'Invoices Import 2024'!M21</f>
        <v>{"1011": 100.0}</v>
      </c>
      <c r="J21" s="4" t="str">
        <f>'Invoices Import 2024'!X21</f>
        <v/>
      </c>
    </row>
    <row r="22" spans="1:10" x14ac:dyDescent="0.2">
      <c r="A22" s="2" t="str">
        <f>'Invoices Import 2024'!J22</f>
        <v/>
      </c>
      <c r="B22" s="3" t="str">
        <f>'Invoices Import 2024'!E22</f>
        <v/>
      </c>
      <c r="C22" s="3" t="str">
        <f>'Invoices Import 2024'!F22</f>
        <v/>
      </c>
      <c r="D22" s="3" t="str">
        <f>'Invoices Import 2024'!P22</f>
        <v/>
      </c>
      <c r="E22" t="str">
        <f>'Invoices Import 2024'!N22</f>
        <v>2010306</v>
      </c>
      <c r="F22" s="2" t="str">
        <f>'Invoices Import 2024'!Y22</f>
        <v>خصم دفعة مقدمة</v>
      </c>
      <c r="G22" s="2">
        <f>'Invoices Import 2024'!Z22</f>
        <v>-1</v>
      </c>
      <c r="H22" s="11">
        <f>'Invoices Import 2024'!H22</f>
        <v>111650</v>
      </c>
      <c r="I22" s="2" t="str">
        <f>'Invoices Import 2024'!M22</f>
        <v>{"1011": 100.0}</v>
      </c>
      <c r="J22" s="4" t="str">
        <f>'Invoices Import 2024'!X22</f>
        <v>15%</v>
      </c>
    </row>
    <row r="23" spans="1:10" x14ac:dyDescent="0.2">
      <c r="A23" s="2" t="str">
        <f>'Invoices Import 2024'!J23</f>
        <v>شركة تحالف بكين و موبكو للمقاولات</v>
      </c>
      <c r="B23" s="3">
        <f>'Invoices Import 2024'!E23</f>
        <v>45322</v>
      </c>
      <c r="C23" s="3">
        <f>'Invoices Import 2024'!F23</f>
        <v>45322</v>
      </c>
      <c r="D23" s="3">
        <f>'Invoices Import 2024'!P23</f>
        <v>45352</v>
      </c>
      <c r="E23" t="str">
        <f>'Invoices Import 2024'!N23</f>
        <v>4010202</v>
      </c>
      <c r="F23" s="2" t="str">
        <f>'Invoices Import 2024'!Y23</f>
        <v>صنف لتسجيل موازنة المبيعات 2024</v>
      </c>
      <c r="G23" s="2">
        <f>'Invoices Import 2024'!Z23</f>
        <v>1</v>
      </c>
      <c r="H23" s="11">
        <f>'Invoices Import 2024'!H23</f>
        <v>535612</v>
      </c>
      <c r="I23" s="2" t="str">
        <f>'Invoices Import 2024'!M23</f>
        <v>{"1008": 100.0}</v>
      </c>
      <c r="J23" s="4" t="str">
        <f>'Invoices Import 2024'!X23</f>
        <v>15%</v>
      </c>
    </row>
    <row r="24" spans="1:10" x14ac:dyDescent="0.2">
      <c r="A24" s="2" t="str">
        <f>'Invoices Import 2024'!J24</f>
        <v/>
      </c>
      <c r="B24" s="3" t="str">
        <f>'Invoices Import 2024'!E24</f>
        <v/>
      </c>
      <c r="C24" s="3" t="str">
        <f>'Invoices Import 2024'!F24</f>
        <v/>
      </c>
      <c r="D24" s="3" t="str">
        <f>'Invoices Import 2024'!P24</f>
        <v/>
      </c>
      <c r="E24" t="str">
        <f>'Invoices Import 2024'!N24</f>
        <v>101011002</v>
      </c>
      <c r="F24" s="2" t="str">
        <f>'Invoices Import 2024'!Y24</f>
        <v>خصم ضمان أعمال</v>
      </c>
      <c r="G24" s="2">
        <f>'Invoices Import 2024'!Z24</f>
        <v>-1</v>
      </c>
      <c r="H24" s="11">
        <f>'Invoices Import 2024'!H24</f>
        <v>133903</v>
      </c>
      <c r="I24" s="2" t="str">
        <f>'Invoices Import 2024'!M24</f>
        <v>{"1008": 100.0}</v>
      </c>
      <c r="J24" s="4" t="str">
        <f>'Invoices Import 2024'!X24</f>
        <v/>
      </c>
    </row>
    <row r="25" spans="1:10" x14ac:dyDescent="0.2">
      <c r="A25" s="2" t="str">
        <f>'Invoices Import 2024'!J25</f>
        <v/>
      </c>
      <c r="B25" s="3" t="str">
        <f>'Invoices Import 2024'!E25</f>
        <v/>
      </c>
      <c r="C25" s="3" t="str">
        <f>'Invoices Import 2024'!F25</f>
        <v/>
      </c>
      <c r="D25" s="3" t="str">
        <f>'Invoices Import 2024'!P25</f>
        <v/>
      </c>
      <c r="E25" t="str">
        <f>'Invoices Import 2024'!N25</f>
        <v>2010306</v>
      </c>
      <c r="F25" s="2" t="str">
        <f>'Invoices Import 2024'!Y25</f>
        <v>خصم دفعة مقدمة</v>
      </c>
      <c r="G25" s="2">
        <f>'Invoices Import 2024'!Z25</f>
        <v>-1</v>
      </c>
      <c r="H25" s="11">
        <f>'Invoices Import 2024'!H25</f>
        <v>0</v>
      </c>
      <c r="I25" s="2" t="str">
        <f>'Invoices Import 2024'!M25</f>
        <v>{"1008": 100.0}</v>
      </c>
      <c r="J25" s="4" t="str">
        <f>'Invoices Import 2024'!X25</f>
        <v>15%</v>
      </c>
    </row>
    <row r="26" spans="1:10" x14ac:dyDescent="0.2">
      <c r="A26" s="2" t="str">
        <f>'Invoices Import 2024'!J26</f>
        <v>شركة محمد محمد الراشد للتجارة والمقاولات</v>
      </c>
      <c r="B26" s="3">
        <f>'Invoices Import 2024'!E26</f>
        <v>45322</v>
      </c>
      <c r="C26" s="3">
        <f>'Invoices Import 2024'!F26</f>
        <v>45322</v>
      </c>
      <c r="D26" s="3">
        <f>'Invoices Import 2024'!P26</f>
        <v>45329</v>
      </c>
      <c r="E26" t="str">
        <f>'Invoices Import 2024'!N26</f>
        <v>4010202</v>
      </c>
      <c r="F26" s="2" t="str">
        <f>'Invoices Import 2024'!Y26</f>
        <v>صنف لتسجيل موازنة المبيعات 2024</v>
      </c>
      <c r="G26" s="2">
        <f>'Invoices Import 2024'!Z26</f>
        <v>1</v>
      </c>
      <c r="H26" s="11">
        <f>'Invoices Import 2024'!H26</f>
        <v>3205895</v>
      </c>
      <c r="I26" s="2" t="str">
        <f>'Invoices Import 2024'!M26</f>
        <v>{"1019": 100.0}</v>
      </c>
      <c r="J26" s="4" t="str">
        <f>'Invoices Import 2024'!X26</f>
        <v>15%</v>
      </c>
    </row>
    <row r="27" spans="1:10" x14ac:dyDescent="0.2">
      <c r="A27" s="2" t="str">
        <f>'Invoices Import 2024'!J27</f>
        <v/>
      </c>
      <c r="B27" s="3" t="str">
        <f>'Invoices Import 2024'!E27</f>
        <v/>
      </c>
      <c r="C27" s="3" t="str">
        <f>'Invoices Import 2024'!F27</f>
        <v/>
      </c>
      <c r="D27" s="3" t="str">
        <f>'Invoices Import 2024'!P27</f>
        <v/>
      </c>
      <c r="E27" t="str">
        <f>'Invoices Import 2024'!N27</f>
        <v>101011002</v>
      </c>
      <c r="F27" s="2" t="str">
        <f>'Invoices Import 2024'!Y27</f>
        <v>خصم ضمان أعمال</v>
      </c>
      <c r="G27" s="2">
        <f>'Invoices Import 2024'!Z27</f>
        <v>-1</v>
      </c>
      <c r="H27" s="11">
        <f>'Invoices Import 2024'!H27</f>
        <v>641179</v>
      </c>
      <c r="I27" s="2" t="str">
        <f>'Invoices Import 2024'!M27</f>
        <v>{"1019": 100.0}</v>
      </c>
      <c r="J27" s="4" t="str">
        <f>'Invoices Import 2024'!X27</f>
        <v/>
      </c>
    </row>
    <row r="28" spans="1:10" x14ac:dyDescent="0.2">
      <c r="A28" s="2" t="str">
        <f>'Invoices Import 2024'!J28</f>
        <v/>
      </c>
      <c r="B28" s="3" t="str">
        <f>'Invoices Import 2024'!E28</f>
        <v/>
      </c>
      <c r="C28" s="3" t="str">
        <f>'Invoices Import 2024'!F28</f>
        <v/>
      </c>
      <c r="D28" s="3" t="str">
        <f>'Invoices Import 2024'!P28</f>
        <v/>
      </c>
      <c r="E28" t="str">
        <f>'Invoices Import 2024'!N28</f>
        <v>2010306</v>
      </c>
      <c r="F28" s="2" t="str">
        <f>'Invoices Import 2024'!Y28</f>
        <v>خصم دفعة مقدمة</v>
      </c>
      <c r="G28" s="2">
        <f>'Invoices Import 2024'!Z28</f>
        <v>-1</v>
      </c>
      <c r="H28" s="11">
        <f>'Invoices Import 2024'!H28</f>
        <v>320590</v>
      </c>
      <c r="I28" s="2" t="str">
        <f>'Invoices Import 2024'!M28</f>
        <v>{"1019": 100.0}</v>
      </c>
      <c r="J28" s="4" t="str">
        <f>'Invoices Import 2024'!X28</f>
        <v>15%</v>
      </c>
    </row>
    <row r="29" spans="1:10" x14ac:dyDescent="0.2">
      <c r="A29" s="2" t="str">
        <f>'Invoices Import 2024'!J29</f>
        <v>شركة بى اى سى العربية المحدودة</v>
      </c>
      <c r="B29" s="3">
        <f>'Invoices Import 2024'!E29</f>
        <v>45322</v>
      </c>
      <c r="C29" s="3">
        <f>'Invoices Import 2024'!F29</f>
        <v>45322</v>
      </c>
      <c r="D29" s="3">
        <f>'Invoices Import 2024'!P29</f>
        <v>45352</v>
      </c>
      <c r="E29" t="str">
        <f>'Invoices Import 2024'!N29</f>
        <v>4010202</v>
      </c>
      <c r="F29" s="2" t="str">
        <f>'Invoices Import 2024'!Y29</f>
        <v>صنف لتسجيل موازنة المبيعات 2024</v>
      </c>
      <c r="G29" s="2">
        <f>'Invoices Import 2024'!Z29</f>
        <v>1</v>
      </c>
      <c r="H29" s="11">
        <f>'Invoices Import 2024'!H29</f>
        <v>75685</v>
      </c>
      <c r="I29" s="2" t="str">
        <f>'Invoices Import 2024'!M29</f>
        <v>{"997": 100.0}</v>
      </c>
      <c r="J29" s="4" t="str">
        <f>'Invoices Import 2024'!X29</f>
        <v>15%</v>
      </c>
    </row>
    <row r="30" spans="1:10" x14ac:dyDescent="0.2">
      <c r="A30" s="2" t="str">
        <f>'Invoices Import 2024'!J30</f>
        <v/>
      </c>
      <c r="B30" s="3" t="str">
        <f>'Invoices Import 2024'!E30</f>
        <v/>
      </c>
      <c r="C30" s="3" t="str">
        <f>'Invoices Import 2024'!F30</f>
        <v/>
      </c>
      <c r="D30" s="3" t="str">
        <f>'Invoices Import 2024'!P30</f>
        <v/>
      </c>
      <c r="E30" t="str">
        <f>'Invoices Import 2024'!N30</f>
        <v>101011002</v>
      </c>
      <c r="F30" s="2" t="str">
        <f>'Invoices Import 2024'!Y30</f>
        <v>خصم ضمان أعمال</v>
      </c>
      <c r="G30" s="2">
        <f>'Invoices Import 2024'!Z30</f>
        <v>-1</v>
      </c>
      <c r="H30" s="11">
        <f>'Invoices Import 2024'!H30</f>
        <v>37842</v>
      </c>
      <c r="I30" s="2" t="str">
        <f>'Invoices Import 2024'!M30</f>
        <v>{"997": 100.0}</v>
      </c>
      <c r="J30" s="4" t="str">
        <f>'Invoices Import 2024'!X30</f>
        <v/>
      </c>
    </row>
    <row r="31" spans="1:10" x14ac:dyDescent="0.2">
      <c r="A31" s="2" t="str">
        <f>'Invoices Import 2024'!J31</f>
        <v/>
      </c>
      <c r="B31" s="3" t="str">
        <f>'Invoices Import 2024'!E31</f>
        <v/>
      </c>
      <c r="C31" s="3" t="str">
        <f>'Invoices Import 2024'!F31</f>
        <v/>
      </c>
      <c r="D31" s="3" t="str">
        <f>'Invoices Import 2024'!P31</f>
        <v/>
      </c>
      <c r="E31" t="str">
        <f>'Invoices Import 2024'!N31</f>
        <v>2010306</v>
      </c>
      <c r="F31" s="2" t="str">
        <f>'Invoices Import 2024'!Y31</f>
        <v>خصم دفعة مقدمة</v>
      </c>
      <c r="G31" s="2">
        <f>'Invoices Import 2024'!Z31</f>
        <v>-1</v>
      </c>
      <c r="H31" s="11">
        <f>'Invoices Import 2024'!H31</f>
        <v>7568</v>
      </c>
      <c r="I31" s="2" t="str">
        <f>'Invoices Import 2024'!M31</f>
        <v>{"997": 100.0}</v>
      </c>
      <c r="J31" s="4" t="str">
        <f>'Invoices Import 2024'!X31</f>
        <v>15%</v>
      </c>
    </row>
    <row r="32" spans="1:10" x14ac:dyDescent="0.2">
      <c r="A32" s="2" t="str">
        <f>'Invoices Import 2024'!J32</f>
        <v>الآعمال المدنية المشروع المشترك</v>
      </c>
      <c r="B32" s="3">
        <f>'Invoices Import 2024'!E32</f>
        <v>45322</v>
      </c>
      <c r="C32" s="3">
        <f>'Invoices Import 2024'!F32</f>
        <v>45322</v>
      </c>
      <c r="D32" s="3">
        <f>'Invoices Import 2024'!P32</f>
        <v>45367</v>
      </c>
      <c r="E32" t="str">
        <f>'Invoices Import 2024'!N32</f>
        <v>4010202</v>
      </c>
      <c r="F32" s="2" t="str">
        <f>'Invoices Import 2024'!Y32</f>
        <v>صنف لتسجيل موازنة المبيعات 2024</v>
      </c>
      <c r="G32" s="2">
        <f>'Invoices Import 2024'!Z32</f>
        <v>1</v>
      </c>
      <c r="H32" s="11">
        <f>'Invoices Import 2024'!H32</f>
        <v>2745868</v>
      </c>
      <c r="I32" s="2" t="str">
        <f>'Invoices Import 2024'!M32</f>
        <v>{"911": 100.0}</v>
      </c>
      <c r="J32" s="4" t="str">
        <f>'Invoices Import 2024'!X32</f>
        <v>15%</v>
      </c>
    </row>
    <row r="33" spans="1:10" x14ac:dyDescent="0.2">
      <c r="A33" s="2" t="str">
        <f>'Invoices Import 2024'!J33</f>
        <v/>
      </c>
      <c r="B33" s="3" t="str">
        <f>'Invoices Import 2024'!E33</f>
        <v/>
      </c>
      <c r="C33" s="3" t="str">
        <f>'Invoices Import 2024'!F33</f>
        <v/>
      </c>
      <c r="D33" s="3" t="str">
        <f>'Invoices Import 2024'!P33</f>
        <v/>
      </c>
      <c r="E33" t="str">
        <f>'Invoices Import 2024'!N33</f>
        <v>101011002</v>
      </c>
      <c r="F33" s="2" t="str">
        <f>'Invoices Import 2024'!Y33</f>
        <v>خصم ضمان أعمال</v>
      </c>
      <c r="G33" s="2">
        <f>'Invoices Import 2024'!Z33</f>
        <v>-1</v>
      </c>
      <c r="H33" s="11">
        <f>'Invoices Import 2024'!H33</f>
        <v>161457</v>
      </c>
      <c r="I33" s="2" t="str">
        <f>'Invoices Import 2024'!M33</f>
        <v>{"911": 100.0}</v>
      </c>
      <c r="J33" s="4" t="str">
        <f>'Invoices Import 2024'!X33</f>
        <v/>
      </c>
    </row>
    <row r="34" spans="1:10" x14ac:dyDescent="0.2">
      <c r="A34" s="2" t="str">
        <f>'Invoices Import 2024'!J34</f>
        <v/>
      </c>
      <c r="B34" s="3" t="str">
        <f>'Invoices Import 2024'!E34</f>
        <v/>
      </c>
      <c r="C34" s="3" t="str">
        <f>'Invoices Import 2024'!F34</f>
        <v/>
      </c>
      <c r="D34" s="3" t="str">
        <f>'Invoices Import 2024'!P34</f>
        <v/>
      </c>
      <c r="E34" t="str">
        <f>'Invoices Import 2024'!N34</f>
        <v>2010306</v>
      </c>
      <c r="F34" s="2" t="str">
        <f>'Invoices Import 2024'!Y34</f>
        <v>خصم دفعة مقدمة</v>
      </c>
      <c r="G34" s="2">
        <f>'Invoices Import 2024'!Z34</f>
        <v>-1</v>
      </c>
      <c r="H34" s="11">
        <f>'Invoices Import 2024'!H34</f>
        <v>411880</v>
      </c>
      <c r="I34" s="2" t="str">
        <f>'Invoices Import 2024'!M34</f>
        <v>{"911": 100.0}</v>
      </c>
      <c r="J34" s="4" t="str">
        <f>'Invoices Import 2024'!X34</f>
        <v>15%</v>
      </c>
    </row>
    <row r="35" spans="1:10" x14ac:dyDescent="0.2">
      <c r="A35" s="2" t="str">
        <f>'Invoices Import 2024'!J35</f>
        <v>شركة وسائل التعمير للمقاولات</v>
      </c>
      <c r="B35" s="3">
        <f>'Invoices Import 2024'!E35</f>
        <v>45322</v>
      </c>
      <c r="C35" s="3">
        <f>'Invoices Import 2024'!F35</f>
        <v>45322</v>
      </c>
      <c r="D35" s="3">
        <f>'Invoices Import 2024'!P35</f>
        <v>45337</v>
      </c>
      <c r="E35" t="str">
        <f>'Invoices Import 2024'!N35</f>
        <v>4010202</v>
      </c>
      <c r="F35" s="2" t="str">
        <f>'Invoices Import 2024'!Y35</f>
        <v>صنف لتسجيل موازنة المبيعات 2024</v>
      </c>
      <c r="G35" s="2">
        <f>'Invoices Import 2024'!Z35</f>
        <v>1</v>
      </c>
      <c r="H35" s="11">
        <f>'Invoices Import 2024'!H35</f>
        <v>150000</v>
      </c>
      <c r="I35" s="2" t="str">
        <f>'Invoices Import 2024'!M35</f>
        <v>{"1005": 100.0}</v>
      </c>
      <c r="J35" s="4" t="str">
        <f>'Invoices Import 2024'!X35</f>
        <v>15%</v>
      </c>
    </row>
    <row r="36" spans="1:10" x14ac:dyDescent="0.2">
      <c r="A36" s="2" t="str">
        <f>'Invoices Import 2024'!J36</f>
        <v/>
      </c>
      <c r="B36" s="3" t="str">
        <f>'Invoices Import 2024'!E36</f>
        <v/>
      </c>
      <c r="C36" s="3" t="str">
        <f>'Invoices Import 2024'!F36</f>
        <v/>
      </c>
      <c r="D36" s="3" t="str">
        <f>'Invoices Import 2024'!P36</f>
        <v/>
      </c>
      <c r="E36" t="str">
        <f>'Invoices Import 2024'!N36</f>
        <v>101011002</v>
      </c>
      <c r="F36" s="2" t="str">
        <f>'Invoices Import 2024'!Y36</f>
        <v>خصم ضمان أعمال</v>
      </c>
      <c r="G36" s="2">
        <f>'Invoices Import 2024'!Z36</f>
        <v>-1</v>
      </c>
      <c r="H36" s="11">
        <f>'Invoices Import 2024'!H36</f>
        <v>0</v>
      </c>
      <c r="I36" s="2" t="str">
        <f>'Invoices Import 2024'!M36</f>
        <v>{"1005": 100.0}</v>
      </c>
      <c r="J36" s="4" t="str">
        <f>'Invoices Import 2024'!X36</f>
        <v/>
      </c>
    </row>
    <row r="37" spans="1:10" x14ac:dyDescent="0.2">
      <c r="A37" s="2" t="str">
        <f>'Invoices Import 2024'!J37</f>
        <v/>
      </c>
      <c r="B37" s="3" t="str">
        <f>'Invoices Import 2024'!E37</f>
        <v/>
      </c>
      <c r="C37" s="3" t="str">
        <f>'Invoices Import 2024'!F37</f>
        <v/>
      </c>
      <c r="D37" s="3" t="str">
        <f>'Invoices Import 2024'!P37</f>
        <v/>
      </c>
      <c r="E37" t="str">
        <f>'Invoices Import 2024'!N37</f>
        <v>2010306</v>
      </c>
      <c r="F37" s="2" t="str">
        <f>'Invoices Import 2024'!Y37</f>
        <v>خصم دفعة مقدمة</v>
      </c>
      <c r="G37" s="2">
        <f>'Invoices Import 2024'!Z37</f>
        <v>-1</v>
      </c>
      <c r="H37" s="11">
        <f>'Invoices Import 2024'!H37</f>
        <v>0</v>
      </c>
      <c r="I37" s="2" t="str">
        <f>'Invoices Import 2024'!M37</f>
        <v>{"1005": 100.0}</v>
      </c>
      <c r="J37" s="4" t="str">
        <f>'Invoices Import 2024'!X37</f>
        <v>15%</v>
      </c>
    </row>
    <row r="38" spans="1:10" x14ac:dyDescent="0.2">
      <c r="A38" s="2" t="str">
        <f>'Invoices Import 2024'!J38</f>
        <v>شركة المواطن الدولية</v>
      </c>
      <c r="B38" s="3">
        <f>'Invoices Import 2024'!E38</f>
        <v>45322</v>
      </c>
      <c r="C38" s="3">
        <f>'Invoices Import 2024'!F38</f>
        <v>45322</v>
      </c>
      <c r="D38" s="3">
        <f>'Invoices Import 2024'!P38</f>
        <v>45337</v>
      </c>
      <c r="E38" t="str">
        <f>'Invoices Import 2024'!N38</f>
        <v>4010202</v>
      </c>
      <c r="F38" s="2" t="str">
        <f>'Invoices Import 2024'!Y38</f>
        <v>صنف لتسجيل موازنة المبيعات 2024</v>
      </c>
      <c r="G38" s="2">
        <f>'Invoices Import 2024'!Z38</f>
        <v>1</v>
      </c>
      <c r="H38" s="11">
        <f>'Invoices Import 2024'!H38</f>
        <v>162373</v>
      </c>
      <c r="I38" s="2" t="str">
        <f>'Invoices Import 2024'!M38</f>
        <v>{"994": 100.0}</v>
      </c>
      <c r="J38" s="4" t="str">
        <f>'Invoices Import 2024'!X38</f>
        <v>15%</v>
      </c>
    </row>
    <row r="39" spans="1:10" x14ac:dyDescent="0.2">
      <c r="A39" s="2" t="str">
        <f>'Invoices Import 2024'!J39</f>
        <v/>
      </c>
      <c r="B39" s="3" t="str">
        <f>'Invoices Import 2024'!E39</f>
        <v/>
      </c>
      <c r="C39" s="3" t="str">
        <f>'Invoices Import 2024'!F39</f>
        <v/>
      </c>
      <c r="D39" s="3" t="str">
        <f>'Invoices Import 2024'!P39</f>
        <v/>
      </c>
      <c r="E39" t="str">
        <f>'Invoices Import 2024'!N39</f>
        <v>101011002</v>
      </c>
      <c r="F39" s="2" t="str">
        <f>'Invoices Import 2024'!Y39</f>
        <v>خصم ضمان أعمال</v>
      </c>
      <c r="G39" s="2">
        <f>'Invoices Import 2024'!Z39</f>
        <v>-1</v>
      </c>
      <c r="H39" s="11">
        <f>'Invoices Import 2024'!H39</f>
        <v>0</v>
      </c>
      <c r="I39" s="2" t="str">
        <f>'Invoices Import 2024'!M39</f>
        <v>{"994": 100.0}</v>
      </c>
      <c r="J39" s="4" t="str">
        <f>'Invoices Import 2024'!X39</f>
        <v/>
      </c>
    </row>
    <row r="40" spans="1:10" x14ac:dyDescent="0.2">
      <c r="A40" s="2" t="str">
        <f>'Invoices Import 2024'!J40</f>
        <v/>
      </c>
      <c r="B40" s="3" t="str">
        <f>'Invoices Import 2024'!E40</f>
        <v/>
      </c>
      <c r="C40" s="3" t="str">
        <f>'Invoices Import 2024'!F40</f>
        <v/>
      </c>
      <c r="D40" s="3" t="str">
        <f>'Invoices Import 2024'!P40</f>
        <v/>
      </c>
      <c r="E40" t="str">
        <f>'Invoices Import 2024'!N40</f>
        <v>2010306</v>
      </c>
      <c r="F40" s="2" t="str">
        <f>'Invoices Import 2024'!Y40</f>
        <v>خصم دفعة مقدمة</v>
      </c>
      <c r="G40" s="2">
        <f>'Invoices Import 2024'!Z40</f>
        <v>-1</v>
      </c>
      <c r="H40" s="11">
        <f>'Invoices Import 2024'!H40</f>
        <v>16237</v>
      </c>
      <c r="I40" s="2" t="str">
        <f>'Invoices Import 2024'!M40</f>
        <v>{"994": 100.0}</v>
      </c>
      <c r="J40" s="4" t="str">
        <f>'Invoices Import 2024'!X40</f>
        <v>15%</v>
      </c>
    </row>
    <row r="41" spans="1:10" x14ac:dyDescent="0.2">
      <c r="A41" s="2" t="str">
        <f>'Invoices Import 2024'!J41</f>
        <v>شركة التعفف للأعمال الكهربائية</v>
      </c>
      <c r="B41" s="3">
        <f>'Invoices Import 2024'!E41</f>
        <v>45322</v>
      </c>
      <c r="C41" s="3">
        <f>'Invoices Import 2024'!F41</f>
        <v>45322</v>
      </c>
      <c r="D41" s="3">
        <f>'Invoices Import 2024'!P41</f>
        <v>45352</v>
      </c>
      <c r="E41" t="str">
        <f>'Invoices Import 2024'!N41</f>
        <v>4010202</v>
      </c>
      <c r="F41" s="2" t="str">
        <f>'Invoices Import 2024'!Y41</f>
        <v>صنف لتسجيل موازنة المبيعات 2024</v>
      </c>
      <c r="G41" s="2">
        <f>'Invoices Import 2024'!Z41</f>
        <v>1</v>
      </c>
      <c r="H41" s="11">
        <f>'Invoices Import 2024'!H41</f>
        <v>220000</v>
      </c>
      <c r="I41" s="2" t="str">
        <f>'Invoices Import 2024'!M41</f>
        <v>{"1002": 100.0}</v>
      </c>
      <c r="J41" s="4" t="str">
        <f>'Invoices Import 2024'!X41</f>
        <v>15%</v>
      </c>
    </row>
    <row r="42" spans="1:10" x14ac:dyDescent="0.2">
      <c r="A42" s="2" t="str">
        <f>'Invoices Import 2024'!J42</f>
        <v/>
      </c>
      <c r="B42" s="3" t="str">
        <f>'Invoices Import 2024'!E42</f>
        <v/>
      </c>
      <c r="C42" s="3" t="str">
        <f>'Invoices Import 2024'!F42</f>
        <v/>
      </c>
      <c r="D42" s="3" t="str">
        <f>'Invoices Import 2024'!P42</f>
        <v/>
      </c>
      <c r="E42" t="str">
        <f>'Invoices Import 2024'!N42</f>
        <v>101011002</v>
      </c>
      <c r="F42" s="2" t="str">
        <f>'Invoices Import 2024'!Y42</f>
        <v>خصم ضمان أعمال</v>
      </c>
      <c r="G42" s="2">
        <f>'Invoices Import 2024'!Z42</f>
        <v>-1</v>
      </c>
      <c r="H42" s="11">
        <f>'Invoices Import 2024'!H42</f>
        <v>0</v>
      </c>
      <c r="I42" s="2" t="str">
        <f>'Invoices Import 2024'!M42</f>
        <v>{"1002": 100.0}</v>
      </c>
      <c r="J42" s="4" t="str">
        <f>'Invoices Import 2024'!X42</f>
        <v/>
      </c>
    </row>
    <row r="43" spans="1:10" x14ac:dyDescent="0.2">
      <c r="A43" s="2" t="str">
        <f>'Invoices Import 2024'!J43</f>
        <v/>
      </c>
      <c r="B43" s="3" t="str">
        <f>'Invoices Import 2024'!E43</f>
        <v/>
      </c>
      <c r="C43" s="3" t="str">
        <f>'Invoices Import 2024'!F43</f>
        <v/>
      </c>
      <c r="D43" s="3" t="str">
        <f>'Invoices Import 2024'!P43</f>
        <v/>
      </c>
      <c r="E43" t="str">
        <f>'Invoices Import 2024'!N43</f>
        <v>2010306</v>
      </c>
      <c r="F43" s="2" t="str">
        <f>'Invoices Import 2024'!Y43</f>
        <v>خصم دفعة مقدمة</v>
      </c>
      <c r="G43" s="2">
        <f>'Invoices Import 2024'!Z43</f>
        <v>-1</v>
      </c>
      <c r="H43" s="11">
        <f>'Invoices Import 2024'!H43</f>
        <v>22000</v>
      </c>
      <c r="I43" s="2" t="str">
        <f>'Invoices Import 2024'!M43</f>
        <v>{"1002": 100.0}</v>
      </c>
      <c r="J43" s="4" t="str">
        <f>'Invoices Import 2024'!X43</f>
        <v>15%</v>
      </c>
    </row>
    <row r="44" spans="1:10" x14ac:dyDescent="0.2">
      <c r="A44" s="2" t="str">
        <f>'Invoices Import 2024'!J44</f>
        <v>شركة ازميل للمقاولات العامة</v>
      </c>
      <c r="B44" s="3">
        <f>'Invoices Import 2024'!E44</f>
        <v>45322</v>
      </c>
      <c r="C44" s="3">
        <f>'Invoices Import 2024'!F44</f>
        <v>45322</v>
      </c>
      <c r="D44" s="3">
        <f>'Invoices Import 2024'!P44</f>
        <v>45352</v>
      </c>
      <c r="E44" t="str">
        <f>'Invoices Import 2024'!N44</f>
        <v>4010202</v>
      </c>
      <c r="F44" s="2" t="str">
        <f>'Invoices Import 2024'!Y44</f>
        <v>صنف لتسجيل موازنة المبيعات 2024</v>
      </c>
      <c r="G44" s="2">
        <f>'Invoices Import 2024'!Z44</f>
        <v>1</v>
      </c>
      <c r="H44" s="11">
        <f>'Invoices Import 2024'!H44</f>
        <v>171006</v>
      </c>
      <c r="I44" s="2" t="str">
        <f>'Invoices Import 2024'!M44</f>
        <v>{"919": 100.0}</v>
      </c>
      <c r="J44" s="4" t="str">
        <f>'Invoices Import 2024'!X44</f>
        <v>15%</v>
      </c>
    </row>
    <row r="45" spans="1:10" x14ac:dyDescent="0.2">
      <c r="A45" s="2" t="str">
        <f>'Invoices Import 2024'!J45</f>
        <v/>
      </c>
      <c r="B45" s="3" t="str">
        <f>'Invoices Import 2024'!E45</f>
        <v/>
      </c>
      <c r="C45" s="3" t="str">
        <f>'Invoices Import 2024'!F45</f>
        <v/>
      </c>
      <c r="D45" s="3" t="str">
        <f>'Invoices Import 2024'!P45</f>
        <v/>
      </c>
      <c r="E45" t="str">
        <f>'Invoices Import 2024'!N45</f>
        <v>101011002</v>
      </c>
      <c r="F45" s="2" t="str">
        <f>'Invoices Import 2024'!Y45</f>
        <v>خصم ضمان أعمال</v>
      </c>
      <c r="G45" s="2">
        <f>'Invoices Import 2024'!Z45</f>
        <v>-1</v>
      </c>
      <c r="H45" s="11">
        <f>'Invoices Import 2024'!H45</f>
        <v>0</v>
      </c>
      <c r="I45" s="2" t="str">
        <f>'Invoices Import 2024'!M45</f>
        <v>{"919": 100.0}</v>
      </c>
      <c r="J45" s="4" t="str">
        <f>'Invoices Import 2024'!X45</f>
        <v/>
      </c>
    </row>
    <row r="46" spans="1:10" x14ac:dyDescent="0.2">
      <c r="A46" s="2" t="str">
        <f>'Invoices Import 2024'!J46</f>
        <v/>
      </c>
      <c r="B46" s="3" t="str">
        <f>'Invoices Import 2024'!E46</f>
        <v/>
      </c>
      <c r="C46" s="3" t="str">
        <f>'Invoices Import 2024'!F46</f>
        <v/>
      </c>
      <c r="D46" s="3" t="str">
        <f>'Invoices Import 2024'!P46</f>
        <v/>
      </c>
      <c r="E46" t="str">
        <f>'Invoices Import 2024'!N46</f>
        <v>2010306</v>
      </c>
      <c r="F46" s="2" t="str">
        <f>'Invoices Import 2024'!Y46</f>
        <v>خصم دفعة مقدمة</v>
      </c>
      <c r="G46" s="2">
        <f>'Invoices Import 2024'!Z46</f>
        <v>-1</v>
      </c>
      <c r="H46" s="11">
        <f>'Invoices Import 2024'!H46</f>
        <v>0</v>
      </c>
      <c r="I46" s="2" t="str">
        <f>'Invoices Import 2024'!M46</f>
        <v>{"919": 100.0}</v>
      </c>
      <c r="J46" s="4" t="str">
        <f>'Invoices Import 2024'!X46</f>
        <v>15%</v>
      </c>
    </row>
    <row r="47" spans="1:10" x14ac:dyDescent="0.2">
      <c r="A47" s="2" t="str">
        <f>'Invoices Import 2024'!J47</f>
        <v>شركة بى اى سى العربية المحدودة</v>
      </c>
      <c r="B47" s="3">
        <f>'Invoices Import 2024'!E47</f>
        <v>45322</v>
      </c>
      <c r="C47" s="3">
        <f>'Invoices Import 2024'!F47</f>
        <v>45322</v>
      </c>
      <c r="D47" s="3">
        <f>'Invoices Import 2024'!P47</f>
        <v>45352</v>
      </c>
      <c r="E47" t="str">
        <f>'Invoices Import 2024'!N47</f>
        <v>4010202</v>
      </c>
      <c r="F47" s="2" t="str">
        <f>'Invoices Import 2024'!Y47</f>
        <v>صنف لتسجيل موازنة المبيعات 2024</v>
      </c>
      <c r="G47" s="2">
        <f>'Invoices Import 2024'!Z47</f>
        <v>1</v>
      </c>
      <c r="H47" s="11">
        <f>'Invoices Import 2024'!H47</f>
        <v>3000000</v>
      </c>
      <c r="I47" s="2" t="str">
        <f>'Invoices Import 2024'!M47</f>
        <v>{"1020": 100.0}</v>
      </c>
      <c r="J47" s="4" t="str">
        <f>'Invoices Import 2024'!X47</f>
        <v>15%</v>
      </c>
    </row>
    <row r="48" spans="1:10" x14ac:dyDescent="0.2">
      <c r="A48" s="2" t="str">
        <f>'Invoices Import 2024'!J48</f>
        <v/>
      </c>
      <c r="B48" s="3" t="str">
        <f>'Invoices Import 2024'!E48</f>
        <v/>
      </c>
      <c r="C48" s="3" t="str">
        <f>'Invoices Import 2024'!F48</f>
        <v/>
      </c>
      <c r="D48" s="3" t="str">
        <f>'Invoices Import 2024'!P48</f>
        <v/>
      </c>
      <c r="E48" t="str">
        <f>'Invoices Import 2024'!N48</f>
        <v>101011002</v>
      </c>
      <c r="F48" s="2" t="str">
        <f>'Invoices Import 2024'!Y48</f>
        <v>خصم ضمان أعمال</v>
      </c>
      <c r="G48" s="2">
        <f>'Invoices Import 2024'!Z48</f>
        <v>-1</v>
      </c>
      <c r="H48" s="11">
        <f>'Invoices Import 2024'!H48</f>
        <v>1500000</v>
      </c>
      <c r="I48" s="2" t="str">
        <f>'Invoices Import 2024'!M48</f>
        <v>{"1020": 100.0}</v>
      </c>
      <c r="J48" s="4" t="str">
        <f>'Invoices Import 2024'!X48</f>
        <v/>
      </c>
    </row>
    <row r="49" spans="1:10" x14ac:dyDescent="0.2">
      <c r="A49" s="2" t="str">
        <f>'Invoices Import 2024'!J49</f>
        <v/>
      </c>
      <c r="B49" s="3" t="str">
        <f>'Invoices Import 2024'!E49</f>
        <v/>
      </c>
      <c r="C49" s="3" t="str">
        <f>'Invoices Import 2024'!F49</f>
        <v/>
      </c>
      <c r="D49" s="3" t="str">
        <f>'Invoices Import 2024'!P49</f>
        <v/>
      </c>
      <c r="E49" t="str">
        <f>'Invoices Import 2024'!N49</f>
        <v>2010306</v>
      </c>
      <c r="F49" s="2" t="str">
        <f>'Invoices Import 2024'!Y49</f>
        <v>خصم دفعة مقدمة</v>
      </c>
      <c r="G49" s="2">
        <f>'Invoices Import 2024'!Z49</f>
        <v>-1</v>
      </c>
      <c r="H49" s="11">
        <f>'Invoices Import 2024'!H49</f>
        <v>300000</v>
      </c>
      <c r="I49" s="2" t="str">
        <f>'Invoices Import 2024'!M49</f>
        <v>{"1020": 100.0}</v>
      </c>
      <c r="J49" s="4" t="str">
        <f>'Invoices Import 2024'!X49</f>
        <v>15%</v>
      </c>
    </row>
    <row r="50" spans="1:10" x14ac:dyDescent="0.2">
      <c r="A50" s="2" t="str">
        <f>'Invoices Import 2024'!J50</f>
        <v>شركة العراب للمقاولات</v>
      </c>
      <c r="B50" s="3">
        <f>'Invoices Import 2024'!E50</f>
        <v>45351</v>
      </c>
      <c r="C50" s="3">
        <f>'Invoices Import 2024'!F50</f>
        <v>45351</v>
      </c>
      <c r="D50" s="3">
        <f>'Invoices Import 2024'!P50</f>
        <v>45358</v>
      </c>
      <c r="E50" t="str">
        <f>'Invoices Import 2024'!N50</f>
        <v>4010202</v>
      </c>
      <c r="F50" s="2" t="str">
        <f>'Invoices Import 2024'!Y50</f>
        <v>صنف لتسجيل موازنة المبيعات 2024</v>
      </c>
      <c r="G50" s="2">
        <f>'Invoices Import 2024'!Z50</f>
        <v>1</v>
      </c>
      <c r="H50" s="11">
        <f>'Invoices Import 2024'!H50</f>
        <v>122725</v>
      </c>
      <c r="I50" s="2" t="str">
        <f>'Invoices Import 2024'!M50</f>
        <v>{"851": 100.0}</v>
      </c>
      <c r="J50" s="4" t="str">
        <f>'Invoices Import 2024'!X50</f>
        <v>15%</v>
      </c>
    </row>
    <row r="51" spans="1:10" x14ac:dyDescent="0.2">
      <c r="A51" s="2" t="str">
        <f>'Invoices Import 2024'!J51</f>
        <v/>
      </c>
      <c r="B51" s="3" t="str">
        <f>'Invoices Import 2024'!E51</f>
        <v/>
      </c>
      <c r="C51" s="3" t="str">
        <f>'Invoices Import 2024'!F51</f>
        <v/>
      </c>
      <c r="D51" s="3" t="str">
        <f>'Invoices Import 2024'!P51</f>
        <v/>
      </c>
      <c r="E51" t="str">
        <f>'Invoices Import 2024'!N51</f>
        <v>101011002</v>
      </c>
      <c r="F51" s="2" t="str">
        <f>'Invoices Import 2024'!Y51</f>
        <v>خصم ضمان أعمال</v>
      </c>
      <c r="G51" s="2">
        <f>'Invoices Import 2024'!Z51</f>
        <v>-1</v>
      </c>
      <c r="H51" s="11">
        <f>'Invoices Import 2024'!H51</f>
        <v>24545</v>
      </c>
      <c r="I51" s="2" t="str">
        <f>'Invoices Import 2024'!M51</f>
        <v>{"851": 100.0}</v>
      </c>
      <c r="J51" s="4" t="str">
        <f>'Invoices Import 2024'!X51</f>
        <v/>
      </c>
    </row>
    <row r="52" spans="1:10" x14ac:dyDescent="0.2">
      <c r="A52" s="2" t="str">
        <f>'Invoices Import 2024'!J52</f>
        <v/>
      </c>
      <c r="B52" s="3" t="str">
        <f>'Invoices Import 2024'!E52</f>
        <v/>
      </c>
      <c r="C52" s="3" t="str">
        <f>'Invoices Import 2024'!F52</f>
        <v/>
      </c>
      <c r="D52" s="3" t="str">
        <f>'Invoices Import 2024'!P52</f>
        <v/>
      </c>
      <c r="E52" t="str">
        <f>'Invoices Import 2024'!N52</f>
        <v>2010306</v>
      </c>
      <c r="F52" s="2" t="str">
        <f>'Invoices Import 2024'!Y52</f>
        <v>خصم دفعة مقدمة</v>
      </c>
      <c r="G52" s="2">
        <f>'Invoices Import 2024'!Z52</f>
        <v>-1</v>
      </c>
      <c r="H52" s="11">
        <f>'Invoices Import 2024'!H52</f>
        <v>12272</v>
      </c>
      <c r="I52" s="2" t="str">
        <f>'Invoices Import 2024'!M52</f>
        <v>{"851": 100.0}</v>
      </c>
      <c r="J52" s="4" t="str">
        <f>'Invoices Import 2024'!X52</f>
        <v>15%</v>
      </c>
    </row>
    <row r="53" spans="1:10" x14ac:dyDescent="0.2">
      <c r="A53" s="2" t="str">
        <f>'Invoices Import 2024'!J53</f>
        <v>شركة تحالف بكين و موبكو للمقاولات</v>
      </c>
      <c r="B53" s="3">
        <f>'Invoices Import 2024'!E53</f>
        <v>45351</v>
      </c>
      <c r="C53" s="3">
        <f>'Invoices Import 2024'!F53</f>
        <v>45351</v>
      </c>
      <c r="D53" s="3">
        <f>'Invoices Import 2024'!P53</f>
        <v>45381</v>
      </c>
      <c r="E53" t="str">
        <f>'Invoices Import 2024'!N53</f>
        <v>4010202</v>
      </c>
      <c r="F53" s="2" t="str">
        <f>'Invoices Import 2024'!Y53</f>
        <v>صنف لتسجيل موازنة المبيعات 2024</v>
      </c>
      <c r="G53" s="2">
        <f>'Invoices Import 2024'!Z53</f>
        <v>1</v>
      </c>
      <c r="H53" s="11">
        <f>'Invoices Import 2024'!H53</f>
        <v>84431</v>
      </c>
      <c r="I53" s="2" t="str">
        <f>'Invoices Import 2024'!M53</f>
        <v>{"909": 100.0}</v>
      </c>
      <c r="J53" s="4" t="str">
        <f>'Invoices Import 2024'!X53</f>
        <v>15%</v>
      </c>
    </row>
    <row r="54" spans="1:10" x14ac:dyDescent="0.2">
      <c r="A54" s="2" t="str">
        <f>'Invoices Import 2024'!J54</f>
        <v/>
      </c>
      <c r="B54" s="3" t="str">
        <f>'Invoices Import 2024'!E54</f>
        <v/>
      </c>
      <c r="C54" s="3" t="str">
        <f>'Invoices Import 2024'!F54</f>
        <v/>
      </c>
      <c r="D54" s="3" t="str">
        <f>'Invoices Import 2024'!P54</f>
        <v/>
      </c>
      <c r="E54" t="str">
        <f>'Invoices Import 2024'!N54</f>
        <v>2010306</v>
      </c>
      <c r="F54" s="2" t="str">
        <f>'Invoices Import 2024'!Y54</f>
        <v>خصم دفعة مقدمة</v>
      </c>
      <c r="G54" s="2">
        <f>'Invoices Import 2024'!Z54</f>
        <v>-1</v>
      </c>
      <c r="H54" s="11">
        <f>'Invoices Import 2024'!H54</f>
        <v>8443</v>
      </c>
      <c r="I54" s="2" t="str">
        <f>'Invoices Import 2024'!M54</f>
        <v>{"909": 100.0}</v>
      </c>
      <c r="J54" s="4" t="str">
        <f>'Invoices Import 2024'!X54</f>
        <v>15%</v>
      </c>
    </row>
    <row r="55" spans="1:10" x14ac:dyDescent="0.2">
      <c r="A55" s="2" t="str">
        <f>'Invoices Import 2024'!J55</f>
        <v>شركة مديدة للرعاية الطبية</v>
      </c>
      <c r="B55" s="3">
        <f>'Invoices Import 2024'!E55</f>
        <v>45351</v>
      </c>
      <c r="C55" s="3">
        <f>'Invoices Import 2024'!F55</f>
        <v>45351</v>
      </c>
      <c r="D55" s="3">
        <f>'Invoices Import 2024'!P55</f>
        <v>45366</v>
      </c>
      <c r="E55" t="str">
        <f>'Invoices Import 2024'!N55</f>
        <v>4010202</v>
      </c>
      <c r="F55" s="2" t="str">
        <f>'Invoices Import 2024'!Y55</f>
        <v>صنف لتسجيل موازنة المبيعات 2024</v>
      </c>
      <c r="G55" s="2">
        <f>'Invoices Import 2024'!Z55</f>
        <v>1</v>
      </c>
      <c r="H55" s="11">
        <f>'Invoices Import 2024'!H55</f>
        <v>628768</v>
      </c>
      <c r="I55" s="2" t="str">
        <f>'Invoices Import 2024'!M55</f>
        <v>{"1017": 100.0}</v>
      </c>
      <c r="J55" s="4" t="str">
        <f>'Invoices Import 2024'!X55</f>
        <v>15%</v>
      </c>
    </row>
    <row r="56" spans="1:10" x14ac:dyDescent="0.2">
      <c r="A56" s="2" t="str">
        <f>'Invoices Import 2024'!J56</f>
        <v/>
      </c>
      <c r="B56" s="3" t="str">
        <f>'Invoices Import 2024'!E56</f>
        <v/>
      </c>
      <c r="C56" s="3" t="str">
        <f>'Invoices Import 2024'!F56</f>
        <v/>
      </c>
      <c r="D56" s="3" t="str">
        <f>'Invoices Import 2024'!P56</f>
        <v/>
      </c>
      <c r="E56" t="str">
        <f>'Invoices Import 2024'!N56</f>
        <v>101011002</v>
      </c>
      <c r="F56" s="2" t="str">
        <f>'Invoices Import 2024'!Y56</f>
        <v>خصم ضمان أعمال</v>
      </c>
      <c r="G56" s="2">
        <f>'Invoices Import 2024'!Z56</f>
        <v>-1</v>
      </c>
      <c r="H56" s="11">
        <f>'Invoices Import 2024'!H56</f>
        <v>188630</v>
      </c>
      <c r="I56" s="2" t="str">
        <f>'Invoices Import 2024'!M56</f>
        <v>{"1017": 100.0}</v>
      </c>
      <c r="J56" s="4" t="str">
        <f>'Invoices Import 2024'!X56</f>
        <v/>
      </c>
    </row>
    <row r="57" spans="1:10" x14ac:dyDescent="0.2">
      <c r="A57" s="2" t="str">
        <f>'Invoices Import 2024'!J57</f>
        <v/>
      </c>
      <c r="B57" s="3" t="str">
        <f>'Invoices Import 2024'!E57</f>
        <v/>
      </c>
      <c r="C57" s="3" t="str">
        <f>'Invoices Import 2024'!F57</f>
        <v/>
      </c>
      <c r="D57" s="3" t="str">
        <f>'Invoices Import 2024'!P57</f>
        <v/>
      </c>
      <c r="E57" t="str">
        <f>'Invoices Import 2024'!N57</f>
        <v>2010306</v>
      </c>
      <c r="F57" s="2" t="str">
        <f>'Invoices Import 2024'!Y57</f>
        <v>خصم دفعة مقدمة</v>
      </c>
      <c r="G57" s="2">
        <f>'Invoices Import 2024'!Z57</f>
        <v>-1</v>
      </c>
      <c r="H57" s="11">
        <f>'Invoices Import 2024'!H57</f>
        <v>31438</v>
      </c>
      <c r="I57" s="2" t="str">
        <f>'Invoices Import 2024'!M57</f>
        <v>{"1017": 100.0}</v>
      </c>
      <c r="J57" s="4" t="str">
        <f>'Invoices Import 2024'!X57</f>
        <v>15%</v>
      </c>
    </row>
    <row r="58" spans="1:10" x14ac:dyDescent="0.2">
      <c r="A58" s="2" t="str">
        <f>'Invoices Import 2024'!J58</f>
        <v>شركة امد العربية للاستثمار المحدودة</v>
      </c>
      <c r="B58" s="3">
        <f>'Invoices Import 2024'!E58</f>
        <v>45351</v>
      </c>
      <c r="C58" s="3">
        <f>'Invoices Import 2024'!F58</f>
        <v>45351</v>
      </c>
      <c r="D58" s="3">
        <f>'Invoices Import 2024'!P58</f>
        <v>45358</v>
      </c>
      <c r="E58" t="str">
        <f>'Invoices Import 2024'!N58</f>
        <v>4010202</v>
      </c>
      <c r="F58" s="2" t="str">
        <f>'Invoices Import 2024'!Y58</f>
        <v>صنف لتسجيل موازنة المبيعات 2024</v>
      </c>
      <c r="G58" s="2">
        <f>'Invoices Import 2024'!Z58</f>
        <v>1</v>
      </c>
      <c r="H58" s="11">
        <f>'Invoices Import 2024'!H58</f>
        <v>485485</v>
      </c>
      <c r="I58" s="2" t="str">
        <f>'Invoices Import 2024'!M58</f>
        <v>{"1012": 100.0}</v>
      </c>
      <c r="J58" s="4" t="str">
        <f>'Invoices Import 2024'!X58</f>
        <v>15%</v>
      </c>
    </row>
    <row r="59" spans="1:10" x14ac:dyDescent="0.2">
      <c r="A59" s="2" t="str">
        <f>'Invoices Import 2024'!J59</f>
        <v/>
      </c>
      <c r="B59" s="3" t="str">
        <f>'Invoices Import 2024'!E59</f>
        <v/>
      </c>
      <c r="C59" s="3" t="str">
        <f>'Invoices Import 2024'!F59</f>
        <v/>
      </c>
      <c r="D59" s="3" t="str">
        <f>'Invoices Import 2024'!P59</f>
        <v/>
      </c>
      <c r="E59" t="str">
        <f>'Invoices Import 2024'!N59</f>
        <v>101011002</v>
      </c>
      <c r="F59" s="2" t="str">
        <f>'Invoices Import 2024'!Y59</f>
        <v>خصم ضمان أعمال</v>
      </c>
      <c r="G59" s="2">
        <f>'Invoices Import 2024'!Z59</f>
        <v>-1</v>
      </c>
      <c r="H59" s="11">
        <f>'Invoices Import 2024'!H59</f>
        <v>145646</v>
      </c>
      <c r="I59" s="2" t="str">
        <f>'Invoices Import 2024'!M59</f>
        <v>{"1012": 100.0}</v>
      </c>
      <c r="J59" s="4" t="str">
        <f>'Invoices Import 2024'!X59</f>
        <v/>
      </c>
    </row>
    <row r="60" spans="1:10" x14ac:dyDescent="0.2">
      <c r="A60" s="2" t="str">
        <f>'Invoices Import 2024'!J60</f>
        <v>شركة الراشد للتجارة والمقاولات</v>
      </c>
      <c r="B60" s="3">
        <f>'Invoices Import 2024'!E60</f>
        <v>45351</v>
      </c>
      <c r="C60" s="3">
        <f>'Invoices Import 2024'!F60</f>
        <v>45351</v>
      </c>
      <c r="D60" s="3">
        <f>'Invoices Import 2024'!P60</f>
        <v>45381</v>
      </c>
      <c r="E60" t="str">
        <f>'Invoices Import 2024'!N60</f>
        <v>4010202</v>
      </c>
      <c r="F60" s="2" t="str">
        <f>'Invoices Import 2024'!Y60</f>
        <v>صنف لتسجيل موازنة المبيعات 2024</v>
      </c>
      <c r="G60" s="2">
        <f>'Invoices Import 2024'!Z60</f>
        <v>1</v>
      </c>
      <c r="H60" s="11">
        <f>'Invoices Import 2024'!H60</f>
        <v>250077</v>
      </c>
      <c r="I60" s="2" t="str">
        <f>'Invoices Import 2024'!M60</f>
        <v>{"860": 100.0}</v>
      </c>
      <c r="J60" s="4" t="str">
        <f>'Invoices Import 2024'!X60</f>
        <v>15%</v>
      </c>
    </row>
    <row r="61" spans="1:10" x14ac:dyDescent="0.2">
      <c r="A61" s="2" t="str">
        <f>'Invoices Import 2024'!J61</f>
        <v/>
      </c>
      <c r="B61" s="3" t="str">
        <f>'Invoices Import 2024'!E61</f>
        <v/>
      </c>
      <c r="C61" s="3" t="str">
        <f>'Invoices Import 2024'!F61</f>
        <v/>
      </c>
      <c r="D61" s="3" t="str">
        <f>'Invoices Import 2024'!P61</f>
        <v/>
      </c>
      <c r="E61" t="str">
        <f>'Invoices Import 2024'!N61</f>
        <v>2010306</v>
      </c>
      <c r="F61" s="2" t="str">
        <f>'Invoices Import 2024'!Y61</f>
        <v>خصم دفعة مقدمة</v>
      </c>
      <c r="G61" s="2">
        <f>'Invoices Import 2024'!Z61</f>
        <v>-1</v>
      </c>
      <c r="H61" s="11">
        <f>'Invoices Import 2024'!H61</f>
        <v>0</v>
      </c>
      <c r="I61" s="2" t="str">
        <f>'Invoices Import 2024'!M61</f>
        <v>{"860": 100.0}</v>
      </c>
      <c r="J61" s="4" t="str">
        <f>'Invoices Import 2024'!X61</f>
        <v>15%</v>
      </c>
    </row>
    <row r="62" spans="1:10" x14ac:dyDescent="0.2">
      <c r="A62" s="2" t="str">
        <f>'Invoices Import 2024'!J62</f>
        <v>شركة ارميتال للصناعات المعدنيه المحدوده</v>
      </c>
      <c r="B62" s="3">
        <f>'Invoices Import 2024'!E62</f>
        <v>45351</v>
      </c>
      <c r="C62" s="3">
        <f>'Invoices Import 2024'!F62</f>
        <v>45351</v>
      </c>
      <c r="D62" s="3">
        <f>'Invoices Import 2024'!P62</f>
        <v>45441</v>
      </c>
      <c r="E62" t="str">
        <f>'Invoices Import 2024'!N62</f>
        <v>4010202</v>
      </c>
      <c r="F62" s="2" t="str">
        <f>'Invoices Import 2024'!Y62</f>
        <v>صنف لتسجيل موازنة المبيعات 2024</v>
      </c>
      <c r="G62" s="2">
        <f>'Invoices Import 2024'!Z62</f>
        <v>1</v>
      </c>
      <c r="H62" s="11">
        <f>'Invoices Import 2024'!H62</f>
        <v>700000</v>
      </c>
      <c r="I62" s="2" t="str">
        <f>'Invoices Import 2024'!M62</f>
        <v>{"854": 100.0}</v>
      </c>
      <c r="J62" s="4" t="str">
        <f>'Invoices Import 2024'!X62</f>
        <v>15%</v>
      </c>
    </row>
    <row r="63" spans="1:10" x14ac:dyDescent="0.2">
      <c r="A63" s="2" t="str">
        <f>'Invoices Import 2024'!J63</f>
        <v/>
      </c>
      <c r="B63" s="3" t="str">
        <f>'Invoices Import 2024'!E63</f>
        <v/>
      </c>
      <c r="C63" s="3" t="str">
        <f>'Invoices Import 2024'!F63</f>
        <v/>
      </c>
      <c r="D63" s="3" t="str">
        <f>'Invoices Import 2024'!P63</f>
        <v/>
      </c>
      <c r="E63" t="str">
        <f>'Invoices Import 2024'!N63</f>
        <v>101011002</v>
      </c>
      <c r="F63" s="2" t="str">
        <f>'Invoices Import 2024'!Y63</f>
        <v>خصم ضمان أعمال</v>
      </c>
      <c r="G63" s="2">
        <f>'Invoices Import 2024'!Z63</f>
        <v>-1</v>
      </c>
      <c r="H63" s="11">
        <f>'Invoices Import 2024'!H63</f>
        <v>280000</v>
      </c>
      <c r="I63" s="2" t="str">
        <f>'Invoices Import 2024'!M63</f>
        <v>{"854": 100.0}</v>
      </c>
      <c r="J63" s="4" t="str">
        <f>'Invoices Import 2024'!X63</f>
        <v/>
      </c>
    </row>
    <row r="64" spans="1:10" x14ac:dyDescent="0.2">
      <c r="A64" s="2" t="str">
        <f>'Invoices Import 2024'!J64</f>
        <v/>
      </c>
      <c r="B64" s="3" t="str">
        <f>'Invoices Import 2024'!E64</f>
        <v/>
      </c>
      <c r="C64" s="3" t="str">
        <f>'Invoices Import 2024'!F64</f>
        <v/>
      </c>
      <c r="D64" s="3" t="str">
        <f>'Invoices Import 2024'!P64</f>
        <v/>
      </c>
      <c r="E64" t="str">
        <f>'Invoices Import 2024'!N64</f>
        <v>2010306</v>
      </c>
      <c r="F64" s="2" t="str">
        <f>'Invoices Import 2024'!Y64</f>
        <v>خصم دفعة مقدمة</v>
      </c>
      <c r="G64" s="2">
        <f>'Invoices Import 2024'!Z64</f>
        <v>-1</v>
      </c>
      <c r="H64" s="11">
        <f>'Invoices Import 2024'!H64</f>
        <v>70000</v>
      </c>
      <c r="I64" s="2" t="str">
        <f>'Invoices Import 2024'!M64</f>
        <v>{"854": 100.0}</v>
      </c>
      <c r="J64" s="4" t="str">
        <f>'Invoices Import 2024'!X64</f>
        <v>15%</v>
      </c>
    </row>
    <row r="65" spans="1:10" x14ac:dyDescent="0.2">
      <c r="A65" s="2" t="str">
        <f>'Invoices Import 2024'!J65</f>
        <v>New Care Medical Clinics Building</v>
      </c>
      <c r="B65" s="3">
        <f>'Invoices Import 2024'!E65</f>
        <v>45351</v>
      </c>
      <c r="C65" s="3">
        <f>'Invoices Import 2024'!F65</f>
        <v>45351</v>
      </c>
      <c r="D65" s="3">
        <f>'Invoices Import 2024'!P65</f>
        <v>45366</v>
      </c>
      <c r="E65" t="str">
        <f>'Invoices Import 2024'!N65</f>
        <v>4010202</v>
      </c>
      <c r="F65" s="2" t="str">
        <f>'Invoices Import 2024'!Y65</f>
        <v>صنف لتسجيل موازنة المبيعات 2024</v>
      </c>
      <c r="G65" s="2">
        <f>'Invoices Import 2024'!Z65</f>
        <v>1</v>
      </c>
      <c r="H65" s="11">
        <f>'Invoices Import 2024'!H65</f>
        <v>134882</v>
      </c>
      <c r="I65" s="2" t="str">
        <f>'Invoices Import 2024'!M65</f>
        <v>{"1013": 100.0}</v>
      </c>
      <c r="J65" s="4" t="str">
        <f>'Invoices Import 2024'!X65</f>
        <v>15%</v>
      </c>
    </row>
    <row r="66" spans="1:10" x14ac:dyDescent="0.2">
      <c r="A66" s="2" t="str">
        <f>'Invoices Import 2024'!J66</f>
        <v/>
      </c>
      <c r="B66" s="3" t="str">
        <f>'Invoices Import 2024'!E66</f>
        <v/>
      </c>
      <c r="C66" s="3" t="str">
        <f>'Invoices Import 2024'!F66</f>
        <v/>
      </c>
      <c r="D66" s="3" t="str">
        <f>'Invoices Import 2024'!P66</f>
        <v/>
      </c>
      <c r="E66" t="str">
        <f>'Invoices Import 2024'!N66</f>
        <v>101011002</v>
      </c>
      <c r="F66" s="2" t="str">
        <f>'Invoices Import 2024'!Y66</f>
        <v>خصم ضمان أعمال</v>
      </c>
      <c r="G66" s="2">
        <f>'Invoices Import 2024'!Z66</f>
        <v>-1</v>
      </c>
      <c r="H66" s="11">
        <f>'Invoices Import 2024'!H66</f>
        <v>0</v>
      </c>
      <c r="I66" s="2" t="str">
        <f>'Invoices Import 2024'!M66</f>
        <v>{"1013": 100.0}</v>
      </c>
      <c r="J66" s="4" t="str">
        <f>'Invoices Import 2024'!X66</f>
        <v/>
      </c>
    </row>
    <row r="67" spans="1:10" x14ac:dyDescent="0.2">
      <c r="A67" s="2" t="str">
        <f>'Invoices Import 2024'!J67</f>
        <v/>
      </c>
      <c r="B67" s="3" t="str">
        <f>'Invoices Import 2024'!E67</f>
        <v/>
      </c>
      <c r="C67" s="3" t="str">
        <f>'Invoices Import 2024'!F67</f>
        <v/>
      </c>
      <c r="D67" s="3" t="str">
        <f>'Invoices Import 2024'!P67</f>
        <v/>
      </c>
      <c r="E67" t="str">
        <f>'Invoices Import 2024'!N67</f>
        <v>2010306</v>
      </c>
      <c r="F67" s="2" t="str">
        <f>'Invoices Import 2024'!Y67</f>
        <v>خصم دفعة مقدمة</v>
      </c>
      <c r="G67" s="2">
        <f>'Invoices Import 2024'!Z67</f>
        <v>-1</v>
      </c>
      <c r="H67" s="11">
        <f>'Invoices Import 2024'!H67</f>
        <v>0</v>
      </c>
      <c r="I67" s="2" t="str">
        <f>'Invoices Import 2024'!M67</f>
        <v>{"1013": 100.0}</v>
      </c>
      <c r="J67" s="4" t="str">
        <f>'Invoices Import 2024'!X67</f>
        <v>15%</v>
      </c>
    </row>
    <row r="68" spans="1:10" x14ac:dyDescent="0.2">
      <c r="A68" s="2" t="str">
        <f>'Invoices Import 2024'!J68</f>
        <v>شركة بى اى سى العربية المحدودة</v>
      </c>
      <c r="B68" s="3">
        <f>'Invoices Import 2024'!E68</f>
        <v>45351</v>
      </c>
      <c r="C68" s="3">
        <f>'Invoices Import 2024'!F68</f>
        <v>45351</v>
      </c>
      <c r="D68" s="3">
        <f>'Invoices Import 2024'!P68</f>
        <v>45381</v>
      </c>
      <c r="E68" t="str">
        <f>'Invoices Import 2024'!N68</f>
        <v>4010202</v>
      </c>
      <c r="F68" s="2" t="str">
        <f>'Invoices Import 2024'!Y68</f>
        <v>صنف لتسجيل موازنة المبيعات 2024</v>
      </c>
      <c r="G68" s="2">
        <f>'Invoices Import 2024'!Z68</f>
        <v>1</v>
      </c>
      <c r="H68" s="11">
        <f>'Invoices Import 2024'!H68</f>
        <v>3125000</v>
      </c>
      <c r="I68" s="2" t="str">
        <f>'Invoices Import 2024'!M68</f>
        <v>{"1006": 100.0}</v>
      </c>
      <c r="J68" s="4" t="str">
        <f>'Invoices Import 2024'!X68</f>
        <v>15%</v>
      </c>
    </row>
    <row r="69" spans="1:10" x14ac:dyDescent="0.2">
      <c r="A69" s="2" t="str">
        <f>'Invoices Import 2024'!J69</f>
        <v/>
      </c>
      <c r="B69" s="3" t="str">
        <f>'Invoices Import 2024'!E69</f>
        <v/>
      </c>
      <c r="C69" s="3" t="str">
        <f>'Invoices Import 2024'!F69</f>
        <v/>
      </c>
      <c r="D69" s="3" t="str">
        <f>'Invoices Import 2024'!P69</f>
        <v/>
      </c>
      <c r="E69" t="str">
        <f>'Invoices Import 2024'!N69</f>
        <v>101011002</v>
      </c>
      <c r="F69" s="2" t="str">
        <f>'Invoices Import 2024'!Y69</f>
        <v>خصم ضمان أعمال</v>
      </c>
      <c r="G69" s="2">
        <f>'Invoices Import 2024'!Z69</f>
        <v>-1</v>
      </c>
      <c r="H69" s="11">
        <f>'Invoices Import 2024'!H69</f>
        <v>781250</v>
      </c>
      <c r="I69" s="2" t="str">
        <f>'Invoices Import 2024'!M69</f>
        <v>{"1006": 100.0}</v>
      </c>
      <c r="J69" s="4" t="str">
        <f>'Invoices Import 2024'!X69</f>
        <v/>
      </c>
    </row>
    <row r="70" spans="1:10" x14ac:dyDescent="0.2">
      <c r="A70" s="2" t="str">
        <f>'Invoices Import 2024'!J70</f>
        <v/>
      </c>
      <c r="B70" s="3" t="str">
        <f>'Invoices Import 2024'!E70</f>
        <v/>
      </c>
      <c r="C70" s="3" t="str">
        <f>'Invoices Import 2024'!F70</f>
        <v/>
      </c>
      <c r="D70" s="3" t="str">
        <f>'Invoices Import 2024'!P70</f>
        <v/>
      </c>
      <c r="E70" t="str">
        <f>'Invoices Import 2024'!N70</f>
        <v>2010306</v>
      </c>
      <c r="F70" s="2" t="str">
        <f>'Invoices Import 2024'!Y70</f>
        <v>خصم دفعة مقدمة</v>
      </c>
      <c r="G70" s="2">
        <f>'Invoices Import 2024'!Z70</f>
        <v>-1</v>
      </c>
      <c r="H70" s="11">
        <f>'Invoices Import 2024'!H70</f>
        <v>312500</v>
      </c>
      <c r="I70" s="2" t="str">
        <f>'Invoices Import 2024'!M70</f>
        <v>{"1006": 100.0}</v>
      </c>
      <c r="J70" s="4" t="str">
        <f>'Invoices Import 2024'!X70</f>
        <v>15%</v>
      </c>
    </row>
    <row r="71" spans="1:10" x14ac:dyDescent="0.2">
      <c r="A71" s="2" t="str">
        <f>'Invoices Import 2024'!J71</f>
        <v>المشروع المشترك للأعمال المدنية</v>
      </c>
      <c r="B71" s="3">
        <f>'Invoices Import 2024'!E71</f>
        <v>45351</v>
      </c>
      <c r="C71" s="3">
        <f>'Invoices Import 2024'!F71</f>
        <v>45351</v>
      </c>
      <c r="D71" s="3">
        <f>'Invoices Import 2024'!P71</f>
        <v>45396</v>
      </c>
      <c r="E71" t="str">
        <f>'Invoices Import 2024'!N71</f>
        <v>4010202</v>
      </c>
      <c r="F71" s="2" t="str">
        <f>'Invoices Import 2024'!Y71</f>
        <v>صنف لتسجيل موازنة المبيعات 2024</v>
      </c>
      <c r="G71" s="2">
        <f>'Invoices Import 2024'!Z71</f>
        <v>1</v>
      </c>
      <c r="H71" s="11">
        <f>'Invoices Import 2024'!H71</f>
        <v>1683605</v>
      </c>
      <c r="I71" s="2" t="str">
        <f>'Invoices Import 2024'!M71</f>
        <v>{"906": 100.0}</v>
      </c>
      <c r="J71" s="4" t="str">
        <f>'Invoices Import 2024'!X71</f>
        <v>15%</v>
      </c>
    </row>
    <row r="72" spans="1:10" x14ac:dyDescent="0.2">
      <c r="A72" s="2" t="str">
        <f>'Invoices Import 2024'!J72</f>
        <v/>
      </c>
      <c r="B72" s="3" t="str">
        <f>'Invoices Import 2024'!E72</f>
        <v/>
      </c>
      <c r="C72" s="3" t="str">
        <f>'Invoices Import 2024'!F72</f>
        <v/>
      </c>
      <c r="D72" s="3" t="str">
        <f>'Invoices Import 2024'!P72</f>
        <v/>
      </c>
      <c r="E72" t="str">
        <f>'Invoices Import 2024'!N72</f>
        <v>101011002</v>
      </c>
      <c r="F72" s="2" t="str">
        <f>'Invoices Import 2024'!Y72</f>
        <v>خصم ضمان أعمال</v>
      </c>
      <c r="G72" s="2">
        <f>'Invoices Import 2024'!Z72</f>
        <v>-1</v>
      </c>
      <c r="H72" s="11">
        <f>'Invoices Import 2024'!H72</f>
        <v>505082</v>
      </c>
      <c r="I72" s="2" t="str">
        <f>'Invoices Import 2024'!M72</f>
        <v>{"906": 100.0}</v>
      </c>
      <c r="J72" s="4" t="str">
        <f>'Invoices Import 2024'!X72</f>
        <v/>
      </c>
    </row>
    <row r="73" spans="1:10" x14ac:dyDescent="0.2">
      <c r="A73" s="2" t="str">
        <f>'Invoices Import 2024'!J73</f>
        <v/>
      </c>
      <c r="B73" s="3" t="str">
        <f>'Invoices Import 2024'!E73</f>
        <v/>
      </c>
      <c r="C73" s="3" t="str">
        <f>'Invoices Import 2024'!F73</f>
        <v/>
      </c>
      <c r="D73" s="3" t="str">
        <f>'Invoices Import 2024'!P73</f>
        <v/>
      </c>
      <c r="E73" t="str">
        <f>'Invoices Import 2024'!N73</f>
        <v>2010306</v>
      </c>
      <c r="F73" s="2" t="str">
        <f>'Invoices Import 2024'!Y73</f>
        <v>خصم دفعة مقدمة</v>
      </c>
      <c r="G73" s="2">
        <f>'Invoices Import 2024'!Z73</f>
        <v>-1</v>
      </c>
      <c r="H73" s="11">
        <f>'Invoices Import 2024'!H73</f>
        <v>336721</v>
      </c>
      <c r="I73" s="2" t="str">
        <f>'Invoices Import 2024'!M73</f>
        <v>{"906": 100.0}</v>
      </c>
      <c r="J73" s="4" t="str">
        <f>'Invoices Import 2024'!X73</f>
        <v>15%</v>
      </c>
    </row>
    <row r="74" spans="1:10" x14ac:dyDescent="0.2">
      <c r="A74" s="2" t="str">
        <f>'Invoices Import 2024'!J74</f>
        <v>شركة بى اى سى العربية المحدودة</v>
      </c>
      <c r="B74" s="3">
        <f>'Invoices Import 2024'!E74</f>
        <v>45351</v>
      </c>
      <c r="C74" s="3">
        <f>'Invoices Import 2024'!F74</f>
        <v>45351</v>
      </c>
      <c r="D74" s="3">
        <f>'Invoices Import 2024'!P74</f>
        <v>45381</v>
      </c>
      <c r="E74" t="str">
        <f>'Invoices Import 2024'!N74</f>
        <v>4010202</v>
      </c>
      <c r="F74" s="2" t="str">
        <f>'Invoices Import 2024'!Y74</f>
        <v>صنف لتسجيل موازنة المبيعات 2024</v>
      </c>
      <c r="G74" s="2">
        <f>'Invoices Import 2024'!Z74</f>
        <v>1</v>
      </c>
      <c r="H74" s="11">
        <f>'Invoices Import 2024'!H74</f>
        <v>4843167</v>
      </c>
      <c r="I74" s="2" t="str">
        <f>'Invoices Import 2024'!M74</f>
        <v>{"1035": 100.0}</v>
      </c>
      <c r="J74" s="4" t="str">
        <f>'Invoices Import 2024'!X74</f>
        <v>15%</v>
      </c>
    </row>
    <row r="75" spans="1:10" x14ac:dyDescent="0.2">
      <c r="A75" s="2" t="str">
        <f>'Invoices Import 2024'!J75</f>
        <v/>
      </c>
      <c r="B75" s="3" t="str">
        <f>'Invoices Import 2024'!E75</f>
        <v/>
      </c>
      <c r="C75" s="3" t="str">
        <f>'Invoices Import 2024'!F75</f>
        <v/>
      </c>
      <c r="D75" s="3" t="str">
        <f>'Invoices Import 2024'!P75</f>
        <v/>
      </c>
      <c r="E75" t="str">
        <f>'Invoices Import 2024'!N75</f>
        <v>101011002</v>
      </c>
      <c r="F75" s="2" t="str">
        <f>'Invoices Import 2024'!Y75</f>
        <v>خصم ضمان أعمال</v>
      </c>
      <c r="G75" s="2">
        <f>'Invoices Import 2024'!Z75</f>
        <v>-1</v>
      </c>
      <c r="H75" s="11">
        <f>'Invoices Import 2024'!H75</f>
        <v>2421584</v>
      </c>
      <c r="I75" s="2" t="str">
        <f>'Invoices Import 2024'!M75</f>
        <v>{"1035": 100.0}</v>
      </c>
      <c r="J75" s="4" t="str">
        <f>'Invoices Import 2024'!X75</f>
        <v/>
      </c>
    </row>
    <row r="76" spans="1:10" x14ac:dyDescent="0.2">
      <c r="A76" s="2" t="str">
        <f>'Invoices Import 2024'!J76</f>
        <v/>
      </c>
      <c r="B76" s="3" t="str">
        <f>'Invoices Import 2024'!E76</f>
        <v/>
      </c>
      <c r="C76" s="3" t="str">
        <f>'Invoices Import 2024'!F76</f>
        <v/>
      </c>
      <c r="D76" s="3" t="str">
        <f>'Invoices Import 2024'!P76</f>
        <v/>
      </c>
      <c r="E76" t="str">
        <f>'Invoices Import 2024'!N76</f>
        <v>2010306</v>
      </c>
      <c r="F76" s="2" t="str">
        <f>'Invoices Import 2024'!Y76</f>
        <v>خصم دفعة مقدمة</v>
      </c>
      <c r="G76" s="2">
        <f>'Invoices Import 2024'!Z76</f>
        <v>-1</v>
      </c>
      <c r="H76" s="11">
        <f>'Invoices Import 2024'!H76</f>
        <v>484317</v>
      </c>
      <c r="I76" s="2" t="str">
        <f>'Invoices Import 2024'!M76</f>
        <v>{"1035": 100.0}</v>
      </c>
      <c r="J76" s="4" t="str">
        <f>'Invoices Import 2024'!X76</f>
        <v>15%</v>
      </c>
    </row>
    <row r="77" spans="1:10" x14ac:dyDescent="0.2">
      <c r="A77" s="2" t="str">
        <f>'Invoices Import 2024'!J77</f>
        <v>HASSAN ALLAM CONSTRUCTION</v>
      </c>
      <c r="B77" s="3">
        <f>'Invoices Import 2024'!E77</f>
        <v>45351</v>
      </c>
      <c r="C77" s="3">
        <f>'Invoices Import 2024'!F77</f>
        <v>45351</v>
      </c>
      <c r="D77" s="3">
        <f>'Invoices Import 2024'!P77</f>
        <v>45365</v>
      </c>
      <c r="E77" t="str">
        <f>'Invoices Import 2024'!N77</f>
        <v>4010202</v>
      </c>
      <c r="F77" s="2" t="str">
        <f>'Invoices Import 2024'!Y77</f>
        <v>صنف لتسجيل موازنة المبيعات 2024</v>
      </c>
      <c r="G77" s="2">
        <f>'Invoices Import 2024'!Z77</f>
        <v>1</v>
      </c>
      <c r="H77" s="11">
        <f>'Invoices Import 2024'!H77</f>
        <v>3082000</v>
      </c>
      <c r="I77" s="2" t="str">
        <f>'Invoices Import 2024'!M77</f>
        <v>{"1034": 100.0}</v>
      </c>
      <c r="J77" s="4" t="str">
        <f>'Invoices Import 2024'!X77</f>
        <v>15%</v>
      </c>
    </row>
    <row r="78" spans="1:10" x14ac:dyDescent="0.2">
      <c r="A78" s="2" t="str">
        <f>'Invoices Import 2024'!J78</f>
        <v/>
      </c>
      <c r="B78" s="3" t="str">
        <f>'Invoices Import 2024'!E78</f>
        <v/>
      </c>
      <c r="C78" s="3" t="str">
        <f>'Invoices Import 2024'!F78</f>
        <v/>
      </c>
      <c r="D78" s="3" t="str">
        <f>'Invoices Import 2024'!P78</f>
        <v/>
      </c>
      <c r="E78" t="str">
        <f>'Invoices Import 2024'!N78</f>
        <v>101011002</v>
      </c>
      <c r="F78" s="2" t="str">
        <f>'Invoices Import 2024'!Y78</f>
        <v>خصم ضمان أعمال</v>
      </c>
      <c r="G78" s="2">
        <f>'Invoices Import 2024'!Z78</f>
        <v>-1</v>
      </c>
      <c r="H78" s="11">
        <f>'Invoices Import 2024'!H78</f>
        <v>616400</v>
      </c>
      <c r="I78" s="2" t="str">
        <f>'Invoices Import 2024'!M78</f>
        <v>{"1034": 100.0}</v>
      </c>
      <c r="J78" s="4" t="str">
        <f>'Invoices Import 2024'!X78</f>
        <v/>
      </c>
    </row>
    <row r="79" spans="1:10" x14ac:dyDescent="0.2">
      <c r="A79" s="2" t="str">
        <f>'Invoices Import 2024'!J79</f>
        <v/>
      </c>
      <c r="B79" s="3" t="str">
        <f>'Invoices Import 2024'!E79</f>
        <v/>
      </c>
      <c r="C79" s="3" t="str">
        <f>'Invoices Import 2024'!F79</f>
        <v/>
      </c>
      <c r="D79" s="3" t="str">
        <f>'Invoices Import 2024'!P79</f>
        <v/>
      </c>
      <c r="E79" t="str">
        <f>'Invoices Import 2024'!N79</f>
        <v>2010306</v>
      </c>
      <c r="F79" s="2" t="str">
        <f>'Invoices Import 2024'!Y79</f>
        <v>خصم دفعة مقدمة</v>
      </c>
      <c r="G79" s="2">
        <f>'Invoices Import 2024'!Z79</f>
        <v>-1</v>
      </c>
      <c r="H79" s="11">
        <f>'Invoices Import 2024'!H79</f>
        <v>154100</v>
      </c>
      <c r="I79" s="2" t="str">
        <f>'Invoices Import 2024'!M79</f>
        <v>{"1034": 100.0}</v>
      </c>
      <c r="J79" s="4" t="str">
        <f>'Invoices Import 2024'!X79</f>
        <v>15%</v>
      </c>
    </row>
    <row r="80" spans="1:10" ht="28.5" x14ac:dyDescent="0.2">
      <c r="A80" s="2" t="str">
        <f>'Invoices Import 2024'!J80</f>
        <v>شركة مجموعة الدكتور سليمان الحبيب للخدمات الطبية</v>
      </c>
      <c r="B80" s="3">
        <f>'Invoices Import 2024'!E80</f>
        <v>45351</v>
      </c>
      <c r="C80" s="3">
        <f>'Invoices Import 2024'!F80</f>
        <v>45351</v>
      </c>
      <c r="D80" s="3">
        <f>'Invoices Import 2024'!P80</f>
        <v>45381</v>
      </c>
      <c r="E80" t="str">
        <f>'Invoices Import 2024'!N80</f>
        <v>4010202</v>
      </c>
      <c r="F80" s="2" t="str">
        <f>'Invoices Import 2024'!Y80</f>
        <v>صنف لتسجيل موازنة المبيعات 2024</v>
      </c>
      <c r="G80" s="2">
        <f>'Invoices Import 2024'!Z80</f>
        <v>1</v>
      </c>
      <c r="H80" s="11">
        <f>'Invoices Import 2024'!H80</f>
        <v>246469</v>
      </c>
      <c r="I80" s="2" t="str">
        <f>'Invoices Import 2024'!M80</f>
        <v>{"986": 100.0}</v>
      </c>
      <c r="J80" s="4" t="str">
        <f>'Invoices Import 2024'!X80</f>
        <v>15%</v>
      </c>
    </row>
    <row r="81" spans="1:10" x14ac:dyDescent="0.2">
      <c r="A81" s="2" t="str">
        <f>'Invoices Import 2024'!J81</f>
        <v/>
      </c>
      <c r="B81" s="3" t="str">
        <f>'Invoices Import 2024'!E81</f>
        <v/>
      </c>
      <c r="C81" s="3" t="str">
        <f>'Invoices Import 2024'!F81</f>
        <v/>
      </c>
      <c r="D81" s="3" t="str">
        <f>'Invoices Import 2024'!P81</f>
        <v/>
      </c>
      <c r="E81" t="str">
        <f>'Invoices Import 2024'!N81</f>
        <v>101011002</v>
      </c>
      <c r="F81" s="2" t="str">
        <f>'Invoices Import 2024'!Y81</f>
        <v>خصم ضمان أعمال</v>
      </c>
      <c r="G81" s="2">
        <f>'Invoices Import 2024'!Z81</f>
        <v>-1</v>
      </c>
      <c r="H81" s="11">
        <f>'Invoices Import 2024'!H81</f>
        <v>123235</v>
      </c>
      <c r="I81" s="2" t="str">
        <f>'Invoices Import 2024'!M81</f>
        <v>{"986": 100.0}</v>
      </c>
      <c r="J81" s="4" t="str">
        <f>'Invoices Import 2024'!X81</f>
        <v/>
      </c>
    </row>
    <row r="82" spans="1:10" x14ac:dyDescent="0.2">
      <c r="A82" s="2" t="str">
        <f>'Invoices Import 2024'!J82</f>
        <v/>
      </c>
      <c r="B82" s="3" t="str">
        <f>'Invoices Import 2024'!E82</f>
        <v/>
      </c>
      <c r="C82" s="3" t="str">
        <f>'Invoices Import 2024'!F82</f>
        <v/>
      </c>
      <c r="D82" s="3" t="str">
        <f>'Invoices Import 2024'!P82</f>
        <v/>
      </c>
      <c r="E82" t="str">
        <f>'Invoices Import 2024'!N82</f>
        <v>2010306</v>
      </c>
      <c r="F82" s="2" t="str">
        <f>'Invoices Import 2024'!Y82</f>
        <v>خصم دفعة مقدمة</v>
      </c>
      <c r="G82" s="2">
        <f>'Invoices Import 2024'!Z82</f>
        <v>-1</v>
      </c>
      <c r="H82" s="11">
        <f>'Invoices Import 2024'!H82</f>
        <v>12323</v>
      </c>
      <c r="I82" s="2" t="str">
        <f>'Invoices Import 2024'!M82</f>
        <v>{"986": 100.0}</v>
      </c>
      <c r="J82" s="4" t="str">
        <f>'Invoices Import 2024'!X82</f>
        <v>15%</v>
      </c>
    </row>
    <row r="83" spans="1:10" x14ac:dyDescent="0.2">
      <c r="A83" s="2" t="str">
        <f>'Invoices Import 2024'!J83</f>
        <v>شركة الخريجى للتجارة و المقاولات</v>
      </c>
      <c r="B83" s="3">
        <f>'Invoices Import 2024'!E83</f>
        <v>45351</v>
      </c>
      <c r="C83" s="3">
        <f>'Invoices Import 2024'!F83</f>
        <v>45351</v>
      </c>
      <c r="D83" s="3">
        <f>'Invoices Import 2024'!P83</f>
        <v>45381</v>
      </c>
      <c r="E83" t="str">
        <f>'Invoices Import 2024'!N83</f>
        <v>4010202</v>
      </c>
      <c r="F83" s="2" t="str">
        <f>'Invoices Import 2024'!Y83</f>
        <v>صنف لتسجيل موازنة المبيعات 2024</v>
      </c>
      <c r="G83" s="2">
        <f>'Invoices Import 2024'!Z83</f>
        <v>1</v>
      </c>
      <c r="H83" s="11">
        <f>'Invoices Import 2024'!H83</f>
        <v>1190930</v>
      </c>
      <c r="I83" s="2" t="str">
        <f>'Invoices Import 2024'!M83</f>
        <v>{"1011": 100.0}</v>
      </c>
      <c r="J83" s="4" t="str">
        <f>'Invoices Import 2024'!X83</f>
        <v>15%</v>
      </c>
    </row>
    <row r="84" spans="1:10" x14ac:dyDescent="0.2">
      <c r="A84" s="2" t="str">
        <f>'Invoices Import 2024'!J84</f>
        <v/>
      </c>
      <c r="B84" s="3" t="str">
        <f>'Invoices Import 2024'!E84</f>
        <v/>
      </c>
      <c r="C84" s="3" t="str">
        <f>'Invoices Import 2024'!F84</f>
        <v/>
      </c>
      <c r="D84" s="3" t="str">
        <f>'Invoices Import 2024'!P84</f>
        <v/>
      </c>
      <c r="E84" t="str">
        <f>'Invoices Import 2024'!N84</f>
        <v>101011002</v>
      </c>
      <c r="F84" s="2" t="str">
        <f>'Invoices Import 2024'!Y84</f>
        <v>خصم ضمان أعمال</v>
      </c>
      <c r="G84" s="2">
        <f>'Invoices Import 2024'!Z84</f>
        <v>-1</v>
      </c>
      <c r="H84" s="11">
        <f>'Invoices Import 2024'!H84</f>
        <v>297732</v>
      </c>
      <c r="I84" s="2" t="str">
        <f>'Invoices Import 2024'!M84</f>
        <v>{"1011": 100.0}</v>
      </c>
      <c r="J84" s="4" t="str">
        <f>'Invoices Import 2024'!X84</f>
        <v/>
      </c>
    </row>
    <row r="85" spans="1:10" x14ac:dyDescent="0.2">
      <c r="A85" s="2" t="str">
        <f>'Invoices Import 2024'!J85</f>
        <v/>
      </c>
      <c r="B85" s="3" t="str">
        <f>'Invoices Import 2024'!E85</f>
        <v/>
      </c>
      <c r="C85" s="3" t="str">
        <f>'Invoices Import 2024'!F85</f>
        <v/>
      </c>
      <c r="D85" s="3" t="str">
        <f>'Invoices Import 2024'!P85</f>
        <v/>
      </c>
      <c r="E85" t="str">
        <f>'Invoices Import 2024'!N85</f>
        <v>2010306</v>
      </c>
      <c r="F85" s="2" t="str">
        <f>'Invoices Import 2024'!Y85</f>
        <v>خصم دفعة مقدمة</v>
      </c>
      <c r="G85" s="2">
        <f>'Invoices Import 2024'!Z85</f>
        <v>-1</v>
      </c>
      <c r="H85" s="11">
        <f>'Invoices Import 2024'!H85</f>
        <v>119093</v>
      </c>
      <c r="I85" s="2" t="str">
        <f>'Invoices Import 2024'!M85</f>
        <v>{"1011": 100.0}</v>
      </c>
      <c r="J85" s="4" t="str">
        <f>'Invoices Import 2024'!X85</f>
        <v>15%</v>
      </c>
    </row>
    <row r="86" spans="1:10" x14ac:dyDescent="0.2">
      <c r="A86" s="2" t="str">
        <f>'Invoices Import 2024'!J86</f>
        <v>شركة تحالف بكين و موبكو للمقاولات</v>
      </c>
      <c r="B86" s="3">
        <f>'Invoices Import 2024'!E86</f>
        <v>45351</v>
      </c>
      <c r="C86" s="3">
        <f>'Invoices Import 2024'!F86</f>
        <v>45351</v>
      </c>
      <c r="D86" s="3">
        <f>'Invoices Import 2024'!P86</f>
        <v>45381</v>
      </c>
      <c r="E86" t="str">
        <f>'Invoices Import 2024'!N86</f>
        <v>4010202</v>
      </c>
      <c r="F86" s="2" t="str">
        <f>'Invoices Import 2024'!Y86</f>
        <v>صنف لتسجيل موازنة المبيعات 2024</v>
      </c>
      <c r="G86" s="2">
        <f>'Invoices Import 2024'!Z86</f>
        <v>1</v>
      </c>
      <c r="H86" s="11">
        <f>'Invoices Import 2024'!H86</f>
        <v>535612</v>
      </c>
      <c r="I86" s="2" t="str">
        <f>'Invoices Import 2024'!M86</f>
        <v>{"1008": 100.0}</v>
      </c>
      <c r="J86" s="4" t="str">
        <f>'Invoices Import 2024'!X86</f>
        <v>15%</v>
      </c>
    </row>
    <row r="87" spans="1:10" x14ac:dyDescent="0.2">
      <c r="A87" s="2" t="str">
        <f>'Invoices Import 2024'!J87</f>
        <v/>
      </c>
      <c r="B87" s="3" t="str">
        <f>'Invoices Import 2024'!E87</f>
        <v/>
      </c>
      <c r="C87" s="3" t="str">
        <f>'Invoices Import 2024'!F87</f>
        <v/>
      </c>
      <c r="D87" s="3" t="str">
        <f>'Invoices Import 2024'!P87</f>
        <v/>
      </c>
      <c r="E87" t="str">
        <f>'Invoices Import 2024'!N87</f>
        <v>101011002</v>
      </c>
      <c r="F87" s="2" t="str">
        <f>'Invoices Import 2024'!Y87</f>
        <v>خصم ضمان أعمال</v>
      </c>
      <c r="G87" s="2">
        <f>'Invoices Import 2024'!Z87</f>
        <v>-1</v>
      </c>
      <c r="H87" s="11">
        <f>'Invoices Import 2024'!H87</f>
        <v>133903</v>
      </c>
      <c r="I87" s="2" t="str">
        <f>'Invoices Import 2024'!M87</f>
        <v>{"1008": 100.0}</v>
      </c>
      <c r="J87" s="4" t="str">
        <f>'Invoices Import 2024'!X87</f>
        <v/>
      </c>
    </row>
    <row r="88" spans="1:10" x14ac:dyDescent="0.2">
      <c r="A88" s="2" t="str">
        <f>'Invoices Import 2024'!J88</f>
        <v/>
      </c>
      <c r="B88" s="3" t="str">
        <f>'Invoices Import 2024'!E88</f>
        <v/>
      </c>
      <c r="C88" s="3" t="str">
        <f>'Invoices Import 2024'!F88</f>
        <v/>
      </c>
      <c r="D88" s="3" t="str">
        <f>'Invoices Import 2024'!P88</f>
        <v/>
      </c>
      <c r="E88" t="str">
        <f>'Invoices Import 2024'!N88</f>
        <v>2010306</v>
      </c>
      <c r="F88" s="2" t="str">
        <f>'Invoices Import 2024'!Y88</f>
        <v>خصم دفعة مقدمة</v>
      </c>
      <c r="G88" s="2">
        <f>'Invoices Import 2024'!Z88</f>
        <v>-1</v>
      </c>
      <c r="H88" s="11">
        <f>'Invoices Import 2024'!H88</f>
        <v>0</v>
      </c>
      <c r="I88" s="2" t="str">
        <f>'Invoices Import 2024'!M88</f>
        <v>{"1008": 100.0}</v>
      </c>
      <c r="J88" s="4" t="str">
        <f>'Invoices Import 2024'!X88</f>
        <v>15%</v>
      </c>
    </row>
    <row r="89" spans="1:10" x14ac:dyDescent="0.2">
      <c r="A89" s="2" t="str">
        <f>'Invoices Import 2024'!J89</f>
        <v>شركة محمد محمد الراشد للتجارة والمقاولات</v>
      </c>
      <c r="B89" s="3">
        <f>'Invoices Import 2024'!E89</f>
        <v>45351</v>
      </c>
      <c r="C89" s="3">
        <f>'Invoices Import 2024'!F89</f>
        <v>45351</v>
      </c>
      <c r="D89" s="3">
        <f>'Invoices Import 2024'!P89</f>
        <v>45358</v>
      </c>
      <c r="E89" t="str">
        <f>'Invoices Import 2024'!N89</f>
        <v>4010202</v>
      </c>
      <c r="F89" s="2" t="str">
        <f>'Invoices Import 2024'!Y89</f>
        <v>صنف لتسجيل موازنة المبيعات 2024</v>
      </c>
      <c r="G89" s="2">
        <f>'Invoices Import 2024'!Z89</f>
        <v>1</v>
      </c>
      <c r="H89" s="11">
        <f>'Invoices Import 2024'!H89</f>
        <v>3847074</v>
      </c>
      <c r="I89" s="2" t="str">
        <f>'Invoices Import 2024'!M89</f>
        <v>{"1019": 100.0}</v>
      </c>
      <c r="J89" s="4" t="str">
        <f>'Invoices Import 2024'!X89</f>
        <v>15%</v>
      </c>
    </row>
    <row r="90" spans="1:10" x14ac:dyDescent="0.2">
      <c r="A90" s="2" t="str">
        <f>'Invoices Import 2024'!J90</f>
        <v/>
      </c>
      <c r="B90" s="3" t="str">
        <f>'Invoices Import 2024'!E90</f>
        <v/>
      </c>
      <c r="C90" s="3" t="str">
        <f>'Invoices Import 2024'!F90</f>
        <v/>
      </c>
      <c r="D90" s="3" t="str">
        <f>'Invoices Import 2024'!P90</f>
        <v/>
      </c>
      <c r="E90" t="str">
        <f>'Invoices Import 2024'!N90</f>
        <v>101011002</v>
      </c>
      <c r="F90" s="2" t="str">
        <f>'Invoices Import 2024'!Y90</f>
        <v>خصم ضمان أعمال</v>
      </c>
      <c r="G90" s="2">
        <f>'Invoices Import 2024'!Z90</f>
        <v>-1</v>
      </c>
      <c r="H90" s="11">
        <f>'Invoices Import 2024'!H90</f>
        <v>769415</v>
      </c>
      <c r="I90" s="2" t="str">
        <f>'Invoices Import 2024'!M90</f>
        <v>{"1019": 100.0}</v>
      </c>
      <c r="J90" s="4" t="str">
        <f>'Invoices Import 2024'!X90</f>
        <v/>
      </c>
    </row>
    <row r="91" spans="1:10" x14ac:dyDescent="0.2">
      <c r="A91" s="2" t="str">
        <f>'Invoices Import 2024'!J91</f>
        <v/>
      </c>
      <c r="B91" s="3" t="str">
        <f>'Invoices Import 2024'!E91</f>
        <v/>
      </c>
      <c r="C91" s="3" t="str">
        <f>'Invoices Import 2024'!F91</f>
        <v/>
      </c>
      <c r="D91" s="3" t="str">
        <f>'Invoices Import 2024'!P91</f>
        <v/>
      </c>
      <c r="E91" t="str">
        <f>'Invoices Import 2024'!N91</f>
        <v>2010306</v>
      </c>
      <c r="F91" s="2" t="str">
        <f>'Invoices Import 2024'!Y91</f>
        <v>خصم دفعة مقدمة</v>
      </c>
      <c r="G91" s="2">
        <f>'Invoices Import 2024'!Z91</f>
        <v>-1</v>
      </c>
      <c r="H91" s="11">
        <f>'Invoices Import 2024'!H91</f>
        <v>384707</v>
      </c>
      <c r="I91" s="2" t="str">
        <f>'Invoices Import 2024'!M91</f>
        <v>{"1019": 100.0}</v>
      </c>
      <c r="J91" s="4" t="str">
        <f>'Invoices Import 2024'!X91</f>
        <v>15%</v>
      </c>
    </row>
    <row r="92" spans="1:10" x14ac:dyDescent="0.2">
      <c r="A92" s="2" t="str">
        <f>'Invoices Import 2024'!J92</f>
        <v>شركة بى اى سى العربية المحدودة</v>
      </c>
      <c r="B92" s="3">
        <f>'Invoices Import 2024'!E92</f>
        <v>45351</v>
      </c>
      <c r="C92" s="3">
        <f>'Invoices Import 2024'!F92</f>
        <v>45351</v>
      </c>
      <c r="D92" s="3">
        <f>'Invoices Import 2024'!P92</f>
        <v>45381</v>
      </c>
      <c r="E92" t="str">
        <f>'Invoices Import 2024'!N92</f>
        <v>4010202</v>
      </c>
      <c r="F92" s="2" t="str">
        <f>'Invoices Import 2024'!Y92</f>
        <v>صنف لتسجيل موازنة المبيعات 2024</v>
      </c>
      <c r="G92" s="2">
        <f>'Invoices Import 2024'!Z92</f>
        <v>1</v>
      </c>
      <c r="H92" s="11">
        <f>'Invoices Import 2024'!H92</f>
        <v>113527</v>
      </c>
      <c r="I92" s="2" t="str">
        <f>'Invoices Import 2024'!M92</f>
        <v>{"997": 100.0}</v>
      </c>
      <c r="J92" s="4" t="str">
        <f>'Invoices Import 2024'!X92</f>
        <v>15%</v>
      </c>
    </row>
    <row r="93" spans="1:10" x14ac:dyDescent="0.2">
      <c r="A93" s="2" t="str">
        <f>'Invoices Import 2024'!J93</f>
        <v/>
      </c>
      <c r="B93" s="3" t="str">
        <f>'Invoices Import 2024'!E93</f>
        <v/>
      </c>
      <c r="C93" s="3" t="str">
        <f>'Invoices Import 2024'!F93</f>
        <v/>
      </c>
      <c r="D93" s="3" t="str">
        <f>'Invoices Import 2024'!P93</f>
        <v/>
      </c>
      <c r="E93" t="str">
        <f>'Invoices Import 2024'!N93</f>
        <v>101011002</v>
      </c>
      <c r="F93" s="2" t="str">
        <f>'Invoices Import 2024'!Y93</f>
        <v>خصم ضمان أعمال</v>
      </c>
      <c r="G93" s="2">
        <f>'Invoices Import 2024'!Z93</f>
        <v>-1</v>
      </c>
      <c r="H93" s="11">
        <f>'Invoices Import 2024'!H93</f>
        <v>56764</v>
      </c>
      <c r="I93" s="2" t="str">
        <f>'Invoices Import 2024'!M93</f>
        <v>{"997": 100.0}</v>
      </c>
      <c r="J93" s="4" t="str">
        <f>'Invoices Import 2024'!X93</f>
        <v/>
      </c>
    </row>
    <row r="94" spans="1:10" x14ac:dyDescent="0.2">
      <c r="A94" s="2" t="str">
        <f>'Invoices Import 2024'!J94</f>
        <v/>
      </c>
      <c r="B94" s="3" t="str">
        <f>'Invoices Import 2024'!E94</f>
        <v/>
      </c>
      <c r="C94" s="3" t="str">
        <f>'Invoices Import 2024'!F94</f>
        <v/>
      </c>
      <c r="D94" s="3" t="str">
        <f>'Invoices Import 2024'!P94</f>
        <v/>
      </c>
      <c r="E94" t="str">
        <f>'Invoices Import 2024'!N94</f>
        <v>2010306</v>
      </c>
      <c r="F94" s="2" t="str">
        <f>'Invoices Import 2024'!Y94</f>
        <v>خصم دفعة مقدمة</v>
      </c>
      <c r="G94" s="2">
        <f>'Invoices Import 2024'!Z94</f>
        <v>-1</v>
      </c>
      <c r="H94" s="11">
        <f>'Invoices Import 2024'!H94</f>
        <v>11353</v>
      </c>
      <c r="I94" s="2" t="str">
        <f>'Invoices Import 2024'!M94</f>
        <v>{"997": 100.0}</v>
      </c>
      <c r="J94" s="4" t="str">
        <f>'Invoices Import 2024'!X94</f>
        <v>15%</v>
      </c>
    </row>
    <row r="95" spans="1:10" x14ac:dyDescent="0.2">
      <c r="A95" s="2" t="str">
        <f>'Invoices Import 2024'!J95</f>
        <v>الآعمال المدنية المشروع المشترك</v>
      </c>
      <c r="B95" s="3">
        <f>'Invoices Import 2024'!E95</f>
        <v>45351</v>
      </c>
      <c r="C95" s="3">
        <f>'Invoices Import 2024'!F95</f>
        <v>45351</v>
      </c>
      <c r="D95" s="3">
        <f>'Invoices Import 2024'!P95</f>
        <v>45396</v>
      </c>
      <c r="E95" t="str">
        <f>'Invoices Import 2024'!N95</f>
        <v>4010202</v>
      </c>
      <c r="F95" s="2" t="str">
        <f>'Invoices Import 2024'!Y95</f>
        <v>صنف لتسجيل موازنة المبيعات 2024</v>
      </c>
      <c r="G95" s="2">
        <f>'Invoices Import 2024'!Z95</f>
        <v>1</v>
      </c>
      <c r="H95" s="11">
        <f>'Invoices Import 2024'!H95</f>
        <v>2367580</v>
      </c>
      <c r="I95" s="2" t="str">
        <f>'Invoices Import 2024'!M95</f>
        <v>{"911": 100.0}</v>
      </c>
      <c r="J95" s="4" t="str">
        <f>'Invoices Import 2024'!X95</f>
        <v>15%</v>
      </c>
    </row>
    <row r="96" spans="1:10" x14ac:dyDescent="0.2">
      <c r="A96" s="2" t="str">
        <f>'Invoices Import 2024'!J96</f>
        <v/>
      </c>
      <c r="B96" s="3" t="str">
        <f>'Invoices Import 2024'!E96</f>
        <v/>
      </c>
      <c r="C96" s="3" t="str">
        <f>'Invoices Import 2024'!F96</f>
        <v/>
      </c>
      <c r="D96" s="3" t="str">
        <f>'Invoices Import 2024'!P96</f>
        <v/>
      </c>
      <c r="E96" t="str">
        <f>'Invoices Import 2024'!N96</f>
        <v>101011002</v>
      </c>
      <c r="F96" s="2" t="str">
        <f>'Invoices Import 2024'!Y96</f>
        <v>خصم ضمان أعمال</v>
      </c>
      <c r="G96" s="2">
        <f>'Invoices Import 2024'!Z96</f>
        <v>-1</v>
      </c>
      <c r="H96" s="11">
        <f>'Invoices Import 2024'!H96</f>
        <v>139214</v>
      </c>
      <c r="I96" s="2" t="str">
        <f>'Invoices Import 2024'!M96</f>
        <v>{"911": 100.0}</v>
      </c>
      <c r="J96" s="4" t="str">
        <f>'Invoices Import 2024'!X96</f>
        <v/>
      </c>
    </row>
    <row r="97" spans="1:10" x14ac:dyDescent="0.2">
      <c r="A97" s="2" t="str">
        <f>'Invoices Import 2024'!J97</f>
        <v/>
      </c>
      <c r="B97" s="3" t="str">
        <f>'Invoices Import 2024'!E97</f>
        <v/>
      </c>
      <c r="C97" s="3" t="str">
        <f>'Invoices Import 2024'!F97</f>
        <v/>
      </c>
      <c r="D97" s="3" t="str">
        <f>'Invoices Import 2024'!P97</f>
        <v/>
      </c>
      <c r="E97" t="str">
        <f>'Invoices Import 2024'!N97</f>
        <v>2010306</v>
      </c>
      <c r="F97" s="2" t="str">
        <f>'Invoices Import 2024'!Y97</f>
        <v>خصم دفعة مقدمة</v>
      </c>
      <c r="G97" s="2">
        <f>'Invoices Import 2024'!Z97</f>
        <v>-1</v>
      </c>
      <c r="H97" s="11">
        <f>'Invoices Import 2024'!H97</f>
        <v>355137</v>
      </c>
      <c r="I97" s="2" t="str">
        <f>'Invoices Import 2024'!M97</f>
        <v>{"911": 100.0}</v>
      </c>
      <c r="J97" s="4" t="str">
        <f>'Invoices Import 2024'!X97</f>
        <v>15%</v>
      </c>
    </row>
    <row r="98" spans="1:10" x14ac:dyDescent="0.2">
      <c r="A98" s="2" t="str">
        <f>'Invoices Import 2024'!J98</f>
        <v>شركة السيف مهندسون ومقاولون</v>
      </c>
      <c r="B98" s="3">
        <f>'Invoices Import 2024'!E98</f>
        <v>45351</v>
      </c>
      <c r="C98" s="3">
        <f>'Invoices Import 2024'!F98</f>
        <v>45351</v>
      </c>
      <c r="D98" s="3">
        <f>'Invoices Import 2024'!P98</f>
        <v>45441</v>
      </c>
      <c r="E98" t="str">
        <f>'Invoices Import 2024'!N98</f>
        <v>4010202</v>
      </c>
      <c r="F98" s="2" t="str">
        <f>'Invoices Import 2024'!Y98</f>
        <v>صنف لتسجيل موازنة المبيعات 2024</v>
      </c>
      <c r="G98" s="2">
        <f>'Invoices Import 2024'!Z98</f>
        <v>1</v>
      </c>
      <c r="H98" s="11">
        <f>'Invoices Import 2024'!H98</f>
        <v>158442</v>
      </c>
      <c r="I98" s="2" t="str">
        <f>'Invoices Import 2024'!M98</f>
        <v>{"869": 100.0}</v>
      </c>
      <c r="J98" s="4" t="str">
        <f>'Invoices Import 2024'!X98</f>
        <v>15%</v>
      </c>
    </row>
    <row r="99" spans="1:10" x14ac:dyDescent="0.2">
      <c r="A99" s="2" t="str">
        <f>'Invoices Import 2024'!J99</f>
        <v/>
      </c>
      <c r="B99" s="3" t="str">
        <f>'Invoices Import 2024'!E99</f>
        <v/>
      </c>
      <c r="C99" s="3" t="str">
        <f>'Invoices Import 2024'!F99</f>
        <v/>
      </c>
      <c r="D99" s="3" t="str">
        <f>'Invoices Import 2024'!P99</f>
        <v/>
      </c>
      <c r="E99" t="str">
        <f>'Invoices Import 2024'!N99</f>
        <v>101011002</v>
      </c>
      <c r="F99" s="2" t="str">
        <f>'Invoices Import 2024'!Y99</f>
        <v>خصم ضمان أعمال</v>
      </c>
      <c r="G99" s="2">
        <f>'Invoices Import 2024'!Z99</f>
        <v>-1</v>
      </c>
      <c r="H99" s="11">
        <f>'Invoices Import 2024'!H99</f>
        <v>0</v>
      </c>
      <c r="I99" s="2" t="str">
        <f>'Invoices Import 2024'!M99</f>
        <v>{"869": 100.0}</v>
      </c>
      <c r="J99" s="4" t="str">
        <f>'Invoices Import 2024'!X99</f>
        <v/>
      </c>
    </row>
    <row r="100" spans="1:10" x14ac:dyDescent="0.2">
      <c r="A100" s="2" t="str">
        <f>'Invoices Import 2024'!J100</f>
        <v/>
      </c>
      <c r="B100" s="3" t="str">
        <f>'Invoices Import 2024'!E100</f>
        <v/>
      </c>
      <c r="C100" s="3" t="str">
        <f>'Invoices Import 2024'!F100</f>
        <v/>
      </c>
      <c r="D100" s="3" t="str">
        <f>'Invoices Import 2024'!P100</f>
        <v/>
      </c>
      <c r="E100" t="str">
        <f>'Invoices Import 2024'!N100</f>
        <v>2010306</v>
      </c>
      <c r="F100" s="2" t="str">
        <f>'Invoices Import 2024'!Y100</f>
        <v>خصم دفعة مقدمة</v>
      </c>
      <c r="G100" s="2">
        <f>'Invoices Import 2024'!Z100</f>
        <v>-1</v>
      </c>
      <c r="H100" s="11">
        <f>'Invoices Import 2024'!H100</f>
        <v>0</v>
      </c>
      <c r="I100" s="2" t="str">
        <f>'Invoices Import 2024'!M100</f>
        <v>{"869": 100.0}</v>
      </c>
      <c r="J100" s="4" t="str">
        <f>'Invoices Import 2024'!X100</f>
        <v>15%</v>
      </c>
    </row>
    <row r="101" spans="1:10" x14ac:dyDescent="0.2">
      <c r="A101" s="2" t="str">
        <f>'Invoices Import 2024'!J101</f>
        <v>شركة وسائل التعمير للمقاولات</v>
      </c>
      <c r="B101" s="3">
        <f>'Invoices Import 2024'!E101</f>
        <v>45351</v>
      </c>
      <c r="C101" s="3">
        <f>'Invoices Import 2024'!F101</f>
        <v>45351</v>
      </c>
      <c r="D101" s="3">
        <f>'Invoices Import 2024'!P101</f>
        <v>45366</v>
      </c>
      <c r="E101" t="str">
        <f>'Invoices Import 2024'!N101</f>
        <v>4010202</v>
      </c>
      <c r="F101" s="2" t="str">
        <f>'Invoices Import 2024'!Y101</f>
        <v>صنف لتسجيل موازنة المبيعات 2024</v>
      </c>
      <c r="G101" s="2">
        <f>'Invoices Import 2024'!Z101</f>
        <v>1</v>
      </c>
      <c r="H101" s="11">
        <f>'Invoices Import 2024'!H101</f>
        <v>465583</v>
      </c>
      <c r="I101" s="2" t="str">
        <f>'Invoices Import 2024'!M101</f>
        <v>{"1005": 100.0}</v>
      </c>
      <c r="J101" s="4" t="str">
        <f>'Invoices Import 2024'!X101</f>
        <v>15%</v>
      </c>
    </row>
    <row r="102" spans="1:10" x14ac:dyDescent="0.2">
      <c r="A102" s="2" t="str">
        <f>'Invoices Import 2024'!J102</f>
        <v/>
      </c>
      <c r="B102" s="3" t="str">
        <f>'Invoices Import 2024'!E102</f>
        <v/>
      </c>
      <c r="C102" s="3" t="str">
        <f>'Invoices Import 2024'!F102</f>
        <v/>
      </c>
      <c r="D102" s="3" t="str">
        <f>'Invoices Import 2024'!P102</f>
        <v/>
      </c>
      <c r="E102" t="str">
        <f>'Invoices Import 2024'!N102</f>
        <v>101011002</v>
      </c>
      <c r="F102" s="2" t="str">
        <f>'Invoices Import 2024'!Y102</f>
        <v>خصم ضمان أعمال</v>
      </c>
      <c r="G102" s="2">
        <f>'Invoices Import 2024'!Z102</f>
        <v>-1</v>
      </c>
      <c r="H102" s="11">
        <f>'Invoices Import 2024'!H102</f>
        <v>0</v>
      </c>
      <c r="I102" s="2" t="str">
        <f>'Invoices Import 2024'!M102</f>
        <v>{"1005": 100.0}</v>
      </c>
      <c r="J102" s="4" t="str">
        <f>'Invoices Import 2024'!X102</f>
        <v/>
      </c>
    </row>
    <row r="103" spans="1:10" x14ac:dyDescent="0.2">
      <c r="A103" s="2" t="str">
        <f>'Invoices Import 2024'!J103</f>
        <v/>
      </c>
      <c r="B103" s="3" t="str">
        <f>'Invoices Import 2024'!E103</f>
        <v/>
      </c>
      <c r="C103" s="3" t="str">
        <f>'Invoices Import 2024'!F103</f>
        <v/>
      </c>
      <c r="D103" s="3" t="str">
        <f>'Invoices Import 2024'!P103</f>
        <v/>
      </c>
      <c r="E103" t="str">
        <f>'Invoices Import 2024'!N103</f>
        <v>2010306</v>
      </c>
      <c r="F103" s="2" t="str">
        <f>'Invoices Import 2024'!Y103</f>
        <v>خصم دفعة مقدمة</v>
      </c>
      <c r="G103" s="2">
        <f>'Invoices Import 2024'!Z103</f>
        <v>-1</v>
      </c>
      <c r="H103" s="11">
        <f>'Invoices Import 2024'!H103</f>
        <v>0</v>
      </c>
      <c r="I103" s="2" t="str">
        <f>'Invoices Import 2024'!M103</f>
        <v>{"1005": 100.0}</v>
      </c>
      <c r="J103" s="4" t="str">
        <f>'Invoices Import 2024'!X103</f>
        <v>15%</v>
      </c>
    </row>
    <row r="104" spans="1:10" x14ac:dyDescent="0.2">
      <c r="A104" s="2" t="str">
        <f>'Invoices Import 2024'!J104</f>
        <v>شركة التعفف للأعمال الكهربائية</v>
      </c>
      <c r="B104" s="3">
        <f>'Invoices Import 2024'!E104</f>
        <v>45351</v>
      </c>
      <c r="C104" s="3">
        <f>'Invoices Import 2024'!F104</f>
        <v>45351</v>
      </c>
      <c r="D104" s="3">
        <f>'Invoices Import 2024'!P104</f>
        <v>45381</v>
      </c>
      <c r="E104" t="str">
        <f>'Invoices Import 2024'!N104</f>
        <v>4010202</v>
      </c>
      <c r="F104" s="2" t="str">
        <f>'Invoices Import 2024'!Y104</f>
        <v>صنف لتسجيل موازنة المبيعات 2024</v>
      </c>
      <c r="G104" s="2">
        <f>'Invoices Import 2024'!Z104</f>
        <v>1</v>
      </c>
      <c r="H104" s="11">
        <f>'Invoices Import 2024'!H104</f>
        <v>350000</v>
      </c>
      <c r="I104" s="2" t="str">
        <f>'Invoices Import 2024'!M104</f>
        <v>{"1002": 100.0}</v>
      </c>
      <c r="J104" s="4" t="str">
        <f>'Invoices Import 2024'!X104</f>
        <v>15%</v>
      </c>
    </row>
    <row r="105" spans="1:10" x14ac:dyDescent="0.2">
      <c r="A105" s="2" t="str">
        <f>'Invoices Import 2024'!J105</f>
        <v/>
      </c>
      <c r="B105" s="3" t="str">
        <f>'Invoices Import 2024'!E105</f>
        <v/>
      </c>
      <c r="C105" s="3" t="str">
        <f>'Invoices Import 2024'!F105</f>
        <v/>
      </c>
      <c r="D105" s="3" t="str">
        <f>'Invoices Import 2024'!P105</f>
        <v/>
      </c>
      <c r="E105" t="str">
        <f>'Invoices Import 2024'!N105</f>
        <v>101011002</v>
      </c>
      <c r="F105" s="2" t="str">
        <f>'Invoices Import 2024'!Y105</f>
        <v>خصم ضمان أعمال</v>
      </c>
      <c r="G105" s="2">
        <f>'Invoices Import 2024'!Z105</f>
        <v>-1</v>
      </c>
      <c r="H105" s="11">
        <f>'Invoices Import 2024'!H105</f>
        <v>0</v>
      </c>
      <c r="I105" s="2" t="str">
        <f>'Invoices Import 2024'!M105</f>
        <v>{"1002": 100.0}</v>
      </c>
      <c r="J105" s="4" t="str">
        <f>'Invoices Import 2024'!X105</f>
        <v/>
      </c>
    </row>
    <row r="106" spans="1:10" x14ac:dyDescent="0.2">
      <c r="A106" s="2" t="str">
        <f>'Invoices Import 2024'!J106</f>
        <v/>
      </c>
      <c r="B106" s="3" t="str">
        <f>'Invoices Import 2024'!E106</f>
        <v/>
      </c>
      <c r="C106" s="3" t="str">
        <f>'Invoices Import 2024'!F106</f>
        <v/>
      </c>
      <c r="D106" s="3" t="str">
        <f>'Invoices Import 2024'!P106</f>
        <v/>
      </c>
      <c r="E106" t="str">
        <f>'Invoices Import 2024'!N106</f>
        <v>2010306</v>
      </c>
      <c r="F106" s="2" t="str">
        <f>'Invoices Import 2024'!Y106</f>
        <v>خصم دفعة مقدمة</v>
      </c>
      <c r="G106" s="2">
        <f>'Invoices Import 2024'!Z106</f>
        <v>-1</v>
      </c>
      <c r="H106" s="11">
        <f>'Invoices Import 2024'!H106</f>
        <v>35000</v>
      </c>
      <c r="I106" s="2" t="str">
        <f>'Invoices Import 2024'!M106</f>
        <v>{"1002": 100.0}</v>
      </c>
      <c r="J106" s="4" t="str">
        <f>'Invoices Import 2024'!X106</f>
        <v>15%</v>
      </c>
    </row>
    <row r="107" spans="1:10" x14ac:dyDescent="0.2">
      <c r="A107" s="2" t="str">
        <f>'Invoices Import 2024'!J107</f>
        <v>شركة الكفاح للمقاولات العامة</v>
      </c>
      <c r="B107" s="3">
        <f>'Invoices Import 2024'!E107</f>
        <v>45351</v>
      </c>
      <c r="C107" s="3">
        <f>'Invoices Import 2024'!F107</f>
        <v>45351</v>
      </c>
      <c r="D107" s="3">
        <f>'Invoices Import 2024'!P107</f>
        <v>45381</v>
      </c>
      <c r="E107" t="str">
        <f>'Invoices Import 2024'!N107</f>
        <v>4010202</v>
      </c>
      <c r="F107" s="2" t="str">
        <f>'Invoices Import 2024'!Y107</f>
        <v>صنف لتسجيل موازنة المبيعات 2024</v>
      </c>
      <c r="G107" s="2">
        <f>'Invoices Import 2024'!Z107</f>
        <v>1</v>
      </c>
      <c r="H107" s="11">
        <f>'Invoices Import 2024'!H107</f>
        <v>1002554</v>
      </c>
      <c r="I107" s="2" t="str">
        <f>'Invoices Import 2024'!M107</f>
        <v>{"955": 100.0}</v>
      </c>
      <c r="J107" s="4" t="str">
        <f>'Invoices Import 2024'!X107</f>
        <v>15%</v>
      </c>
    </row>
    <row r="108" spans="1:10" x14ac:dyDescent="0.2">
      <c r="A108" s="2" t="str">
        <f>'Invoices Import 2024'!J108</f>
        <v/>
      </c>
      <c r="B108" s="3" t="str">
        <f>'Invoices Import 2024'!E108</f>
        <v/>
      </c>
      <c r="C108" s="3" t="str">
        <f>'Invoices Import 2024'!F108</f>
        <v/>
      </c>
      <c r="D108" s="3" t="str">
        <f>'Invoices Import 2024'!P108</f>
        <v/>
      </c>
      <c r="E108" t="str">
        <f>'Invoices Import 2024'!N108</f>
        <v>101011002</v>
      </c>
      <c r="F108" s="2" t="str">
        <f>'Invoices Import 2024'!Y108</f>
        <v>خصم ضمان أعمال</v>
      </c>
      <c r="G108" s="2">
        <f>'Invoices Import 2024'!Z108</f>
        <v>-1</v>
      </c>
      <c r="H108" s="11">
        <f>'Invoices Import 2024'!H108</f>
        <v>304375</v>
      </c>
      <c r="I108" s="2" t="str">
        <f>'Invoices Import 2024'!M108</f>
        <v>{"955": 100.0}</v>
      </c>
      <c r="J108" s="4" t="str">
        <f>'Invoices Import 2024'!X108</f>
        <v/>
      </c>
    </row>
    <row r="109" spans="1:10" x14ac:dyDescent="0.2">
      <c r="A109" s="2" t="str">
        <f>'Invoices Import 2024'!J109</f>
        <v/>
      </c>
      <c r="B109" s="3" t="str">
        <f>'Invoices Import 2024'!E109</f>
        <v/>
      </c>
      <c r="C109" s="3" t="str">
        <f>'Invoices Import 2024'!F109</f>
        <v/>
      </c>
      <c r="D109" s="3" t="str">
        <f>'Invoices Import 2024'!P109</f>
        <v/>
      </c>
      <c r="E109" t="str">
        <f>'Invoices Import 2024'!N109</f>
        <v>2010306</v>
      </c>
      <c r="F109" s="2" t="str">
        <f>'Invoices Import 2024'!Y109</f>
        <v>خصم دفعة مقدمة</v>
      </c>
      <c r="G109" s="2">
        <f>'Invoices Import 2024'!Z109</f>
        <v>-1</v>
      </c>
      <c r="H109" s="11">
        <f>'Invoices Import 2024'!H109</f>
        <v>15219</v>
      </c>
      <c r="I109" s="2" t="str">
        <f>'Invoices Import 2024'!M109</f>
        <v>{"955": 100.0}</v>
      </c>
      <c r="J109" s="4" t="str">
        <f>'Invoices Import 2024'!X109</f>
        <v>15%</v>
      </c>
    </row>
    <row r="110" spans="1:10" ht="28.5" x14ac:dyDescent="0.2">
      <c r="A110" s="2" t="str">
        <f>'Invoices Import 2024'!J110</f>
        <v>شركة رضايات المحدودة - قسم الانشاءات والصيانة</v>
      </c>
      <c r="B110" s="3">
        <f>'Invoices Import 2024'!E110</f>
        <v>45351</v>
      </c>
      <c r="C110" s="3">
        <f>'Invoices Import 2024'!F110</f>
        <v>45351</v>
      </c>
      <c r="D110" s="3">
        <f>'Invoices Import 2024'!P110</f>
        <v>45381</v>
      </c>
      <c r="E110" t="str">
        <f>'Invoices Import 2024'!N110</f>
        <v>4010202</v>
      </c>
      <c r="F110" s="2" t="str">
        <f>'Invoices Import 2024'!Y110</f>
        <v>صنف لتسجيل موازنة المبيعات 2024</v>
      </c>
      <c r="G110" s="2">
        <f>'Invoices Import 2024'!Z110</f>
        <v>1</v>
      </c>
      <c r="H110" s="11">
        <f>'Invoices Import 2024'!H110</f>
        <v>549610</v>
      </c>
      <c r="I110" s="2" t="str">
        <f>'Invoices Import 2024'!M110</f>
        <v>{"928": 100.0}</v>
      </c>
      <c r="J110" s="4" t="str">
        <f>'Invoices Import 2024'!X110</f>
        <v>15%</v>
      </c>
    </row>
    <row r="111" spans="1:10" x14ac:dyDescent="0.2">
      <c r="A111" s="2" t="str">
        <f>'Invoices Import 2024'!J111</f>
        <v/>
      </c>
      <c r="B111" s="3" t="str">
        <f>'Invoices Import 2024'!E111</f>
        <v/>
      </c>
      <c r="C111" s="3" t="str">
        <f>'Invoices Import 2024'!F111</f>
        <v/>
      </c>
      <c r="D111" s="3" t="str">
        <f>'Invoices Import 2024'!P111</f>
        <v/>
      </c>
      <c r="E111" t="str">
        <f>'Invoices Import 2024'!N111</f>
        <v>101011002</v>
      </c>
      <c r="F111" s="2" t="str">
        <f>'Invoices Import 2024'!Y111</f>
        <v>خصم ضمان أعمال</v>
      </c>
      <c r="G111" s="2">
        <f>'Invoices Import 2024'!Z111</f>
        <v>-1</v>
      </c>
      <c r="H111" s="11">
        <f>'Invoices Import 2024'!H111</f>
        <v>0</v>
      </c>
      <c r="I111" s="2" t="str">
        <f>'Invoices Import 2024'!M111</f>
        <v>{"928": 100.0}</v>
      </c>
      <c r="J111" s="4" t="str">
        <f>'Invoices Import 2024'!X111</f>
        <v/>
      </c>
    </row>
    <row r="112" spans="1:10" x14ac:dyDescent="0.2">
      <c r="A112" s="2" t="str">
        <f>'Invoices Import 2024'!J112</f>
        <v/>
      </c>
      <c r="B112" s="3" t="str">
        <f>'Invoices Import 2024'!E112</f>
        <v/>
      </c>
      <c r="C112" s="3" t="str">
        <f>'Invoices Import 2024'!F112</f>
        <v/>
      </c>
      <c r="D112" s="3" t="str">
        <f>'Invoices Import 2024'!P112</f>
        <v/>
      </c>
      <c r="E112" t="str">
        <f>'Invoices Import 2024'!N112</f>
        <v>2010306</v>
      </c>
      <c r="F112" s="2" t="str">
        <f>'Invoices Import 2024'!Y112</f>
        <v>خصم دفعة مقدمة</v>
      </c>
      <c r="G112" s="2">
        <f>'Invoices Import 2024'!Z112</f>
        <v>-1</v>
      </c>
      <c r="H112" s="11">
        <f>'Invoices Import 2024'!H112</f>
        <v>0</v>
      </c>
      <c r="I112" s="2" t="str">
        <f>'Invoices Import 2024'!M112</f>
        <v>{"928": 100.0}</v>
      </c>
      <c r="J112" s="4" t="str">
        <f>'Invoices Import 2024'!X112</f>
        <v>15%</v>
      </c>
    </row>
    <row r="113" spans="1:10" x14ac:dyDescent="0.2">
      <c r="A113" s="2" t="str">
        <f>'Invoices Import 2024'!J113</f>
        <v>شركة ازميل للمقاولات العامة</v>
      </c>
      <c r="B113" s="3">
        <f>'Invoices Import 2024'!E113</f>
        <v>45351</v>
      </c>
      <c r="C113" s="3">
        <f>'Invoices Import 2024'!F113</f>
        <v>45351</v>
      </c>
      <c r="D113" s="3">
        <f>'Invoices Import 2024'!P113</f>
        <v>45381</v>
      </c>
      <c r="E113" t="str">
        <f>'Invoices Import 2024'!N113</f>
        <v>4010202</v>
      </c>
      <c r="F113" s="2" t="str">
        <f>'Invoices Import 2024'!Y113</f>
        <v>صنف لتسجيل موازنة المبيعات 2024</v>
      </c>
      <c r="G113" s="2">
        <f>'Invoices Import 2024'!Z113</f>
        <v>1</v>
      </c>
      <c r="H113" s="11">
        <f>'Invoices Import 2024'!H113</f>
        <v>250000</v>
      </c>
      <c r="I113" s="2" t="str">
        <f>'Invoices Import 2024'!M113</f>
        <v>{"919": 100.0}</v>
      </c>
      <c r="J113" s="4" t="str">
        <f>'Invoices Import 2024'!X113</f>
        <v>15%</v>
      </c>
    </row>
    <row r="114" spans="1:10" x14ac:dyDescent="0.2">
      <c r="A114" s="2" t="str">
        <f>'Invoices Import 2024'!J114</f>
        <v/>
      </c>
      <c r="B114" s="3" t="str">
        <f>'Invoices Import 2024'!E114</f>
        <v/>
      </c>
      <c r="C114" s="3" t="str">
        <f>'Invoices Import 2024'!F114</f>
        <v/>
      </c>
      <c r="D114" s="3" t="str">
        <f>'Invoices Import 2024'!P114</f>
        <v/>
      </c>
      <c r="E114" t="str">
        <f>'Invoices Import 2024'!N114</f>
        <v>101011002</v>
      </c>
      <c r="F114" s="2" t="str">
        <f>'Invoices Import 2024'!Y114</f>
        <v>خصم ضمان أعمال</v>
      </c>
      <c r="G114" s="2">
        <f>'Invoices Import 2024'!Z114</f>
        <v>-1</v>
      </c>
      <c r="H114" s="11">
        <f>'Invoices Import 2024'!H114</f>
        <v>0</v>
      </c>
      <c r="I114" s="2" t="str">
        <f>'Invoices Import 2024'!M114</f>
        <v>{"919": 100.0}</v>
      </c>
      <c r="J114" s="4" t="str">
        <f>'Invoices Import 2024'!X114</f>
        <v/>
      </c>
    </row>
    <row r="115" spans="1:10" x14ac:dyDescent="0.2">
      <c r="A115" s="2" t="str">
        <f>'Invoices Import 2024'!J115</f>
        <v/>
      </c>
      <c r="B115" s="3" t="str">
        <f>'Invoices Import 2024'!E115</f>
        <v/>
      </c>
      <c r="C115" s="3" t="str">
        <f>'Invoices Import 2024'!F115</f>
        <v/>
      </c>
      <c r="D115" s="3" t="str">
        <f>'Invoices Import 2024'!P115</f>
        <v/>
      </c>
      <c r="E115" t="str">
        <f>'Invoices Import 2024'!N115</f>
        <v>2010306</v>
      </c>
      <c r="F115" s="2" t="str">
        <f>'Invoices Import 2024'!Y115</f>
        <v>خصم دفعة مقدمة</v>
      </c>
      <c r="G115" s="2">
        <f>'Invoices Import 2024'!Z115</f>
        <v>-1</v>
      </c>
      <c r="H115" s="11">
        <f>'Invoices Import 2024'!H115</f>
        <v>0</v>
      </c>
      <c r="I115" s="2" t="str">
        <f>'Invoices Import 2024'!M115</f>
        <v>{"919": 100.0}</v>
      </c>
      <c r="J115" s="4" t="str">
        <f>'Invoices Import 2024'!X115</f>
        <v>15%</v>
      </c>
    </row>
    <row r="116" spans="1:10" x14ac:dyDescent="0.2">
      <c r="A116" s="2" t="str">
        <f>'Invoices Import 2024'!J116</f>
        <v>شركة الراشد للتجارة والمقاولات</v>
      </c>
      <c r="B116" s="3">
        <f>'Invoices Import 2024'!E116</f>
        <v>45351</v>
      </c>
      <c r="C116" s="3">
        <f>'Invoices Import 2024'!F116</f>
        <v>45351</v>
      </c>
      <c r="D116" s="3">
        <f>'Invoices Import 2024'!P116</f>
        <v>45381</v>
      </c>
      <c r="E116" t="str">
        <f>'Invoices Import 2024'!N116</f>
        <v>4010202</v>
      </c>
      <c r="F116" s="2" t="str">
        <f>'Invoices Import 2024'!Y116</f>
        <v>صنف لتسجيل موازنة المبيعات 2024</v>
      </c>
      <c r="G116" s="2">
        <f>'Invoices Import 2024'!Z116</f>
        <v>1</v>
      </c>
      <c r="H116" s="11">
        <f>'Invoices Import 2024'!H116</f>
        <v>101140</v>
      </c>
      <c r="I116" s="2" t="str">
        <f>'Invoices Import 2024'!M116</f>
        <v>{"980": 100.0}</v>
      </c>
      <c r="J116" s="4" t="str">
        <f>'Invoices Import 2024'!X116</f>
        <v>15%</v>
      </c>
    </row>
    <row r="117" spans="1:10" x14ac:dyDescent="0.2">
      <c r="A117" s="2" t="str">
        <f>'Invoices Import 2024'!J117</f>
        <v/>
      </c>
      <c r="B117" s="3" t="str">
        <f>'Invoices Import 2024'!E117</f>
        <v/>
      </c>
      <c r="C117" s="3" t="str">
        <f>'Invoices Import 2024'!F117</f>
        <v/>
      </c>
      <c r="D117" s="3" t="str">
        <f>'Invoices Import 2024'!P117</f>
        <v/>
      </c>
      <c r="E117" t="str">
        <f>'Invoices Import 2024'!N117</f>
        <v>101011002</v>
      </c>
      <c r="F117" s="2" t="str">
        <f>'Invoices Import 2024'!Y117</f>
        <v>خصم ضمان أعمال</v>
      </c>
      <c r="G117" s="2">
        <f>'Invoices Import 2024'!Z117</f>
        <v>-1</v>
      </c>
      <c r="H117" s="11">
        <f>'Invoices Import 2024'!H117</f>
        <v>0</v>
      </c>
      <c r="I117" s="2" t="str">
        <f>'Invoices Import 2024'!M117</f>
        <v>{"980": 100.0}</v>
      </c>
      <c r="J117" s="4" t="str">
        <f>'Invoices Import 2024'!X117</f>
        <v/>
      </c>
    </row>
    <row r="118" spans="1:10" x14ac:dyDescent="0.2">
      <c r="A118" s="2" t="str">
        <f>'Invoices Import 2024'!J118</f>
        <v/>
      </c>
      <c r="B118" s="3" t="str">
        <f>'Invoices Import 2024'!E118</f>
        <v/>
      </c>
      <c r="C118" s="3" t="str">
        <f>'Invoices Import 2024'!F118</f>
        <v/>
      </c>
      <c r="D118" s="3" t="str">
        <f>'Invoices Import 2024'!P118</f>
        <v/>
      </c>
      <c r="E118" t="str">
        <f>'Invoices Import 2024'!N118</f>
        <v>2010306</v>
      </c>
      <c r="F118" s="2" t="str">
        <f>'Invoices Import 2024'!Y118</f>
        <v>خصم دفعة مقدمة</v>
      </c>
      <c r="G118" s="2">
        <f>'Invoices Import 2024'!Z118</f>
        <v>-1</v>
      </c>
      <c r="H118" s="11">
        <f>'Invoices Import 2024'!H118</f>
        <v>0</v>
      </c>
      <c r="I118" s="2" t="str">
        <f>'Invoices Import 2024'!M118</f>
        <v>{"980": 100.0}</v>
      </c>
      <c r="J118" s="4" t="str">
        <f>'Invoices Import 2024'!X118</f>
        <v>15%</v>
      </c>
    </row>
    <row r="119" spans="1:10" x14ac:dyDescent="0.2">
      <c r="A119" s="2" t="str">
        <f>'Invoices Import 2024'!J119</f>
        <v>شركة بى اى سى العربية المحدودة</v>
      </c>
      <c r="B119" s="3">
        <f>'Invoices Import 2024'!E119</f>
        <v>45351</v>
      </c>
      <c r="C119" s="3">
        <f>'Invoices Import 2024'!F119</f>
        <v>45351</v>
      </c>
      <c r="D119" s="3">
        <f>'Invoices Import 2024'!P119</f>
        <v>45381</v>
      </c>
      <c r="E119" t="str">
        <f>'Invoices Import 2024'!N119</f>
        <v>4010202</v>
      </c>
      <c r="F119" s="2" t="str">
        <f>'Invoices Import 2024'!Y119</f>
        <v>صنف لتسجيل موازنة المبيعات 2024</v>
      </c>
      <c r="G119" s="2">
        <f>'Invoices Import 2024'!Z119</f>
        <v>1</v>
      </c>
      <c r="H119" s="11">
        <f>'Invoices Import 2024'!H119</f>
        <v>3958913</v>
      </c>
      <c r="I119" s="2" t="str">
        <f>'Invoices Import 2024'!M119</f>
        <v>{"1020": 100.0}</v>
      </c>
      <c r="J119" s="4" t="str">
        <f>'Invoices Import 2024'!X119</f>
        <v>15%</v>
      </c>
    </row>
    <row r="120" spans="1:10" x14ac:dyDescent="0.2">
      <c r="A120" s="2" t="str">
        <f>'Invoices Import 2024'!J120</f>
        <v/>
      </c>
      <c r="B120" s="3" t="str">
        <f>'Invoices Import 2024'!E120</f>
        <v/>
      </c>
      <c r="C120" s="3" t="str">
        <f>'Invoices Import 2024'!F120</f>
        <v/>
      </c>
      <c r="D120" s="3" t="str">
        <f>'Invoices Import 2024'!P120</f>
        <v/>
      </c>
      <c r="E120" t="str">
        <f>'Invoices Import 2024'!N120</f>
        <v>101011002</v>
      </c>
      <c r="F120" s="2" t="str">
        <f>'Invoices Import 2024'!Y120</f>
        <v>خصم ضمان أعمال</v>
      </c>
      <c r="G120" s="2">
        <f>'Invoices Import 2024'!Z120</f>
        <v>-1</v>
      </c>
      <c r="H120" s="11">
        <f>'Invoices Import 2024'!H120</f>
        <v>1979456</v>
      </c>
      <c r="I120" s="2" t="str">
        <f>'Invoices Import 2024'!M120</f>
        <v>{"1020": 100.0}</v>
      </c>
      <c r="J120" s="4" t="str">
        <f>'Invoices Import 2024'!X120</f>
        <v/>
      </c>
    </row>
    <row r="121" spans="1:10" x14ac:dyDescent="0.2">
      <c r="A121" s="2" t="str">
        <f>'Invoices Import 2024'!J121</f>
        <v/>
      </c>
      <c r="B121" s="3" t="str">
        <f>'Invoices Import 2024'!E121</f>
        <v/>
      </c>
      <c r="C121" s="3" t="str">
        <f>'Invoices Import 2024'!F121</f>
        <v/>
      </c>
      <c r="D121" s="3" t="str">
        <f>'Invoices Import 2024'!P121</f>
        <v/>
      </c>
      <c r="E121" t="str">
        <f>'Invoices Import 2024'!N121</f>
        <v>2010306</v>
      </c>
      <c r="F121" s="2" t="str">
        <f>'Invoices Import 2024'!Y121</f>
        <v>خصم دفعة مقدمة</v>
      </c>
      <c r="G121" s="2">
        <f>'Invoices Import 2024'!Z121</f>
        <v>-1</v>
      </c>
      <c r="H121" s="11">
        <f>'Invoices Import 2024'!H121</f>
        <v>395891</v>
      </c>
      <c r="I121" s="2" t="str">
        <f>'Invoices Import 2024'!M121</f>
        <v>{"1020": 100.0}</v>
      </c>
      <c r="J121" s="4" t="str">
        <f>'Invoices Import 2024'!X121</f>
        <v>15%</v>
      </c>
    </row>
    <row r="122" spans="1:10" x14ac:dyDescent="0.2">
      <c r="A122" s="2" t="str">
        <f>'Invoices Import 2024'!J122</f>
        <v>شركة العراب للمقاولات</v>
      </c>
      <c r="B122" s="3">
        <f>'Invoices Import 2024'!E122</f>
        <v>45382</v>
      </c>
      <c r="C122" s="3">
        <f>'Invoices Import 2024'!F122</f>
        <v>45382</v>
      </c>
      <c r="D122" s="3">
        <f>'Invoices Import 2024'!P122</f>
        <v>45389</v>
      </c>
      <c r="E122" t="str">
        <f>'Invoices Import 2024'!N122</f>
        <v>4010202</v>
      </c>
      <c r="F122" s="2" t="str">
        <f>'Invoices Import 2024'!Y122</f>
        <v>صنف لتسجيل موازنة المبيعات 2024</v>
      </c>
      <c r="G122" s="2">
        <f>'Invoices Import 2024'!Z122</f>
        <v>1</v>
      </c>
      <c r="H122" s="11">
        <f>'Invoices Import 2024'!H122</f>
        <v>276620</v>
      </c>
      <c r="I122" s="2" t="str">
        <f>'Invoices Import 2024'!M122</f>
        <v>{"851": 100.0}</v>
      </c>
      <c r="J122" s="4" t="str">
        <f>'Invoices Import 2024'!X122</f>
        <v>15%</v>
      </c>
    </row>
    <row r="123" spans="1:10" x14ac:dyDescent="0.2">
      <c r="A123" s="2" t="str">
        <f>'Invoices Import 2024'!J123</f>
        <v/>
      </c>
      <c r="B123" s="3" t="str">
        <f>'Invoices Import 2024'!E123</f>
        <v/>
      </c>
      <c r="C123" s="3" t="str">
        <f>'Invoices Import 2024'!F123</f>
        <v/>
      </c>
      <c r="D123" s="3" t="str">
        <f>'Invoices Import 2024'!P123</f>
        <v/>
      </c>
      <c r="E123" t="str">
        <f>'Invoices Import 2024'!N123</f>
        <v>101011002</v>
      </c>
      <c r="F123" s="2" t="str">
        <f>'Invoices Import 2024'!Y123</f>
        <v>خصم ضمان أعمال</v>
      </c>
      <c r="G123" s="2">
        <f>'Invoices Import 2024'!Z123</f>
        <v>-1</v>
      </c>
      <c r="H123" s="11">
        <f>'Invoices Import 2024'!H123</f>
        <v>55324</v>
      </c>
      <c r="I123" s="2" t="str">
        <f>'Invoices Import 2024'!M123</f>
        <v>{"851": 100.0}</v>
      </c>
      <c r="J123" s="4" t="str">
        <f>'Invoices Import 2024'!X123</f>
        <v/>
      </c>
    </row>
    <row r="124" spans="1:10" x14ac:dyDescent="0.2">
      <c r="A124" s="2" t="str">
        <f>'Invoices Import 2024'!J124</f>
        <v/>
      </c>
      <c r="B124" s="3" t="str">
        <f>'Invoices Import 2024'!E124</f>
        <v/>
      </c>
      <c r="C124" s="3" t="str">
        <f>'Invoices Import 2024'!F124</f>
        <v/>
      </c>
      <c r="D124" s="3" t="str">
        <f>'Invoices Import 2024'!P124</f>
        <v/>
      </c>
      <c r="E124" t="str">
        <f>'Invoices Import 2024'!N124</f>
        <v>2010306</v>
      </c>
      <c r="F124" s="2" t="str">
        <f>'Invoices Import 2024'!Y124</f>
        <v>خصم دفعة مقدمة</v>
      </c>
      <c r="G124" s="2">
        <f>'Invoices Import 2024'!Z124</f>
        <v>-1</v>
      </c>
      <c r="H124" s="11">
        <f>'Invoices Import 2024'!H124</f>
        <v>27662</v>
      </c>
      <c r="I124" s="2" t="str">
        <f>'Invoices Import 2024'!M124</f>
        <v>{"851": 100.0}</v>
      </c>
      <c r="J124" s="4" t="str">
        <f>'Invoices Import 2024'!X124</f>
        <v>15%</v>
      </c>
    </row>
    <row r="125" spans="1:10" x14ac:dyDescent="0.2">
      <c r="A125" s="2" t="str">
        <f>'Invoices Import 2024'!J125</f>
        <v>شركة مديدة للرعاية الطبية</v>
      </c>
      <c r="B125" s="3">
        <f>'Invoices Import 2024'!E125</f>
        <v>45382</v>
      </c>
      <c r="C125" s="3">
        <f>'Invoices Import 2024'!F125</f>
        <v>45382</v>
      </c>
      <c r="D125" s="3">
        <f>'Invoices Import 2024'!P125</f>
        <v>45397</v>
      </c>
      <c r="E125" t="str">
        <f>'Invoices Import 2024'!N125</f>
        <v>4010202</v>
      </c>
      <c r="F125" s="2" t="str">
        <f>'Invoices Import 2024'!Y125</f>
        <v>صنف لتسجيل موازنة المبيعات 2024</v>
      </c>
      <c r="G125" s="2">
        <f>'Invoices Import 2024'!Z125</f>
        <v>1</v>
      </c>
      <c r="H125" s="11">
        <f>'Invoices Import 2024'!H125</f>
        <v>742003</v>
      </c>
      <c r="I125" s="2" t="str">
        <f>'Invoices Import 2024'!M125</f>
        <v>{"1017": 100.0}</v>
      </c>
      <c r="J125" s="4" t="str">
        <f>'Invoices Import 2024'!X125</f>
        <v>15%</v>
      </c>
    </row>
    <row r="126" spans="1:10" x14ac:dyDescent="0.2">
      <c r="A126" s="2" t="str">
        <f>'Invoices Import 2024'!J126</f>
        <v/>
      </c>
      <c r="B126" s="3" t="str">
        <f>'Invoices Import 2024'!E126</f>
        <v/>
      </c>
      <c r="C126" s="3" t="str">
        <f>'Invoices Import 2024'!F126</f>
        <v/>
      </c>
      <c r="D126" s="3" t="str">
        <f>'Invoices Import 2024'!P126</f>
        <v/>
      </c>
      <c r="E126" t="str">
        <f>'Invoices Import 2024'!N126</f>
        <v>101011002</v>
      </c>
      <c r="F126" s="2" t="str">
        <f>'Invoices Import 2024'!Y126</f>
        <v>خصم ضمان أعمال</v>
      </c>
      <c r="G126" s="2">
        <f>'Invoices Import 2024'!Z126</f>
        <v>-1</v>
      </c>
      <c r="H126" s="11">
        <f>'Invoices Import 2024'!H126</f>
        <v>222601</v>
      </c>
      <c r="I126" s="2" t="str">
        <f>'Invoices Import 2024'!M126</f>
        <v>{"1017": 100.0}</v>
      </c>
      <c r="J126" s="4" t="str">
        <f>'Invoices Import 2024'!X126</f>
        <v/>
      </c>
    </row>
    <row r="127" spans="1:10" x14ac:dyDescent="0.2">
      <c r="A127" s="2" t="str">
        <f>'Invoices Import 2024'!J127</f>
        <v/>
      </c>
      <c r="B127" s="3" t="str">
        <f>'Invoices Import 2024'!E127</f>
        <v/>
      </c>
      <c r="C127" s="3" t="str">
        <f>'Invoices Import 2024'!F127</f>
        <v/>
      </c>
      <c r="D127" s="3" t="str">
        <f>'Invoices Import 2024'!P127</f>
        <v/>
      </c>
      <c r="E127" t="str">
        <f>'Invoices Import 2024'!N127</f>
        <v>2010306</v>
      </c>
      <c r="F127" s="2" t="str">
        <f>'Invoices Import 2024'!Y127</f>
        <v>خصم دفعة مقدمة</v>
      </c>
      <c r="G127" s="2">
        <f>'Invoices Import 2024'!Z127</f>
        <v>-1</v>
      </c>
      <c r="H127" s="11">
        <f>'Invoices Import 2024'!H127</f>
        <v>37100</v>
      </c>
      <c r="I127" s="2" t="str">
        <f>'Invoices Import 2024'!M127</f>
        <v>{"1017": 100.0}</v>
      </c>
      <c r="J127" s="4" t="str">
        <f>'Invoices Import 2024'!X127</f>
        <v>15%</v>
      </c>
    </row>
    <row r="128" spans="1:10" x14ac:dyDescent="0.2">
      <c r="A128" s="2" t="str">
        <f>'Invoices Import 2024'!J128</f>
        <v>شركة نسما للصناعات المتحدة</v>
      </c>
      <c r="B128" s="3">
        <f>'Invoices Import 2024'!E128</f>
        <v>45382</v>
      </c>
      <c r="C128" s="3">
        <f>'Invoices Import 2024'!F128</f>
        <v>45382</v>
      </c>
      <c r="D128" s="3">
        <f>'Invoices Import 2024'!P128</f>
        <v>45472</v>
      </c>
      <c r="E128" t="str">
        <f>'Invoices Import 2024'!N128</f>
        <v>4010202</v>
      </c>
      <c r="F128" s="2" t="str">
        <f>'Invoices Import 2024'!Y128</f>
        <v>صنف لتسجيل موازنة المبيعات 2024</v>
      </c>
      <c r="G128" s="2">
        <f>'Invoices Import 2024'!Z128</f>
        <v>1</v>
      </c>
      <c r="H128" s="11">
        <f>'Invoices Import 2024'!H128</f>
        <v>342770</v>
      </c>
      <c r="I128" s="2" t="str">
        <f>'Invoices Import 2024'!M128</f>
        <v>{"1023": 100.0}</v>
      </c>
      <c r="J128" s="4" t="str">
        <f>'Invoices Import 2024'!X128</f>
        <v>15%</v>
      </c>
    </row>
    <row r="129" spans="1:10" x14ac:dyDescent="0.2">
      <c r="A129" s="2" t="str">
        <f>'Invoices Import 2024'!J129</f>
        <v/>
      </c>
      <c r="B129" s="3" t="str">
        <f>'Invoices Import 2024'!E129</f>
        <v/>
      </c>
      <c r="C129" s="3" t="str">
        <f>'Invoices Import 2024'!F129</f>
        <v/>
      </c>
      <c r="D129" s="3" t="str">
        <f>'Invoices Import 2024'!P129</f>
        <v/>
      </c>
      <c r="E129" t="str">
        <f>'Invoices Import 2024'!N129</f>
        <v>101011002</v>
      </c>
      <c r="F129" s="2" t="str">
        <f>'Invoices Import 2024'!Y129</f>
        <v>خصم ضمان أعمال</v>
      </c>
      <c r="G129" s="2">
        <f>'Invoices Import 2024'!Z129</f>
        <v>-1</v>
      </c>
      <c r="H129" s="11">
        <f>'Invoices Import 2024'!H129</f>
        <v>13505</v>
      </c>
      <c r="I129" s="2" t="str">
        <f>'Invoices Import 2024'!M129</f>
        <v>{"1023": 100.0}</v>
      </c>
      <c r="J129" s="4" t="str">
        <f>'Invoices Import 2024'!X129</f>
        <v/>
      </c>
    </row>
    <row r="130" spans="1:10" x14ac:dyDescent="0.2">
      <c r="A130" s="2" t="str">
        <f>'Invoices Import 2024'!J130</f>
        <v/>
      </c>
      <c r="B130" s="3" t="str">
        <f>'Invoices Import 2024'!E130</f>
        <v/>
      </c>
      <c r="C130" s="3" t="str">
        <f>'Invoices Import 2024'!F130</f>
        <v/>
      </c>
      <c r="D130" s="3" t="str">
        <f>'Invoices Import 2024'!P130</f>
        <v/>
      </c>
      <c r="E130" t="str">
        <f>'Invoices Import 2024'!N130</f>
        <v>2010306</v>
      </c>
      <c r="F130" s="2" t="str">
        <f>'Invoices Import 2024'!Y130</f>
        <v>خصم دفعة مقدمة</v>
      </c>
      <c r="G130" s="2">
        <f>'Invoices Import 2024'!Z130</f>
        <v>-1</v>
      </c>
      <c r="H130" s="11">
        <f>'Invoices Import 2024'!H130</f>
        <v>17139</v>
      </c>
      <c r="I130" s="2" t="str">
        <f>'Invoices Import 2024'!M130</f>
        <v>{"1023": 100.0}</v>
      </c>
      <c r="J130" s="4" t="str">
        <f>'Invoices Import 2024'!X130</f>
        <v>15%</v>
      </c>
    </row>
    <row r="131" spans="1:10" x14ac:dyDescent="0.2">
      <c r="A131" s="2" t="str">
        <f>'Invoices Import 2024'!J131</f>
        <v>شركة امد العربية للاستثمار المحدودة</v>
      </c>
      <c r="B131" s="3">
        <f>'Invoices Import 2024'!E131</f>
        <v>45382</v>
      </c>
      <c r="C131" s="3">
        <f>'Invoices Import 2024'!F131</f>
        <v>45382</v>
      </c>
      <c r="D131" s="3">
        <f>'Invoices Import 2024'!P131</f>
        <v>45389</v>
      </c>
      <c r="E131" t="str">
        <f>'Invoices Import 2024'!N131</f>
        <v>4010202</v>
      </c>
      <c r="F131" s="2" t="str">
        <f>'Invoices Import 2024'!Y131</f>
        <v>صنف لتسجيل موازنة المبيعات 2024</v>
      </c>
      <c r="G131" s="2">
        <f>'Invoices Import 2024'!Z131</f>
        <v>1</v>
      </c>
      <c r="H131" s="11">
        <f>'Invoices Import 2024'!H131</f>
        <v>725588</v>
      </c>
      <c r="I131" s="2" t="str">
        <f>'Invoices Import 2024'!M131</f>
        <v>{"1012": 100.0}</v>
      </c>
      <c r="J131" s="4" t="str">
        <f>'Invoices Import 2024'!X131</f>
        <v>15%</v>
      </c>
    </row>
    <row r="132" spans="1:10" x14ac:dyDescent="0.2">
      <c r="A132" s="2" t="str">
        <f>'Invoices Import 2024'!J132</f>
        <v/>
      </c>
      <c r="B132" s="3" t="str">
        <f>'Invoices Import 2024'!E132</f>
        <v/>
      </c>
      <c r="C132" s="3" t="str">
        <f>'Invoices Import 2024'!F132</f>
        <v/>
      </c>
      <c r="D132" s="3" t="str">
        <f>'Invoices Import 2024'!P132</f>
        <v/>
      </c>
      <c r="E132" t="str">
        <f>'Invoices Import 2024'!N132</f>
        <v>101011002</v>
      </c>
      <c r="F132" s="2" t="str">
        <f>'Invoices Import 2024'!Y132</f>
        <v>خصم ضمان أعمال</v>
      </c>
      <c r="G132" s="2">
        <f>'Invoices Import 2024'!Z132</f>
        <v>-1</v>
      </c>
      <c r="H132" s="11">
        <f>'Invoices Import 2024'!H132</f>
        <v>217676</v>
      </c>
      <c r="I132" s="2" t="str">
        <f>'Invoices Import 2024'!M132</f>
        <v>{"1012": 100.0}</v>
      </c>
      <c r="J132" s="4" t="str">
        <f>'Invoices Import 2024'!X132</f>
        <v/>
      </c>
    </row>
    <row r="133" spans="1:10" x14ac:dyDescent="0.2">
      <c r="A133" s="2" t="str">
        <f>'Invoices Import 2024'!J133</f>
        <v>شركة الراشد للتجارة والمقاولات</v>
      </c>
      <c r="B133" s="3">
        <f>'Invoices Import 2024'!E133</f>
        <v>45382</v>
      </c>
      <c r="C133" s="3">
        <f>'Invoices Import 2024'!F133</f>
        <v>45382</v>
      </c>
      <c r="D133" s="3">
        <f>'Invoices Import 2024'!P133</f>
        <v>45412</v>
      </c>
      <c r="E133" t="str">
        <f>'Invoices Import 2024'!N133</f>
        <v>4010202</v>
      </c>
      <c r="F133" s="2" t="str">
        <f>'Invoices Import 2024'!Y133</f>
        <v>صنف لتسجيل موازنة المبيعات 2024</v>
      </c>
      <c r="G133" s="2">
        <f>'Invoices Import 2024'!Z133</f>
        <v>1</v>
      </c>
      <c r="H133" s="11">
        <f>'Invoices Import 2024'!H133</f>
        <v>348952</v>
      </c>
      <c r="I133" s="2" t="str">
        <f>'Invoices Import 2024'!M133</f>
        <v>{"860": 100.0}</v>
      </c>
      <c r="J133" s="4" t="str">
        <f>'Invoices Import 2024'!X133</f>
        <v>15%</v>
      </c>
    </row>
    <row r="134" spans="1:10" x14ac:dyDescent="0.2">
      <c r="A134" s="2" t="str">
        <f>'Invoices Import 2024'!J134</f>
        <v/>
      </c>
      <c r="B134" s="3" t="str">
        <f>'Invoices Import 2024'!E134</f>
        <v/>
      </c>
      <c r="C134" s="3" t="str">
        <f>'Invoices Import 2024'!F134</f>
        <v/>
      </c>
      <c r="D134" s="3" t="str">
        <f>'Invoices Import 2024'!P134</f>
        <v/>
      </c>
      <c r="E134" t="str">
        <f>'Invoices Import 2024'!N134</f>
        <v>2010306</v>
      </c>
      <c r="F134" s="2" t="str">
        <f>'Invoices Import 2024'!Y134</f>
        <v>خصم دفعة مقدمة</v>
      </c>
      <c r="G134" s="2">
        <f>'Invoices Import 2024'!Z134</f>
        <v>-1</v>
      </c>
      <c r="H134" s="11">
        <f>'Invoices Import 2024'!H134</f>
        <v>0</v>
      </c>
      <c r="I134" s="2" t="str">
        <f>'Invoices Import 2024'!M134</f>
        <v>{"860": 100.0}</v>
      </c>
      <c r="J134" s="4" t="str">
        <f>'Invoices Import 2024'!X134</f>
        <v>15%</v>
      </c>
    </row>
    <row r="135" spans="1:10" x14ac:dyDescent="0.2">
      <c r="A135" s="2" t="str">
        <f>'Invoices Import 2024'!J135</f>
        <v>شركة شابورجي بالونجي ميد ايست المحدوده</v>
      </c>
      <c r="B135" s="3">
        <f>'Invoices Import 2024'!E135</f>
        <v>45382</v>
      </c>
      <c r="C135" s="3">
        <f>'Invoices Import 2024'!F135</f>
        <v>45382</v>
      </c>
      <c r="D135" s="3">
        <f>'Invoices Import 2024'!P135</f>
        <v>45396</v>
      </c>
      <c r="E135" t="str">
        <f>'Invoices Import 2024'!N135</f>
        <v>4010202</v>
      </c>
      <c r="F135" s="2" t="str">
        <f>'Invoices Import 2024'!Y135</f>
        <v>صنف لتسجيل موازنة المبيعات 2024</v>
      </c>
      <c r="G135" s="2">
        <f>'Invoices Import 2024'!Z135</f>
        <v>1</v>
      </c>
      <c r="H135" s="11">
        <f>'Invoices Import 2024'!H135</f>
        <v>3779614</v>
      </c>
      <c r="I135" s="2" t="str">
        <f>'Invoices Import 2024'!M135</f>
        <v>{"1028": 100.0}</v>
      </c>
      <c r="J135" s="4" t="str">
        <f>'Invoices Import 2024'!X135</f>
        <v>15%</v>
      </c>
    </row>
    <row r="136" spans="1:10" x14ac:dyDescent="0.2">
      <c r="A136" s="2" t="str">
        <f>'Invoices Import 2024'!J136</f>
        <v/>
      </c>
      <c r="B136" s="3" t="str">
        <f>'Invoices Import 2024'!E136</f>
        <v/>
      </c>
      <c r="C136" s="3" t="str">
        <f>'Invoices Import 2024'!F136</f>
        <v/>
      </c>
      <c r="D136" s="3" t="str">
        <f>'Invoices Import 2024'!P136</f>
        <v/>
      </c>
      <c r="E136" t="str">
        <f>'Invoices Import 2024'!N136</f>
        <v>101011002</v>
      </c>
      <c r="F136" s="2" t="str">
        <f>'Invoices Import 2024'!Y136</f>
        <v>خصم ضمان أعمال</v>
      </c>
      <c r="G136" s="2">
        <f>'Invoices Import 2024'!Z136</f>
        <v>-1</v>
      </c>
      <c r="H136" s="11">
        <f>'Invoices Import 2024'!H136</f>
        <v>755923</v>
      </c>
      <c r="I136" s="2" t="str">
        <f>'Invoices Import 2024'!M136</f>
        <v>{"1028": 100.0}</v>
      </c>
      <c r="J136" s="4" t="str">
        <f>'Invoices Import 2024'!X136</f>
        <v/>
      </c>
    </row>
    <row r="137" spans="1:10" x14ac:dyDescent="0.2">
      <c r="A137" s="2" t="str">
        <f>'Invoices Import 2024'!J137</f>
        <v/>
      </c>
      <c r="B137" s="3" t="str">
        <f>'Invoices Import 2024'!E137</f>
        <v/>
      </c>
      <c r="C137" s="3" t="str">
        <f>'Invoices Import 2024'!F137</f>
        <v/>
      </c>
      <c r="D137" s="3" t="str">
        <f>'Invoices Import 2024'!P137</f>
        <v/>
      </c>
      <c r="E137" t="str">
        <f>'Invoices Import 2024'!N137</f>
        <v>2010306</v>
      </c>
      <c r="F137" s="2" t="str">
        <f>'Invoices Import 2024'!Y137</f>
        <v>خصم دفعة مقدمة</v>
      </c>
      <c r="G137" s="2">
        <f>'Invoices Import 2024'!Z137</f>
        <v>-1</v>
      </c>
      <c r="H137" s="11">
        <f>'Invoices Import 2024'!H137</f>
        <v>377961</v>
      </c>
      <c r="I137" s="2" t="str">
        <f>'Invoices Import 2024'!M137</f>
        <v>{"1028": 100.0}</v>
      </c>
      <c r="J137" s="4" t="str">
        <f>'Invoices Import 2024'!X137</f>
        <v>15%</v>
      </c>
    </row>
    <row r="138" spans="1:10" x14ac:dyDescent="0.2">
      <c r="A138" s="2" t="str">
        <f>'Invoices Import 2024'!J138</f>
        <v>شركة ارميتال للصناعات المعدنيه المحدوده</v>
      </c>
      <c r="B138" s="3">
        <f>'Invoices Import 2024'!E138</f>
        <v>45382</v>
      </c>
      <c r="C138" s="3">
        <f>'Invoices Import 2024'!F138</f>
        <v>45382</v>
      </c>
      <c r="D138" s="3">
        <f>'Invoices Import 2024'!P138</f>
        <v>45472</v>
      </c>
      <c r="E138" t="str">
        <f>'Invoices Import 2024'!N138</f>
        <v>4010202</v>
      </c>
      <c r="F138" s="2" t="str">
        <f>'Invoices Import 2024'!Y138</f>
        <v>صنف لتسجيل موازنة المبيعات 2024</v>
      </c>
      <c r="G138" s="2">
        <f>'Invoices Import 2024'!Z138</f>
        <v>1</v>
      </c>
      <c r="H138" s="11">
        <f>'Invoices Import 2024'!H138</f>
        <v>500000</v>
      </c>
      <c r="I138" s="2" t="str">
        <f>'Invoices Import 2024'!M138</f>
        <v>{"854": 100.0}</v>
      </c>
      <c r="J138" s="4" t="str">
        <f>'Invoices Import 2024'!X138</f>
        <v>15%</v>
      </c>
    </row>
    <row r="139" spans="1:10" x14ac:dyDescent="0.2">
      <c r="A139" s="2" t="str">
        <f>'Invoices Import 2024'!J139</f>
        <v/>
      </c>
      <c r="B139" s="3" t="str">
        <f>'Invoices Import 2024'!E139</f>
        <v/>
      </c>
      <c r="C139" s="3" t="str">
        <f>'Invoices Import 2024'!F139</f>
        <v/>
      </c>
      <c r="D139" s="3" t="str">
        <f>'Invoices Import 2024'!P139</f>
        <v/>
      </c>
      <c r="E139" t="str">
        <f>'Invoices Import 2024'!N139</f>
        <v>101011002</v>
      </c>
      <c r="F139" s="2" t="str">
        <f>'Invoices Import 2024'!Y139</f>
        <v>خصم ضمان أعمال</v>
      </c>
      <c r="G139" s="2">
        <f>'Invoices Import 2024'!Z139</f>
        <v>-1</v>
      </c>
      <c r="H139" s="11">
        <f>'Invoices Import 2024'!H139</f>
        <v>200000</v>
      </c>
      <c r="I139" s="2" t="str">
        <f>'Invoices Import 2024'!M139</f>
        <v>{"854": 100.0}</v>
      </c>
      <c r="J139" s="4" t="str">
        <f>'Invoices Import 2024'!X139</f>
        <v/>
      </c>
    </row>
    <row r="140" spans="1:10" x14ac:dyDescent="0.2">
      <c r="A140" s="2" t="str">
        <f>'Invoices Import 2024'!J140</f>
        <v/>
      </c>
      <c r="B140" s="3" t="str">
        <f>'Invoices Import 2024'!E140</f>
        <v/>
      </c>
      <c r="C140" s="3" t="str">
        <f>'Invoices Import 2024'!F140</f>
        <v/>
      </c>
      <c r="D140" s="3" t="str">
        <f>'Invoices Import 2024'!P140</f>
        <v/>
      </c>
      <c r="E140" t="str">
        <f>'Invoices Import 2024'!N140</f>
        <v>2010306</v>
      </c>
      <c r="F140" s="2" t="str">
        <f>'Invoices Import 2024'!Y140</f>
        <v>خصم دفعة مقدمة</v>
      </c>
      <c r="G140" s="2">
        <f>'Invoices Import 2024'!Z140</f>
        <v>-1</v>
      </c>
      <c r="H140" s="11">
        <f>'Invoices Import 2024'!H140</f>
        <v>50000</v>
      </c>
      <c r="I140" s="2" t="str">
        <f>'Invoices Import 2024'!M140</f>
        <v>{"854": 100.0}</v>
      </c>
      <c r="J140" s="4" t="str">
        <f>'Invoices Import 2024'!X140</f>
        <v>15%</v>
      </c>
    </row>
    <row r="141" spans="1:10" x14ac:dyDescent="0.2">
      <c r="A141" s="2" t="str">
        <f>'Invoices Import 2024'!J141</f>
        <v>New Care Medical Clinics Building</v>
      </c>
      <c r="B141" s="3">
        <f>'Invoices Import 2024'!E141</f>
        <v>45382</v>
      </c>
      <c r="C141" s="3">
        <f>'Invoices Import 2024'!F141</f>
        <v>45382</v>
      </c>
      <c r="D141" s="3">
        <f>'Invoices Import 2024'!P141</f>
        <v>45397</v>
      </c>
      <c r="E141" t="str">
        <f>'Invoices Import 2024'!N141</f>
        <v>4010202</v>
      </c>
      <c r="F141" s="2" t="str">
        <f>'Invoices Import 2024'!Y141</f>
        <v>صنف لتسجيل موازنة المبيعات 2024</v>
      </c>
      <c r="G141" s="2">
        <f>'Invoices Import 2024'!Z141</f>
        <v>1</v>
      </c>
      <c r="H141" s="11">
        <f>'Invoices Import 2024'!H141</f>
        <v>90000</v>
      </c>
      <c r="I141" s="2" t="str">
        <f>'Invoices Import 2024'!M141</f>
        <v>{"1013": 100.0}</v>
      </c>
      <c r="J141" s="4" t="str">
        <f>'Invoices Import 2024'!X141</f>
        <v>15%</v>
      </c>
    </row>
    <row r="142" spans="1:10" x14ac:dyDescent="0.2">
      <c r="A142" s="2" t="str">
        <f>'Invoices Import 2024'!J142</f>
        <v/>
      </c>
      <c r="B142" s="3" t="str">
        <f>'Invoices Import 2024'!E142</f>
        <v/>
      </c>
      <c r="C142" s="3" t="str">
        <f>'Invoices Import 2024'!F142</f>
        <v/>
      </c>
      <c r="D142" s="3" t="str">
        <f>'Invoices Import 2024'!P142</f>
        <v/>
      </c>
      <c r="E142" t="str">
        <f>'Invoices Import 2024'!N142</f>
        <v>101011002</v>
      </c>
      <c r="F142" s="2" t="str">
        <f>'Invoices Import 2024'!Y142</f>
        <v>خصم ضمان أعمال</v>
      </c>
      <c r="G142" s="2">
        <f>'Invoices Import 2024'!Z142</f>
        <v>-1</v>
      </c>
      <c r="H142" s="11">
        <f>'Invoices Import 2024'!H142</f>
        <v>0</v>
      </c>
      <c r="I142" s="2" t="str">
        <f>'Invoices Import 2024'!M142</f>
        <v>{"1013": 100.0}</v>
      </c>
      <c r="J142" s="4" t="str">
        <f>'Invoices Import 2024'!X142</f>
        <v/>
      </c>
    </row>
    <row r="143" spans="1:10" x14ac:dyDescent="0.2">
      <c r="A143" s="2" t="str">
        <f>'Invoices Import 2024'!J143</f>
        <v/>
      </c>
      <c r="B143" s="3" t="str">
        <f>'Invoices Import 2024'!E143</f>
        <v/>
      </c>
      <c r="C143" s="3" t="str">
        <f>'Invoices Import 2024'!F143</f>
        <v/>
      </c>
      <c r="D143" s="3" t="str">
        <f>'Invoices Import 2024'!P143</f>
        <v/>
      </c>
      <c r="E143" t="str">
        <f>'Invoices Import 2024'!N143</f>
        <v>2010306</v>
      </c>
      <c r="F143" s="2" t="str">
        <f>'Invoices Import 2024'!Y143</f>
        <v>خصم دفعة مقدمة</v>
      </c>
      <c r="G143" s="2">
        <f>'Invoices Import 2024'!Z143</f>
        <v>-1</v>
      </c>
      <c r="H143" s="11">
        <f>'Invoices Import 2024'!H143</f>
        <v>0</v>
      </c>
      <c r="I143" s="2" t="str">
        <f>'Invoices Import 2024'!M143</f>
        <v>{"1013": 100.0}</v>
      </c>
      <c r="J143" s="4" t="str">
        <f>'Invoices Import 2024'!X143</f>
        <v>15%</v>
      </c>
    </row>
    <row r="144" spans="1:10" x14ac:dyDescent="0.2">
      <c r="A144" s="2" t="str">
        <f>'Invoices Import 2024'!J144</f>
        <v>AL mishraq project - saudico-Steel</v>
      </c>
      <c r="B144" s="3">
        <f>'Invoices Import 2024'!E144</f>
        <v>45382</v>
      </c>
      <c r="C144" s="3">
        <f>'Invoices Import 2024'!F144</f>
        <v>45382</v>
      </c>
      <c r="D144" s="3">
        <f>'Invoices Import 2024'!P144</f>
        <v>45427</v>
      </c>
      <c r="E144" t="str">
        <f>'Invoices Import 2024'!N144</f>
        <v>4010202</v>
      </c>
      <c r="F144" s="2" t="str">
        <f>'Invoices Import 2024'!Y144</f>
        <v>صنف لتسجيل موازنة المبيعات 2024</v>
      </c>
      <c r="G144" s="2">
        <f>'Invoices Import 2024'!Z144</f>
        <v>1</v>
      </c>
      <c r="H144" s="11">
        <f>'Invoices Import 2024'!H144</f>
        <v>2494529</v>
      </c>
      <c r="I144" s="2" t="str">
        <f>'Invoices Import 2024'!M144</f>
        <v>{"1025": 100.0}</v>
      </c>
      <c r="J144" s="4" t="str">
        <f>'Invoices Import 2024'!X144</f>
        <v>15%</v>
      </c>
    </row>
    <row r="145" spans="1:10" x14ac:dyDescent="0.2">
      <c r="A145" s="2" t="str">
        <f>'Invoices Import 2024'!J145</f>
        <v/>
      </c>
      <c r="B145" s="3" t="str">
        <f>'Invoices Import 2024'!E145</f>
        <v/>
      </c>
      <c r="C145" s="3" t="str">
        <f>'Invoices Import 2024'!F145</f>
        <v/>
      </c>
      <c r="D145" s="3" t="str">
        <f>'Invoices Import 2024'!P145</f>
        <v/>
      </c>
      <c r="E145" t="str">
        <f>'Invoices Import 2024'!N145</f>
        <v>101011002</v>
      </c>
      <c r="F145" s="2" t="str">
        <f>'Invoices Import 2024'!Y145</f>
        <v>خصم ضمان أعمال</v>
      </c>
      <c r="G145" s="2">
        <f>'Invoices Import 2024'!Z145</f>
        <v>-1</v>
      </c>
      <c r="H145" s="11">
        <f>'Invoices Import 2024'!H145</f>
        <v>997812</v>
      </c>
      <c r="I145" s="2" t="str">
        <f>'Invoices Import 2024'!M145</f>
        <v>{"1025": 100.0}</v>
      </c>
      <c r="J145" s="4" t="str">
        <f>'Invoices Import 2024'!X145</f>
        <v/>
      </c>
    </row>
    <row r="146" spans="1:10" x14ac:dyDescent="0.2">
      <c r="A146" s="2" t="str">
        <f>'Invoices Import 2024'!J146</f>
        <v/>
      </c>
      <c r="B146" s="3" t="str">
        <f>'Invoices Import 2024'!E146</f>
        <v/>
      </c>
      <c r="C146" s="3" t="str">
        <f>'Invoices Import 2024'!F146</f>
        <v/>
      </c>
      <c r="D146" s="3" t="str">
        <f>'Invoices Import 2024'!P146</f>
        <v/>
      </c>
      <c r="E146" t="str">
        <f>'Invoices Import 2024'!N146</f>
        <v>2010306</v>
      </c>
      <c r="F146" s="2" t="str">
        <f>'Invoices Import 2024'!Y146</f>
        <v>خصم دفعة مقدمة</v>
      </c>
      <c r="G146" s="2">
        <f>'Invoices Import 2024'!Z146</f>
        <v>-1</v>
      </c>
      <c r="H146" s="11">
        <f>'Invoices Import 2024'!H146</f>
        <v>249453</v>
      </c>
      <c r="I146" s="2" t="str">
        <f>'Invoices Import 2024'!M146</f>
        <v>{"1025": 100.0}</v>
      </c>
      <c r="J146" s="4" t="str">
        <f>'Invoices Import 2024'!X146</f>
        <v>15%</v>
      </c>
    </row>
    <row r="147" spans="1:10" x14ac:dyDescent="0.2">
      <c r="A147" s="2" t="str">
        <f>'Invoices Import 2024'!J147</f>
        <v>شركة بى اى سى العربية المحدودة</v>
      </c>
      <c r="B147" s="3">
        <f>'Invoices Import 2024'!E147</f>
        <v>45382</v>
      </c>
      <c r="C147" s="3">
        <f>'Invoices Import 2024'!F147</f>
        <v>45382</v>
      </c>
      <c r="D147" s="3">
        <f>'Invoices Import 2024'!P147</f>
        <v>45412</v>
      </c>
      <c r="E147" t="str">
        <f>'Invoices Import 2024'!N147</f>
        <v>4010202</v>
      </c>
      <c r="F147" s="2" t="str">
        <f>'Invoices Import 2024'!Y147</f>
        <v>صنف لتسجيل موازنة المبيعات 2024</v>
      </c>
      <c r="G147" s="2">
        <f>'Invoices Import 2024'!Z147</f>
        <v>1</v>
      </c>
      <c r="H147" s="11">
        <f>'Invoices Import 2024'!H147</f>
        <v>2977862</v>
      </c>
      <c r="I147" s="2" t="str">
        <f>'Invoices Import 2024'!M147</f>
        <v>{"1006": 100.0}</v>
      </c>
      <c r="J147" s="4" t="str">
        <f>'Invoices Import 2024'!X147</f>
        <v>15%</v>
      </c>
    </row>
    <row r="148" spans="1:10" x14ac:dyDescent="0.2">
      <c r="A148" s="2" t="str">
        <f>'Invoices Import 2024'!J148</f>
        <v/>
      </c>
      <c r="B148" s="3" t="str">
        <f>'Invoices Import 2024'!E148</f>
        <v/>
      </c>
      <c r="C148" s="3" t="str">
        <f>'Invoices Import 2024'!F148</f>
        <v/>
      </c>
      <c r="D148" s="3" t="str">
        <f>'Invoices Import 2024'!P148</f>
        <v/>
      </c>
      <c r="E148" t="str">
        <f>'Invoices Import 2024'!N148</f>
        <v>101011002</v>
      </c>
      <c r="F148" s="2" t="str">
        <f>'Invoices Import 2024'!Y148</f>
        <v>خصم ضمان أعمال</v>
      </c>
      <c r="G148" s="2">
        <f>'Invoices Import 2024'!Z148</f>
        <v>-1</v>
      </c>
      <c r="H148" s="11">
        <f>'Invoices Import 2024'!H148</f>
        <v>744466</v>
      </c>
      <c r="I148" s="2" t="str">
        <f>'Invoices Import 2024'!M148</f>
        <v>{"1006": 100.0}</v>
      </c>
      <c r="J148" s="4" t="str">
        <f>'Invoices Import 2024'!X148</f>
        <v/>
      </c>
    </row>
    <row r="149" spans="1:10" x14ac:dyDescent="0.2">
      <c r="A149" s="2" t="str">
        <f>'Invoices Import 2024'!J149</f>
        <v/>
      </c>
      <c r="B149" s="3" t="str">
        <f>'Invoices Import 2024'!E149</f>
        <v/>
      </c>
      <c r="C149" s="3" t="str">
        <f>'Invoices Import 2024'!F149</f>
        <v/>
      </c>
      <c r="D149" s="3" t="str">
        <f>'Invoices Import 2024'!P149</f>
        <v/>
      </c>
      <c r="E149" t="str">
        <f>'Invoices Import 2024'!N149</f>
        <v>2010306</v>
      </c>
      <c r="F149" s="2" t="str">
        <f>'Invoices Import 2024'!Y149</f>
        <v>خصم دفعة مقدمة</v>
      </c>
      <c r="G149" s="2">
        <f>'Invoices Import 2024'!Z149</f>
        <v>-1</v>
      </c>
      <c r="H149" s="11">
        <f>'Invoices Import 2024'!H149</f>
        <v>297786</v>
      </c>
      <c r="I149" s="2" t="str">
        <f>'Invoices Import 2024'!M149</f>
        <v>{"1006": 100.0}</v>
      </c>
      <c r="J149" s="4" t="str">
        <f>'Invoices Import 2024'!X149</f>
        <v>15%</v>
      </c>
    </row>
    <row r="150" spans="1:10" x14ac:dyDescent="0.2">
      <c r="A150" s="2" t="str">
        <f>'Invoices Import 2024'!J150</f>
        <v>المشروع المشترك للأعمال المدنية</v>
      </c>
      <c r="B150" s="3">
        <f>'Invoices Import 2024'!E150</f>
        <v>45382</v>
      </c>
      <c r="C150" s="3">
        <f>'Invoices Import 2024'!F150</f>
        <v>45382</v>
      </c>
      <c r="D150" s="3">
        <f>'Invoices Import 2024'!P150</f>
        <v>45427</v>
      </c>
      <c r="E150" t="str">
        <f>'Invoices Import 2024'!N150</f>
        <v>4010202</v>
      </c>
      <c r="F150" s="2" t="str">
        <f>'Invoices Import 2024'!Y150</f>
        <v>صنف لتسجيل موازنة المبيعات 2024</v>
      </c>
      <c r="G150" s="2">
        <f>'Invoices Import 2024'!Z150</f>
        <v>1</v>
      </c>
      <c r="H150" s="11">
        <f>'Invoices Import 2024'!H150</f>
        <v>1716803</v>
      </c>
      <c r="I150" s="2" t="str">
        <f>'Invoices Import 2024'!M150</f>
        <v>{"906": 100.0}</v>
      </c>
      <c r="J150" s="4" t="str">
        <f>'Invoices Import 2024'!X150</f>
        <v>15%</v>
      </c>
    </row>
    <row r="151" spans="1:10" x14ac:dyDescent="0.2">
      <c r="A151" s="2" t="str">
        <f>'Invoices Import 2024'!J151</f>
        <v/>
      </c>
      <c r="B151" s="3" t="str">
        <f>'Invoices Import 2024'!E151</f>
        <v/>
      </c>
      <c r="C151" s="3" t="str">
        <f>'Invoices Import 2024'!F151</f>
        <v/>
      </c>
      <c r="D151" s="3" t="str">
        <f>'Invoices Import 2024'!P151</f>
        <v/>
      </c>
      <c r="E151" t="str">
        <f>'Invoices Import 2024'!N151</f>
        <v>101011002</v>
      </c>
      <c r="F151" s="2" t="str">
        <f>'Invoices Import 2024'!Y151</f>
        <v>خصم ضمان أعمال</v>
      </c>
      <c r="G151" s="2">
        <f>'Invoices Import 2024'!Z151</f>
        <v>-1</v>
      </c>
      <c r="H151" s="11">
        <f>'Invoices Import 2024'!H151</f>
        <v>515041</v>
      </c>
      <c r="I151" s="2" t="str">
        <f>'Invoices Import 2024'!M151</f>
        <v>{"906": 100.0}</v>
      </c>
      <c r="J151" s="4" t="str">
        <f>'Invoices Import 2024'!X151</f>
        <v/>
      </c>
    </row>
    <row r="152" spans="1:10" x14ac:dyDescent="0.2">
      <c r="A152" s="2" t="str">
        <f>'Invoices Import 2024'!J152</f>
        <v/>
      </c>
      <c r="B152" s="3" t="str">
        <f>'Invoices Import 2024'!E152</f>
        <v/>
      </c>
      <c r="C152" s="3" t="str">
        <f>'Invoices Import 2024'!F152</f>
        <v/>
      </c>
      <c r="D152" s="3" t="str">
        <f>'Invoices Import 2024'!P152</f>
        <v/>
      </c>
      <c r="E152" t="str">
        <f>'Invoices Import 2024'!N152</f>
        <v>2010306</v>
      </c>
      <c r="F152" s="2" t="str">
        <f>'Invoices Import 2024'!Y152</f>
        <v>خصم دفعة مقدمة</v>
      </c>
      <c r="G152" s="2">
        <f>'Invoices Import 2024'!Z152</f>
        <v>-1</v>
      </c>
      <c r="H152" s="11">
        <f>'Invoices Import 2024'!H152</f>
        <v>343361</v>
      </c>
      <c r="I152" s="2" t="str">
        <f>'Invoices Import 2024'!M152</f>
        <v>{"906": 100.0}</v>
      </c>
      <c r="J152" s="4" t="str">
        <f>'Invoices Import 2024'!X152</f>
        <v>15%</v>
      </c>
    </row>
    <row r="153" spans="1:10" ht="28.5" x14ac:dyDescent="0.2">
      <c r="A153" s="2" t="str">
        <f>'Invoices Import 2024'!J153</f>
        <v>THE RED SEA REAL ESTATE COMPANY</v>
      </c>
      <c r="B153" s="3">
        <f>'Invoices Import 2024'!E153</f>
        <v>45382</v>
      </c>
      <c r="C153" s="3">
        <f>'Invoices Import 2024'!F153</f>
        <v>45382</v>
      </c>
      <c r="D153" s="3">
        <f>'Invoices Import 2024'!P153</f>
        <v>45412</v>
      </c>
      <c r="E153" t="str">
        <f>'Invoices Import 2024'!N153</f>
        <v>4010202</v>
      </c>
      <c r="F153" s="2" t="str">
        <f>'Invoices Import 2024'!Y153</f>
        <v>صنف لتسجيل موازنة المبيعات 2024</v>
      </c>
      <c r="G153" s="2">
        <f>'Invoices Import 2024'!Z153</f>
        <v>1</v>
      </c>
      <c r="H153" s="11">
        <f>'Invoices Import 2024'!H153</f>
        <v>400784</v>
      </c>
      <c r="I153" s="2" t="str">
        <f>'Invoices Import 2024'!M153</f>
        <v>{"1031": 100.0}</v>
      </c>
      <c r="J153" s="4" t="str">
        <f>'Invoices Import 2024'!X153</f>
        <v>15%</v>
      </c>
    </row>
    <row r="154" spans="1:10" x14ac:dyDescent="0.2">
      <c r="A154" s="2" t="str">
        <f>'Invoices Import 2024'!J154</f>
        <v/>
      </c>
      <c r="B154" s="3" t="str">
        <f>'Invoices Import 2024'!E154</f>
        <v/>
      </c>
      <c r="C154" s="3" t="str">
        <f>'Invoices Import 2024'!F154</f>
        <v/>
      </c>
      <c r="D154" s="3" t="str">
        <f>'Invoices Import 2024'!P154</f>
        <v/>
      </c>
      <c r="E154" t="str">
        <f>'Invoices Import 2024'!N154</f>
        <v>101011002</v>
      </c>
      <c r="F154" s="2" t="str">
        <f>'Invoices Import 2024'!Y154</f>
        <v>خصم ضمان أعمال</v>
      </c>
      <c r="G154" s="2">
        <f>'Invoices Import 2024'!Z154</f>
        <v>-1</v>
      </c>
      <c r="H154" s="11">
        <f>'Invoices Import 2024'!H154</f>
        <v>40078</v>
      </c>
      <c r="I154" s="2" t="str">
        <f>'Invoices Import 2024'!M154</f>
        <v>{"1031": 100.0}</v>
      </c>
      <c r="J154" s="4" t="str">
        <f>'Invoices Import 2024'!X154</f>
        <v/>
      </c>
    </row>
    <row r="155" spans="1:10" x14ac:dyDescent="0.2">
      <c r="A155" s="2" t="str">
        <f>'Invoices Import 2024'!J155</f>
        <v/>
      </c>
      <c r="B155" s="3" t="str">
        <f>'Invoices Import 2024'!E155</f>
        <v/>
      </c>
      <c r="C155" s="3" t="str">
        <f>'Invoices Import 2024'!F155</f>
        <v/>
      </c>
      <c r="D155" s="3" t="str">
        <f>'Invoices Import 2024'!P155</f>
        <v/>
      </c>
      <c r="E155" t="str">
        <f>'Invoices Import 2024'!N155</f>
        <v>2010306</v>
      </c>
      <c r="F155" s="2" t="str">
        <f>'Invoices Import 2024'!Y155</f>
        <v>خصم دفعة مقدمة</v>
      </c>
      <c r="G155" s="2">
        <f>'Invoices Import 2024'!Z155</f>
        <v>-1</v>
      </c>
      <c r="H155" s="11">
        <f>'Invoices Import 2024'!H155</f>
        <v>4008</v>
      </c>
      <c r="I155" s="2" t="str">
        <f>'Invoices Import 2024'!M155</f>
        <v>{"1031": 100.0}</v>
      </c>
      <c r="J155" s="4" t="str">
        <f>'Invoices Import 2024'!X155</f>
        <v>15%</v>
      </c>
    </row>
    <row r="156" spans="1:10" x14ac:dyDescent="0.2">
      <c r="A156" s="2" t="str">
        <f>'Invoices Import 2024'!J156</f>
        <v>شركة بى اى سى العربية المحدودة</v>
      </c>
      <c r="B156" s="3">
        <f>'Invoices Import 2024'!E156</f>
        <v>45382</v>
      </c>
      <c r="C156" s="3">
        <f>'Invoices Import 2024'!F156</f>
        <v>45382</v>
      </c>
      <c r="D156" s="3">
        <f>'Invoices Import 2024'!P156</f>
        <v>45412</v>
      </c>
      <c r="E156" t="str">
        <f>'Invoices Import 2024'!N156</f>
        <v>4010202</v>
      </c>
      <c r="F156" s="2" t="str">
        <f>'Invoices Import 2024'!Y156</f>
        <v>صنف لتسجيل موازنة المبيعات 2024</v>
      </c>
      <c r="G156" s="2">
        <f>'Invoices Import 2024'!Z156</f>
        <v>1</v>
      </c>
      <c r="H156" s="11">
        <f>'Invoices Import 2024'!H156</f>
        <v>3843166</v>
      </c>
      <c r="I156" s="2" t="str">
        <f>'Invoices Import 2024'!M156</f>
        <v>{"1035": 100.0}</v>
      </c>
      <c r="J156" s="4" t="str">
        <f>'Invoices Import 2024'!X156</f>
        <v>15%</v>
      </c>
    </row>
    <row r="157" spans="1:10" x14ac:dyDescent="0.2">
      <c r="A157" s="2" t="str">
        <f>'Invoices Import 2024'!J157</f>
        <v/>
      </c>
      <c r="B157" s="3" t="str">
        <f>'Invoices Import 2024'!E157</f>
        <v/>
      </c>
      <c r="C157" s="3" t="str">
        <f>'Invoices Import 2024'!F157</f>
        <v/>
      </c>
      <c r="D157" s="3" t="str">
        <f>'Invoices Import 2024'!P157</f>
        <v/>
      </c>
      <c r="E157" t="str">
        <f>'Invoices Import 2024'!N157</f>
        <v>101011002</v>
      </c>
      <c r="F157" s="2" t="str">
        <f>'Invoices Import 2024'!Y157</f>
        <v>خصم ضمان أعمال</v>
      </c>
      <c r="G157" s="2">
        <f>'Invoices Import 2024'!Z157</f>
        <v>-1</v>
      </c>
      <c r="H157" s="11">
        <f>'Invoices Import 2024'!H157</f>
        <v>1921583</v>
      </c>
      <c r="I157" s="2" t="str">
        <f>'Invoices Import 2024'!M157</f>
        <v>{"1035": 100.0}</v>
      </c>
      <c r="J157" s="4" t="str">
        <f>'Invoices Import 2024'!X157</f>
        <v/>
      </c>
    </row>
    <row r="158" spans="1:10" x14ac:dyDescent="0.2">
      <c r="A158" s="2" t="str">
        <f>'Invoices Import 2024'!J158</f>
        <v/>
      </c>
      <c r="B158" s="3" t="str">
        <f>'Invoices Import 2024'!E158</f>
        <v/>
      </c>
      <c r="C158" s="3" t="str">
        <f>'Invoices Import 2024'!F158</f>
        <v/>
      </c>
      <c r="D158" s="3" t="str">
        <f>'Invoices Import 2024'!P158</f>
        <v/>
      </c>
      <c r="E158" t="str">
        <f>'Invoices Import 2024'!N158</f>
        <v>2010306</v>
      </c>
      <c r="F158" s="2" t="str">
        <f>'Invoices Import 2024'!Y158</f>
        <v>خصم دفعة مقدمة</v>
      </c>
      <c r="G158" s="2">
        <f>'Invoices Import 2024'!Z158</f>
        <v>-1</v>
      </c>
      <c r="H158" s="11">
        <f>'Invoices Import 2024'!H158</f>
        <v>384317</v>
      </c>
      <c r="I158" s="2" t="str">
        <f>'Invoices Import 2024'!M158</f>
        <v>{"1035": 100.0}</v>
      </c>
      <c r="J158" s="4" t="str">
        <f>'Invoices Import 2024'!X158</f>
        <v>15%</v>
      </c>
    </row>
    <row r="159" spans="1:10" x14ac:dyDescent="0.2">
      <c r="A159" s="2" t="str">
        <f>'Invoices Import 2024'!J159</f>
        <v>HASSAN ALLAM CONSTRUCTION</v>
      </c>
      <c r="B159" s="3">
        <f>'Invoices Import 2024'!E159</f>
        <v>45382</v>
      </c>
      <c r="C159" s="3">
        <f>'Invoices Import 2024'!F159</f>
        <v>45382</v>
      </c>
      <c r="D159" s="3">
        <f>'Invoices Import 2024'!P159</f>
        <v>45396</v>
      </c>
      <c r="E159" t="str">
        <f>'Invoices Import 2024'!N159</f>
        <v>4010202</v>
      </c>
      <c r="F159" s="2" t="str">
        <f>'Invoices Import 2024'!Y159</f>
        <v>صنف لتسجيل موازنة المبيعات 2024</v>
      </c>
      <c r="G159" s="2">
        <f>'Invoices Import 2024'!Z159</f>
        <v>1</v>
      </c>
      <c r="H159" s="11">
        <f>'Invoices Import 2024'!H159</f>
        <v>2020000</v>
      </c>
      <c r="I159" s="2" t="str">
        <f>'Invoices Import 2024'!M159</f>
        <v>{"1034": 100.0}</v>
      </c>
      <c r="J159" s="4" t="str">
        <f>'Invoices Import 2024'!X159</f>
        <v>15%</v>
      </c>
    </row>
    <row r="160" spans="1:10" x14ac:dyDescent="0.2">
      <c r="A160" s="2" t="str">
        <f>'Invoices Import 2024'!J160</f>
        <v/>
      </c>
      <c r="B160" s="3" t="str">
        <f>'Invoices Import 2024'!E160</f>
        <v/>
      </c>
      <c r="C160" s="3" t="str">
        <f>'Invoices Import 2024'!F160</f>
        <v/>
      </c>
      <c r="D160" s="3" t="str">
        <f>'Invoices Import 2024'!P160</f>
        <v/>
      </c>
      <c r="E160" t="str">
        <f>'Invoices Import 2024'!N160</f>
        <v>101011002</v>
      </c>
      <c r="F160" s="2" t="str">
        <f>'Invoices Import 2024'!Y160</f>
        <v>خصم ضمان أعمال</v>
      </c>
      <c r="G160" s="2">
        <f>'Invoices Import 2024'!Z160</f>
        <v>-1</v>
      </c>
      <c r="H160" s="11">
        <f>'Invoices Import 2024'!H160</f>
        <v>404000</v>
      </c>
      <c r="I160" s="2" t="str">
        <f>'Invoices Import 2024'!M160</f>
        <v>{"1034": 100.0}</v>
      </c>
      <c r="J160" s="4" t="str">
        <f>'Invoices Import 2024'!X160</f>
        <v/>
      </c>
    </row>
    <row r="161" spans="1:10" x14ac:dyDescent="0.2">
      <c r="A161" s="2" t="str">
        <f>'Invoices Import 2024'!J161</f>
        <v/>
      </c>
      <c r="B161" s="3" t="str">
        <f>'Invoices Import 2024'!E161</f>
        <v/>
      </c>
      <c r="C161" s="3" t="str">
        <f>'Invoices Import 2024'!F161</f>
        <v/>
      </c>
      <c r="D161" s="3" t="str">
        <f>'Invoices Import 2024'!P161</f>
        <v/>
      </c>
      <c r="E161" t="str">
        <f>'Invoices Import 2024'!N161</f>
        <v>2010306</v>
      </c>
      <c r="F161" s="2" t="str">
        <f>'Invoices Import 2024'!Y161</f>
        <v>خصم دفعة مقدمة</v>
      </c>
      <c r="G161" s="2">
        <f>'Invoices Import 2024'!Z161</f>
        <v>-1</v>
      </c>
      <c r="H161" s="11">
        <f>'Invoices Import 2024'!H161</f>
        <v>101000</v>
      </c>
      <c r="I161" s="2" t="str">
        <f>'Invoices Import 2024'!M161</f>
        <v>{"1034": 100.0}</v>
      </c>
      <c r="J161" s="4" t="str">
        <f>'Invoices Import 2024'!X161</f>
        <v>15%</v>
      </c>
    </row>
    <row r="162" spans="1:10" x14ac:dyDescent="0.2">
      <c r="A162" s="2" t="str">
        <f>'Invoices Import 2024'!J162</f>
        <v>شركة الخريجى للتجارة و المقاولات</v>
      </c>
      <c r="B162" s="3">
        <f>'Invoices Import 2024'!E162</f>
        <v>45382</v>
      </c>
      <c r="C162" s="3">
        <f>'Invoices Import 2024'!F162</f>
        <v>45382</v>
      </c>
      <c r="D162" s="3">
        <f>'Invoices Import 2024'!P162</f>
        <v>45412</v>
      </c>
      <c r="E162" t="str">
        <f>'Invoices Import 2024'!N162</f>
        <v>4010202</v>
      </c>
      <c r="F162" s="2" t="str">
        <f>'Invoices Import 2024'!Y162</f>
        <v>صنف لتسجيل موازنة المبيعات 2024</v>
      </c>
      <c r="G162" s="2">
        <f>'Invoices Import 2024'!Z162</f>
        <v>1</v>
      </c>
      <c r="H162" s="11">
        <f>'Invoices Import 2024'!H162</f>
        <v>993682</v>
      </c>
      <c r="I162" s="2" t="str">
        <f>'Invoices Import 2024'!M162</f>
        <v>{"1011": 100.0}</v>
      </c>
      <c r="J162" s="4" t="str">
        <f>'Invoices Import 2024'!X162</f>
        <v>15%</v>
      </c>
    </row>
    <row r="163" spans="1:10" x14ac:dyDescent="0.2">
      <c r="A163" s="2" t="str">
        <f>'Invoices Import 2024'!J163</f>
        <v/>
      </c>
      <c r="B163" s="3" t="str">
        <f>'Invoices Import 2024'!E163</f>
        <v/>
      </c>
      <c r="C163" s="3" t="str">
        <f>'Invoices Import 2024'!F163</f>
        <v/>
      </c>
      <c r="D163" s="3" t="str">
        <f>'Invoices Import 2024'!P163</f>
        <v/>
      </c>
      <c r="E163" t="str">
        <f>'Invoices Import 2024'!N163</f>
        <v>101011002</v>
      </c>
      <c r="F163" s="2" t="str">
        <f>'Invoices Import 2024'!Y163</f>
        <v>خصم ضمان أعمال</v>
      </c>
      <c r="G163" s="2">
        <f>'Invoices Import 2024'!Z163</f>
        <v>-1</v>
      </c>
      <c r="H163" s="11">
        <f>'Invoices Import 2024'!H163</f>
        <v>248421</v>
      </c>
      <c r="I163" s="2" t="str">
        <f>'Invoices Import 2024'!M163</f>
        <v>{"1011": 100.0}</v>
      </c>
      <c r="J163" s="4" t="str">
        <f>'Invoices Import 2024'!X163</f>
        <v/>
      </c>
    </row>
    <row r="164" spans="1:10" x14ac:dyDescent="0.2">
      <c r="A164" s="2" t="str">
        <f>'Invoices Import 2024'!J164</f>
        <v/>
      </c>
      <c r="B164" s="3" t="str">
        <f>'Invoices Import 2024'!E164</f>
        <v/>
      </c>
      <c r="C164" s="3" t="str">
        <f>'Invoices Import 2024'!F164</f>
        <v/>
      </c>
      <c r="D164" s="3" t="str">
        <f>'Invoices Import 2024'!P164</f>
        <v/>
      </c>
      <c r="E164" t="str">
        <f>'Invoices Import 2024'!N164</f>
        <v>2010306</v>
      </c>
      <c r="F164" s="2" t="str">
        <f>'Invoices Import 2024'!Y164</f>
        <v>خصم دفعة مقدمة</v>
      </c>
      <c r="G164" s="2">
        <f>'Invoices Import 2024'!Z164</f>
        <v>-1</v>
      </c>
      <c r="H164" s="11">
        <f>'Invoices Import 2024'!H164</f>
        <v>99368</v>
      </c>
      <c r="I164" s="2" t="str">
        <f>'Invoices Import 2024'!M164</f>
        <v>{"1011": 100.0}</v>
      </c>
      <c r="J164" s="4" t="str">
        <f>'Invoices Import 2024'!X164</f>
        <v>15%</v>
      </c>
    </row>
    <row r="165" spans="1:10" x14ac:dyDescent="0.2">
      <c r="A165" s="2" t="str">
        <f>'Invoices Import 2024'!J165</f>
        <v>شركة تحالف بكين و موبكو للمقاولات</v>
      </c>
      <c r="B165" s="3">
        <f>'Invoices Import 2024'!E165</f>
        <v>45382</v>
      </c>
      <c r="C165" s="3">
        <f>'Invoices Import 2024'!F165</f>
        <v>45382</v>
      </c>
      <c r="D165" s="3">
        <f>'Invoices Import 2024'!P165</f>
        <v>45412</v>
      </c>
      <c r="E165" t="str">
        <f>'Invoices Import 2024'!N165</f>
        <v>4010202</v>
      </c>
      <c r="F165" s="2" t="str">
        <f>'Invoices Import 2024'!Y165</f>
        <v>صنف لتسجيل موازنة المبيعات 2024</v>
      </c>
      <c r="G165" s="2">
        <f>'Invoices Import 2024'!Z165</f>
        <v>1</v>
      </c>
      <c r="H165" s="11">
        <f>'Invoices Import 2024'!H165</f>
        <v>508831</v>
      </c>
      <c r="I165" s="2" t="str">
        <f>'Invoices Import 2024'!M165</f>
        <v>{"1008": 100.0}</v>
      </c>
      <c r="J165" s="4" t="str">
        <f>'Invoices Import 2024'!X165</f>
        <v>15%</v>
      </c>
    </row>
    <row r="166" spans="1:10" x14ac:dyDescent="0.2">
      <c r="A166" s="2" t="str">
        <f>'Invoices Import 2024'!J166</f>
        <v/>
      </c>
      <c r="B166" s="3" t="str">
        <f>'Invoices Import 2024'!E166</f>
        <v/>
      </c>
      <c r="C166" s="3" t="str">
        <f>'Invoices Import 2024'!F166</f>
        <v/>
      </c>
      <c r="D166" s="3" t="str">
        <f>'Invoices Import 2024'!P166</f>
        <v/>
      </c>
      <c r="E166" t="str">
        <f>'Invoices Import 2024'!N166</f>
        <v>101011002</v>
      </c>
      <c r="F166" s="2" t="str">
        <f>'Invoices Import 2024'!Y166</f>
        <v>خصم ضمان أعمال</v>
      </c>
      <c r="G166" s="2">
        <f>'Invoices Import 2024'!Z166</f>
        <v>-1</v>
      </c>
      <c r="H166" s="11">
        <f>'Invoices Import 2024'!H166</f>
        <v>127208</v>
      </c>
      <c r="I166" s="2" t="str">
        <f>'Invoices Import 2024'!M166</f>
        <v>{"1008": 100.0}</v>
      </c>
      <c r="J166" s="4" t="str">
        <f>'Invoices Import 2024'!X166</f>
        <v/>
      </c>
    </row>
    <row r="167" spans="1:10" x14ac:dyDescent="0.2">
      <c r="A167" s="2" t="str">
        <f>'Invoices Import 2024'!J167</f>
        <v/>
      </c>
      <c r="B167" s="3" t="str">
        <f>'Invoices Import 2024'!E167</f>
        <v/>
      </c>
      <c r="C167" s="3" t="str">
        <f>'Invoices Import 2024'!F167</f>
        <v/>
      </c>
      <c r="D167" s="3" t="str">
        <f>'Invoices Import 2024'!P167</f>
        <v/>
      </c>
      <c r="E167" t="str">
        <f>'Invoices Import 2024'!N167</f>
        <v>2010306</v>
      </c>
      <c r="F167" s="2" t="str">
        <f>'Invoices Import 2024'!Y167</f>
        <v>خصم دفعة مقدمة</v>
      </c>
      <c r="G167" s="2">
        <f>'Invoices Import 2024'!Z167</f>
        <v>-1</v>
      </c>
      <c r="H167" s="11">
        <f>'Invoices Import 2024'!H167</f>
        <v>0</v>
      </c>
      <c r="I167" s="2" t="str">
        <f>'Invoices Import 2024'!M167</f>
        <v>{"1008": 100.0}</v>
      </c>
      <c r="J167" s="4" t="str">
        <f>'Invoices Import 2024'!X167</f>
        <v>15%</v>
      </c>
    </row>
    <row r="168" spans="1:10" x14ac:dyDescent="0.2">
      <c r="A168" s="2" t="str">
        <f>'Invoices Import 2024'!J168</f>
        <v>شركة محمد محمد الراشد للتجارة والمقاولات</v>
      </c>
      <c r="B168" s="3">
        <f>'Invoices Import 2024'!E168</f>
        <v>45382</v>
      </c>
      <c r="C168" s="3">
        <f>'Invoices Import 2024'!F168</f>
        <v>45382</v>
      </c>
      <c r="D168" s="3">
        <f>'Invoices Import 2024'!P168</f>
        <v>45389</v>
      </c>
      <c r="E168" t="str">
        <f>'Invoices Import 2024'!N168</f>
        <v>4010202</v>
      </c>
      <c r="F168" s="2" t="str">
        <f>'Invoices Import 2024'!Y168</f>
        <v>صنف لتسجيل موازنة المبيعات 2024</v>
      </c>
      <c r="G168" s="2">
        <f>'Invoices Import 2024'!Z168</f>
        <v>1</v>
      </c>
      <c r="H168" s="11">
        <f>'Invoices Import 2024'!H168</f>
        <v>2747910</v>
      </c>
      <c r="I168" s="2" t="str">
        <f>'Invoices Import 2024'!M168</f>
        <v>{"1019": 100.0}</v>
      </c>
      <c r="J168" s="4" t="str">
        <f>'Invoices Import 2024'!X168</f>
        <v>15%</v>
      </c>
    </row>
    <row r="169" spans="1:10" x14ac:dyDescent="0.2">
      <c r="A169" s="2" t="str">
        <f>'Invoices Import 2024'!J169</f>
        <v/>
      </c>
      <c r="B169" s="3" t="str">
        <f>'Invoices Import 2024'!E169</f>
        <v/>
      </c>
      <c r="C169" s="3" t="str">
        <f>'Invoices Import 2024'!F169</f>
        <v/>
      </c>
      <c r="D169" s="3" t="str">
        <f>'Invoices Import 2024'!P169</f>
        <v/>
      </c>
      <c r="E169" t="str">
        <f>'Invoices Import 2024'!N169</f>
        <v>101011002</v>
      </c>
      <c r="F169" s="2" t="str">
        <f>'Invoices Import 2024'!Y169</f>
        <v>خصم ضمان أعمال</v>
      </c>
      <c r="G169" s="2">
        <f>'Invoices Import 2024'!Z169</f>
        <v>-1</v>
      </c>
      <c r="H169" s="11">
        <f>'Invoices Import 2024'!H169</f>
        <v>549582</v>
      </c>
      <c r="I169" s="2" t="str">
        <f>'Invoices Import 2024'!M169</f>
        <v>{"1019": 100.0}</v>
      </c>
      <c r="J169" s="4" t="str">
        <f>'Invoices Import 2024'!X169</f>
        <v/>
      </c>
    </row>
    <row r="170" spans="1:10" x14ac:dyDescent="0.2">
      <c r="A170" s="2" t="str">
        <f>'Invoices Import 2024'!J170</f>
        <v/>
      </c>
      <c r="B170" s="3" t="str">
        <f>'Invoices Import 2024'!E170</f>
        <v/>
      </c>
      <c r="C170" s="3" t="str">
        <f>'Invoices Import 2024'!F170</f>
        <v/>
      </c>
      <c r="D170" s="3" t="str">
        <f>'Invoices Import 2024'!P170</f>
        <v/>
      </c>
      <c r="E170" t="str">
        <f>'Invoices Import 2024'!N170</f>
        <v>2010306</v>
      </c>
      <c r="F170" s="2" t="str">
        <f>'Invoices Import 2024'!Y170</f>
        <v>خصم دفعة مقدمة</v>
      </c>
      <c r="G170" s="2">
        <f>'Invoices Import 2024'!Z170</f>
        <v>-1</v>
      </c>
      <c r="H170" s="11">
        <f>'Invoices Import 2024'!H170</f>
        <v>274791</v>
      </c>
      <c r="I170" s="2" t="str">
        <f>'Invoices Import 2024'!M170</f>
        <v>{"1019": 100.0}</v>
      </c>
      <c r="J170" s="4" t="str">
        <f>'Invoices Import 2024'!X170</f>
        <v>15%</v>
      </c>
    </row>
    <row r="171" spans="1:10" x14ac:dyDescent="0.2">
      <c r="A171" s="2" t="str">
        <f>'Invoices Import 2024'!J171</f>
        <v>شركة يوسف مرون للمقاولات</v>
      </c>
      <c r="B171" s="3">
        <f>'Invoices Import 2024'!E171</f>
        <v>45382</v>
      </c>
      <c r="C171" s="3">
        <f>'Invoices Import 2024'!F171</f>
        <v>45382</v>
      </c>
      <c r="D171" s="3">
        <f>'Invoices Import 2024'!P171</f>
        <v>45427</v>
      </c>
      <c r="E171" t="str">
        <f>'Invoices Import 2024'!N171</f>
        <v>4010202</v>
      </c>
      <c r="F171" s="2" t="str">
        <f>'Invoices Import 2024'!Y171</f>
        <v>صنف لتسجيل موازنة المبيعات 2024</v>
      </c>
      <c r="G171" s="2">
        <f>'Invoices Import 2024'!Z171</f>
        <v>1</v>
      </c>
      <c r="H171" s="11">
        <f>'Invoices Import 2024'!H171</f>
        <v>480000</v>
      </c>
      <c r="I171" s="2" t="str">
        <f>'Invoices Import 2024'!M171</f>
        <v>{"1033": 100.0}</v>
      </c>
      <c r="J171" s="4" t="str">
        <f>'Invoices Import 2024'!X171</f>
        <v>15%</v>
      </c>
    </row>
    <row r="172" spans="1:10" x14ac:dyDescent="0.2">
      <c r="A172" s="2" t="str">
        <f>'Invoices Import 2024'!J172</f>
        <v/>
      </c>
      <c r="B172" s="3" t="str">
        <f>'Invoices Import 2024'!E172</f>
        <v/>
      </c>
      <c r="C172" s="3" t="str">
        <f>'Invoices Import 2024'!F172</f>
        <v/>
      </c>
      <c r="D172" s="3" t="str">
        <f>'Invoices Import 2024'!P172</f>
        <v/>
      </c>
      <c r="E172" t="str">
        <f>'Invoices Import 2024'!N172</f>
        <v>101011002</v>
      </c>
      <c r="F172" s="2" t="str">
        <f>'Invoices Import 2024'!Y172</f>
        <v>خصم ضمان أعمال</v>
      </c>
      <c r="G172" s="2">
        <f>'Invoices Import 2024'!Z172</f>
        <v>-1</v>
      </c>
      <c r="H172" s="11">
        <f>'Invoices Import 2024'!H172</f>
        <v>144000</v>
      </c>
      <c r="I172" s="2" t="str">
        <f>'Invoices Import 2024'!M172</f>
        <v>{"1033": 100.0}</v>
      </c>
      <c r="J172" s="4" t="str">
        <f>'Invoices Import 2024'!X172</f>
        <v/>
      </c>
    </row>
    <row r="173" spans="1:10" x14ac:dyDescent="0.2">
      <c r="A173" s="2" t="str">
        <f>'Invoices Import 2024'!J173</f>
        <v>Orient Construction Company</v>
      </c>
      <c r="B173" s="3">
        <f>'Invoices Import 2024'!E173</f>
        <v>45382</v>
      </c>
      <c r="C173" s="3">
        <f>'Invoices Import 2024'!F173</f>
        <v>45382</v>
      </c>
      <c r="D173" s="3">
        <f>'Invoices Import 2024'!P173</f>
        <v>45403</v>
      </c>
      <c r="E173" t="str">
        <f>'Invoices Import 2024'!N173</f>
        <v>4010202</v>
      </c>
      <c r="F173" s="2" t="str">
        <f>'Invoices Import 2024'!Y173</f>
        <v>صنف لتسجيل موازنة المبيعات 2024</v>
      </c>
      <c r="G173" s="2">
        <f>'Invoices Import 2024'!Z173</f>
        <v>1</v>
      </c>
      <c r="H173" s="11">
        <f>'Invoices Import 2024'!H173</f>
        <v>1200000</v>
      </c>
      <c r="I173" s="2" t="str">
        <f>'Invoices Import 2024'!M173</f>
        <v>{"1021": 100.0}</v>
      </c>
      <c r="J173" s="4" t="str">
        <f>'Invoices Import 2024'!X173</f>
        <v>15%</v>
      </c>
    </row>
    <row r="174" spans="1:10" x14ac:dyDescent="0.2">
      <c r="A174" s="2" t="str">
        <f>'Invoices Import 2024'!J174</f>
        <v/>
      </c>
      <c r="B174" s="3" t="str">
        <f>'Invoices Import 2024'!E174</f>
        <v/>
      </c>
      <c r="C174" s="3" t="str">
        <f>'Invoices Import 2024'!F174</f>
        <v/>
      </c>
      <c r="D174" s="3" t="str">
        <f>'Invoices Import 2024'!P174</f>
        <v/>
      </c>
      <c r="E174" t="str">
        <f>'Invoices Import 2024'!N174</f>
        <v>101011002</v>
      </c>
      <c r="F174" s="2" t="str">
        <f>'Invoices Import 2024'!Y174</f>
        <v>خصم ضمان أعمال</v>
      </c>
      <c r="G174" s="2">
        <f>'Invoices Import 2024'!Z174</f>
        <v>-1</v>
      </c>
      <c r="H174" s="11">
        <f>'Invoices Import 2024'!H174</f>
        <v>180000</v>
      </c>
      <c r="I174" s="2" t="str">
        <f>'Invoices Import 2024'!M174</f>
        <v>{"1021": 100.0}</v>
      </c>
      <c r="J174" s="4" t="str">
        <f>'Invoices Import 2024'!X174</f>
        <v/>
      </c>
    </row>
    <row r="175" spans="1:10" x14ac:dyDescent="0.2">
      <c r="A175" s="2" t="str">
        <f>'Invoices Import 2024'!J175</f>
        <v/>
      </c>
      <c r="B175" s="3" t="str">
        <f>'Invoices Import 2024'!E175</f>
        <v/>
      </c>
      <c r="C175" s="3" t="str">
        <f>'Invoices Import 2024'!F175</f>
        <v/>
      </c>
      <c r="D175" s="3" t="str">
        <f>'Invoices Import 2024'!P175</f>
        <v/>
      </c>
      <c r="E175" t="str">
        <f>'Invoices Import 2024'!N175</f>
        <v>2010306</v>
      </c>
      <c r="F175" s="2" t="str">
        <f>'Invoices Import 2024'!Y175</f>
        <v>خصم دفعة مقدمة</v>
      </c>
      <c r="G175" s="2">
        <f>'Invoices Import 2024'!Z175</f>
        <v>-1</v>
      </c>
      <c r="H175" s="11">
        <f>'Invoices Import 2024'!H175</f>
        <v>120000</v>
      </c>
      <c r="I175" s="2" t="str">
        <f>'Invoices Import 2024'!M175</f>
        <v>{"1021": 100.0}</v>
      </c>
      <c r="J175" s="4" t="str">
        <f>'Invoices Import 2024'!X175</f>
        <v>15%</v>
      </c>
    </row>
    <row r="176" spans="1:10" x14ac:dyDescent="0.2">
      <c r="A176" s="2" t="str">
        <f>'Invoices Import 2024'!J176</f>
        <v>الآعمال المدنية المشروع المشترك</v>
      </c>
      <c r="B176" s="3">
        <f>'Invoices Import 2024'!E176</f>
        <v>45382</v>
      </c>
      <c r="C176" s="3">
        <f>'Invoices Import 2024'!F176</f>
        <v>45382</v>
      </c>
      <c r="D176" s="3">
        <f>'Invoices Import 2024'!P176</f>
        <v>45427</v>
      </c>
      <c r="E176" t="str">
        <f>'Invoices Import 2024'!N176</f>
        <v>4010202</v>
      </c>
      <c r="F176" s="2" t="str">
        <f>'Invoices Import 2024'!Y176</f>
        <v>صنف لتسجيل موازنة المبيعات 2024</v>
      </c>
      <c r="G176" s="2">
        <f>'Invoices Import 2024'!Z176</f>
        <v>1</v>
      </c>
      <c r="H176" s="11">
        <f>'Invoices Import 2024'!H176</f>
        <v>1455853</v>
      </c>
      <c r="I176" s="2" t="str">
        <f>'Invoices Import 2024'!M176</f>
        <v>{"911": 100.0}</v>
      </c>
      <c r="J176" s="4" t="str">
        <f>'Invoices Import 2024'!X176</f>
        <v>15%</v>
      </c>
    </row>
    <row r="177" spans="1:10" x14ac:dyDescent="0.2">
      <c r="A177" s="2" t="str">
        <f>'Invoices Import 2024'!J177</f>
        <v/>
      </c>
      <c r="B177" s="3" t="str">
        <f>'Invoices Import 2024'!E177</f>
        <v/>
      </c>
      <c r="C177" s="3" t="str">
        <f>'Invoices Import 2024'!F177</f>
        <v/>
      </c>
      <c r="D177" s="3" t="str">
        <f>'Invoices Import 2024'!P177</f>
        <v/>
      </c>
      <c r="E177" t="str">
        <f>'Invoices Import 2024'!N177</f>
        <v>101011002</v>
      </c>
      <c r="F177" s="2" t="str">
        <f>'Invoices Import 2024'!Y177</f>
        <v>خصم ضمان أعمال</v>
      </c>
      <c r="G177" s="2">
        <f>'Invoices Import 2024'!Z177</f>
        <v>-1</v>
      </c>
      <c r="H177" s="11">
        <f>'Invoices Import 2024'!H177</f>
        <v>85604</v>
      </c>
      <c r="I177" s="2" t="str">
        <f>'Invoices Import 2024'!M177</f>
        <v>{"911": 100.0}</v>
      </c>
      <c r="J177" s="4" t="str">
        <f>'Invoices Import 2024'!X177</f>
        <v/>
      </c>
    </row>
    <row r="178" spans="1:10" x14ac:dyDescent="0.2">
      <c r="A178" s="2" t="str">
        <f>'Invoices Import 2024'!J178</f>
        <v/>
      </c>
      <c r="B178" s="3" t="str">
        <f>'Invoices Import 2024'!E178</f>
        <v/>
      </c>
      <c r="C178" s="3" t="str">
        <f>'Invoices Import 2024'!F178</f>
        <v/>
      </c>
      <c r="D178" s="3" t="str">
        <f>'Invoices Import 2024'!P178</f>
        <v/>
      </c>
      <c r="E178" t="str">
        <f>'Invoices Import 2024'!N178</f>
        <v>2010306</v>
      </c>
      <c r="F178" s="2" t="str">
        <f>'Invoices Import 2024'!Y178</f>
        <v>خصم دفعة مقدمة</v>
      </c>
      <c r="G178" s="2">
        <f>'Invoices Import 2024'!Z178</f>
        <v>-1</v>
      </c>
      <c r="H178" s="11">
        <f>'Invoices Import 2024'!H178</f>
        <v>218378</v>
      </c>
      <c r="I178" s="2" t="str">
        <f>'Invoices Import 2024'!M178</f>
        <v>{"911": 100.0}</v>
      </c>
      <c r="J178" s="4" t="str">
        <f>'Invoices Import 2024'!X178</f>
        <v>15%</v>
      </c>
    </row>
    <row r="179" spans="1:10" x14ac:dyDescent="0.2">
      <c r="A179" s="2" t="str">
        <f>'Invoices Import 2024'!J179</f>
        <v>شركة التعفف للأعمال الكهربائية</v>
      </c>
      <c r="B179" s="3">
        <f>'Invoices Import 2024'!E179</f>
        <v>45382</v>
      </c>
      <c r="C179" s="3">
        <f>'Invoices Import 2024'!F179</f>
        <v>45382</v>
      </c>
      <c r="D179" s="3">
        <f>'Invoices Import 2024'!P179</f>
        <v>45412</v>
      </c>
      <c r="E179" t="str">
        <f>'Invoices Import 2024'!N179</f>
        <v>4010202</v>
      </c>
      <c r="F179" s="2" t="str">
        <f>'Invoices Import 2024'!Y179</f>
        <v>صنف لتسجيل موازنة المبيعات 2024</v>
      </c>
      <c r="G179" s="2">
        <f>'Invoices Import 2024'!Z179</f>
        <v>1</v>
      </c>
      <c r="H179" s="11">
        <f>'Invoices Import 2024'!H179</f>
        <v>590000</v>
      </c>
      <c r="I179" s="2" t="str">
        <f>'Invoices Import 2024'!M179</f>
        <v>{"1002": 100.0}</v>
      </c>
      <c r="J179" s="4" t="str">
        <f>'Invoices Import 2024'!X179</f>
        <v>15%</v>
      </c>
    </row>
    <row r="180" spans="1:10" x14ac:dyDescent="0.2">
      <c r="A180" s="2" t="str">
        <f>'Invoices Import 2024'!J180</f>
        <v/>
      </c>
      <c r="B180" s="3" t="str">
        <f>'Invoices Import 2024'!E180</f>
        <v/>
      </c>
      <c r="C180" s="3" t="str">
        <f>'Invoices Import 2024'!F180</f>
        <v/>
      </c>
      <c r="D180" s="3" t="str">
        <f>'Invoices Import 2024'!P180</f>
        <v/>
      </c>
      <c r="E180" t="str">
        <f>'Invoices Import 2024'!N180</f>
        <v>101011002</v>
      </c>
      <c r="F180" s="2" t="str">
        <f>'Invoices Import 2024'!Y180</f>
        <v>خصم ضمان أعمال</v>
      </c>
      <c r="G180" s="2">
        <f>'Invoices Import 2024'!Z180</f>
        <v>-1</v>
      </c>
      <c r="H180" s="11">
        <f>'Invoices Import 2024'!H180</f>
        <v>0</v>
      </c>
      <c r="I180" s="2" t="str">
        <f>'Invoices Import 2024'!M180</f>
        <v>{"1002": 100.0}</v>
      </c>
      <c r="J180" s="4" t="str">
        <f>'Invoices Import 2024'!X180</f>
        <v/>
      </c>
    </row>
    <row r="181" spans="1:10" x14ac:dyDescent="0.2">
      <c r="A181" s="2" t="str">
        <f>'Invoices Import 2024'!J181</f>
        <v/>
      </c>
      <c r="B181" s="3" t="str">
        <f>'Invoices Import 2024'!E181</f>
        <v/>
      </c>
      <c r="C181" s="3" t="str">
        <f>'Invoices Import 2024'!F181</f>
        <v/>
      </c>
      <c r="D181" s="3" t="str">
        <f>'Invoices Import 2024'!P181</f>
        <v/>
      </c>
      <c r="E181" t="str">
        <f>'Invoices Import 2024'!N181</f>
        <v>2010306</v>
      </c>
      <c r="F181" s="2" t="str">
        <f>'Invoices Import 2024'!Y181</f>
        <v>خصم دفعة مقدمة</v>
      </c>
      <c r="G181" s="2">
        <f>'Invoices Import 2024'!Z181</f>
        <v>-1</v>
      </c>
      <c r="H181" s="11">
        <f>'Invoices Import 2024'!H181</f>
        <v>59000</v>
      </c>
      <c r="I181" s="2" t="str">
        <f>'Invoices Import 2024'!M181</f>
        <v>{"1002": 100.0}</v>
      </c>
      <c r="J181" s="4" t="str">
        <f>'Invoices Import 2024'!X181</f>
        <v>15%</v>
      </c>
    </row>
    <row r="182" spans="1:10" x14ac:dyDescent="0.2">
      <c r="A182" s="2" t="str">
        <f>'Invoices Import 2024'!J182</f>
        <v>شركة مجموعة الحقيط</v>
      </c>
      <c r="B182" s="3">
        <f>'Invoices Import 2024'!E182</f>
        <v>45382</v>
      </c>
      <c r="C182" s="3">
        <f>'Invoices Import 2024'!F182</f>
        <v>45382</v>
      </c>
      <c r="D182" s="3">
        <f>'Invoices Import 2024'!P182</f>
        <v>45412</v>
      </c>
      <c r="E182" t="str">
        <f>'Invoices Import 2024'!N182</f>
        <v>4010202</v>
      </c>
      <c r="F182" s="2" t="str">
        <f>'Invoices Import 2024'!Y182</f>
        <v>صنف لتسجيل موازنة المبيعات 2024</v>
      </c>
      <c r="G182" s="2">
        <f>'Invoices Import 2024'!Z182</f>
        <v>1</v>
      </c>
      <c r="H182" s="11">
        <f>'Invoices Import 2024'!H182</f>
        <v>551408</v>
      </c>
      <c r="I182" s="2" t="str">
        <f>'Invoices Import 2024'!M182</f>
        <v>{"951": 100.0}</v>
      </c>
      <c r="J182" s="4" t="str">
        <f>'Invoices Import 2024'!X182</f>
        <v>15%</v>
      </c>
    </row>
    <row r="183" spans="1:10" x14ac:dyDescent="0.2">
      <c r="A183" s="2" t="str">
        <f>'Invoices Import 2024'!J183</f>
        <v/>
      </c>
      <c r="B183" s="3" t="str">
        <f>'Invoices Import 2024'!E183</f>
        <v/>
      </c>
      <c r="C183" s="3" t="str">
        <f>'Invoices Import 2024'!F183</f>
        <v/>
      </c>
      <c r="D183" s="3" t="str">
        <f>'Invoices Import 2024'!P183</f>
        <v/>
      </c>
      <c r="E183" t="str">
        <f>'Invoices Import 2024'!N183</f>
        <v>101011002</v>
      </c>
      <c r="F183" s="2" t="str">
        <f>'Invoices Import 2024'!Y183</f>
        <v>خصم ضمان أعمال</v>
      </c>
      <c r="G183" s="2">
        <f>'Invoices Import 2024'!Z183</f>
        <v>-1</v>
      </c>
      <c r="H183" s="11">
        <f>'Invoices Import 2024'!H183</f>
        <v>0</v>
      </c>
      <c r="I183" s="2" t="str">
        <f>'Invoices Import 2024'!M183</f>
        <v>{"951": 100.0}</v>
      </c>
      <c r="J183" s="4" t="str">
        <f>'Invoices Import 2024'!X183</f>
        <v/>
      </c>
    </row>
    <row r="184" spans="1:10" x14ac:dyDescent="0.2">
      <c r="A184" s="2" t="str">
        <f>'Invoices Import 2024'!J184</f>
        <v/>
      </c>
      <c r="B184" s="3" t="str">
        <f>'Invoices Import 2024'!E184</f>
        <v/>
      </c>
      <c r="C184" s="3" t="str">
        <f>'Invoices Import 2024'!F184</f>
        <v/>
      </c>
      <c r="D184" s="3" t="str">
        <f>'Invoices Import 2024'!P184</f>
        <v/>
      </c>
      <c r="E184" t="str">
        <f>'Invoices Import 2024'!N184</f>
        <v>2010306</v>
      </c>
      <c r="F184" s="2" t="str">
        <f>'Invoices Import 2024'!Y184</f>
        <v>خصم دفعة مقدمة</v>
      </c>
      <c r="G184" s="2">
        <f>'Invoices Import 2024'!Z184</f>
        <v>-1</v>
      </c>
      <c r="H184" s="11">
        <f>'Invoices Import 2024'!H184</f>
        <v>0</v>
      </c>
      <c r="I184" s="2" t="str">
        <f>'Invoices Import 2024'!M184</f>
        <v>{"951": 100.0}</v>
      </c>
      <c r="J184" s="4" t="str">
        <f>'Invoices Import 2024'!X184</f>
        <v>15%</v>
      </c>
    </row>
    <row r="185" spans="1:10" x14ac:dyDescent="0.2">
      <c r="A185" s="2" t="str">
        <f>'Invoices Import 2024'!J185</f>
        <v>شركة الكفاح للمقاولات العامة</v>
      </c>
      <c r="B185" s="3">
        <f>'Invoices Import 2024'!E185</f>
        <v>45382</v>
      </c>
      <c r="C185" s="3">
        <f>'Invoices Import 2024'!F185</f>
        <v>45382</v>
      </c>
      <c r="D185" s="3">
        <f>'Invoices Import 2024'!P185</f>
        <v>45412</v>
      </c>
      <c r="E185" t="str">
        <f>'Invoices Import 2024'!N185</f>
        <v>4010202</v>
      </c>
      <c r="F185" s="2" t="str">
        <f>'Invoices Import 2024'!Y185</f>
        <v>صنف لتسجيل موازنة المبيعات 2024</v>
      </c>
      <c r="G185" s="2">
        <f>'Invoices Import 2024'!Z185</f>
        <v>1</v>
      </c>
      <c r="H185" s="11">
        <f>'Invoices Import 2024'!H185</f>
        <v>400000</v>
      </c>
      <c r="I185" s="2" t="str">
        <f>'Invoices Import 2024'!M185</f>
        <v>{"955": 100.0}</v>
      </c>
      <c r="J185" s="4" t="str">
        <f>'Invoices Import 2024'!X185</f>
        <v>15%</v>
      </c>
    </row>
    <row r="186" spans="1:10" x14ac:dyDescent="0.2">
      <c r="A186" s="2" t="str">
        <f>'Invoices Import 2024'!J186</f>
        <v/>
      </c>
      <c r="B186" s="3" t="str">
        <f>'Invoices Import 2024'!E186</f>
        <v/>
      </c>
      <c r="C186" s="3" t="str">
        <f>'Invoices Import 2024'!F186</f>
        <v/>
      </c>
      <c r="D186" s="3" t="str">
        <f>'Invoices Import 2024'!P186</f>
        <v/>
      </c>
      <c r="E186" t="str">
        <f>'Invoices Import 2024'!N186</f>
        <v>101011002</v>
      </c>
      <c r="F186" s="2" t="str">
        <f>'Invoices Import 2024'!Y186</f>
        <v>خصم ضمان أعمال</v>
      </c>
      <c r="G186" s="2">
        <f>'Invoices Import 2024'!Z186</f>
        <v>-1</v>
      </c>
      <c r="H186" s="11">
        <f>'Invoices Import 2024'!H186</f>
        <v>121440</v>
      </c>
      <c r="I186" s="2" t="str">
        <f>'Invoices Import 2024'!M186</f>
        <v>{"955": 100.0}</v>
      </c>
      <c r="J186" s="4" t="str">
        <f>'Invoices Import 2024'!X186</f>
        <v/>
      </c>
    </row>
    <row r="187" spans="1:10" x14ac:dyDescent="0.2">
      <c r="A187" s="2" t="str">
        <f>'Invoices Import 2024'!J187</f>
        <v/>
      </c>
      <c r="B187" s="3" t="str">
        <f>'Invoices Import 2024'!E187</f>
        <v/>
      </c>
      <c r="C187" s="3" t="str">
        <f>'Invoices Import 2024'!F187</f>
        <v/>
      </c>
      <c r="D187" s="3" t="str">
        <f>'Invoices Import 2024'!P187</f>
        <v/>
      </c>
      <c r="E187" t="str">
        <f>'Invoices Import 2024'!N187</f>
        <v>2010306</v>
      </c>
      <c r="F187" s="2" t="str">
        <f>'Invoices Import 2024'!Y187</f>
        <v>خصم دفعة مقدمة</v>
      </c>
      <c r="G187" s="2">
        <f>'Invoices Import 2024'!Z187</f>
        <v>-1</v>
      </c>
      <c r="H187" s="11">
        <f>'Invoices Import 2024'!H187</f>
        <v>6072</v>
      </c>
      <c r="I187" s="2" t="str">
        <f>'Invoices Import 2024'!M187</f>
        <v>{"955": 100.0}</v>
      </c>
      <c r="J187" s="4" t="str">
        <f>'Invoices Import 2024'!X187</f>
        <v>15%</v>
      </c>
    </row>
    <row r="188" spans="1:10" x14ac:dyDescent="0.2">
      <c r="A188" s="2" t="str">
        <f>'Invoices Import 2024'!J188</f>
        <v>شركة ازميل للمقاولات العامة</v>
      </c>
      <c r="B188" s="3">
        <f>'Invoices Import 2024'!E188</f>
        <v>45382</v>
      </c>
      <c r="C188" s="3">
        <f>'Invoices Import 2024'!F188</f>
        <v>45382</v>
      </c>
      <c r="D188" s="3">
        <f>'Invoices Import 2024'!P188</f>
        <v>45412</v>
      </c>
      <c r="E188" t="str">
        <f>'Invoices Import 2024'!N188</f>
        <v>4010202</v>
      </c>
      <c r="F188" s="2" t="str">
        <f>'Invoices Import 2024'!Y188</f>
        <v>صنف لتسجيل موازنة المبيعات 2024</v>
      </c>
      <c r="G188" s="2">
        <f>'Invoices Import 2024'!Z188</f>
        <v>1</v>
      </c>
      <c r="H188" s="11">
        <f>'Invoices Import 2024'!H188</f>
        <v>403807</v>
      </c>
      <c r="I188" s="2" t="str">
        <f>'Invoices Import 2024'!M188</f>
        <v>{"919": 100.0}</v>
      </c>
      <c r="J188" s="4" t="str">
        <f>'Invoices Import 2024'!X188</f>
        <v>15%</v>
      </c>
    </row>
    <row r="189" spans="1:10" x14ac:dyDescent="0.2">
      <c r="A189" s="2" t="str">
        <f>'Invoices Import 2024'!J189</f>
        <v/>
      </c>
      <c r="B189" s="3" t="str">
        <f>'Invoices Import 2024'!E189</f>
        <v/>
      </c>
      <c r="C189" s="3" t="str">
        <f>'Invoices Import 2024'!F189</f>
        <v/>
      </c>
      <c r="D189" s="3" t="str">
        <f>'Invoices Import 2024'!P189</f>
        <v/>
      </c>
      <c r="E189" t="str">
        <f>'Invoices Import 2024'!N189</f>
        <v>101011002</v>
      </c>
      <c r="F189" s="2" t="str">
        <f>'Invoices Import 2024'!Y189</f>
        <v>خصم ضمان أعمال</v>
      </c>
      <c r="G189" s="2">
        <f>'Invoices Import 2024'!Z189</f>
        <v>-1</v>
      </c>
      <c r="H189" s="11">
        <f>'Invoices Import 2024'!H189</f>
        <v>0</v>
      </c>
      <c r="I189" s="2" t="str">
        <f>'Invoices Import 2024'!M189</f>
        <v>{"919": 100.0}</v>
      </c>
      <c r="J189" s="4" t="str">
        <f>'Invoices Import 2024'!X189</f>
        <v/>
      </c>
    </row>
    <row r="190" spans="1:10" x14ac:dyDescent="0.2">
      <c r="A190" s="2" t="str">
        <f>'Invoices Import 2024'!J190</f>
        <v/>
      </c>
      <c r="B190" s="3" t="str">
        <f>'Invoices Import 2024'!E190</f>
        <v/>
      </c>
      <c r="C190" s="3" t="str">
        <f>'Invoices Import 2024'!F190</f>
        <v/>
      </c>
      <c r="D190" s="3" t="str">
        <f>'Invoices Import 2024'!P190</f>
        <v/>
      </c>
      <c r="E190" t="str">
        <f>'Invoices Import 2024'!N190</f>
        <v>2010306</v>
      </c>
      <c r="F190" s="2" t="str">
        <f>'Invoices Import 2024'!Y190</f>
        <v>خصم دفعة مقدمة</v>
      </c>
      <c r="G190" s="2">
        <f>'Invoices Import 2024'!Z190</f>
        <v>-1</v>
      </c>
      <c r="H190" s="11">
        <f>'Invoices Import 2024'!H190</f>
        <v>0</v>
      </c>
      <c r="I190" s="2" t="str">
        <f>'Invoices Import 2024'!M190</f>
        <v>{"919": 100.0}</v>
      </c>
      <c r="J190" s="4" t="str">
        <f>'Invoices Import 2024'!X190</f>
        <v>15%</v>
      </c>
    </row>
    <row r="191" spans="1:10" x14ac:dyDescent="0.2">
      <c r="A191" s="2" t="str">
        <f>'Invoices Import 2024'!J191</f>
        <v>شركة الخنينى العالمية</v>
      </c>
      <c r="B191" s="3">
        <f>'Invoices Import 2024'!E191</f>
        <v>45382</v>
      </c>
      <c r="C191" s="3">
        <f>'Invoices Import 2024'!F191</f>
        <v>45382</v>
      </c>
      <c r="D191" s="3">
        <f>'Invoices Import 2024'!P191</f>
        <v>45412</v>
      </c>
      <c r="E191" t="str">
        <f>'Invoices Import 2024'!N191</f>
        <v>4010202</v>
      </c>
      <c r="F191" s="2" t="str">
        <f>'Invoices Import 2024'!Y191</f>
        <v>صنف لتسجيل موازنة المبيعات 2024</v>
      </c>
      <c r="G191" s="2">
        <f>'Invoices Import 2024'!Z191</f>
        <v>1</v>
      </c>
      <c r="H191" s="11">
        <f>'Invoices Import 2024'!H191</f>
        <v>124831</v>
      </c>
      <c r="I191" s="2" t="str">
        <f>'Invoices Import 2024'!M191</f>
        <v>{"940": 100.0}</v>
      </c>
      <c r="J191" s="4" t="str">
        <f>'Invoices Import 2024'!X191</f>
        <v>15%</v>
      </c>
    </row>
    <row r="192" spans="1:10" x14ac:dyDescent="0.2">
      <c r="A192" s="2" t="str">
        <f>'Invoices Import 2024'!J192</f>
        <v/>
      </c>
      <c r="B192" s="3" t="str">
        <f>'Invoices Import 2024'!E192</f>
        <v/>
      </c>
      <c r="C192" s="3" t="str">
        <f>'Invoices Import 2024'!F192</f>
        <v/>
      </c>
      <c r="D192" s="3" t="str">
        <f>'Invoices Import 2024'!P192</f>
        <v/>
      </c>
      <c r="E192" t="str">
        <f>'Invoices Import 2024'!N192</f>
        <v>101011002</v>
      </c>
      <c r="F192" s="2" t="str">
        <f>'Invoices Import 2024'!Y192</f>
        <v>خصم ضمان أعمال</v>
      </c>
      <c r="G192" s="2">
        <f>'Invoices Import 2024'!Z192</f>
        <v>-1</v>
      </c>
      <c r="H192" s="11">
        <f>'Invoices Import 2024'!H192</f>
        <v>24966</v>
      </c>
      <c r="I192" s="2" t="str">
        <f>'Invoices Import 2024'!M192</f>
        <v>{"940": 100.0}</v>
      </c>
      <c r="J192" s="4" t="str">
        <f>'Invoices Import 2024'!X192</f>
        <v/>
      </c>
    </row>
    <row r="193" spans="1:10" x14ac:dyDescent="0.2">
      <c r="A193" s="2" t="str">
        <f>'Invoices Import 2024'!J193</f>
        <v/>
      </c>
      <c r="B193" s="3" t="str">
        <f>'Invoices Import 2024'!E193</f>
        <v/>
      </c>
      <c r="C193" s="3" t="str">
        <f>'Invoices Import 2024'!F193</f>
        <v/>
      </c>
      <c r="D193" s="3" t="str">
        <f>'Invoices Import 2024'!P193</f>
        <v/>
      </c>
      <c r="E193" t="str">
        <f>'Invoices Import 2024'!N193</f>
        <v>2010306</v>
      </c>
      <c r="F193" s="2" t="str">
        <f>'Invoices Import 2024'!Y193</f>
        <v>خصم دفعة مقدمة</v>
      </c>
      <c r="G193" s="2">
        <f>'Invoices Import 2024'!Z193</f>
        <v>-1</v>
      </c>
      <c r="H193" s="11">
        <f>'Invoices Import 2024'!H193</f>
        <v>6242</v>
      </c>
      <c r="I193" s="2" t="str">
        <f>'Invoices Import 2024'!M193</f>
        <v>{"940": 100.0}</v>
      </c>
      <c r="J193" s="4" t="str">
        <f>'Invoices Import 2024'!X193</f>
        <v>15%</v>
      </c>
    </row>
    <row r="194" spans="1:10" x14ac:dyDescent="0.2">
      <c r="A194" s="2" t="str">
        <f>'Invoices Import 2024'!J194</f>
        <v>شركة الراشد للتجارة والمقاولات</v>
      </c>
      <c r="B194" s="3">
        <f>'Invoices Import 2024'!E194</f>
        <v>45382</v>
      </c>
      <c r="C194" s="3">
        <f>'Invoices Import 2024'!F194</f>
        <v>45382</v>
      </c>
      <c r="D194" s="3">
        <f>'Invoices Import 2024'!P194</f>
        <v>45412</v>
      </c>
      <c r="E194" t="str">
        <f>'Invoices Import 2024'!N194</f>
        <v>4010202</v>
      </c>
      <c r="F194" s="2" t="str">
        <f>'Invoices Import 2024'!Y194</f>
        <v>صنف لتسجيل موازنة المبيعات 2024</v>
      </c>
      <c r="G194" s="2">
        <f>'Invoices Import 2024'!Z194</f>
        <v>1</v>
      </c>
      <c r="H194" s="11">
        <f>'Invoices Import 2024'!H194</f>
        <v>188814</v>
      </c>
      <c r="I194" s="2" t="str">
        <f>'Invoices Import 2024'!M194</f>
        <v>{"980": 100.0}</v>
      </c>
      <c r="J194" s="4" t="str">
        <f>'Invoices Import 2024'!X194</f>
        <v>15%</v>
      </c>
    </row>
    <row r="195" spans="1:10" x14ac:dyDescent="0.2">
      <c r="A195" s="2" t="str">
        <f>'Invoices Import 2024'!J195</f>
        <v/>
      </c>
      <c r="B195" s="3" t="str">
        <f>'Invoices Import 2024'!E195</f>
        <v/>
      </c>
      <c r="C195" s="3" t="str">
        <f>'Invoices Import 2024'!F195</f>
        <v/>
      </c>
      <c r="D195" s="3" t="str">
        <f>'Invoices Import 2024'!P195</f>
        <v/>
      </c>
      <c r="E195" t="str">
        <f>'Invoices Import 2024'!N195</f>
        <v>101011002</v>
      </c>
      <c r="F195" s="2" t="str">
        <f>'Invoices Import 2024'!Y195</f>
        <v>خصم ضمان أعمال</v>
      </c>
      <c r="G195" s="2">
        <f>'Invoices Import 2024'!Z195</f>
        <v>-1</v>
      </c>
      <c r="H195" s="11">
        <f>'Invoices Import 2024'!H195</f>
        <v>0</v>
      </c>
      <c r="I195" s="2" t="str">
        <f>'Invoices Import 2024'!M195</f>
        <v>{"980": 100.0}</v>
      </c>
      <c r="J195" s="4" t="str">
        <f>'Invoices Import 2024'!X195</f>
        <v/>
      </c>
    </row>
    <row r="196" spans="1:10" x14ac:dyDescent="0.2">
      <c r="A196" s="2" t="str">
        <f>'Invoices Import 2024'!J196</f>
        <v/>
      </c>
      <c r="B196" s="3" t="str">
        <f>'Invoices Import 2024'!E196</f>
        <v/>
      </c>
      <c r="C196" s="3" t="str">
        <f>'Invoices Import 2024'!F196</f>
        <v/>
      </c>
      <c r="D196" s="3" t="str">
        <f>'Invoices Import 2024'!P196</f>
        <v/>
      </c>
      <c r="E196" t="str">
        <f>'Invoices Import 2024'!N196</f>
        <v>2010306</v>
      </c>
      <c r="F196" s="2" t="str">
        <f>'Invoices Import 2024'!Y196</f>
        <v>خصم دفعة مقدمة</v>
      </c>
      <c r="G196" s="2">
        <f>'Invoices Import 2024'!Z196</f>
        <v>-1</v>
      </c>
      <c r="H196" s="11">
        <f>'Invoices Import 2024'!H196</f>
        <v>0</v>
      </c>
      <c r="I196" s="2" t="str">
        <f>'Invoices Import 2024'!M196</f>
        <v>{"980": 100.0}</v>
      </c>
      <c r="J196" s="4" t="str">
        <f>'Invoices Import 2024'!X196</f>
        <v>15%</v>
      </c>
    </row>
    <row r="197" spans="1:10" x14ac:dyDescent="0.2">
      <c r="A197" s="2" t="str">
        <f>'Invoices Import 2024'!J197</f>
        <v>شركة العراب للمقاولات</v>
      </c>
      <c r="B197" s="3">
        <f>'Invoices Import 2024'!E197</f>
        <v>45412</v>
      </c>
      <c r="C197" s="3">
        <f>'Invoices Import 2024'!F197</f>
        <v>45412</v>
      </c>
      <c r="D197" s="3">
        <f>'Invoices Import 2024'!P197</f>
        <v>45419</v>
      </c>
      <c r="E197" t="str">
        <f>'Invoices Import 2024'!N197</f>
        <v>4010202</v>
      </c>
      <c r="F197" s="2" t="str">
        <f>'Invoices Import 2024'!Y197</f>
        <v>صنف لتسجيل موازنة المبيعات 2024</v>
      </c>
      <c r="G197" s="2">
        <f>'Invoices Import 2024'!Z197</f>
        <v>1</v>
      </c>
      <c r="H197" s="11">
        <f>'Invoices Import 2024'!H197</f>
        <v>190501</v>
      </c>
      <c r="I197" s="2" t="str">
        <f>'Invoices Import 2024'!M197</f>
        <v>{"851": 100.0}</v>
      </c>
      <c r="J197" s="4" t="str">
        <f>'Invoices Import 2024'!X197</f>
        <v>15%</v>
      </c>
    </row>
    <row r="198" spans="1:10" x14ac:dyDescent="0.2">
      <c r="A198" s="2" t="str">
        <f>'Invoices Import 2024'!J198</f>
        <v/>
      </c>
      <c r="B198" s="3" t="str">
        <f>'Invoices Import 2024'!E198</f>
        <v/>
      </c>
      <c r="C198" s="3" t="str">
        <f>'Invoices Import 2024'!F198</f>
        <v/>
      </c>
      <c r="D198" s="3" t="str">
        <f>'Invoices Import 2024'!P198</f>
        <v/>
      </c>
      <c r="E198" t="str">
        <f>'Invoices Import 2024'!N198</f>
        <v>101011002</v>
      </c>
      <c r="F198" s="2" t="str">
        <f>'Invoices Import 2024'!Y198</f>
        <v>خصم ضمان أعمال</v>
      </c>
      <c r="G198" s="2">
        <f>'Invoices Import 2024'!Z198</f>
        <v>-1</v>
      </c>
      <c r="H198" s="11">
        <f>'Invoices Import 2024'!H198</f>
        <v>38100</v>
      </c>
      <c r="I198" s="2" t="str">
        <f>'Invoices Import 2024'!M198</f>
        <v>{"851": 100.0}</v>
      </c>
      <c r="J198" s="4" t="str">
        <f>'Invoices Import 2024'!X198</f>
        <v/>
      </c>
    </row>
    <row r="199" spans="1:10" x14ac:dyDescent="0.2">
      <c r="A199" s="2" t="str">
        <f>'Invoices Import 2024'!J199</f>
        <v/>
      </c>
      <c r="B199" s="3" t="str">
        <f>'Invoices Import 2024'!E199</f>
        <v/>
      </c>
      <c r="C199" s="3" t="str">
        <f>'Invoices Import 2024'!F199</f>
        <v/>
      </c>
      <c r="D199" s="3" t="str">
        <f>'Invoices Import 2024'!P199</f>
        <v/>
      </c>
      <c r="E199" t="str">
        <f>'Invoices Import 2024'!N199</f>
        <v>2010306</v>
      </c>
      <c r="F199" s="2" t="str">
        <f>'Invoices Import 2024'!Y199</f>
        <v>خصم دفعة مقدمة</v>
      </c>
      <c r="G199" s="2">
        <f>'Invoices Import 2024'!Z199</f>
        <v>-1</v>
      </c>
      <c r="H199" s="11">
        <f>'Invoices Import 2024'!H199</f>
        <v>19050</v>
      </c>
      <c r="I199" s="2" t="str">
        <f>'Invoices Import 2024'!M199</f>
        <v>{"851": 100.0}</v>
      </c>
      <c r="J199" s="4" t="str">
        <f>'Invoices Import 2024'!X199</f>
        <v>15%</v>
      </c>
    </row>
    <row r="200" spans="1:10" x14ac:dyDescent="0.2">
      <c r="A200" s="2" t="str">
        <f>'Invoices Import 2024'!J200</f>
        <v>شركة مديدة للرعاية الطبية</v>
      </c>
      <c r="B200" s="3">
        <f>'Invoices Import 2024'!E200</f>
        <v>45412</v>
      </c>
      <c r="C200" s="3">
        <f>'Invoices Import 2024'!F200</f>
        <v>45412</v>
      </c>
      <c r="D200" s="3">
        <f>'Invoices Import 2024'!P200</f>
        <v>45427</v>
      </c>
      <c r="E200" t="str">
        <f>'Invoices Import 2024'!N200</f>
        <v>4010202</v>
      </c>
      <c r="F200" s="2" t="str">
        <f>'Invoices Import 2024'!Y200</f>
        <v>صنف لتسجيل موازنة المبيعات 2024</v>
      </c>
      <c r="G200" s="2">
        <f>'Invoices Import 2024'!Z200</f>
        <v>1</v>
      </c>
      <c r="H200" s="11">
        <f>'Invoices Import 2024'!H200</f>
        <v>804595</v>
      </c>
      <c r="I200" s="2" t="str">
        <f>'Invoices Import 2024'!M200</f>
        <v>{"1017": 100.0}</v>
      </c>
      <c r="J200" s="4" t="str">
        <f>'Invoices Import 2024'!X200</f>
        <v>15%</v>
      </c>
    </row>
    <row r="201" spans="1:10" x14ac:dyDescent="0.2">
      <c r="A201" s="2" t="str">
        <f>'Invoices Import 2024'!J201</f>
        <v/>
      </c>
      <c r="B201" s="3" t="str">
        <f>'Invoices Import 2024'!E201</f>
        <v/>
      </c>
      <c r="C201" s="3" t="str">
        <f>'Invoices Import 2024'!F201</f>
        <v/>
      </c>
      <c r="D201" s="3" t="str">
        <f>'Invoices Import 2024'!P201</f>
        <v/>
      </c>
      <c r="E201" t="str">
        <f>'Invoices Import 2024'!N201</f>
        <v>101011002</v>
      </c>
      <c r="F201" s="2" t="str">
        <f>'Invoices Import 2024'!Y201</f>
        <v>خصم ضمان أعمال</v>
      </c>
      <c r="G201" s="2">
        <f>'Invoices Import 2024'!Z201</f>
        <v>-1</v>
      </c>
      <c r="H201" s="11">
        <f>'Invoices Import 2024'!H201</f>
        <v>241378</v>
      </c>
      <c r="I201" s="2" t="str">
        <f>'Invoices Import 2024'!M201</f>
        <v>{"1017": 100.0}</v>
      </c>
      <c r="J201" s="4" t="str">
        <f>'Invoices Import 2024'!X201</f>
        <v/>
      </c>
    </row>
    <row r="202" spans="1:10" x14ac:dyDescent="0.2">
      <c r="A202" s="2" t="str">
        <f>'Invoices Import 2024'!J202</f>
        <v/>
      </c>
      <c r="B202" s="3" t="str">
        <f>'Invoices Import 2024'!E202</f>
        <v/>
      </c>
      <c r="C202" s="3" t="str">
        <f>'Invoices Import 2024'!F202</f>
        <v/>
      </c>
      <c r="D202" s="3" t="str">
        <f>'Invoices Import 2024'!P202</f>
        <v/>
      </c>
      <c r="E202" t="str">
        <f>'Invoices Import 2024'!N202</f>
        <v>2010306</v>
      </c>
      <c r="F202" s="2" t="str">
        <f>'Invoices Import 2024'!Y202</f>
        <v>خصم دفعة مقدمة</v>
      </c>
      <c r="G202" s="2">
        <f>'Invoices Import 2024'!Z202</f>
        <v>-1</v>
      </c>
      <c r="H202" s="11">
        <f>'Invoices Import 2024'!H202</f>
        <v>40230</v>
      </c>
      <c r="I202" s="2" t="str">
        <f>'Invoices Import 2024'!M202</f>
        <v>{"1017": 100.0}</v>
      </c>
      <c r="J202" s="4" t="str">
        <f>'Invoices Import 2024'!X202</f>
        <v>15%</v>
      </c>
    </row>
    <row r="203" spans="1:10" x14ac:dyDescent="0.2">
      <c r="A203" s="2" t="str">
        <f>'Invoices Import 2024'!J203</f>
        <v>شركة نسما للصناعات المتحدة</v>
      </c>
      <c r="B203" s="3">
        <f>'Invoices Import 2024'!E203</f>
        <v>45412</v>
      </c>
      <c r="C203" s="3">
        <f>'Invoices Import 2024'!F203</f>
        <v>45412</v>
      </c>
      <c r="D203" s="3">
        <f>'Invoices Import 2024'!P203</f>
        <v>45502</v>
      </c>
      <c r="E203" t="str">
        <f>'Invoices Import 2024'!N203</f>
        <v>4010202</v>
      </c>
      <c r="F203" s="2" t="str">
        <f>'Invoices Import 2024'!Y203</f>
        <v>صنف لتسجيل موازنة المبيعات 2024</v>
      </c>
      <c r="G203" s="2">
        <f>'Invoices Import 2024'!Z203</f>
        <v>1</v>
      </c>
      <c r="H203" s="11">
        <f>'Invoices Import 2024'!H203</f>
        <v>479878</v>
      </c>
      <c r="I203" s="2" t="str">
        <f>'Invoices Import 2024'!M203</f>
        <v>{"1023": 100.0}</v>
      </c>
      <c r="J203" s="4" t="str">
        <f>'Invoices Import 2024'!X203</f>
        <v>15%</v>
      </c>
    </row>
    <row r="204" spans="1:10" x14ac:dyDescent="0.2">
      <c r="A204" s="2" t="str">
        <f>'Invoices Import 2024'!J204</f>
        <v/>
      </c>
      <c r="B204" s="3" t="str">
        <f>'Invoices Import 2024'!E204</f>
        <v/>
      </c>
      <c r="C204" s="3" t="str">
        <f>'Invoices Import 2024'!F204</f>
        <v/>
      </c>
      <c r="D204" s="3" t="str">
        <f>'Invoices Import 2024'!P204</f>
        <v/>
      </c>
      <c r="E204" t="str">
        <f>'Invoices Import 2024'!N204</f>
        <v>101011002</v>
      </c>
      <c r="F204" s="2" t="str">
        <f>'Invoices Import 2024'!Y204</f>
        <v>خصم ضمان أعمال</v>
      </c>
      <c r="G204" s="2">
        <f>'Invoices Import 2024'!Z204</f>
        <v>-1</v>
      </c>
      <c r="H204" s="11">
        <f>'Invoices Import 2024'!H204</f>
        <v>18907</v>
      </c>
      <c r="I204" s="2" t="str">
        <f>'Invoices Import 2024'!M204</f>
        <v>{"1023": 100.0}</v>
      </c>
      <c r="J204" s="4" t="str">
        <f>'Invoices Import 2024'!X204</f>
        <v/>
      </c>
    </row>
    <row r="205" spans="1:10" x14ac:dyDescent="0.2">
      <c r="A205" s="2" t="str">
        <f>'Invoices Import 2024'!J205</f>
        <v/>
      </c>
      <c r="B205" s="3" t="str">
        <f>'Invoices Import 2024'!E205</f>
        <v/>
      </c>
      <c r="C205" s="3" t="str">
        <f>'Invoices Import 2024'!F205</f>
        <v/>
      </c>
      <c r="D205" s="3" t="str">
        <f>'Invoices Import 2024'!P205</f>
        <v/>
      </c>
      <c r="E205" t="str">
        <f>'Invoices Import 2024'!N205</f>
        <v>2010306</v>
      </c>
      <c r="F205" s="2" t="str">
        <f>'Invoices Import 2024'!Y205</f>
        <v>خصم دفعة مقدمة</v>
      </c>
      <c r="G205" s="2">
        <f>'Invoices Import 2024'!Z205</f>
        <v>-1</v>
      </c>
      <c r="H205" s="11">
        <f>'Invoices Import 2024'!H205</f>
        <v>23994</v>
      </c>
      <c r="I205" s="2" t="str">
        <f>'Invoices Import 2024'!M205</f>
        <v>{"1023": 100.0}</v>
      </c>
      <c r="J205" s="4" t="str">
        <f>'Invoices Import 2024'!X205</f>
        <v>15%</v>
      </c>
    </row>
    <row r="206" spans="1:10" x14ac:dyDescent="0.2">
      <c r="A206" s="2" t="str">
        <f>'Invoices Import 2024'!J206</f>
        <v>شركة امد العربية للاستثمار المحدودة</v>
      </c>
      <c r="B206" s="3">
        <f>'Invoices Import 2024'!E206</f>
        <v>45412</v>
      </c>
      <c r="C206" s="3">
        <f>'Invoices Import 2024'!F206</f>
        <v>45412</v>
      </c>
      <c r="D206" s="3">
        <f>'Invoices Import 2024'!P206</f>
        <v>45419</v>
      </c>
      <c r="E206" t="str">
        <f>'Invoices Import 2024'!N206</f>
        <v>4010202</v>
      </c>
      <c r="F206" s="2" t="str">
        <f>'Invoices Import 2024'!Y206</f>
        <v>صنف لتسجيل موازنة المبيعات 2024</v>
      </c>
      <c r="G206" s="2">
        <f>'Invoices Import 2024'!Z206</f>
        <v>1</v>
      </c>
      <c r="H206" s="11">
        <f>'Invoices Import 2024'!H206</f>
        <v>1306058</v>
      </c>
      <c r="I206" s="2" t="str">
        <f>'Invoices Import 2024'!M206</f>
        <v>{"1012": 100.0}</v>
      </c>
      <c r="J206" s="4" t="str">
        <f>'Invoices Import 2024'!X206</f>
        <v>15%</v>
      </c>
    </row>
    <row r="207" spans="1:10" x14ac:dyDescent="0.2">
      <c r="A207" s="2" t="str">
        <f>'Invoices Import 2024'!J207</f>
        <v/>
      </c>
      <c r="B207" s="3" t="str">
        <f>'Invoices Import 2024'!E207</f>
        <v/>
      </c>
      <c r="C207" s="3" t="str">
        <f>'Invoices Import 2024'!F207</f>
        <v/>
      </c>
      <c r="D207" s="3" t="str">
        <f>'Invoices Import 2024'!P207</f>
        <v/>
      </c>
      <c r="E207" t="str">
        <f>'Invoices Import 2024'!N207</f>
        <v>101011002</v>
      </c>
      <c r="F207" s="2" t="str">
        <f>'Invoices Import 2024'!Y207</f>
        <v>خصم ضمان أعمال</v>
      </c>
      <c r="G207" s="2">
        <f>'Invoices Import 2024'!Z207</f>
        <v>-1</v>
      </c>
      <c r="H207" s="11">
        <f>'Invoices Import 2024'!H207</f>
        <v>391817</v>
      </c>
      <c r="I207" s="2" t="str">
        <f>'Invoices Import 2024'!M207</f>
        <v>{"1012": 100.0}</v>
      </c>
      <c r="J207" s="4" t="str">
        <f>'Invoices Import 2024'!X207</f>
        <v/>
      </c>
    </row>
    <row r="208" spans="1:10" x14ac:dyDescent="0.2">
      <c r="A208" s="2" t="str">
        <f>'Invoices Import 2024'!J208</f>
        <v>شركة العراب للمقاولات</v>
      </c>
      <c r="B208" s="3">
        <f>'Invoices Import 2024'!E208</f>
        <v>45412</v>
      </c>
      <c r="C208" s="3">
        <f>'Invoices Import 2024'!F208</f>
        <v>45412</v>
      </c>
      <c r="D208" s="3">
        <f>'Invoices Import 2024'!P208</f>
        <v>45419</v>
      </c>
      <c r="E208" t="str">
        <f>'Invoices Import 2024'!N208</f>
        <v>4010202</v>
      </c>
      <c r="F208" s="2" t="str">
        <f>'Invoices Import 2024'!Y208</f>
        <v>صنف لتسجيل موازنة المبيعات 2024</v>
      </c>
      <c r="G208" s="2">
        <f>'Invoices Import 2024'!Z208</f>
        <v>1</v>
      </c>
      <c r="H208" s="11">
        <f>'Invoices Import 2024'!H208</f>
        <v>200000</v>
      </c>
      <c r="I208" s="2" t="str">
        <f>'Invoices Import 2024'!M208</f>
        <v>{"910": 100.0}</v>
      </c>
      <c r="J208" s="4" t="str">
        <f>'Invoices Import 2024'!X208</f>
        <v>15%</v>
      </c>
    </row>
    <row r="209" spans="1:10" x14ac:dyDescent="0.2">
      <c r="A209" s="2" t="str">
        <f>'Invoices Import 2024'!J209</f>
        <v/>
      </c>
      <c r="B209" s="3" t="str">
        <f>'Invoices Import 2024'!E209</f>
        <v/>
      </c>
      <c r="C209" s="3" t="str">
        <f>'Invoices Import 2024'!F209</f>
        <v/>
      </c>
      <c r="D209" s="3" t="str">
        <f>'Invoices Import 2024'!P209</f>
        <v/>
      </c>
      <c r="E209" t="str">
        <f>'Invoices Import 2024'!N209</f>
        <v>101011002</v>
      </c>
      <c r="F209" s="2" t="str">
        <f>'Invoices Import 2024'!Y209</f>
        <v>خصم ضمان أعمال</v>
      </c>
      <c r="G209" s="2">
        <f>'Invoices Import 2024'!Z209</f>
        <v>-1</v>
      </c>
      <c r="H209" s="11">
        <f>'Invoices Import 2024'!H209</f>
        <v>40000</v>
      </c>
      <c r="I209" s="2" t="str">
        <f>'Invoices Import 2024'!M209</f>
        <v>{"910": 100.0}</v>
      </c>
      <c r="J209" s="4" t="str">
        <f>'Invoices Import 2024'!X209</f>
        <v/>
      </c>
    </row>
    <row r="210" spans="1:10" x14ac:dyDescent="0.2">
      <c r="A210" s="2" t="str">
        <f>'Invoices Import 2024'!J210</f>
        <v/>
      </c>
      <c r="B210" s="3" t="str">
        <f>'Invoices Import 2024'!E210</f>
        <v/>
      </c>
      <c r="C210" s="3" t="str">
        <f>'Invoices Import 2024'!F210</f>
        <v/>
      </c>
      <c r="D210" s="3" t="str">
        <f>'Invoices Import 2024'!P210</f>
        <v/>
      </c>
      <c r="E210" t="str">
        <f>'Invoices Import 2024'!N210</f>
        <v>2010306</v>
      </c>
      <c r="F210" s="2" t="str">
        <f>'Invoices Import 2024'!Y210</f>
        <v>خصم دفعة مقدمة</v>
      </c>
      <c r="G210" s="2">
        <f>'Invoices Import 2024'!Z210</f>
        <v>-1</v>
      </c>
      <c r="H210" s="11">
        <f>'Invoices Import 2024'!H210</f>
        <v>20000</v>
      </c>
      <c r="I210" s="2" t="str">
        <f>'Invoices Import 2024'!M210</f>
        <v>{"910": 100.0}</v>
      </c>
      <c r="J210" s="4" t="str">
        <f>'Invoices Import 2024'!X210</f>
        <v>15%</v>
      </c>
    </row>
    <row r="211" spans="1:10" x14ac:dyDescent="0.2">
      <c r="A211" s="2" t="str">
        <f>'Invoices Import 2024'!J211</f>
        <v>شركة الراشد للتجارة والمقاولات</v>
      </c>
      <c r="B211" s="3">
        <f>'Invoices Import 2024'!E211</f>
        <v>45412</v>
      </c>
      <c r="C211" s="3">
        <f>'Invoices Import 2024'!F211</f>
        <v>45412</v>
      </c>
      <c r="D211" s="3">
        <f>'Invoices Import 2024'!P211</f>
        <v>45442</v>
      </c>
      <c r="E211" t="str">
        <f>'Invoices Import 2024'!N211</f>
        <v>4010202</v>
      </c>
      <c r="F211" s="2" t="str">
        <f>'Invoices Import 2024'!Y211</f>
        <v>صنف لتسجيل موازنة المبيعات 2024</v>
      </c>
      <c r="G211" s="2">
        <f>'Invoices Import 2024'!Z211</f>
        <v>1</v>
      </c>
      <c r="H211" s="11">
        <f>'Invoices Import 2024'!H211</f>
        <v>284420</v>
      </c>
      <c r="I211" s="2" t="str">
        <f>'Invoices Import 2024'!M211</f>
        <v>{"860": 100.0}</v>
      </c>
      <c r="J211" s="4" t="str">
        <f>'Invoices Import 2024'!X211</f>
        <v>15%</v>
      </c>
    </row>
    <row r="212" spans="1:10" x14ac:dyDescent="0.2">
      <c r="A212" s="2" t="str">
        <f>'Invoices Import 2024'!J212</f>
        <v/>
      </c>
      <c r="B212" s="3" t="str">
        <f>'Invoices Import 2024'!E212</f>
        <v/>
      </c>
      <c r="C212" s="3" t="str">
        <f>'Invoices Import 2024'!F212</f>
        <v/>
      </c>
      <c r="D212" s="3" t="str">
        <f>'Invoices Import 2024'!P212</f>
        <v/>
      </c>
      <c r="E212" t="str">
        <f>'Invoices Import 2024'!N212</f>
        <v>2010306</v>
      </c>
      <c r="F212" s="2" t="str">
        <f>'Invoices Import 2024'!Y212</f>
        <v>خصم دفعة مقدمة</v>
      </c>
      <c r="G212" s="2">
        <f>'Invoices Import 2024'!Z212</f>
        <v>-1</v>
      </c>
      <c r="H212" s="11">
        <f>'Invoices Import 2024'!H212</f>
        <v>0</v>
      </c>
      <c r="I212" s="2" t="str">
        <f>'Invoices Import 2024'!M212</f>
        <v>{"860": 100.0}</v>
      </c>
      <c r="J212" s="4" t="str">
        <f>'Invoices Import 2024'!X212</f>
        <v>15%</v>
      </c>
    </row>
    <row r="213" spans="1:10" x14ac:dyDescent="0.2">
      <c r="A213" s="2" t="str">
        <f>'Invoices Import 2024'!J213</f>
        <v>شركة شابورجي بالونجي ميد ايست المحدوده</v>
      </c>
      <c r="B213" s="3">
        <f>'Invoices Import 2024'!E213</f>
        <v>45412</v>
      </c>
      <c r="C213" s="3">
        <f>'Invoices Import 2024'!F213</f>
        <v>45412</v>
      </c>
      <c r="D213" s="3">
        <f>'Invoices Import 2024'!P213</f>
        <v>45426</v>
      </c>
      <c r="E213" t="str">
        <f>'Invoices Import 2024'!N213</f>
        <v>4010202</v>
      </c>
      <c r="F213" s="2" t="str">
        <f>'Invoices Import 2024'!Y213</f>
        <v>صنف لتسجيل موازنة المبيعات 2024</v>
      </c>
      <c r="G213" s="2">
        <f>'Invoices Import 2024'!Z213</f>
        <v>1</v>
      </c>
      <c r="H213" s="11">
        <f>'Invoices Import 2024'!H213</f>
        <v>8053885</v>
      </c>
      <c r="I213" s="2" t="str">
        <f>'Invoices Import 2024'!M213</f>
        <v>{"1028": 100.0}</v>
      </c>
      <c r="J213" s="4" t="str">
        <f>'Invoices Import 2024'!X213</f>
        <v>15%</v>
      </c>
    </row>
    <row r="214" spans="1:10" x14ac:dyDescent="0.2">
      <c r="A214" s="2" t="str">
        <f>'Invoices Import 2024'!J214</f>
        <v/>
      </c>
      <c r="B214" s="3" t="str">
        <f>'Invoices Import 2024'!E214</f>
        <v/>
      </c>
      <c r="C214" s="3" t="str">
        <f>'Invoices Import 2024'!F214</f>
        <v/>
      </c>
      <c r="D214" s="3" t="str">
        <f>'Invoices Import 2024'!P214</f>
        <v/>
      </c>
      <c r="E214" t="str">
        <f>'Invoices Import 2024'!N214</f>
        <v>101011002</v>
      </c>
      <c r="F214" s="2" t="str">
        <f>'Invoices Import 2024'!Y214</f>
        <v>خصم ضمان أعمال</v>
      </c>
      <c r="G214" s="2">
        <f>'Invoices Import 2024'!Z214</f>
        <v>-1</v>
      </c>
      <c r="H214" s="11">
        <f>'Invoices Import 2024'!H214</f>
        <v>1610777</v>
      </c>
      <c r="I214" s="2" t="str">
        <f>'Invoices Import 2024'!M214</f>
        <v>{"1028": 100.0}</v>
      </c>
      <c r="J214" s="4" t="str">
        <f>'Invoices Import 2024'!X214</f>
        <v/>
      </c>
    </row>
    <row r="215" spans="1:10" x14ac:dyDescent="0.2">
      <c r="A215" s="2" t="str">
        <f>'Invoices Import 2024'!J215</f>
        <v/>
      </c>
      <c r="B215" s="3" t="str">
        <f>'Invoices Import 2024'!E215</f>
        <v/>
      </c>
      <c r="C215" s="3" t="str">
        <f>'Invoices Import 2024'!F215</f>
        <v/>
      </c>
      <c r="D215" s="3" t="str">
        <f>'Invoices Import 2024'!P215</f>
        <v/>
      </c>
      <c r="E215" t="str">
        <f>'Invoices Import 2024'!N215</f>
        <v>2010306</v>
      </c>
      <c r="F215" s="2" t="str">
        <f>'Invoices Import 2024'!Y215</f>
        <v>خصم دفعة مقدمة</v>
      </c>
      <c r="G215" s="2">
        <f>'Invoices Import 2024'!Z215</f>
        <v>-1</v>
      </c>
      <c r="H215" s="11">
        <f>'Invoices Import 2024'!H215</f>
        <v>805389</v>
      </c>
      <c r="I215" s="2" t="str">
        <f>'Invoices Import 2024'!M215</f>
        <v>{"1028": 100.0}</v>
      </c>
      <c r="J215" s="4" t="str">
        <f>'Invoices Import 2024'!X215</f>
        <v>15%</v>
      </c>
    </row>
    <row r="216" spans="1:10" x14ac:dyDescent="0.2">
      <c r="A216" s="2" t="str">
        <f>'Invoices Import 2024'!J216</f>
        <v>شركة ارميتال للصناعات المعدنيه المحدوده</v>
      </c>
      <c r="B216" s="3">
        <f>'Invoices Import 2024'!E216</f>
        <v>45412</v>
      </c>
      <c r="C216" s="3">
        <f>'Invoices Import 2024'!F216</f>
        <v>45412</v>
      </c>
      <c r="D216" s="3">
        <f>'Invoices Import 2024'!P216</f>
        <v>45502</v>
      </c>
      <c r="E216" t="str">
        <f>'Invoices Import 2024'!N216</f>
        <v>4010202</v>
      </c>
      <c r="F216" s="2" t="str">
        <f>'Invoices Import 2024'!Y216</f>
        <v>صنف لتسجيل موازنة المبيعات 2024</v>
      </c>
      <c r="G216" s="2">
        <f>'Invoices Import 2024'!Z216</f>
        <v>1</v>
      </c>
      <c r="H216" s="11">
        <f>'Invoices Import 2024'!H216</f>
        <v>600000</v>
      </c>
      <c r="I216" s="2" t="str">
        <f>'Invoices Import 2024'!M216</f>
        <v>{"854": 100.0}</v>
      </c>
      <c r="J216" s="4" t="str">
        <f>'Invoices Import 2024'!X216</f>
        <v>15%</v>
      </c>
    </row>
    <row r="217" spans="1:10" x14ac:dyDescent="0.2">
      <c r="A217" s="2" t="str">
        <f>'Invoices Import 2024'!J217</f>
        <v/>
      </c>
      <c r="B217" s="3" t="str">
        <f>'Invoices Import 2024'!E217</f>
        <v/>
      </c>
      <c r="C217" s="3" t="str">
        <f>'Invoices Import 2024'!F217</f>
        <v/>
      </c>
      <c r="D217" s="3" t="str">
        <f>'Invoices Import 2024'!P217</f>
        <v/>
      </c>
      <c r="E217" t="str">
        <f>'Invoices Import 2024'!N217</f>
        <v>101011002</v>
      </c>
      <c r="F217" s="2" t="str">
        <f>'Invoices Import 2024'!Y217</f>
        <v>خصم ضمان أعمال</v>
      </c>
      <c r="G217" s="2">
        <f>'Invoices Import 2024'!Z217</f>
        <v>-1</v>
      </c>
      <c r="H217" s="11">
        <f>'Invoices Import 2024'!H217</f>
        <v>240000</v>
      </c>
      <c r="I217" s="2" t="str">
        <f>'Invoices Import 2024'!M217</f>
        <v>{"854": 100.0}</v>
      </c>
      <c r="J217" s="4" t="str">
        <f>'Invoices Import 2024'!X217</f>
        <v/>
      </c>
    </row>
    <row r="218" spans="1:10" x14ac:dyDescent="0.2">
      <c r="A218" s="2" t="str">
        <f>'Invoices Import 2024'!J218</f>
        <v/>
      </c>
      <c r="B218" s="3" t="str">
        <f>'Invoices Import 2024'!E218</f>
        <v/>
      </c>
      <c r="C218" s="3" t="str">
        <f>'Invoices Import 2024'!F218</f>
        <v/>
      </c>
      <c r="D218" s="3" t="str">
        <f>'Invoices Import 2024'!P218</f>
        <v/>
      </c>
      <c r="E218" t="str">
        <f>'Invoices Import 2024'!N218</f>
        <v>2010306</v>
      </c>
      <c r="F218" s="2" t="str">
        <f>'Invoices Import 2024'!Y218</f>
        <v>خصم دفعة مقدمة</v>
      </c>
      <c r="G218" s="2">
        <f>'Invoices Import 2024'!Z218</f>
        <v>-1</v>
      </c>
      <c r="H218" s="11">
        <f>'Invoices Import 2024'!H218</f>
        <v>60000</v>
      </c>
      <c r="I218" s="2" t="str">
        <f>'Invoices Import 2024'!M218</f>
        <v>{"854": 100.0}</v>
      </c>
      <c r="J218" s="4" t="str">
        <f>'Invoices Import 2024'!X218</f>
        <v>15%</v>
      </c>
    </row>
    <row r="219" spans="1:10" x14ac:dyDescent="0.2">
      <c r="A219" s="2" t="str">
        <f>'Invoices Import 2024'!J219</f>
        <v>AL mishraq project - saudico-Steel</v>
      </c>
      <c r="B219" s="3">
        <f>'Invoices Import 2024'!E219</f>
        <v>45412</v>
      </c>
      <c r="C219" s="3">
        <f>'Invoices Import 2024'!F219</f>
        <v>45412</v>
      </c>
      <c r="D219" s="3">
        <f>'Invoices Import 2024'!P219</f>
        <v>45457</v>
      </c>
      <c r="E219" t="str">
        <f>'Invoices Import 2024'!N219</f>
        <v>4010202</v>
      </c>
      <c r="F219" s="2" t="str">
        <f>'Invoices Import 2024'!Y219</f>
        <v>صنف لتسجيل موازنة المبيعات 2024</v>
      </c>
      <c r="G219" s="2">
        <f>'Invoices Import 2024'!Z219</f>
        <v>1</v>
      </c>
      <c r="H219" s="11">
        <f>'Invoices Import 2024'!H219</f>
        <v>1247265</v>
      </c>
      <c r="I219" s="2" t="str">
        <f>'Invoices Import 2024'!M219</f>
        <v>{"1025": 100.0}</v>
      </c>
      <c r="J219" s="4" t="str">
        <f>'Invoices Import 2024'!X219</f>
        <v>15%</v>
      </c>
    </row>
    <row r="220" spans="1:10" x14ac:dyDescent="0.2">
      <c r="A220" s="2" t="str">
        <f>'Invoices Import 2024'!J220</f>
        <v/>
      </c>
      <c r="B220" s="3" t="str">
        <f>'Invoices Import 2024'!E220</f>
        <v/>
      </c>
      <c r="C220" s="3" t="str">
        <f>'Invoices Import 2024'!F220</f>
        <v/>
      </c>
      <c r="D220" s="3" t="str">
        <f>'Invoices Import 2024'!P220</f>
        <v/>
      </c>
      <c r="E220" t="str">
        <f>'Invoices Import 2024'!N220</f>
        <v>101011002</v>
      </c>
      <c r="F220" s="2" t="str">
        <f>'Invoices Import 2024'!Y220</f>
        <v>خصم ضمان أعمال</v>
      </c>
      <c r="G220" s="2">
        <f>'Invoices Import 2024'!Z220</f>
        <v>-1</v>
      </c>
      <c r="H220" s="11">
        <f>'Invoices Import 2024'!H220</f>
        <v>498906</v>
      </c>
      <c r="I220" s="2" t="str">
        <f>'Invoices Import 2024'!M220</f>
        <v>{"1025": 100.0}</v>
      </c>
      <c r="J220" s="4" t="str">
        <f>'Invoices Import 2024'!X220</f>
        <v/>
      </c>
    </row>
    <row r="221" spans="1:10" x14ac:dyDescent="0.2">
      <c r="A221" s="2" t="str">
        <f>'Invoices Import 2024'!J221</f>
        <v/>
      </c>
      <c r="B221" s="3" t="str">
        <f>'Invoices Import 2024'!E221</f>
        <v/>
      </c>
      <c r="C221" s="3" t="str">
        <f>'Invoices Import 2024'!F221</f>
        <v/>
      </c>
      <c r="D221" s="3" t="str">
        <f>'Invoices Import 2024'!P221</f>
        <v/>
      </c>
      <c r="E221" t="str">
        <f>'Invoices Import 2024'!N221</f>
        <v>2010306</v>
      </c>
      <c r="F221" s="2" t="str">
        <f>'Invoices Import 2024'!Y221</f>
        <v>خصم دفعة مقدمة</v>
      </c>
      <c r="G221" s="2">
        <f>'Invoices Import 2024'!Z221</f>
        <v>-1</v>
      </c>
      <c r="H221" s="11">
        <f>'Invoices Import 2024'!H221</f>
        <v>124726</v>
      </c>
      <c r="I221" s="2" t="str">
        <f>'Invoices Import 2024'!M221</f>
        <v>{"1025": 100.0}</v>
      </c>
      <c r="J221" s="4" t="str">
        <f>'Invoices Import 2024'!X221</f>
        <v>15%</v>
      </c>
    </row>
    <row r="222" spans="1:10" x14ac:dyDescent="0.2">
      <c r="A222" s="2" t="str">
        <f>'Invoices Import 2024'!J222</f>
        <v>شركة بى اى سى العربية المحدودة</v>
      </c>
      <c r="B222" s="3">
        <f>'Invoices Import 2024'!E222</f>
        <v>45412</v>
      </c>
      <c r="C222" s="3">
        <f>'Invoices Import 2024'!F222</f>
        <v>45412</v>
      </c>
      <c r="D222" s="3">
        <f>'Invoices Import 2024'!P222</f>
        <v>45442</v>
      </c>
      <c r="E222" t="str">
        <f>'Invoices Import 2024'!N222</f>
        <v>4010202</v>
      </c>
      <c r="F222" s="2" t="str">
        <f>'Invoices Import 2024'!Y222</f>
        <v>صنف لتسجيل موازنة المبيعات 2024</v>
      </c>
      <c r="G222" s="2">
        <f>'Invoices Import 2024'!Z222</f>
        <v>1</v>
      </c>
      <c r="H222" s="11">
        <f>'Invoices Import 2024'!H222</f>
        <v>3000000</v>
      </c>
      <c r="I222" s="2" t="str">
        <f>'Invoices Import 2024'!M222</f>
        <v>{"1006": 100.0}</v>
      </c>
      <c r="J222" s="4" t="str">
        <f>'Invoices Import 2024'!X222</f>
        <v>15%</v>
      </c>
    </row>
    <row r="223" spans="1:10" x14ac:dyDescent="0.2">
      <c r="A223" s="2" t="str">
        <f>'Invoices Import 2024'!J223</f>
        <v/>
      </c>
      <c r="B223" s="3" t="str">
        <f>'Invoices Import 2024'!E223</f>
        <v/>
      </c>
      <c r="C223" s="3" t="str">
        <f>'Invoices Import 2024'!F223</f>
        <v/>
      </c>
      <c r="D223" s="3" t="str">
        <f>'Invoices Import 2024'!P223</f>
        <v/>
      </c>
      <c r="E223" t="str">
        <f>'Invoices Import 2024'!N223</f>
        <v>101011002</v>
      </c>
      <c r="F223" s="2" t="str">
        <f>'Invoices Import 2024'!Y223</f>
        <v>خصم ضمان أعمال</v>
      </c>
      <c r="G223" s="2">
        <f>'Invoices Import 2024'!Z223</f>
        <v>-1</v>
      </c>
      <c r="H223" s="11">
        <f>'Invoices Import 2024'!H223</f>
        <v>750000</v>
      </c>
      <c r="I223" s="2" t="str">
        <f>'Invoices Import 2024'!M223</f>
        <v>{"1006": 100.0}</v>
      </c>
      <c r="J223" s="4" t="str">
        <f>'Invoices Import 2024'!X223</f>
        <v/>
      </c>
    </row>
    <row r="224" spans="1:10" x14ac:dyDescent="0.2">
      <c r="A224" s="2" t="str">
        <f>'Invoices Import 2024'!J224</f>
        <v/>
      </c>
      <c r="B224" s="3" t="str">
        <f>'Invoices Import 2024'!E224</f>
        <v/>
      </c>
      <c r="C224" s="3" t="str">
        <f>'Invoices Import 2024'!F224</f>
        <v/>
      </c>
      <c r="D224" s="3" t="str">
        <f>'Invoices Import 2024'!P224</f>
        <v/>
      </c>
      <c r="E224" t="str">
        <f>'Invoices Import 2024'!N224</f>
        <v>2010306</v>
      </c>
      <c r="F224" s="2" t="str">
        <f>'Invoices Import 2024'!Y224</f>
        <v>خصم دفعة مقدمة</v>
      </c>
      <c r="G224" s="2">
        <f>'Invoices Import 2024'!Z224</f>
        <v>-1</v>
      </c>
      <c r="H224" s="11">
        <f>'Invoices Import 2024'!H224</f>
        <v>300000</v>
      </c>
      <c r="I224" s="2" t="str">
        <f>'Invoices Import 2024'!M224</f>
        <v>{"1006": 100.0}</v>
      </c>
      <c r="J224" s="4" t="str">
        <f>'Invoices Import 2024'!X224</f>
        <v>15%</v>
      </c>
    </row>
    <row r="225" spans="1:10" x14ac:dyDescent="0.2">
      <c r="A225" s="2" t="str">
        <f>'Invoices Import 2024'!J225</f>
        <v>المشروع المشترك للأعمال المدنية</v>
      </c>
      <c r="B225" s="3">
        <f>'Invoices Import 2024'!E225</f>
        <v>45412</v>
      </c>
      <c r="C225" s="3">
        <f>'Invoices Import 2024'!F225</f>
        <v>45412</v>
      </c>
      <c r="D225" s="3">
        <f>'Invoices Import 2024'!P225</f>
        <v>45457</v>
      </c>
      <c r="E225" t="str">
        <f>'Invoices Import 2024'!N225</f>
        <v>4010202</v>
      </c>
      <c r="F225" s="2" t="str">
        <f>'Invoices Import 2024'!Y225</f>
        <v>صنف لتسجيل موازنة المبيعات 2024</v>
      </c>
      <c r="G225" s="2">
        <f>'Invoices Import 2024'!Z225</f>
        <v>1</v>
      </c>
      <c r="H225" s="11">
        <f>'Invoices Import 2024'!H225</f>
        <v>1097202</v>
      </c>
      <c r="I225" s="2" t="str">
        <f>'Invoices Import 2024'!M225</f>
        <v>{"906": 100.0}</v>
      </c>
      <c r="J225" s="4" t="str">
        <f>'Invoices Import 2024'!X225</f>
        <v>15%</v>
      </c>
    </row>
    <row r="226" spans="1:10" x14ac:dyDescent="0.2">
      <c r="A226" s="2" t="str">
        <f>'Invoices Import 2024'!J226</f>
        <v/>
      </c>
      <c r="B226" s="3" t="str">
        <f>'Invoices Import 2024'!E226</f>
        <v/>
      </c>
      <c r="C226" s="3" t="str">
        <f>'Invoices Import 2024'!F226</f>
        <v/>
      </c>
      <c r="D226" s="3" t="str">
        <f>'Invoices Import 2024'!P226</f>
        <v/>
      </c>
      <c r="E226" t="str">
        <f>'Invoices Import 2024'!N226</f>
        <v>101011002</v>
      </c>
      <c r="F226" s="2" t="str">
        <f>'Invoices Import 2024'!Y226</f>
        <v>خصم ضمان أعمال</v>
      </c>
      <c r="G226" s="2">
        <f>'Invoices Import 2024'!Z226</f>
        <v>-1</v>
      </c>
      <c r="H226" s="11">
        <f>'Invoices Import 2024'!H226</f>
        <v>329161</v>
      </c>
      <c r="I226" s="2" t="str">
        <f>'Invoices Import 2024'!M226</f>
        <v>{"906": 100.0}</v>
      </c>
      <c r="J226" s="4" t="str">
        <f>'Invoices Import 2024'!X226</f>
        <v/>
      </c>
    </row>
    <row r="227" spans="1:10" x14ac:dyDescent="0.2">
      <c r="A227" s="2" t="str">
        <f>'Invoices Import 2024'!J227</f>
        <v/>
      </c>
      <c r="B227" s="3" t="str">
        <f>'Invoices Import 2024'!E227</f>
        <v/>
      </c>
      <c r="C227" s="3" t="str">
        <f>'Invoices Import 2024'!F227</f>
        <v/>
      </c>
      <c r="D227" s="3" t="str">
        <f>'Invoices Import 2024'!P227</f>
        <v/>
      </c>
      <c r="E227" t="str">
        <f>'Invoices Import 2024'!N227</f>
        <v>2010306</v>
      </c>
      <c r="F227" s="2" t="str">
        <f>'Invoices Import 2024'!Y227</f>
        <v>خصم دفعة مقدمة</v>
      </c>
      <c r="G227" s="2">
        <f>'Invoices Import 2024'!Z227</f>
        <v>-1</v>
      </c>
      <c r="H227" s="11">
        <f>'Invoices Import 2024'!H227</f>
        <v>219440</v>
      </c>
      <c r="I227" s="2" t="str">
        <f>'Invoices Import 2024'!M227</f>
        <v>{"906": 100.0}</v>
      </c>
      <c r="J227" s="4" t="str">
        <f>'Invoices Import 2024'!X227</f>
        <v>15%</v>
      </c>
    </row>
    <row r="228" spans="1:10" ht="28.5" x14ac:dyDescent="0.2">
      <c r="A228" s="2" t="str">
        <f>'Invoices Import 2024'!J228</f>
        <v>THE RED SEA REAL ESTATE COMPANY</v>
      </c>
      <c r="B228" s="3">
        <f>'Invoices Import 2024'!E228</f>
        <v>45412</v>
      </c>
      <c r="C228" s="3">
        <f>'Invoices Import 2024'!F228</f>
        <v>45412</v>
      </c>
      <c r="D228" s="3">
        <f>'Invoices Import 2024'!P228</f>
        <v>45442</v>
      </c>
      <c r="E228" t="str">
        <f>'Invoices Import 2024'!N228</f>
        <v>4010202</v>
      </c>
      <c r="F228" s="2" t="str">
        <f>'Invoices Import 2024'!Y228</f>
        <v>صنف لتسجيل موازنة المبيعات 2024</v>
      </c>
      <c r="G228" s="2">
        <f>'Invoices Import 2024'!Z228</f>
        <v>1</v>
      </c>
      <c r="H228" s="11">
        <f>'Invoices Import 2024'!H228</f>
        <v>197752</v>
      </c>
      <c r="I228" s="2" t="str">
        <f>'Invoices Import 2024'!M228</f>
        <v>{"1031": 100.0}</v>
      </c>
      <c r="J228" s="4" t="str">
        <f>'Invoices Import 2024'!X228</f>
        <v>15%</v>
      </c>
    </row>
    <row r="229" spans="1:10" x14ac:dyDescent="0.2">
      <c r="A229" s="2" t="str">
        <f>'Invoices Import 2024'!J229</f>
        <v/>
      </c>
      <c r="B229" s="3" t="str">
        <f>'Invoices Import 2024'!E229</f>
        <v/>
      </c>
      <c r="C229" s="3" t="str">
        <f>'Invoices Import 2024'!F229</f>
        <v/>
      </c>
      <c r="D229" s="3" t="str">
        <f>'Invoices Import 2024'!P229</f>
        <v/>
      </c>
      <c r="E229" t="str">
        <f>'Invoices Import 2024'!N229</f>
        <v>101011002</v>
      </c>
      <c r="F229" s="2" t="str">
        <f>'Invoices Import 2024'!Y229</f>
        <v>خصم ضمان أعمال</v>
      </c>
      <c r="G229" s="2">
        <f>'Invoices Import 2024'!Z229</f>
        <v>-1</v>
      </c>
      <c r="H229" s="11">
        <f>'Invoices Import 2024'!H229</f>
        <v>19775</v>
      </c>
      <c r="I229" s="2" t="str">
        <f>'Invoices Import 2024'!M229</f>
        <v>{"1031": 100.0}</v>
      </c>
      <c r="J229" s="4" t="str">
        <f>'Invoices Import 2024'!X229</f>
        <v/>
      </c>
    </row>
    <row r="230" spans="1:10" x14ac:dyDescent="0.2">
      <c r="A230" s="2" t="str">
        <f>'Invoices Import 2024'!J230</f>
        <v/>
      </c>
      <c r="B230" s="3" t="str">
        <f>'Invoices Import 2024'!E230</f>
        <v/>
      </c>
      <c r="C230" s="3" t="str">
        <f>'Invoices Import 2024'!F230</f>
        <v/>
      </c>
      <c r="D230" s="3" t="str">
        <f>'Invoices Import 2024'!P230</f>
        <v/>
      </c>
      <c r="E230" t="str">
        <f>'Invoices Import 2024'!N230</f>
        <v>2010306</v>
      </c>
      <c r="F230" s="2" t="str">
        <f>'Invoices Import 2024'!Y230</f>
        <v>خصم دفعة مقدمة</v>
      </c>
      <c r="G230" s="2">
        <f>'Invoices Import 2024'!Z230</f>
        <v>-1</v>
      </c>
      <c r="H230" s="11">
        <f>'Invoices Import 2024'!H230</f>
        <v>1978</v>
      </c>
      <c r="I230" s="2" t="str">
        <f>'Invoices Import 2024'!M230</f>
        <v>{"1031": 100.0}</v>
      </c>
      <c r="J230" s="4" t="str">
        <f>'Invoices Import 2024'!X230</f>
        <v>15%</v>
      </c>
    </row>
    <row r="231" spans="1:10" x14ac:dyDescent="0.2">
      <c r="A231" s="2" t="str">
        <f>'Invoices Import 2024'!J231</f>
        <v>شركة بى اى سى العربية المحدودة</v>
      </c>
      <c r="B231" s="3">
        <f>'Invoices Import 2024'!E231</f>
        <v>45412</v>
      </c>
      <c r="C231" s="3">
        <f>'Invoices Import 2024'!F231</f>
        <v>45412</v>
      </c>
      <c r="D231" s="3">
        <f>'Invoices Import 2024'!P231</f>
        <v>45442</v>
      </c>
      <c r="E231" t="str">
        <f>'Invoices Import 2024'!N231</f>
        <v>4010202</v>
      </c>
      <c r="F231" s="2" t="str">
        <f>'Invoices Import 2024'!Y231</f>
        <v>صنف لتسجيل موازنة المبيعات 2024</v>
      </c>
      <c r="G231" s="2">
        <f>'Invoices Import 2024'!Z231</f>
        <v>1</v>
      </c>
      <c r="H231" s="11">
        <f>'Invoices Import 2024'!H231</f>
        <v>3000000</v>
      </c>
      <c r="I231" s="2" t="str">
        <f>'Invoices Import 2024'!M231</f>
        <v>{"1035": 100.0}</v>
      </c>
      <c r="J231" s="4" t="str">
        <f>'Invoices Import 2024'!X231</f>
        <v>15%</v>
      </c>
    </row>
    <row r="232" spans="1:10" x14ac:dyDescent="0.2">
      <c r="A232" s="2" t="str">
        <f>'Invoices Import 2024'!J232</f>
        <v/>
      </c>
      <c r="B232" s="3" t="str">
        <f>'Invoices Import 2024'!E232</f>
        <v/>
      </c>
      <c r="C232" s="3" t="str">
        <f>'Invoices Import 2024'!F232</f>
        <v/>
      </c>
      <c r="D232" s="3" t="str">
        <f>'Invoices Import 2024'!P232</f>
        <v/>
      </c>
      <c r="E232" t="str">
        <f>'Invoices Import 2024'!N232</f>
        <v>101011002</v>
      </c>
      <c r="F232" s="2" t="str">
        <f>'Invoices Import 2024'!Y232</f>
        <v>خصم ضمان أعمال</v>
      </c>
      <c r="G232" s="2">
        <f>'Invoices Import 2024'!Z232</f>
        <v>-1</v>
      </c>
      <c r="H232" s="11">
        <f>'Invoices Import 2024'!H232</f>
        <v>1500000</v>
      </c>
      <c r="I232" s="2" t="str">
        <f>'Invoices Import 2024'!M232</f>
        <v>{"1035": 100.0}</v>
      </c>
      <c r="J232" s="4" t="str">
        <f>'Invoices Import 2024'!X232</f>
        <v/>
      </c>
    </row>
    <row r="233" spans="1:10" x14ac:dyDescent="0.2">
      <c r="A233" s="2" t="str">
        <f>'Invoices Import 2024'!J233</f>
        <v/>
      </c>
      <c r="B233" s="3" t="str">
        <f>'Invoices Import 2024'!E233</f>
        <v/>
      </c>
      <c r="C233" s="3" t="str">
        <f>'Invoices Import 2024'!F233</f>
        <v/>
      </c>
      <c r="D233" s="3" t="str">
        <f>'Invoices Import 2024'!P233</f>
        <v/>
      </c>
      <c r="E233" t="str">
        <f>'Invoices Import 2024'!N233</f>
        <v>2010306</v>
      </c>
      <c r="F233" s="2" t="str">
        <f>'Invoices Import 2024'!Y233</f>
        <v>خصم دفعة مقدمة</v>
      </c>
      <c r="G233" s="2">
        <f>'Invoices Import 2024'!Z233</f>
        <v>-1</v>
      </c>
      <c r="H233" s="11">
        <f>'Invoices Import 2024'!H233</f>
        <v>300000</v>
      </c>
      <c r="I233" s="2" t="str">
        <f>'Invoices Import 2024'!M233</f>
        <v>{"1035": 100.0}</v>
      </c>
      <c r="J233" s="4" t="str">
        <f>'Invoices Import 2024'!X233</f>
        <v>15%</v>
      </c>
    </row>
    <row r="234" spans="1:10" x14ac:dyDescent="0.2">
      <c r="A234" s="2" t="str">
        <f>'Invoices Import 2024'!J234</f>
        <v>HASSAN ALLAM CONSTRUCTION</v>
      </c>
      <c r="B234" s="3">
        <f>'Invoices Import 2024'!E234</f>
        <v>45412</v>
      </c>
      <c r="C234" s="3">
        <f>'Invoices Import 2024'!F234</f>
        <v>45412</v>
      </c>
      <c r="D234" s="3">
        <f>'Invoices Import 2024'!P234</f>
        <v>45426</v>
      </c>
      <c r="E234" t="str">
        <f>'Invoices Import 2024'!N234</f>
        <v>4010202</v>
      </c>
      <c r="F234" s="2" t="str">
        <f>'Invoices Import 2024'!Y234</f>
        <v>صنف لتسجيل موازنة المبيعات 2024</v>
      </c>
      <c r="G234" s="2">
        <f>'Invoices Import 2024'!Z234</f>
        <v>1</v>
      </c>
      <c r="H234" s="11">
        <f>'Invoices Import 2024'!H234</f>
        <v>4824000</v>
      </c>
      <c r="I234" s="2" t="str">
        <f>'Invoices Import 2024'!M234</f>
        <v>{"1034": 100.0}</v>
      </c>
      <c r="J234" s="4" t="str">
        <f>'Invoices Import 2024'!X234</f>
        <v>15%</v>
      </c>
    </row>
    <row r="235" spans="1:10" x14ac:dyDescent="0.2">
      <c r="A235" s="2" t="str">
        <f>'Invoices Import 2024'!J235</f>
        <v/>
      </c>
      <c r="B235" s="3" t="str">
        <f>'Invoices Import 2024'!E235</f>
        <v/>
      </c>
      <c r="C235" s="3" t="str">
        <f>'Invoices Import 2024'!F235</f>
        <v/>
      </c>
      <c r="D235" s="3" t="str">
        <f>'Invoices Import 2024'!P235</f>
        <v/>
      </c>
      <c r="E235" t="str">
        <f>'Invoices Import 2024'!N235</f>
        <v>101011002</v>
      </c>
      <c r="F235" s="2" t="str">
        <f>'Invoices Import 2024'!Y235</f>
        <v>خصم ضمان أعمال</v>
      </c>
      <c r="G235" s="2">
        <f>'Invoices Import 2024'!Z235</f>
        <v>-1</v>
      </c>
      <c r="H235" s="11">
        <f>'Invoices Import 2024'!H235</f>
        <v>964800</v>
      </c>
      <c r="I235" s="2" t="str">
        <f>'Invoices Import 2024'!M235</f>
        <v>{"1034": 100.0}</v>
      </c>
      <c r="J235" s="4" t="str">
        <f>'Invoices Import 2024'!X235</f>
        <v/>
      </c>
    </row>
    <row r="236" spans="1:10" x14ac:dyDescent="0.2">
      <c r="A236" s="2" t="str">
        <f>'Invoices Import 2024'!J236</f>
        <v/>
      </c>
      <c r="B236" s="3" t="str">
        <f>'Invoices Import 2024'!E236</f>
        <v/>
      </c>
      <c r="C236" s="3" t="str">
        <f>'Invoices Import 2024'!F236</f>
        <v/>
      </c>
      <c r="D236" s="3" t="str">
        <f>'Invoices Import 2024'!P236</f>
        <v/>
      </c>
      <c r="E236" t="str">
        <f>'Invoices Import 2024'!N236</f>
        <v>2010306</v>
      </c>
      <c r="F236" s="2" t="str">
        <f>'Invoices Import 2024'!Y236</f>
        <v>خصم دفعة مقدمة</v>
      </c>
      <c r="G236" s="2">
        <f>'Invoices Import 2024'!Z236</f>
        <v>-1</v>
      </c>
      <c r="H236" s="11">
        <f>'Invoices Import 2024'!H236</f>
        <v>241200</v>
      </c>
      <c r="I236" s="2" t="str">
        <f>'Invoices Import 2024'!M236</f>
        <v>{"1034": 100.0}</v>
      </c>
      <c r="J236" s="4" t="str">
        <f>'Invoices Import 2024'!X236</f>
        <v>15%</v>
      </c>
    </row>
    <row r="237" spans="1:10" x14ac:dyDescent="0.2">
      <c r="A237" s="2" t="str">
        <f>'Invoices Import 2024'!J237</f>
        <v>شركة الخريجى للتجارة و المقاولات</v>
      </c>
      <c r="B237" s="3">
        <f>'Invoices Import 2024'!E237</f>
        <v>45412</v>
      </c>
      <c r="C237" s="3">
        <f>'Invoices Import 2024'!F237</f>
        <v>45412</v>
      </c>
      <c r="D237" s="3">
        <f>'Invoices Import 2024'!P237</f>
        <v>45442</v>
      </c>
      <c r="E237" t="str">
        <f>'Invoices Import 2024'!N237</f>
        <v>4010202</v>
      </c>
      <c r="F237" s="2" t="str">
        <f>'Invoices Import 2024'!Y237</f>
        <v>صنف لتسجيل موازنة المبيعات 2024</v>
      </c>
      <c r="G237" s="2">
        <f>'Invoices Import 2024'!Z237</f>
        <v>1</v>
      </c>
      <c r="H237" s="11">
        <f>'Invoices Import 2024'!H237</f>
        <v>1147052</v>
      </c>
      <c r="I237" s="2" t="str">
        <f>'Invoices Import 2024'!M237</f>
        <v>{"1011": 100.0}</v>
      </c>
      <c r="J237" s="4" t="str">
        <f>'Invoices Import 2024'!X237</f>
        <v>15%</v>
      </c>
    </row>
    <row r="238" spans="1:10" x14ac:dyDescent="0.2">
      <c r="A238" s="2" t="str">
        <f>'Invoices Import 2024'!J238</f>
        <v/>
      </c>
      <c r="B238" s="3" t="str">
        <f>'Invoices Import 2024'!E238</f>
        <v/>
      </c>
      <c r="C238" s="3" t="str">
        <f>'Invoices Import 2024'!F238</f>
        <v/>
      </c>
      <c r="D238" s="3" t="str">
        <f>'Invoices Import 2024'!P238</f>
        <v/>
      </c>
      <c r="E238" t="str">
        <f>'Invoices Import 2024'!N238</f>
        <v>101011002</v>
      </c>
      <c r="F238" s="2" t="str">
        <f>'Invoices Import 2024'!Y238</f>
        <v>خصم ضمان أعمال</v>
      </c>
      <c r="G238" s="2">
        <f>'Invoices Import 2024'!Z238</f>
        <v>-1</v>
      </c>
      <c r="H238" s="11">
        <f>'Invoices Import 2024'!H238</f>
        <v>286763</v>
      </c>
      <c r="I238" s="2" t="str">
        <f>'Invoices Import 2024'!M238</f>
        <v>{"1011": 100.0}</v>
      </c>
      <c r="J238" s="4" t="str">
        <f>'Invoices Import 2024'!X238</f>
        <v/>
      </c>
    </row>
    <row r="239" spans="1:10" x14ac:dyDescent="0.2">
      <c r="A239" s="2" t="str">
        <f>'Invoices Import 2024'!J239</f>
        <v/>
      </c>
      <c r="B239" s="3" t="str">
        <f>'Invoices Import 2024'!E239</f>
        <v/>
      </c>
      <c r="C239" s="3" t="str">
        <f>'Invoices Import 2024'!F239</f>
        <v/>
      </c>
      <c r="D239" s="3" t="str">
        <f>'Invoices Import 2024'!P239</f>
        <v/>
      </c>
      <c r="E239" t="str">
        <f>'Invoices Import 2024'!N239</f>
        <v>2010306</v>
      </c>
      <c r="F239" s="2" t="str">
        <f>'Invoices Import 2024'!Y239</f>
        <v>خصم دفعة مقدمة</v>
      </c>
      <c r="G239" s="2">
        <f>'Invoices Import 2024'!Z239</f>
        <v>-1</v>
      </c>
      <c r="H239" s="11">
        <f>'Invoices Import 2024'!H239</f>
        <v>114705</v>
      </c>
      <c r="I239" s="2" t="str">
        <f>'Invoices Import 2024'!M239</f>
        <v>{"1011": 100.0}</v>
      </c>
      <c r="J239" s="4" t="str">
        <f>'Invoices Import 2024'!X239</f>
        <v>15%</v>
      </c>
    </row>
    <row r="240" spans="1:10" x14ac:dyDescent="0.2">
      <c r="A240" s="2" t="str">
        <f>'Invoices Import 2024'!J240</f>
        <v>شركة تحالف بكين و موبكو للمقاولات</v>
      </c>
      <c r="B240" s="3">
        <f>'Invoices Import 2024'!E240</f>
        <v>45412</v>
      </c>
      <c r="C240" s="3">
        <f>'Invoices Import 2024'!F240</f>
        <v>45412</v>
      </c>
      <c r="D240" s="3">
        <f>'Invoices Import 2024'!P240</f>
        <v>45442</v>
      </c>
      <c r="E240" t="str">
        <f>'Invoices Import 2024'!N240</f>
        <v>4010202</v>
      </c>
      <c r="F240" s="2" t="str">
        <f>'Invoices Import 2024'!Y240</f>
        <v>صنف لتسجيل موازنة المبيعات 2024</v>
      </c>
      <c r="G240" s="2">
        <f>'Invoices Import 2024'!Z240</f>
        <v>1</v>
      </c>
      <c r="H240" s="11">
        <f>'Invoices Import 2024'!H240</f>
        <v>669515</v>
      </c>
      <c r="I240" s="2" t="str">
        <f>'Invoices Import 2024'!M240</f>
        <v>{"1008": 100.0}</v>
      </c>
      <c r="J240" s="4" t="str">
        <f>'Invoices Import 2024'!X240</f>
        <v>15%</v>
      </c>
    </row>
    <row r="241" spans="1:10" x14ac:dyDescent="0.2">
      <c r="A241" s="2" t="str">
        <f>'Invoices Import 2024'!J241</f>
        <v/>
      </c>
      <c r="B241" s="3" t="str">
        <f>'Invoices Import 2024'!E241</f>
        <v/>
      </c>
      <c r="C241" s="3" t="str">
        <f>'Invoices Import 2024'!F241</f>
        <v/>
      </c>
      <c r="D241" s="3" t="str">
        <f>'Invoices Import 2024'!P241</f>
        <v/>
      </c>
      <c r="E241" t="str">
        <f>'Invoices Import 2024'!N241</f>
        <v>101011002</v>
      </c>
      <c r="F241" s="2" t="str">
        <f>'Invoices Import 2024'!Y241</f>
        <v>خصم ضمان أعمال</v>
      </c>
      <c r="G241" s="2">
        <f>'Invoices Import 2024'!Z241</f>
        <v>-1</v>
      </c>
      <c r="H241" s="11">
        <f>'Invoices Import 2024'!H241</f>
        <v>167379</v>
      </c>
      <c r="I241" s="2" t="str">
        <f>'Invoices Import 2024'!M241</f>
        <v>{"1008": 100.0}</v>
      </c>
      <c r="J241" s="4" t="str">
        <f>'Invoices Import 2024'!X241</f>
        <v/>
      </c>
    </row>
    <row r="242" spans="1:10" x14ac:dyDescent="0.2">
      <c r="A242" s="2" t="str">
        <f>'Invoices Import 2024'!J242</f>
        <v/>
      </c>
      <c r="B242" s="3" t="str">
        <f>'Invoices Import 2024'!E242</f>
        <v/>
      </c>
      <c r="C242" s="3" t="str">
        <f>'Invoices Import 2024'!F242</f>
        <v/>
      </c>
      <c r="D242" s="3" t="str">
        <f>'Invoices Import 2024'!P242</f>
        <v/>
      </c>
      <c r="E242" t="str">
        <f>'Invoices Import 2024'!N242</f>
        <v>2010306</v>
      </c>
      <c r="F242" s="2" t="str">
        <f>'Invoices Import 2024'!Y242</f>
        <v>خصم دفعة مقدمة</v>
      </c>
      <c r="G242" s="2">
        <f>'Invoices Import 2024'!Z242</f>
        <v>-1</v>
      </c>
      <c r="H242" s="11">
        <f>'Invoices Import 2024'!H242</f>
        <v>0</v>
      </c>
      <c r="I242" s="2" t="str">
        <f>'Invoices Import 2024'!M242</f>
        <v>{"1008": 100.0}</v>
      </c>
      <c r="J242" s="4" t="str">
        <f>'Invoices Import 2024'!X242</f>
        <v>15%</v>
      </c>
    </row>
    <row r="243" spans="1:10" x14ac:dyDescent="0.2">
      <c r="A243" s="2" t="str">
        <f>'Invoices Import 2024'!J243</f>
        <v>شركة محمد محمد الراشد للتجارة والمقاولات</v>
      </c>
      <c r="B243" s="3">
        <f>'Invoices Import 2024'!E243</f>
        <v>45412</v>
      </c>
      <c r="C243" s="3">
        <f>'Invoices Import 2024'!F243</f>
        <v>45412</v>
      </c>
      <c r="D243" s="3">
        <f>'Invoices Import 2024'!P243</f>
        <v>45419</v>
      </c>
      <c r="E243" t="str">
        <f>'Invoices Import 2024'!N243</f>
        <v>4010202</v>
      </c>
      <c r="F243" s="2" t="str">
        <f>'Invoices Import 2024'!Y243</f>
        <v>صنف لتسجيل موازنة المبيعات 2024</v>
      </c>
      <c r="G243" s="2">
        <f>'Invoices Import 2024'!Z243</f>
        <v>1</v>
      </c>
      <c r="H243" s="11">
        <f>'Invoices Import 2024'!H243</f>
        <v>2671579</v>
      </c>
      <c r="I243" s="2" t="str">
        <f>'Invoices Import 2024'!M243</f>
        <v>{"1019": 100.0}</v>
      </c>
      <c r="J243" s="4" t="str">
        <f>'Invoices Import 2024'!X243</f>
        <v>15%</v>
      </c>
    </row>
    <row r="244" spans="1:10" x14ac:dyDescent="0.2">
      <c r="A244" s="2" t="str">
        <f>'Invoices Import 2024'!J244</f>
        <v/>
      </c>
      <c r="B244" s="3" t="str">
        <f>'Invoices Import 2024'!E244</f>
        <v/>
      </c>
      <c r="C244" s="3" t="str">
        <f>'Invoices Import 2024'!F244</f>
        <v/>
      </c>
      <c r="D244" s="3" t="str">
        <f>'Invoices Import 2024'!P244</f>
        <v/>
      </c>
      <c r="E244" t="str">
        <f>'Invoices Import 2024'!N244</f>
        <v>101011002</v>
      </c>
      <c r="F244" s="2" t="str">
        <f>'Invoices Import 2024'!Y244</f>
        <v>خصم ضمان أعمال</v>
      </c>
      <c r="G244" s="2">
        <f>'Invoices Import 2024'!Z244</f>
        <v>-1</v>
      </c>
      <c r="H244" s="11">
        <f>'Invoices Import 2024'!H244</f>
        <v>534316</v>
      </c>
      <c r="I244" s="2" t="str">
        <f>'Invoices Import 2024'!M244</f>
        <v>{"1019": 100.0}</v>
      </c>
      <c r="J244" s="4" t="str">
        <f>'Invoices Import 2024'!X244</f>
        <v/>
      </c>
    </row>
    <row r="245" spans="1:10" x14ac:dyDescent="0.2">
      <c r="A245" s="2" t="str">
        <f>'Invoices Import 2024'!J245</f>
        <v/>
      </c>
      <c r="B245" s="3" t="str">
        <f>'Invoices Import 2024'!E245</f>
        <v/>
      </c>
      <c r="C245" s="3" t="str">
        <f>'Invoices Import 2024'!F245</f>
        <v/>
      </c>
      <c r="D245" s="3" t="str">
        <f>'Invoices Import 2024'!P245</f>
        <v/>
      </c>
      <c r="E245" t="str">
        <f>'Invoices Import 2024'!N245</f>
        <v>2010306</v>
      </c>
      <c r="F245" s="2" t="str">
        <f>'Invoices Import 2024'!Y245</f>
        <v>خصم دفعة مقدمة</v>
      </c>
      <c r="G245" s="2">
        <f>'Invoices Import 2024'!Z245</f>
        <v>-1</v>
      </c>
      <c r="H245" s="11">
        <f>'Invoices Import 2024'!H245</f>
        <v>267158</v>
      </c>
      <c r="I245" s="2" t="str">
        <f>'Invoices Import 2024'!M245</f>
        <v>{"1019": 100.0}</v>
      </c>
      <c r="J245" s="4" t="str">
        <f>'Invoices Import 2024'!X245</f>
        <v>15%</v>
      </c>
    </row>
    <row r="246" spans="1:10" x14ac:dyDescent="0.2">
      <c r="A246" s="2" t="str">
        <f>'Invoices Import 2024'!J246</f>
        <v>شركة يوسف مرون للمقاولات</v>
      </c>
      <c r="B246" s="3">
        <f>'Invoices Import 2024'!E246</f>
        <v>45412</v>
      </c>
      <c r="C246" s="3">
        <f>'Invoices Import 2024'!F246</f>
        <v>45412</v>
      </c>
      <c r="D246" s="3">
        <f>'Invoices Import 2024'!P246</f>
        <v>45457</v>
      </c>
      <c r="E246" t="str">
        <f>'Invoices Import 2024'!N246</f>
        <v>4010202</v>
      </c>
      <c r="F246" s="2" t="str">
        <f>'Invoices Import 2024'!Y246</f>
        <v>صنف لتسجيل موازنة المبيعات 2024</v>
      </c>
      <c r="G246" s="2">
        <f>'Invoices Import 2024'!Z246</f>
        <v>1</v>
      </c>
      <c r="H246" s="11">
        <f>'Invoices Import 2024'!H246</f>
        <v>480000</v>
      </c>
      <c r="I246" s="2" t="str">
        <f>'Invoices Import 2024'!M246</f>
        <v>{"1033": 100.0}</v>
      </c>
      <c r="J246" s="4" t="str">
        <f>'Invoices Import 2024'!X246</f>
        <v>15%</v>
      </c>
    </row>
    <row r="247" spans="1:10" x14ac:dyDescent="0.2">
      <c r="A247" s="2" t="str">
        <f>'Invoices Import 2024'!J247</f>
        <v/>
      </c>
      <c r="B247" s="3" t="str">
        <f>'Invoices Import 2024'!E247</f>
        <v/>
      </c>
      <c r="C247" s="3" t="str">
        <f>'Invoices Import 2024'!F247</f>
        <v/>
      </c>
      <c r="D247" s="3" t="str">
        <f>'Invoices Import 2024'!P247</f>
        <v/>
      </c>
      <c r="E247" t="str">
        <f>'Invoices Import 2024'!N247</f>
        <v>101011002</v>
      </c>
      <c r="F247" s="2" t="str">
        <f>'Invoices Import 2024'!Y247</f>
        <v>خصم ضمان أعمال</v>
      </c>
      <c r="G247" s="2">
        <f>'Invoices Import 2024'!Z247</f>
        <v>-1</v>
      </c>
      <c r="H247" s="11">
        <f>'Invoices Import 2024'!H247</f>
        <v>144000</v>
      </c>
      <c r="I247" s="2" t="str">
        <f>'Invoices Import 2024'!M247</f>
        <v>{"1033": 100.0}</v>
      </c>
      <c r="J247" s="4" t="str">
        <f>'Invoices Import 2024'!X247</f>
        <v/>
      </c>
    </row>
    <row r="248" spans="1:10" x14ac:dyDescent="0.2">
      <c r="A248" s="2" t="str">
        <f>'Invoices Import 2024'!J248</f>
        <v>شركة الخريجى للتجارة و المقاولات</v>
      </c>
      <c r="B248" s="3">
        <f>'Invoices Import 2024'!E248</f>
        <v>45412</v>
      </c>
      <c r="C248" s="3">
        <f>'Invoices Import 2024'!F248</f>
        <v>45412</v>
      </c>
      <c r="D248" s="3">
        <f>'Invoices Import 2024'!P248</f>
        <v>45442</v>
      </c>
      <c r="E248" t="str">
        <f>'Invoices Import 2024'!N248</f>
        <v>4010202</v>
      </c>
      <c r="F248" s="2" t="str">
        <f>'Invoices Import 2024'!Y248</f>
        <v>صنف لتسجيل موازنة المبيعات 2024</v>
      </c>
      <c r="G248" s="2">
        <f>'Invoices Import 2024'!Z248</f>
        <v>1</v>
      </c>
      <c r="H248" s="11">
        <f>'Invoices Import 2024'!H248</f>
        <v>700000</v>
      </c>
      <c r="I248" s="2" t="str">
        <f>'Invoices Import 2024'!M248</f>
        <v>{"1022": 100.0}</v>
      </c>
      <c r="J248" s="4" t="str">
        <f>'Invoices Import 2024'!X248</f>
        <v>15%</v>
      </c>
    </row>
    <row r="249" spans="1:10" x14ac:dyDescent="0.2">
      <c r="A249" s="2" t="str">
        <f>'Invoices Import 2024'!J249</f>
        <v/>
      </c>
      <c r="B249" s="3" t="str">
        <f>'Invoices Import 2024'!E249</f>
        <v/>
      </c>
      <c r="C249" s="3" t="str">
        <f>'Invoices Import 2024'!F249</f>
        <v/>
      </c>
      <c r="D249" s="3" t="str">
        <f>'Invoices Import 2024'!P249</f>
        <v/>
      </c>
      <c r="E249" t="str">
        <f>'Invoices Import 2024'!N249</f>
        <v>101011002</v>
      </c>
      <c r="F249" s="2" t="str">
        <f>'Invoices Import 2024'!Y249</f>
        <v>خصم ضمان أعمال</v>
      </c>
      <c r="G249" s="2">
        <f>'Invoices Import 2024'!Z249</f>
        <v>-1</v>
      </c>
      <c r="H249" s="11">
        <f>'Invoices Import 2024'!H249</f>
        <v>140000</v>
      </c>
      <c r="I249" s="2" t="str">
        <f>'Invoices Import 2024'!M249</f>
        <v>{"1022": 100.0}</v>
      </c>
      <c r="J249" s="4" t="str">
        <f>'Invoices Import 2024'!X249</f>
        <v/>
      </c>
    </row>
    <row r="250" spans="1:10" x14ac:dyDescent="0.2">
      <c r="A250" s="2" t="str">
        <f>'Invoices Import 2024'!J250</f>
        <v/>
      </c>
      <c r="B250" s="3" t="str">
        <f>'Invoices Import 2024'!E250</f>
        <v/>
      </c>
      <c r="C250" s="3" t="str">
        <f>'Invoices Import 2024'!F250</f>
        <v/>
      </c>
      <c r="D250" s="3" t="str">
        <f>'Invoices Import 2024'!P250</f>
        <v/>
      </c>
      <c r="E250" t="str">
        <f>'Invoices Import 2024'!N250</f>
        <v>2010306</v>
      </c>
      <c r="F250" s="2" t="str">
        <f>'Invoices Import 2024'!Y250</f>
        <v>خصم دفعة مقدمة</v>
      </c>
      <c r="G250" s="2">
        <f>'Invoices Import 2024'!Z250</f>
        <v>-1</v>
      </c>
      <c r="H250" s="11">
        <f>'Invoices Import 2024'!H250</f>
        <v>70000</v>
      </c>
      <c r="I250" s="2" t="str">
        <f>'Invoices Import 2024'!M250</f>
        <v>{"1022": 100.0}</v>
      </c>
      <c r="J250" s="4" t="str">
        <f>'Invoices Import 2024'!X250</f>
        <v>15%</v>
      </c>
    </row>
    <row r="251" spans="1:10" x14ac:dyDescent="0.2">
      <c r="A251" s="2" t="str">
        <f>'Invoices Import 2024'!J251</f>
        <v>Orient Construction Company</v>
      </c>
      <c r="B251" s="3">
        <f>'Invoices Import 2024'!E251</f>
        <v>45412</v>
      </c>
      <c r="C251" s="3">
        <f>'Invoices Import 2024'!F251</f>
        <v>45412</v>
      </c>
      <c r="D251" s="3">
        <f>'Invoices Import 2024'!P251</f>
        <v>45433</v>
      </c>
      <c r="E251" t="str">
        <f>'Invoices Import 2024'!N251</f>
        <v>4010202</v>
      </c>
      <c r="F251" s="2" t="str">
        <f>'Invoices Import 2024'!Y251</f>
        <v>صنف لتسجيل موازنة المبيعات 2024</v>
      </c>
      <c r="G251" s="2">
        <f>'Invoices Import 2024'!Z251</f>
        <v>1</v>
      </c>
      <c r="H251" s="11">
        <f>'Invoices Import 2024'!H251</f>
        <v>1260000</v>
      </c>
      <c r="I251" s="2" t="str">
        <f>'Invoices Import 2024'!M251</f>
        <v>{"1021": 100.0}</v>
      </c>
      <c r="J251" s="4" t="str">
        <f>'Invoices Import 2024'!X251</f>
        <v>15%</v>
      </c>
    </row>
    <row r="252" spans="1:10" x14ac:dyDescent="0.2">
      <c r="A252" s="2" t="str">
        <f>'Invoices Import 2024'!J252</f>
        <v/>
      </c>
      <c r="B252" s="3" t="str">
        <f>'Invoices Import 2024'!E252</f>
        <v/>
      </c>
      <c r="C252" s="3" t="str">
        <f>'Invoices Import 2024'!F252</f>
        <v/>
      </c>
      <c r="D252" s="3" t="str">
        <f>'Invoices Import 2024'!P252</f>
        <v/>
      </c>
      <c r="E252" t="str">
        <f>'Invoices Import 2024'!N252</f>
        <v>101011002</v>
      </c>
      <c r="F252" s="2" t="str">
        <f>'Invoices Import 2024'!Y252</f>
        <v>خصم ضمان أعمال</v>
      </c>
      <c r="G252" s="2">
        <f>'Invoices Import 2024'!Z252</f>
        <v>-1</v>
      </c>
      <c r="H252" s="11">
        <f>'Invoices Import 2024'!H252</f>
        <v>189000</v>
      </c>
      <c r="I252" s="2" t="str">
        <f>'Invoices Import 2024'!M252</f>
        <v>{"1021": 100.0}</v>
      </c>
      <c r="J252" s="4" t="str">
        <f>'Invoices Import 2024'!X252</f>
        <v/>
      </c>
    </row>
    <row r="253" spans="1:10" x14ac:dyDescent="0.2">
      <c r="A253" s="2" t="str">
        <f>'Invoices Import 2024'!J253</f>
        <v/>
      </c>
      <c r="B253" s="3" t="str">
        <f>'Invoices Import 2024'!E253</f>
        <v/>
      </c>
      <c r="C253" s="3" t="str">
        <f>'Invoices Import 2024'!F253</f>
        <v/>
      </c>
      <c r="D253" s="3" t="str">
        <f>'Invoices Import 2024'!P253</f>
        <v/>
      </c>
      <c r="E253" t="str">
        <f>'Invoices Import 2024'!N253</f>
        <v>2010306</v>
      </c>
      <c r="F253" s="2" t="str">
        <f>'Invoices Import 2024'!Y253</f>
        <v>خصم دفعة مقدمة</v>
      </c>
      <c r="G253" s="2">
        <f>'Invoices Import 2024'!Z253</f>
        <v>-1</v>
      </c>
      <c r="H253" s="11">
        <f>'Invoices Import 2024'!H253</f>
        <v>126000</v>
      </c>
      <c r="I253" s="2" t="str">
        <f>'Invoices Import 2024'!M253</f>
        <v>{"1021": 100.0}</v>
      </c>
      <c r="J253" s="4" t="str">
        <f>'Invoices Import 2024'!X253</f>
        <v>15%</v>
      </c>
    </row>
    <row r="254" spans="1:10" x14ac:dyDescent="0.2">
      <c r="A254" s="2" t="str">
        <f>'Invoices Import 2024'!J254</f>
        <v>الآعمال المدنية المشروع المشترك</v>
      </c>
      <c r="B254" s="3">
        <f>'Invoices Import 2024'!E254</f>
        <v>45412</v>
      </c>
      <c r="C254" s="3">
        <f>'Invoices Import 2024'!F254</f>
        <v>45412</v>
      </c>
      <c r="D254" s="3">
        <f>'Invoices Import 2024'!P254</f>
        <v>45457</v>
      </c>
      <c r="E254" t="str">
        <f>'Invoices Import 2024'!N254</f>
        <v>4010202</v>
      </c>
      <c r="F254" s="2" t="str">
        <f>'Invoices Import 2024'!Y254</f>
        <v>صنف لتسجيل موازنة المبيعات 2024</v>
      </c>
      <c r="G254" s="2">
        <f>'Invoices Import 2024'!Z254</f>
        <v>1</v>
      </c>
      <c r="H254" s="11">
        <f>'Invoices Import 2024'!H254</f>
        <v>1500000</v>
      </c>
      <c r="I254" s="2" t="str">
        <f>'Invoices Import 2024'!M254</f>
        <v>{"911": 100.0}</v>
      </c>
      <c r="J254" s="4" t="str">
        <f>'Invoices Import 2024'!X254</f>
        <v>15%</v>
      </c>
    </row>
    <row r="255" spans="1:10" x14ac:dyDescent="0.2">
      <c r="A255" s="2" t="str">
        <f>'Invoices Import 2024'!J255</f>
        <v/>
      </c>
      <c r="B255" s="3" t="str">
        <f>'Invoices Import 2024'!E255</f>
        <v/>
      </c>
      <c r="C255" s="3" t="str">
        <f>'Invoices Import 2024'!F255</f>
        <v/>
      </c>
      <c r="D255" s="3" t="str">
        <f>'Invoices Import 2024'!P255</f>
        <v/>
      </c>
      <c r="E255" t="str">
        <f>'Invoices Import 2024'!N255</f>
        <v>101011002</v>
      </c>
      <c r="F255" s="2" t="str">
        <f>'Invoices Import 2024'!Y255</f>
        <v>خصم ضمان أعمال</v>
      </c>
      <c r="G255" s="2">
        <f>'Invoices Import 2024'!Z255</f>
        <v>-1</v>
      </c>
      <c r="H255" s="11">
        <f>'Invoices Import 2024'!H255</f>
        <v>88200</v>
      </c>
      <c r="I255" s="2" t="str">
        <f>'Invoices Import 2024'!M255</f>
        <v>{"911": 100.0}</v>
      </c>
      <c r="J255" s="4" t="str">
        <f>'Invoices Import 2024'!X255</f>
        <v/>
      </c>
    </row>
    <row r="256" spans="1:10" x14ac:dyDescent="0.2">
      <c r="A256" s="2" t="str">
        <f>'Invoices Import 2024'!J256</f>
        <v/>
      </c>
      <c r="B256" s="3" t="str">
        <f>'Invoices Import 2024'!E256</f>
        <v/>
      </c>
      <c r="C256" s="3" t="str">
        <f>'Invoices Import 2024'!F256</f>
        <v/>
      </c>
      <c r="D256" s="3" t="str">
        <f>'Invoices Import 2024'!P256</f>
        <v/>
      </c>
      <c r="E256" t="str">
        <f>'Invoices Import 2024'!N256</f>
        <v>2010306</v>
      </c>
      <c r="F256" s="2" t="str">
        <f>'Invoices Import 2024'!Y256</f>
        <v>خصم دفعة مقدمة</v>
      </c>
      <c r="G256" s="2">
        <f>'Invoices Import 2024'!Z256</f>
        <v>-1</v>
      </c>
      <c r="H256" s="11">
        <f>'Invoices Import 2024'!H256</f>
        <v>225000</v>
      </c>
      <c r="I256" s="2" t="str">
        <f>'Invoices Import 2024'!M256</f>
        <v>{"911": 100.0}</v>
      </c>
      <c r="J256" s="4" t="str">
        <f>'Invoices Import 2024'!X256</f>
        <v>15%</v>
      </c>
    </row>
    <row r="257" spans="1:10" x14ac:dyDescent="0.2">
      <c r="A257" s="2" t="str">
        <f>'Invoices Import 2024'!J257</f>
        <v>شركة التعفف للأعمال الكهربائية</v>
      </c>
      <c r="B257" s="3">
        <f>'Invoices Import 2024'!E257</f>
        <v>45412</v>
      </c>
      <c r="C257" s="3">
        <f>'Invoices Import 2024'!F257</f>
        <v>45412</v>
      </c>
      <c r="D257" s="3">
        <f>'Invoices Import 2024'!P257</f>
        <v>45442</v>
      </c>
      <c r="E257" t="str">
        <f>'Invoices Import 2024'!N257</f>
        <v>4010202</v>
      </c>
      <c r="F257" s="2" t="str">
        <f>'Invoices Import 2024'!Y257</f>
        <v>صنف لتسجيل موازنة المبيعات 2024</v>
      </c>
      <c r="G257" s="2">
        <f>'Invoices Import 2024'!Z257</f>
        <v>1</v>
      </c>
      <c r="H257" s="11">
        <f>'Invoices Import 2024'!H257</f>
        <v>349600</v>
      </c>
      <c r="I257" s="2" t="str">
        <f>'Invoices Import 2024'!M257</f>
        <v>{"1002": 100.0}</v>
      </c>
      <c r="J257" s="4" t="str">
        <f>'Invoices Import 2024'!X257</f>
        <v>15%</v>
      </c>
    </row>
    <row r="258" spans="1:10" x14ac:dyDescent="0.2">
      <c r="A258" s="2" t="str">
        <f>'Invoices Import 2024'!J258</f>
        <v/>
      </c>
      <c r="B258" s="3" t="str">
        <f>'Invoices Import 2024'!E258</f>
        <v/>
      </c>
      <c r="C258" s="3" t="str">
        <f>'Invoices Import 2024'!F258</f>
        <v/>
      </c>
      <c r="D258" s="3" t="str">
        <f>'Invoices Import 2024'!P258</f>
        <v/>
      </c>
      <c r="E258" t="str">
        <f>'Invoices Import 2024'!N258</f>
        <v>101011002</v>
      </c>
      <c r="F258" s="2" t="str">
        <f>'Invoices Import 2024'!Y258</f>
        <v>خصم ضمان أعمال</v>
      </c>
      <c r="G258" s="2">
        <f>'Invoices Import 2024'!Z258</f>
        <v>-1</v>
      </c>
      <c r="H258" s="11">
        <f>'Invoices Import 2024'!H258</f>
        <v>0</v>
      </c>
      <c r="I258" s="2" t="str">
        <f>'Invoices Import 2024'!M258</f>
        <v>{"1002": 100.0}</v>
      </c>
      <c r="J258" s="4" t="str">
        <f>'Invoices Import 2024'!X258</f>
        <v/>
      </c>
    </row>
    <row r="259" spans="1:10" x14ac:dyDescent="0.2">
      <c r="A259" s="2" t="str">
        <f>'Invoices Import 2024'!J259</f>
        <v/>
      </c>
      <c r="B259" s="3" t="str">
        <f>'Invoices Import 2024'!E259</f>
        <v/>
      </c>
      <c r="C259" s="3" t="str">
        <f>'Invoices Import 2024'!F259</f>
        <v/>
      </c>
      <c r="D259" s="3" t="str">
        <f>'Invoices Import 2024'!P259</f>
        <v/>
      </c>
      <c r="E259" t="str">
        <f>'Invoices Import 2024'!N259</f>
        <v>2010306</v>
      </c>
      <c r="F259" s="2" t="str">
        <f>'Invoices Import 2024'!Y259</f>
        <v>خصم دفعة مقدمة</v>
      </c>
      <c r="G259" s="2">
        <f>'Invoices Import 2024'!Z259</f>
        <v>-1</v>
      </c>
      <c r="H259" s="11">
        <f>'Invoices Import 2024'!H259</f>
        <v>34960</v>
      </c>
      <c r="I259" s="2" t="str">
        <f>'Invoices Import 2024'!M259</f>
        <v>{"1002": 100.0}</v>
      </c>
      <c r="J259" s="4" t="str">
        <f>'Invoices Import 2024'!X259</f>
        <v>15%</v>
      </c>
    </row>
    <row r="260" spans="1:10" x14ac:dyDescent="0.2">
      <c r="A260" s="2" t="str">
        <f>'Invoices Import 2024'!J260</f>
        <v>شركة الكفاح للمقاولات العامة</v>
      </c>
      <c r="B260" s="3">
        <f>'Invoices Import 2024'!E260</f>
        <v>45412</v>
      </c>
      <c r="C260" s="3">
        <f>'Invoices Import 2024'!F260</f>
        <v>45412</v>
      </c>
      <c r="D260" s="3">
        <f>'Invoices Import 2024'!P260</f>
        <v>45442</v>
      </c>
      <c r="E260" t="str">
        <f>'Invoices Import 2024'!N260</f>
        <v>4010202</v>
      </c>
      <c r="F260" s="2" t="str">
        <f>'Invoices Import 2024'!Y260</f>
        <v>صنف لتسجيل موازنة المبيعات 2024</v>
      </c>
      <c r="G260" s="2">
        <f>'Invoices Import 2024'!Z260</f>
        <v>1</v>
      </c>
      <c r="H260" s="11">
        <f>'Invoices Import 2024'!H260</f>
        <v>329130</v>
      </c>
      <c r="I260" s="2" t="str">
        <f>'Invoices Import 2024'!M260</f>
        <v>{"955": 100.0}</v>
      </c>
      <c r="J260" s="4" t="str">
        <f>'Invoices Import 2024'!X260</f>
        <v>15%</v>
      </c>
    </row>
    <row r="261" spans="1:10" x14ac:dyDescent="0.2">
      <c r="A261" s="2" t="str">
        <f>'Invoices Import 2024'!J261</f>
        <v/>
      </c>
      <c r="B261" s="3" t="str">
        <f>'Invoices Import 2024'!E261</f>
        <v/>
      </c>
      <c r="C261" s="3" t="str">
        <f>'Invoices Import 2024'!F261</f>
        <v/>
      </c>
      <c r="D261" s="3" t="str">
        <f>'Invoices Import 2024'!P261</f>
        <v/>
      </c>
      <c r="E261" t="str">
        <f>'Invoices Import 2024'!N261</f>
        <v>101011002</v>
      </c>
      <c r="F261" s="2" t="str">
        <f>'Invoices Import 2024'!Y261</f>
        <v>خصم ضمان أعمال</v>
      </c>
      <c r="G261" s="2">
        <f>'Invoices Import 2024'!Z261</f>
        <v>-1</v>
      </c>
      <c r="H261" s="11">
        <f>'Invoices Import 2024'!H261</f>
        <v>99924</v>
      </c>
      <c r="I261" s="2" t="str">
        <f>'Invoices Import 2024'!M261</f>
        <v>{"955": 100.0}</v>
      </c>
      <c r="J261" s="4" t="str">
        <f>'Invoices Import 2024'!X261</f>
        <v/>
      </c>
    </row>
    <row r="262" spans="1:10" x14ac:dyDescent="0.2">
      <c r="A262" s="2" t="str">
        <f>'Invoices Import 2024'!J262</f>
        <v/>
      </c>
      <c r="B262" s="3" t="str">
        <f>'Invoices Import 2024'!E262</f>
        <v/>
      </c>
      <c r="C262" s="3" t="str">
        <f>'Invoices Import 2024'!F262</f>
        <v/>
      </c>
      <c r="D262" s="3" t="str">
        <f>'Invoices Import 2024'!P262</f>
        <v/>
      </c>
      <c r="E262" t="str">
        <f>'Invoices Import 2024'!N262</f>
        <v>2010306</v>
      </c>
      <c r="F262" s="2" t="str">
        <f>'Invoices Import 2024'!Y262</f>
        <v>خصم دفعة مقدمة</v>
      </c>
      <c r="G262" s="2">
        <f>'Invoices Import 2024'!Z262</f>
        <v>-1</v>
      </c>
      <c r="H262" s="11">
        <f>'Invoices Import 2024'!H262</f>
        <v>4996</v>
      </c>
      <c r="I262" s="2" t="str">
        <f>'Invoices Import 2024'!M262</f>
        <v>{"955": 100.0}</v>
      </c>
      <c r="J262" s="4" t="str">
        <f>'Invoices Import 2024'!X262</f>
        <v>15%</v>
      </c>
    </row>
    <row r="263" spans="1:10" x14ac:dyDescent="0.2">
      <c r="A263" s="2" t="str">
        <f>'Invoices Import 2024'!J263</f>
        <v>شركة الخنينى العالمية</v>
      </c>
      <c r="B263" s="3">
        <f>'Invoices Import 2024'!E263</f>
        <v>45412</v>
      </c>
      <c r="C263" s="3">
        <f>'Invoices Import 2024'!F263</f>
        <v>45412</v>
      </c>
      <c r="D263" s="3">
        <f>'Invoices Import 2024'!P263</f>
        <v>45442</v>
      </c>
      <c r="E263" t="str">
        <f>'Invoices Import 2024'!N263</f>
        <v>4010202</v>
      </c>
      <c r="F263" s="2" t="str">
        <f>'Invoices Import 2024'!Y263</f>
        <v>صنف لتسجيل موازنة المبيعات 2024</v>
      </c>
      <c r="G263" s="2">
        <f>'Invoices Import 2024'!Z263</f>
        <v>1</v>
      </c>
      <c r="H263" s="11">
        <f>'Invoices Import 2024'!H263</f>
        <v>101960</v>
      </c>
      <c r="I263" s="2" t="str">
        <f>'Invoices Import 2024'!M263</f>
        <v>{"940": 100.0}</v>
      </c>
      <c r="J263" s="4" t="str">
        <f>'Invoices Import 2024'!X263</f>
        <v>15%</v>
      </c>
    </row>
    <row r="264" spans="1:10" x14ac:dyDescent="0.2">
      <c r="A264" s="2" t="str">
        <f>'Invoices Import 2024'!J264</f>
        <v/>
      </c>
      <c r="B264" s="3" t="str">
        <f>'Invoices Import 2024'!E264</f>
        <v/>
      </c>
      <c r="C264" s="3" t="str">
        <f>'Invoices Import 2024'!F264</f>
        <v/>
      </c>
      <c r="D264" s="3" t="str">
        <f>'Invoices Import 2024'!P264</f>
        <v/>
      </c>
      <c r="E264" t="str">
        <f>'Invoices Import 2024'!N264</f>
        <v>101011002</v>
      </c>
      <c r="F264" s="2" t="str">
        <f>'Invoices Import 2024'!Y264</f>
        <v>خصم ضمان أعمال</v>
      </c>
      <c r="G264" s="2">
        <f>'Invoices Import 2024'!Z264</f>
        <v>-1</v>
      </c>
      <c r="H264" s="11">
        <f>'Invoices Import 2024'!H264</f>
        <v>20392</v>
      </c>
      <c r="I264" s="2" t="str">
        <f>'Invoices Import 2024'!M264</f>
        <v>{"940": 100.0}</v>
      </c>
      <c r="J264" s="4" t="str">
        <f>'Invoices Import 2024'!X264</f>
        <v/>
      </c>
    </row>
    <row r="265" spans="1:10" x14ac:dyDescent="0.2">
      <c r="A265" s="2" t="str">
        <f>'Invoices Import 2024'!J265</f>
        <v/>
      </c>
      <c r="B265" s="3" t="str">
        <f>'Invoices Import 2024'!E265</f>
        <v/>
      </c>
      <c r="C265" s="3" t="str">
        <f>'Invoices Import 2024'!F265</f>
        <v/>
      </c>
      <c r="D265" s="3" t="str">
        <f>'Invoices Import 2024'!P265</f>
        <v/>
      </c>
      <c r="E265" t="str">
        <f>'Invoices Import 2024'!N265</f>
        <v>2010306</v>
      </c>
      <c r="F265" s="2" t="str">
        <f>'Invoices Import 2024'!Y265</f>
        <v>خصم دفعة مقدمة</v>
      </c>
      <c r="G265" s="2">
        <f>'Invoices Import 2024'!Z265</f>
        <v>-1</v>
      </c>
      <c r="H265" s="11">
        <f>'Invoices Import 2024'!H265</f>
        <v>5098</v>
      </c>
      <c r="I265" s="2" t="str">
        <f>'Invoices Import 2024'!M265</f>
        <v>{"940": 100.0}</v>
      </c>
      <c r="J265" s="4" t="str">
        <f>'Invoices Import 2024'!X265</f>
        <v>15%</v>
      </c>
    </row>
    <row r="266" spans="1:10" x14ac:dyDescent="0.2">
      <c r="A266" s="2" t="str">
        <f>'Invoices Import 2024'!J266</f>
        <v>شركة العراب للمقاولات</v>
      </c>
      <c r="B266" s="3">
        <f>'Invoices Import 2024'!E266</f>
        <v>45443</v>
      </c>
      <c r="C266" s="3">
        <f>'Invoices Import 2024'!F266</f>
        <v>45443</v>
      </c>
      <c r="D266" s="3">
        <f>'Invoices Import 2024'!P266</f>
        <v>45450</v>
      </c>
      <c r="E266" t="str">
        <f>'Invoices Import 2024'!N266</f>
        <v>4010202</v>
      </c>
      <c r="F266" s="2" t="str">
        <f>'Invoices Import 2024'!Y266</f>
        <v>صنف لتسجيل موازنة المبيعات 2024</v>
      </c>
      <c r="G266" s="2">
        <f>'Invoices Import 2024'!Z266</f>
        <v>1</v>
      </c>
      <c r="H266" s="11">
        <f>'Invoices Import 2024'!H266</f>
        <v>153895</v>
      </c>
      <c r="I266" s="2" t="str">
        <f>'Invoices Import 2024'!M266</f>
        <v>{"851": 100.0}</v>
      </c>
      <c r="J266" s="4" t="str">
        <f>'Invoices Import 2024'!X266</f>
        <v>15%</v>
      </c>
    </row>
    <row r="267" spans="1:10" x14ac:dyDescent="0.2">
      <c r="A267" s="2" t="str">
        <f>'Invoices Import 2024'!J267</f>
        <v/>
      </c>
      <c r="B267" s="3" t="str">
        <f>'Invoices Import 2024'!E267</f>
        <v/>
      </c>
      <c r="C267" s="3" t="str">
        <f>'Invoices Import 2024'!F267</f>
        <v/>
      </c>
      <c r="D267" s="3" t="str">
        <f>'Invoices Import 2024'!P267</f>
        <v/>
      </c>
      <c r="E267" t="str">
        <f>'Invoices Import 2024'!N267</f>
        <v>101011002</v>
      </c>
      <c r="F267" s="2" t="str">
        <f>'Invoices Import 2024'!Y267</f>
        <v>خصم ضمان أعمال</v>
      </c>
      <c r="G267" s="2">
        <f>'Invoices Import 2024'!Z267</f>
        <v>-1</v>
      </c>
      <c r="H267" s="11">
        <f>'Invoices Import 2024'!H267</f>
        <v>30779</v>
      </c>
      <c r="I267" s="2" t="str">
        <f>'Invoices Import 2024'!M267</f>
        <v>{"851": 100.0}</v>
      </c>
      <c r="J267" s="4" t="str">
        <f>'Invoices Import 2024'!X267</f>
        <v/>
      </c>
    </row>
    <row r="268" spans="1:10" x14ac:dyDescent="0.2">
      <c r="A268" s="2" t="str">
        <f>'Invoices Import 2024'!J268</f>
        <v/>
      </c>
      <c r="B268" s="3" t="str">
        <f>'Invoices Import 2024'!E268</f>
        <v/>
      </c>
      <c r="C268" s="3" t="str">
        <f>'Invoices Import 2024'!F268</f>
        <v/>
      </c>
      <c r="D268" s="3" t="str">
        <f>'Invoices Import 2024'!P268</f>
        <v/>
      </c>
      <c r="E268" t="str">
        <f>'Invoices Import 2024'!N268</f>
        <v>2010306</v>
      </c>
      <c r="F268" s="2" t="str">
        <f>'Invoices Import 2024'!Y268</f>
        <v>خصم دفعة مقدمة</v>
      </c>
      <c r="G268" s="2">
        <f>'Invoices Import 2024'!Z268</f>
        <v>-1</v>
      </c>
      <c r="H268" s="11">
        <f>'Invoices Import 2024'!H268</f>
        <v>15390</v>
      </c>
      <c r="I268" s="2" t="str">
        <f>'Invoices Import 2024'!M268</f>
        <v>{"851": 100.0}</v>
      </c>
      <c r="J268" s="4" t="str">
        <f>'Invoices Import 2024'!X268</f>
        <v>15%</v>
      </c>
    </row>
    <row r="269" spans="1:10" x14ac:dyDescent="0.2">
      <c r="A269" s="2" t="str">
        <f>'Invoices Import 2024'!J269</f>
        <v>شركة مديدة للرعاية الطبية</v>
      </c>
      <c r="B269" s="3">
        <f>'Invoices Import 2024'!E269</f>
        <v>45443</v>
      </c>
      <c r="C269" s="3">
        <f>'Invoices Import 2024'!F269</f>
        <v>45443</v>
      </c>
      <c r="D269" s="3">
        <f>'Invoices Import 2024'!P269</f>
        <v>45458</v>
      </c>
      <c r="E269" t="str">
        <f>'Invoices Import 2024'!N269</f>
        <v>4010202</v>
      </c>
      <c r="F269" s="2" t="str">
        <f>'Invoices Import 2024'!Y269</f>
        <v>صنف لتسجيل موازنة المبيعات 2024</v>
      </c>
      <c r="G269" s="2">
        <f>'Invoices Import 2024'!Z269</f>
        <v>1</v>
      </c>
      <c r="H269" s="11">
        <f>'Invoices Import 2024'!H269</f>
        <v>509559</v>
      </c>
      <c r="I269" s="2" t="str">
        <f>'Invoices Import 2024'!M269</f>
        <v>{"1017": 100.0}</v>
      </c>
      <c r="J269" s="4" t="str">
        <f>'Invoices Import 2024'!X269</f>
        <v>15%</v>
      </c>
    </row>
    <row r="270" spans="1:10" x14ac:dyDescent="0.2">
      <c r="A270" s="2" t="str">
        <f>'Invoices Import 2024'!J270</f>
        <v/>
      </c>
      <c r="B270" s="3" t="str">
        <f>'Invoices Import 2024'!E270</f>
        <v/>
      </c>
      <c r="C270" s="3" t="str">
        <f>'Invoices Import 2024'!F270</f>
        <v/>
      </c>
      <c r="D270" s="3" t="str">
        <f>'Invoices Import 2024'!P270</f>
        <v/>
      </c>
      <c r="E270" t="str">
        <f>'Invoices Import 2024'!N270</f>
        <v>101011002</v>
      </c>
      <c r="F270" s="2" t="str">
        <f>'Invoices Import 2024'!Y270</f>
        <v>خصم ضمان أعمال</v>
      </c>
      <c r="G270" s="2">
        <f>'Invoices Import 2024'!Z270</f>
        <v>-1</v>
      </c>
      <c r="H270" s="11">
        <f>'Invoices Import 2024'!H270</f>
        <v>152868</v>
      </c>
      <c r="I270" s="2" t="str">
        <f>'Invoices Import 2024'!M270</f>
        <v>{"1017": 100.0}</v>
      </c>
      <c r="J270" s="4" t="str">
        <f>'Invoices Import 2024'!X270</f>
        <v/>
      </c>
    </row>
    <row r="271" spans="1:10" x14ac:dyDescent="0.2">
      <c r="A271" s="2" t="str">
        <f>'Invoices Import 2024'!J271</f>
        <v/>
      </c>
      <c r="B271" s="3" t="str">
        <f>'Invoices Import 2024'!E271</f>
        <v/>
      </c>
      <c r="C271" s="3" t="str">
        <f>'Invoices Import 2024'!F271</f>
        <v/>
      </c>
      <c r="D271" s="3" t="str">
        <f>'Invoices Import 2024'!P271</f>
        <v/>
      </c>
      <c r="E271" t="str">
        <f>'Invoices Import 2024'!N271</f>
        <v>2010306</v>
      </c>
      <c r="F271" s="2" t="str">
        <f>'Invoices Import 2024'!Y271</f>
        <v>خصم دفعة مقدمة</v>
      </c>
      <c r="G271" s="2">
        <f>'Invoices Import 2024'!Z271</f>
        <v>-1</v>
      </c>
      <c r="H271" s="11">
        <f>'Invoices Import 2024'!H271</f>
        <v>25478</v>
      </c>
      <c r="I271" s="2" t="str">
        <f>'Invoices Import 2024'!M271</f>
        <v>{"1017": 100.0}</v>
      </c>
      <c r="J271" s="4" t="str">
        <f>'Invoices Import 2024'!X271</f>
        <v>15%</v>
      </c>
    </row>
    <row r="272" spans="1:10" x14ac:dyDescent="0.2">
      <c r="A272" s="2" t="str">
        <f>'Invoices Import 2024'!J272</f>
        <v>شركة نسما للصناعات المتحدة</v>
      </c>
      <c r="B272" s="3">
        <f>'Invoices Import 2024'!E272</f>
        <v>45443</v>
      </c>
      <c r="C272" s="3">
        <f>'Invoices Import 2024'!F272</f>
        <v>45443</v>
      </c>
      <c r="D272" s="3">
        <f>'Invoices Import 2024'!P272</f>
        <v>45533</v>
      </c>
      <c r="E272" t="str">
        <f>'Invoices Import 2024'!N272</f>
        <v>4010202</v>
      </c>
      <c r="F272" s="2" t="str">
        <f>'Invoices Import 2024'!Y272</f>
        <v>صنف لتسجيل موازنة المبيعات 2024</v>
      </c>
      <c r="G272" s="2">
        <f>'Invoices Import 2024'!Z272</f>
        <v>1</v>
      </c>
      <c r="H272" s="11">
        <f>'Invoices Import 2024'!H272</f>
        <v>342770</v>
      </c>
      <c r="I272" s="2" t="str">
        <f>'Invoices Import 2024'!M272</f>
        <v>{"1023": 100.0}</v>
      </c>
      <c r="J272" s="4" t="str">
        <f>'Invoices Import 2024'!X272</f>
        <v>15%</v>
      </c>
    </row>
    <row r="273" spans="1:10" x14ac:dyDescent="0.2">
      <c r="A273" s="2" t="str">
        <f>'Invoices Import 2024'!J273</f>
        <v/>
      </c>
      <c r="B273" s="3" t="str">
        <f>'Invoices Import 2024'!E273</f>
        <v/>
      </c>
      <c r="C273" s="3" t="str">
        <f>'Invoices Import 2024'!F273</f>
        <v/>
      </c>
      <c r="D273" s="3" t="str">
        <f>'Invoices Import 2024'!P273</f>
        <v/>
      </c>
      <c r="E273" t="str">
        <f>'Invoices Import 2024'!N273</f>
        <v>101011002</v>
      </c>
      <c r="F273" s="2" t="str">
        <f>'Invoices Import 2024'!Y273</f>
        <v>خصم ضمان أعمال</v>
      </c>
      <c r="G273" s="2">
        <f>'Invoices Import 2024'!Z273</f>
        <v>-1</v>
      </c>
      <c r="H273" s="11">
        <f>'Invoices Import 2024'!H273</f>
        <v>13505</v>
      </c>
      <c r="I273" s="2" t="str">
        <f>'Invoices Import 2024'!M273</f>
        <v>{"1023": 100.0}</v>
      </c>
      <c r="J273" s="4" t="str">
        <f>'Invoices Import 2024'!X273</f>
        <v/>
      </c>
    </row>
    <row r="274" spans="1:10" x14ac:dyDescent="0.2">
      <c r="A274" s="2" t="str">
        <f>'Invoices Import 2024'!J274</f>
        <v/>
      </c>
      <c r="B274" s="3" t="str">
        <f>'Invoices Import 2024'!E274</f>
        <v/>
      </c>
      <c r="C274" s="3" t="str">
        <f>'Invoices Import 2024'!F274</f>
        <v/>
      </c>
      <c r="D274" s="3" t="str">
        <f>'Invoices Import 2024'!P274</f>
        <v/>
      </c>
      <c r="E274" t="str">
        <f>'Invoices Import 2024'!N274</f>
        <v>2010306</v>
      </c>
      <c r="F274" s="2" t="str">
        <f>'Invoices Import 2024'!Y274</f>
        <v>خصم دفعة مقدمة</v>
      </c>
      <c r="G274" s="2">
        <f>'Invoices Import 2024'!Z274</f>
        <v>-1</v>
      </c>
      <c r="H274" s="11">
        <f>'Invoices Import 2024'!H274</f>
        <v>17139</v>
      </c>
      <c r="I274" s="2" t="str">
        <f>'Invoices Import 2024'!M274</f>
        <v>{"1023": 100.0}</v>
      </c>
      <c r="J274" s="4" t="str">
        <f>'Invoices Import 2024'!X274</f>
        <v>15%</v>
      </c>
    </row>
    <row r="275" spans="1:10" x14ac:dyDescent="0.2">
      <c r="A275" s="2" t="str">
        <f>'Invoices Import 2024'!J275</f>
        <v>شركة امد العربية للاستثمار المحدودة</v>
      </c>
      <c r="B275" s="3">
        <f>'Invoices Import 2024'!E275</f>
        <v>45443</v>
      </c>
      <c r="C275" s="3">
        <f>'Invoices Import 2024'!F275</f>
        <v>45443</v>
      </c>
      <c r="D275" s="3">
        <f>'Invoices Import 2024'!P275</f>
        <v>45450</v>
      </c>
      <c r="E275" t="str">
        <f>'Invoices Import 2024'!N275</f>
        <v>4010202</v>
      </c>
      <c r="F275" s="2" t="str">
        <f>'Invoices Import 2024'!Y275</f>
        <v>صنف لتسجيل موازنة المبيعات 2024</v>
      </c>
      <c r="G275" s="2">
        <f>'Invoices Import 2024'!Z275</f>
        <v>1</v>
      </c>
      <c r="H275" s="11">
        <f>'Invoices Import 2024'!H275</f>
        <v>2229535</v>
      </c>
      <c r="I275" s="2" t="str">
        <f>'Invoices Import 2024'!M275</f>
        <v>{"1012": 100.0}</v>
      </c>
      <c r="J275" s="4" t="str">
        <f>'Invoices Import 2024'!X275</f>
        <v>15%</v>
      </c>
    </row>
    <row r="276" spans="1:10" x14ac:dyDescent="0.2">
      <c r="A276" s="2" t="str">
        <f>'Invoices Import 2024'!J276</f>
        <v/>
      </c>
      <c r="B276" s="3" t="str">
        <f>'Invoices Import 2024'!E276</f>
        <v/>
      </c>
      <c r="C276" s="3" t="str">
        <f>'Invoices Import 2024'!F276</f>
        <v/>
      </c>
      <c r="D276" s="3" t="str">
        <f>'Invoices Import 2024'!P276</f>
        <v/>
      </c>
      <c r="E276" t="str">
        <f>'Invoices Import 2024'!N276</f>
        <v>101011002</v>
      </c>
      <c r="F276" s="2" t="str">
        <f>'Invoices Import 2024'!Y276</f>
        <v>خصم ضمان أعمال</v>
      </c>
      <c r="G276" s="2">
        <f>'Invoices Import 2024'!Z276</f>
        <v>-1</v>
      </c>
      <c r="H276" s="11">
        <f>'Invoices Import 2024'!H276</f>
        <v>668861</v>
      </c>
      <c r="I276" s="2" t="str">
        <f>'Invoices Import 2024'!M276</f>
        <v>{"1012": 100.0}</v>
      </c>
      <c r="J276" s="4" t="str">
        <f>'Invoices Import 2024'!X276</f>
        <v/>
      </c>
    </row>
    <row r="277" spans="1:10" x14ac:dyDescent="0.2">
      <c r="A277" s="2" t="str">
        <f>'Invoices Import 2024'!J277</f>
        <v>شركة شابورجي بالونجي ميد ايست المحدوده</v>
      </c>
      <c r="B277" s="3">
        <f>'Invoices Import 2024'!E277</f>
        <v>45443</v>
      </c>
      <c r="C277" s="3">
        <f>'Invoices Import 2024'!F277</f>
        <v>45443</v>
      </c>
      <c r="D277" s="3">
        <f>'Invoices Import 2024'!P277</f>
        <v>45457</v>
      </c>
      <c r="E277" t="str">
        <f>'Invoices Import 2024'!N277</f>
        <v>4010202</v>
      </c>
      <c r="F277" s="2" t="str">
        <f>'Invoices Import 2024'!Y277</f>
        <v>صنف لتسجيل موازنة المبيعات 2024</v>
      </c>
      <c r="G277" s="2">
        <f>'Invoices Import 2024'!Z277</f>
        <v>1</v>
      </c>
      <c r="H277" s="11">
        <f>'Invoices Import 2024'!H277</f>
        <v>8509133</v>
      </c>
      <c r="I277" s="2" t="str">
        <f>'Invoices Import 2024'!M277</f>
        <v>{"1028": 100.0}</v>
      </c>
      <c r="J277" s="4" t="str">
        <f>'Invoices Import 2024'!X277</f>
        <v>15%</v>
      </c>
    </row>
    <row r="278" spans="1:10" x14ac:dyDescent="0.2">
      <c r="A278" s="2" t="str">
        <f>'Invoices Import 2024'!J278</f>
        <v/>
      </c>
      <c r="B278" s="3" t="str">
        <f>'Invoices Import 2024'!E278</f>
        <v/>
      </c>
      <c r="C278" s="3" t="str">
        <f>'Invoices Import 2024'!F278</f>
        <v/>
      </c>
      <c r="D278" s="3" t="str">
        <f>'Invoices Import 2024'!P278</f>
        <v/>
      </c>
      <c r="E278" t="str">
        <f>'Invoices Import 2024'!N278</f>
        <v>101011002</v>
      </c>
      <c r="F278" s="2" t="str">
        <f>'Invoices Import 2024'!Y278</f>
        <v>خصم ضمان أعمال</v>
      </c>
      <c r="G278" s="2">
        <f>'Invoices Import 2024'!Z278</f>
        <v>-1</v>
      </c>
      <c r="H278" s="11">
        <f>'Invoices Import 2024'!H278</f>
        <v>1701827</v>
      </c>
      <c r="I278" s="2" t="str">
        <f>'Invoices Import 2024'!M278</f>
        <v>{"1028": 100.0}</v>
      </c>
      <c r="J278" s="4" t="str">
        <f>'Invoices Import 2024'!X278</f>
        <v/>
      </c>
    </row>
    <row r="279" spans="1:10" x14ac:dyDescent="0.2">
      <c r="A279" s="2" t="str">
        <f>'Invoices Import 2024'!J279</f>
        <v/>
      </c>
      <c r="B279" s="3" t="str">
        <f>'Invoices Import 2024'!E279</f>
        <v/>
      </c>
      <c r="C279" s="3" t="str">
        <f>'Invoices Import 2024'!F279</f>
        <v/>
      </c>
      <c r="D279" s="3" t="str">
        <f>'Invoices Import 2024'!P279</f>
        <v/>
      </c>
      <c r="E279" t="str">
        <f>'Invoices Import 2024'!N279</f>
        <v>2010306</v>
      </c>
      <c r="F279" s="2" t="str">
        <f>'Invoices Import 2024'!Y279</f>
        <v>خصم دفعة مقدمة</v>
      </c>
      <c r="G279" s="2">
        <f>'Invoices Import 2024'!Z279</f>
        <v>-1</v>
      </c>
      <c r="H279" s="11">
        <f>'Invoices Import 2024'!H279</f>
        <v>850913</v>
      </c>
      <c r="I279" s="2" t="str">
        <f>'Invoices Import 2024'!M279</f>
        <v>{"1028": 100.0}</v>
      </c>
      <c r="J279" s="4" t="str">
        <f>'Invoices Import 2024'!X279</f>
        <v>15%</v>
      </c>
    </row>
    <row r="280" spans="1:10" x14ac:dyDescent="0.2">
      <c r="A280" s="2" t="str">
        <f>'Invoices Import 2024'!J280</f>
        <v>شركة ارميتال للصناعات المعدنيه المحدوده</v>
      </c>
      <c r="B280" s="3">
        <f>'Invoices Import 2024'!E280</f>
        <v>45443</v>
      </c>
      <c r="C280" s="3">
        <f>'Invoices Import 2024'!F280</f>
        <v>45443</v>
      </c>
      <c r="D280" s="3">
        <f>'Invoices Import 2024'!P280</f>
        <v>45533</v>
      </c>
      <c r="E280" t="str">
        <f>'Invoices Import 2024'!N280</f>
        <v>4010202</v>
      </c>
      <c r="F280" s="2" t="str">
        <f>'Invoices Import 2024'!Y280</f>
        <v>صنف لتسجيل موازنة المبيعات 2024</v>
      </c>
      <c r="G280" s="2">
        <f>'Invoices Import 2024'!Z280</f>
        <v>1</v>
      </c>
      <c r="H280" s="11">
        <f>'Invoices Import 2024'!H280</f>
        <v>600000</v>
      </c>
      <c r="I280" s="2" t="str">
        <f>'Invoices Import 2024'!M280</f>
        <v>{"854": 100.0}</v>
      </c>
      <c r="J280" s="4" t="str">
        <f>'Invoices Import 2024'!X280</f>
        <v>15%</v>
      </c>
    </row>
    <row r="281" spans="1:10" x14ac:dyDescent="0.2">
      <c r="A281" s="2" t="str">
        <f>'Invoices Import 2024'!J281</f>
        <v/>
      </c>
      <c r="B281" s="3" t="str">
        <f>'Invoices Import 2024'!E281</f>
        <v/>
      </c>
      <c r="C281" s="3" t="str">
        <f>'Invoices Import 2024'!F281</f>
        <v/>
      </c>
      <c r="D281" s="3" t="str">
        <f>'Invoices Import 2024'!P281</f>
        <v/>
      </c>
      <c r="E281" t="str">
        <f>'Invoices Import 2024'!N281</f>
        <v>101011002</v>
      </c>
      <c r="F281" s="2" t="str">
        <f>'Invoices Import 2024'!Y281</f>
        <v>خصم ضمان أعمال</v>
      </c>
      <c r="G281" s="2">
        <f>'Invoices Import 2024'!Z281</f>
        <v>-1</v>
      </c>
      <c r="H281" s="11">
        <f>'Invoices Import 2024'!H281</f>
        <v>240000</v>
      </c>
      <c r="I281" s="2" t="str">
        <f>'Invoices Import 2024'!M281</f>
        <v>{"854": 100.0}</v>
      </c>
      <c r="J281" s="4" t="str">
        <f>'Invoices Import 2024'!X281</f>
        <v/>
      </c>
    </row>
    <row r="282" spans="1:10" x14ac:dyDescent="0.2">
      <c r="A282" s="2" t="str">
        <f>'Invoices Import 2024'!J282</f>
        <v/>
      </c>
      <c r="B282" s="3" t="str">
        <f>'Invoices Import 2024'!E282</f>
        <v/>
      </c>
      <c r="C282" s="3" t="str">
        <f>'Invoices Import 2024'!F282</f>
        <v/>
      </c>
      <c r="D282" s="3" t="str">
        <f>'Invoices Import 2024'!P282</f>
        <v/>
      </c>
      <c r="E282" t="str">
        <f>'Invoices Import 2024'!N282</f>
        <v>2010306</v>
      </c>
      <c r="F282" s="2" t="str">
        <f>'Invoices Import 2024'!Y282</f>
        <v>خصم دفعة مقدمة</v>
      </c>
      <c r="G282" s="2">
        <f>'Invoices Import 2024'!Z282</f>
        <v>-1</v>
      </c>
      <c r="H282" s="11">
        <f>'Invoices Import 2024'!H282</f>
        <v>60000</v>
      </c>
      <c r="I282" s="2" t="str">
        <f>'Invoices Import 2024'!M282</f>
        <v>{"854": 100.0}</v>
      </c>
      <c r="J282" s="4" t="str">
        <f>'Invoices Import 2024'!X282</f>
        <v>15%</v>
      </c>
    </row>
    <row r="283" spans="1:10" x14ac:dyDescent="0.2">
      <c r="A283" s="2" t="str">
        <f>'Invoices Import 2024'!J283</f>
        <v>KAIG</v>
      </c>
      <c r="B283" s="3">
        <f>'Invoices Import 2024'!E283</f>
        <v>45443</v>
      </c>
      <c r="C283" s="3">
        <f>'Invoices Import 2024'!F283</f>
        <v>45443</v>
      </c>
      <c r="D283" s="3">
        <f>'Invoices Import 2024'!P283</f>
        <v>45473</v>
      </c>
      <c r="E283" t="str">
        <f>'Invoices Import 2024'!N283</f>
        <v>4010202</v>
      </c>
      <c r="F283" s="2" t="str">
        <f>'Invoices Import 2024'!Y283</f>
        <v>صنف لتسجيل موازنة المبيعات 2024</v>
      </c>
      <c r="G283" s="2">
        <f>'Invoices Import 2024'!Z283</f>
        <v>1</v>
      </c>
      <c r="H283" s="11">
        <f>'Invoices Import 2024'!H283</f>
        <v>1662829</v>
      </c>
      <c r="I283" s="2" t="str">
        <f>'Invoices Import 2024'!M283</f>
        <v>{"991": 100.0}</v>
      </c>
      <c r="J283" s="4" t="str">
        <f>'Invoices Import 2024'!X283</f>
        <v>15%</v>
      </c>
    </row>
    <row r="284" spans="1:10" x14ac:dyDescent="0.2">
      <c r="A284" s="2" t="str">
        <f>'Invoices Import 2024'!J284</f>
        <v/>
      </c>
      <c r="B284" s="3" t="str">
        <f>'Invoices Import 2024'!E284</f>
        <v/>
      </c>
      <c r="C284" s="3" t="str">
        <f>'Invoices Import 2024'!F284</f>
        <v/>
      </c>
      <c r="D284" s="3" t="str">
        <f>'Invoices Import 2024'!P284</f>
        <v/>
      </c>
      <c r="E284" t="str">
        <f>'Invoices Import 2024'!N284</f>
        <v>101011002</v>
      </c>
      <c r="F284" s="2" t="str">
        <f>'Invoices Import 2024'!Y284</f>
        <v>خصم ضمان أعمال</v>
      </c>
      <c r="G284" s="2">
        <f>'Invoices Import 2024'!Z284</f>
        <v>-1</v>
      </c>
      <c r="H284" s="11">
        <f>'Invoices Import 2024'!H284</f>
        <v>415707</v>
      </c>
      <c r="I284" s="2" t="str">
        <f>'Invoices Import 2024'!M284</f>
        <v>{"991": 100.0}</v>
      </c>
      <c r="J284" s="4" t="str">
        <f>'Invoices Import 2024'!X284</f>
        <v/>
      </c>
    </row>
    <row r="285" spans="1:10" x14ac:dyDescent="0.2">
      <c r="A285" s="2" t="str">
        <f>'Invoices Import 2024'!J285</f>
        <v/>
      </c>
      <c r="B285" s="3" t="str">
        <f>'Invoices Import 2024'!E285</f>
        <v/>
      </c>
      <c r="C285" s="3" t="str">
        <f>'Invoices Import 2024'!F285</f>
        <v/>
      </c>
      <c r="D285" s="3" t="str">
        <f>'Invoices Import 2024'!P285</f>
        <v/>
      </c>
      <c r="E285" t="str">
        <f>'Invoices Import 2024'!N285</f>
        <v>2010306</v>
      </c>
      <c r="F285" s="2" t="str">
        <f>'Invoices Import 2024'!Y285</f>
        <v>خصم دفعة مقدمة</v>
      </c>
      <c r="G285" s="2">
        <f>'Invoices Import 2024'!Z285</f>
        <v>-1</v>
      </c>
      <c r="H285" s="11">
        <f>'Invoices Import 2024'!H285</f>
        <v>166283</v>
      </c>
      <c r="I285" s="2" t="str">
        <f>'Invoices Import 2024'!M285</f>
        <v>{"991": 100.0}</v>
      </c>
      <c r="J285" s="4" t="str">
        <f>'Invoices Import 2024'!X285</f>
        <v>15%</v>
      </c>
    </row>
    <row r="286" spans="1:10" x14ac:dyDescent="0.2">
      <c r="A286" s="2" t="str">
        <f>'Invoices Import 2024'!J286</f>
        <v>AL mishraq project - saudico-Steel</v>
      </c>
      <c r="B286" s="3">
        <f>'Invoices Import 2024'!E286</f>
        <v>45443</v>
      </c>
      <c r="C286" s="3">
        <f>'Invoices Import 2024'!F286</f>
        <v>45443</v>
      </c>
      <c r="D286" s="3">
        <f>'Invoices Import 2024'!P286</f>
        <v>45488</v>
      </c>
      <c r="E286" t="str">
        <f>'Invoices Import 2024'!N286</f>
        <v>4010202</v>
      </c>
      <c r="F286" s="2" t="str">
        <f>'Invoices Import 2024'!Y286</f>
        <v>صنف لتسجيل موازنة المبيعات 2024</v>
      </c>
      <c r="G286" s="2">
        <f>'Invoices Import 2024'!Z286</f>
        <v>1</v>
      </c>
      <c r="H286" s="11">
        <f>'Invoices Import 2024'!H286</f>
        <v>2494529</v>
      </c>
      <c r="I286" s="2" t="str">
        <f>'Invoices Import 2024'!M286</f>
        <v>{"1025": 100.0}</v>
      </c>
      <c r="J286" s="4" t="str">
        <f>'Invoices Import 2024'!X286</f>
        <v>15%</v>
      </c>
    </row>
    <row r="287" spans="1:10" x14ac:dyDescent="0.2">
      <c r="A287" s="2" t="str">
        <f>'Invoices Import 2024'!J287</f>
        <v/>
      </c>
      <c r="B287" s="3" t="str">
        <f>'Invoices Import 2024'!E287</f>
        <v/>
      </c>
      <c r="C287" s="3" t="str">
        <f>'Invoices Import 2024'!F287</f>
        <v/>
      </c>
      <c r="D287" s="3" t="str">
        <f>'Invoices Import 2024'!P287</f>
        <v/>
      </c>
      <c r="E287" t="str">
        <f>'Invoices Import 2024'!N287</f>
        <v>101011002</v>
      </c>
      <c r="F287" s="2" t="str">
        <f>'Invoices Import 2024'!Y287</f>
        <v>خصم ضمان أعمال</v>
      </c>
      <c r="G287" s="2">
        <f>'Invoices Import 2024'!Z287</f>
        <v>-1</v>
      </c>
      <c r="H287" s="11">
        <f>'Invoices Import 2024'!H287</f>
        <v>997812</v>
      </c>
      <c r="I287" s="2" t="str">
        <f>'Invoices Import 2024'!M287</f>
        <v>{"1025": 100.0}</v>
      </c>
      <c r="J287" s="4" t="str">
        <f>'Invoices Import 2024'!X287</f>
        <v/>
      </c>
    </row>
    <row r="288" spans="1:10" x14ac:dyDescent="0.2">
      <c r="A288" s="2" t="str">
        <f>'Invoices Import 2024'!J288</f>
        <v/>
      </c>
      <c r="B288" s="3" t="str">
        <f>'Invoices Import 2024'!E288</f>
        <v/>
      </c>
      <c r="C288" s="3" t="str">
        <f>'Invoices Import 2024'!F288</f>
        <v/>
      </c>
      <c r="D288" s="3" t="str">
        <f>'Invoices Import 2024'!P288</f>
        <v/>
      </c>
      <c r="E288" t="str">
        <f>'Invoices Import 2024'!N288</f>
        <v>2010306</v>
      </c>
      <c r="F288" s="2" t="str">
        <f>'Invoices Import 2024'!Y288</f>
        <v>خصم دفعة مقدمة</v>
      </c>
      <c r="G288" s="2">
        <f>'Invoices Import 2024'!Z288</f>
        <v>-1</v>
      </c>
      <c r="H288" s="11">
        <f>'Invoices Import 2024'!H288</f>
        <v>249453</v>
      </c>
      <c r="I288" s="2" t="str">
        <f>'Invoices Import 2024'!M288</f>
        <v>{"1025": 100.0}</v>
      </c>
      <c r="J288" s="4" t="str">
        <f>'Invoices Import 2024'!X288</f>
        <v>15%</v>
      </c>
    </row>
    <row r="289" spans="1:10" x14ac:dyDescent="0.2">
      <c r="A289" s="2" t="str">
        <f>'Invoices Import 2024'!J289</f>
        <v>شركة بى اى سى العربية المحدودة</v>
      </c>
      <c r="B289" s="3">
        <f>'Invoices Import 2024'!E289</f>
        <v>45443</v>
      </c>
      <c r="C289" s="3">
        <f>'Invoices Import 2024'!F289</f>
        <v>45443</v>
      </c>
      <c r="D289" s="3">
        <f>'Invoices Import 2024'!P289</f>
        <v>45473</v>
      </c>
      <c r="E289" t="str">
        <f>'Invoices Import 2024'!N289</f>
        <v>4010202</v>
      </c>
      <c r="F289" s="2" t="str">
        <f>'Invoices Import 2024'!Y289</f>
        <v>صنف لتسجيل موازنة المبيعات 2024</v>
      </c>
      <c r="G289" s="2">
        <f>'Invoices Import 2024'!Z289</f>
        <v>1</v>
      </c>
      <c r="H289" s="11">
        <f>'Invoices Import 2024'!H289</f>
        <v>3300273</v>
      </c>
      <c r="I289" s="2" t="str">
        <f>'Invoices Import 2024'!M289</f>
        <v>{"1006": 100.0}</v>
      </c>
      <c r="J289" s="4" t="str">
        <f>'Invoices Import 2024'!X289</f>
        <v>15%</v>
      </c>
    </row>
    <row r="290" spans="1:10" x14ac:dyDescent="0.2">
      <c r="A290" s="2" t="str">
        <f>'Invoices Import 2024'!J290</f>
        <v/>
      </c>
      <c r="B290" s="3" t="str">
        <f>'Invoices Import 2024'!E290</f>
        <v/>
      </c>
      <c r="C290" s="3" t="str">
        <f>'Invoices Import 2024'!F290</f>
        <v/>
      </c>
      <c r="D290" s="3" t="str">
        <f>'Invoices Import 2024'!P290</f>
        <v/>
      </c>
      <c r="E290" t="str">
        <f>'Invoices Import 2024'!N290</f>
        <v>101011002</v>
      </c>
      <c r="F290" s="2" t="str">
        <f>'Invoices Import 2024'!Y290</f>
        <v>خصم ضمان أعمال</v>
      </c>
      <c r="G290" s="2">
        <f>'Invoices Import 2024'!Z290</f>
        <v>-1</v>
      </c>
      <c r="H290" s="11">
        <f>'Invoices Import 2024'!H290</f>
        <v>825068</v>
      </c>
      <c r="I290" s="2" t="str">
        <f>'Invoices Import 2024'!M290</f>
        <v>{"1006": 100.0}</v>
      </c>
      <c r="J290" s="4" t="str">
        <f>'Invoices Import 2024'!X290</f>
        <v/>
      </c>
    </row>
    <row r="291" spans="1:10" x14ac:dyDescent="0.2">
      <c r="A291" s="2" t="str">
        <f>'Invoices Import 2024'!J291</f>
        <v/>
      </c>
      <c r="B291" s="3" t="str">
        <f>'Invoices Import 2024'!E291</f>
        <v/>
      </c>
      <c r="C291" s="3" t="str">
        <f>'Invoices Import 2024'!F291</f>
        <v/>
      </c>
      <c r="D291" s="3" t="str">
        <f>'Invoices Import 2024'!P291</f>
        <v/>
      </c>
      <c r="E291" t="str">
        <f>'Invoices Import 2024'!N291</f>
        <v>2010306</v>
      </c>
      <c r="F291" s="2" t="str">
        <f>'Invoices Import 2024'!Y291</f>
        <v>خصم دفعة مقدمة</v>
      </c>
      <c r="G291" s="2">
        <f>'Invoices Import 2024'!Z291</f>
        <v>-1</v>
      </c>
      <c r="H291" s="11">
        <f>'Invoices Import 2024'!H291</f>
        <v>330027</v>
      </c>
      <c r="I291" s="2" t="str">
        <f>'Invoices Import 2024'!M291</f>
        <v>{"1006": 100.0}</v>
      </c>
      <c r="J291" s="4" t="str">
        <f>'Invoices Import 2024'!X291</f>
        <v>15%</v>
      </c>
    </row>
    <row r="292" spans="1:10" ht="28.5" x14ac:dyDescent="0.2">
      <c r="A292" s="2" t="str">
        <f>'Invoices Import 2024'!J292</f>
        <v>THE RED SEA REAL ESTATE COMPANY</v>
      </c>
      <c r="B292" s="3">
        <f>'Invoices Import 2024'!E292</f>
        <v>45443</v>
      </c>
      <c r="C292" s="3">
        <f>'Invoices Import 2024'!F292</f>
        <v>45443</v>
      </c>
      <c r="D292" s="3">
        <f>'Invoices Import 2024'!P292</f>
        <v>45473</v>
      </c>
      <c r="E292" t="str">
        <f>'Invoices Import 2024'!N292</f>
        <v>4010202</v>
      </c>
      <c r="F292" s="2" t="str">
        <f>'Invoices Import 2024'!Y292</f>
        <v>صنف لتسجيل موازنة المبيعات 2024</v>
      </c>
      <c r="G292" s="2">
        <f>'Invoices Import 2024'!Z292</f>
        <v>1</v>
      </c>
      <c r="H292" s="11">
        <f>'Invoices Import 2024'!H292</f>
        <v>2964383</v>
      </c>
      <c r="I292" s="2" t="str">
        <f>'Invoices Import 2024'!M292</f>
        <v>{"1031": 100.0}</v>
      </c>
      <c r="J292" s="4" t="str">
        <f>'Invoices Import 2024'!X292</f>
        <v>15%</v>
      </c>
    </row>
    <row r="293" spans="1:10" x14ac:dyDescent="0.2">
      <c r="A293" s="2" t="str">
        <f>'Invoices Import 2024'!J293</f>
        <v/>
      </c>
      <c r="B293" s="3" t="str">
        <f>'Invoices Import 2024'!E293</f>
        <v/>
      </c>
      <c r="C293" s="3" t="str">
        <f>'Invoices Import 2024'!F293</f>
        <v/>
      </c>
      <c r="D293" s="3" t="str">
        <f>'Invoices Import 2024'!P293</f>
        <v/>
      </c>
      <c r="E293" t="str">
        <f>'Invoices Import 2024'!N293</f>
        <v>101011002</v>
      </c>
      <c r="F293" s="2" t="str">
        <f>'Invoices Import 2024'!Y293</f>
        <v>خصم ضمان أعمال</v>
      </c>
      <c r="G293" s="2">
        <f>'Invoices Import 2024'!Z293</f>
        <v>-1</v>
      </c>
      <c r="H293" s="11">
        <f>'Invoices Import 2024'!H293</f>
        <v>296438</v>
      </c>
      <c r="I293" s="2" t="str">
        <f>'Invoices Import 2024'!M293</f>
        <v>{"1031": 100.0}</v>
      </c>
      <c r="J293" s="4" t="str">
        <f>'Invoices Import 2024'!X293</f>
        <v/>
      </c>
    </row>
    <row r="294" spans="1:10" x14ac:dyDescent="0.2">
      <c r="A294" s="2" t="str">
        <f>'Invoices Import 2024'!J294</f>
        <v/>
      </c>
      <c r="B294" s="3" t="str">
        <f>'Invoices Import 2024'!E294</f>
        <v/>
      </c>
      <c r="C294" s="3" t="str">
        <f>'Invoices Import 2024'!F294</f>
        <v/>
      </c>
      <c r="D294" s="3" t="str">
        <f>'Invoices Import 2024'!P294</f>
        <v/>
      </c>
      <c r="E294" t="str">
        <f>'Invoices Import 2024'!N294</f>
        <v>2010306</v>
      </c>
      <c r="F294" s="2" t="str">
        <f>'Invoices Import 2024'!Y294</f>
        <v>خصم دفعة مقدمة</v>
      </c>
      <c r="G294" s="2">
        <f>'Invoices Import 2024'!Z294</f>
        <v>-1</v>
      </c>
      <c r="H294" s="11">
        <f>'Invoices Import 2024'!H294</f>
        <v>29644</v>
      </c>
      <c r="I294" s="2" t="str">
        <f>'Invoices Import 2024'!M294</f>
        <v>{"1031": 100.0}</v>
      </c>
      <c r="J294" s="4" t="str">
        <f>'Invoices Import 2024'!X294</f>
        <v>15%</v>
      </c>
    </row>
    <row r="295" spans="1:10" x14ac:dyDescent="0.2">
      <c r="A295" s="2" t="str">
        <f>'Invoices Import 2024'!J295</f>
        <v>شركة بى اى سى العربية المحدودة</v>
      </c>
      <c r="B295" s="3">
        <f>'Invoices Import 2024'!E295</f>
        <v>45443</v>
      </c>
      <c r="C295" s="3">
        <f>'Invoices Import 2024'!F295</f>
        <v>45443</v>
      </c>
      <c r="D295" s="3">
        <f>'Invoices Import 2024'!P295</f>
        <v>45473</v>
      </c>
      <c r="E295" t="str">
        <f>'Invoices Import 2024'!N295</f>
        <v>4010202</v>
      </c>
      <c r="F295" s="2" t="str">
        <f>'Invoices Import 2024'!Y295</f>
        <v>صنف لتسجيل موازنة المبيعات 2024</v>
      </c>
      <c r="G295" s="2">
        <f>'Invoices Import 2024'!Z295</f>
        <v>1</v>
      </c>
      <c r="H295" s="11">
        <f>'Invoices Import 2024'!H295</f>
        <v>3000000</v>
      </c>
      <c r="I295" s="2" t="str">
        <f>'Invoices Import 2024'!M295</f>
        <v>{"1035": 100.0}</v>
      </c>
      <c r="J295" s="4" t="str">
        <f>'Invoices Import 2024'!X295</f>
        <v>15%</v>
      </c>
    </row>
    <row r="296" spans="1:10" x14ac:dyDescent="0.2">
      <c r="A296" s="2" t="str">
        <f>'Invoices Import 2024'!J296</f>
        <v/>
      </c>
      <c r="B296" s="3" t="str">
        <f>'Invoices Import 2024'!E296</f>
        <v/>
      </c>
      <c r="C296" s="3" t="str">
        <f>'Invoices Import 2024'!F296</f>
        <v/>
      </c>
      <c r="D296" s="3" t="str">
        <f>'Invoices Import 2024'!P296</f>
        <v/>
      </c>
      <c r="E296" t="str">
        <f>'Invoices Import 2024'!N296</f>
        <v>101011002</v>
      </c>
      <c r="F296" s="2" t="str">
        <f>'Invoices Import 2024'!Y296</f>
        <v>خصم ضمان أعمال</v>
      </c>
      <c r="G296" s="2">
        <f>'Invoices Import 2024'!Z296</f>
        <v>-1</v>
      </c>
      <c r="H296" s="11">
        <f>'Invoices Import 2024'!H296</f>
        <v>1500000</v>
      </c>
      <c r="I296" s="2" t="str">
        <f>'Invoices Import 2024'!M296</f>
        <v>{"1035": 100.0}</v>
      </c>
      <c r="J296" s="4" t="str">
        <f>'Invoices Import 2024'!X296</f>
        <v/>
      </c>
    </row>
    <row r="297" spans="1:10" x14ac:dyDescent="0.2">
      <c r="A297" s="2" t="str">
        <f>'Invoices Import 2024'!J297</f>
        <v/>
      </c>
      <c r="B297" s="3" t="str">
        <f>'Invoices Import 2024'!E297</f>
        <v/>
      </c>
      <c r="C297" s="3" t="str">
        <f>'Invoices Import 2024'!F297</f>
        <v/>
      </c>
      <c r="D297" s="3" t="str">
        <f>'Invoices Import 2024'!P297</f>
        <v/>
      </c>
      <c r="E297" t="str">
        <f>'Invoices Import 2024'!N297</f>
        <v>2010306</v>
      </c>
      <c r="F297" s="2" t="str">
        <f>'Invoices Import 2024'!Y297</f>
        <v>خصم دفعة مقدمة</v>
      </c>
      <c r="G297" s="2">
        <f>'Invoices Import 2024'!Z297</f>
        <v>-1</v>
      </c>
      <c r="H297" s="11">
        <f>'Invoices Import 2024'!H297</f>
        <v>300000</v>
      </c>
      <c r="I297" s="2" t="str">
        <f>'Invoices Import 2024'!M297</f>
        <v>{"1035": 100.0}</v>
      </c>
      <c r="J297" s="4" t="str">
        <f>'Invoices Import 2024'!X297</f>
        <v>15%</v>
      </c>
    </row>
    <row r="298" spans="1:10" x14ac:dyDescent="0.2">
      <c r="A298" s="2" t="str">
        <f>'Invoices Import 2024'!J298</f>
        <v>HASSAN ALLAM CONSTRUCTION</v>
      </c>
      <c r="B298" s="3">
        <f>'Invoices Import 2024'!E298</f>
        <v>45443</v>
      </c>
      <c r="C298" s="3">
        <f>'Invoices Import 2024'!F298</f>
        <v>45443</v>
      </c>
      <c r="D298" s="3">
        <f>'Invoices Import 2024'!P298</f>
        <v>45457</v>
      </c>
      <c r="E298" t="str">
        <f>'Invoices Import 2024'!N298</f>
        <v>4010202</v>
      </c>
      <c r="F298" s="2" t="str">
        <f>'Invoices Import 2024'!Y298</f>
        <v>صنف لتسجيل موازنة المبيعات 2024</v>
      </c>
      <c r="G298" s="2">
        <f>'Invoices Import 2024'!Z298</f>
        <v>1</v>
      </c>
      <c r="H298" s="11">
        <f>'Invoices Import 2024'!H298</f>
        <v>1273000</v>
      </c>
      <c r="I298" s="2" t="str">
        <f>'Invoices Import 2024'!M298</f>
        <v>{"1034": 100.0}</v>
      </c>
      <c r="J298" s="4" t="str">
        <f>'Invoices Import 2024'!X298</f>
        <v>15%</v>
      </c>
    </row>
    <row r="299" spans="1:10" x14ac:dyDescent="0.2">
      <c r="A299" s="2" t="str">
        <f>'Invoices Import 2024'!J299</f>
        <v/>
      </c>
      <c r="B299" s="3" t="str">
        <f>'Invoices Import 2024'!E299</f>
        <v/>
      </c>
      <c r="C299" s="3" t="str">
        <f>'Invoices Import 2024'!F299</f>
        <v/>
      </c>
      <c r="D299" s="3" t="str">
        <f>'Invoices Import 2024'!P299</f>
        <v/>
      </c>
      <c r="E299" t="str">
        <f>'Invoices Import 2024'!N299</f>
        <v>101011002</v>
      </c>
      <c r="F299" s="2" t="str">
        <f>'Invoices Import 2024'!Y299</f>
        <v>خصم ضمان أعمال</v>
      </c>
      <c r="G299" s="2">
        <f>'Invoices Import 2024'!Z299</f>
        <v>-1</v>
      </c>
      <c r="H299" s="11">
        <f>'Invoices Import 2024'!H299</f>
        <v>254600</v>
      </c>
      <c r="I299" s="2" t="str">
        <f>'Invoices Import 2024'!M299</f>
        <v>{"1034": 100.0}</v>
      </c>
      <c r="J299" s="4" t="str">
        <f>'Invoices Import 2024'!X299</f>
        <v/>
      </c>
    </row>
    <row r="300" spans="1:10" x14ac:dyDescent="0.2">
      <c r="A300" s="2" t="str">
        <f>'Invoices Import 2024'!J300</f>
        <v/>
      </c>
      <c r="B300" s="3" t="str">
        <f>'Invoices Import 2024'!E300</f>
        <v/>
      </c>
      <c r="C300" s="3" t="str">
        <f>'Invoices Import 2024'!F300</f>
        <v/>
      </c>
      <c r="D300" s="3" t="str">
        <f>'Invoices Import 2024'!P300</f>
        <v/>
      </c>
      <c r="E300" t="str">
        <f>'Invoices Import 2024'!N300</f>
        <v>2010306</v>
      </c>
      <c r="F300" s="2" t="str">
        <f>'Invoices Import 2024'!Y300</f>
        <v>خصم دفعة مقدمة</v>
      </c>
      <c r="G300" s="2">
        <f>'Invoices Import 2024'!Z300</f>
        <v>-1</v>
      </c>
      <c r="H300" s="11">
        <f>'Invoices Import 2024'!H300</f>
        <v>63650</v>
      </c>
      <c r="I300" s="2" t="str">
        <f>'Invoices Import 2024'!M300</f>
        <v>{"1034": 100.0}</v>
      </c>
      <c r="J300" s="4" t="str">
        <f>'Invoices Import 2024'!X300</f>
        <v>15%</v>
      </c>
    </row>
    <row r="301" spans="1:10" x14ac:dyDescent="0.2">
      <c r="A301" s="2" t="str">
        <f>'Invoices Import 2024'!J301</f>
        <v>شركة الخريجى للتجارة و المقاولات</v>
      </c>
      <c r="B301" s="3">
        <f>'Invoices Import 2024'!E301</f>
        <v>45443</v>
      </c>
      <c r="C301" s="3">
        <f>'Invoices Import 2024'!F301</f>
        <v>45443</v>
      </c>
      <c r="D301" s="3">
        <f>'Invoices Import 2024'!P301</f>
        <v>45473</v>
      </c>
      <c r="E301" t="str">
        <f>'Invoices Import 2024'!N301</f>
        <v>4010202</v>
      </c>
      <c r="F301" s="2" t="str">
        <f>'Invoices Import 2024'!Y301</f>
        <v>صنف لتسجيل موازنة المبيعات 2024</v>
      </c>
      <c r="G301" s="2">
        <f>'Invoices Import 2024'!Z301</f>
        <v>1</v>
      </c>
      <c r="H301" s="11">
        <f>'Invoices Import 2024'!H301</f>
        <v>1358248</v>
      </c>
      <c r="I301" s="2" t="str">
        <f>'Invoices Import 2024'!M301</f>
        <v>{"1011": 100.0}</v>
      </c>
      <c r="J301" s="4" t="str">
        <f>'Invoices Import 2024'!X301</f>
        <v>15%</v>
      </c>
    </row>
    <row r="302" spans="1:10" x14ac:dyDescent="0.2">
      <c r="A302" s="2" t="str">
        <f>'Invoices Import 2024'!J302</f>
        <v/>
      </c>
      <c r="B302" s="3" t="str">
        <f>'Invoices Import 2024'!E302</f>
        <v/>
      </c>
      <c r="C302" s="3" t="str">
        <f>'Invoices Import 2024'!F302</f>
        <v/>
      </c>
      <c r="D302" s="3" t="str">
        <f>'Invoices Import 2024'!P302</f>
        <v/>
      </c>
      <c r="E302" t="str">
        <f>'Invoices Import 2024'!N302</f>
        <v>101011002</v>
      </c>
      <c r="F302" s="2" t="str">
        <f>'Invoices Import 2024'!Y302</f>
        <v>خصم ضمان أعمال</v>
      </c>
      <c r="G302" s="2">
        <f>'Invoices Import 2024'!Z302</f>
        <v>-1</v>
      </c>
      <c r="H302" s="11">
        <f>'Invoices Import 2024'!H302</f>
        <v>339562</v>
      </c>
      <c r="I302" s="2" t="str">
        <f>'Invoices Import 2024'!M302</f>
        <v>{"1011": 100.0}</v>
      </c>
      <c r="J302" s="4" t="str">
        <f>'Invoices Import 2024'!X302</f>
        <v/>
      </c>
    </row>
    <row r="303" spans="1:10" x14ac:dyDescent="0.2">
      <c r="A303" s="2" t="str">
        <f>'Invoices Import 2024'!J303</f>
        <v/>
      </c>
      <c r="B303" s="3" t="str">
        <f>'Invoices Import 2024'!E303</f>
        <v/>
      </c>
      <c r="C303" s="3" t="str">
        <f>'Invoices Import 2024'!F303</f>
        <v/>
      </c>
      <c r="D303" s="3" t="str">
        <f>'Invoices Import 2024'!P303</f>
        <v/>
      </c>
      <c r="E303" t="str">
        <f>'Invoices Import 2024'!N303</f>
        <v>2010306</v>
      </c>
      <c r="F303" s="2" t="str">
        <f>'Invoices Import 2024'!Y303</f>
        <v>خصم دفعة مقدمة</v>
      </c>
      <c r="G303" s="2">
        <f>'Invoices Import 2024'!Z303</f>
        <v>-1</v>
      </c>
      <c r="H303" s="11">
        <f>'Invoices Import 2024'!H303</f>
        <v>135825</v>
      </c>
      <c r="I303" s="2" t="str">
        <f>'Invoices Import 2024'!M303</f>
        <v>{"1011": 100.0}</v>
      </c>
      <c r="J303" s="4" t="str">
        <f>'Invoices Import 2024'!X303</f>
        <v>15%</v>
      </c>
    </row>
    <row r="304" spans="1:10" x14ac:dyDescent="0.2">
      <c r="A304" s="2" t="str">
        <f>'Invoices Import 2024'!J304</f>
        <v>شركة تحالف بكين و موبكو للمقاولات</v>
      </c>
      <c r="B304" s="3">
        <f>'Invoices Import 2024'!E304</f>
        <v>45443</v>
      </c>
      <c r="C304" s="3">
        <f>'Invoices Import 2024'!F304</f>
        <v>45443</v>
      </c>
      <c r="D304" s="3">
        <f>'Invoices Import 2024'!P304</f>
        <v>45473</v>
      </c>
      <c r="E304" t="str">
        <f>'Invoices Import 2024'!N304</f>
        <v>4010202</v>
      </c>
      <c r="F304" s="2" t="str">
        <f>'Invoices Import 2024'!Y304</f>
        <v>صنف لتسجيل موازنة المبيعات 2024</v>
      </c>
      <c r="G304" s="2">
        <f>'Invoices Import 2024'!Z304</f>
        <v>1</v>
      </c>
      <c r="H304" s="11">
        <f>'Invoices Import 2024'!H304</f>
        <v>428489</v>
      </c>
      <c r="I304" s="2" t="str">
        <f>'Invoices Import 2024'!M304</f>
        <v>{"1008": 100.0}</v>
      </c>
      <c r="J304" s="4" t="str">
        <f>'Invoices Import 2024'!X304</f>
        <v>15%</v>
      </c>
    </row>
    <row r="305" spans="1:10" x14ac:dyDescent="0.2">
      <c r="A305" s="2" t="str">
        <f>'Invoices Import 2024'!J305</f>
        <v/>
      </c>
      <c r="B305" s="3" t="str">
        <f>'Invoices Import 2024'!E305</f>
        <v/>
      </c>
      <c r="C305" s="3" t="str">
        <f>'Invoices Import 2024'!F305</f>
        <v/>
      </c>
      <c r="D305" s="3" t="str">
        <f>'Invoices Import 2024'!P305</f>
        <v/>
      </c>
      <c r="E305" t="str">
        <f>'Invoices Import 2024'!N305</f>
        <v>101011002</v>
      </c>
      <c r="F305" s="2" t="str">
        <f>'Invoices Import 2024'!Y305</f>
        <v>خصم ضمان أعمال</v>
      </c>
      <c r="G305" s="2">
        <f>'Invoices Import 2024'!Z305</f>
        <v>-1</v>
      </c>
      <c r="H305" s="11">
        <f>'Invoices Import 2024'!H305</f>
        <v>107122</v>
      </c>
      <c r="I305" s="2" t="str">
        <f>'Invoices Import 2024'!M305</f>
        <v>{"1008": 100.0}</v>
      </c>
      <c r="J305" s="4" t="str">
        <f>'Invoices Import 2024'!X305</f>
        <v/>
      </c>
    </row>
    <row r="306" spans="1:10" x14ac:dyDescent="0.2">
      <c r="A306" s="2" t="str">
        <f>'Invoices Import 2024'!J306</f>
        <v/>
      </c>
      <c r="B306" s="3" t="str">
        <f>'Invoices Import 2024'!E306</f>
        <v/>
      </c>
      <c r="C306" s="3" t="str">
        <f>'Invoices Import 2024'!F306</f>
        <v/>
      </c>
      <c r="D306" s="3" t="str">
        <f>'Invoices Import 2024'!P306</f>
        <v/>
      </c>
      <c r="E306" t="str">
        <f>'Invoices Import 2024'!N306</f>
        <v>2010306</v>
      </c>
      <c r="F306" s="2" t="str">
        <f>'Invoices Import 2024'!Y306</f>
        <v>خصم دفعة مقدمة</v>
      </c>
      <c r="G306" s="2">
        <f>'Invoices Import 2024'!Z306</f>
        <v>-1</v>
      </c>
      <c r="H306" s="11">
        <f>'Invoices Import 2024'!H306</f>
        <v>0</v>
      </c>
      <c r="I306" s="2" t="str">
        <f>'Invoices Import 2024'!M306</f>
        <v>{"1008": 100.0}</v>
      </c>
      <c r="J306" s="4" t="str">
        <f>'Invoices Import 2024'!X306</f>
        <v>15%</v>
      </c>
    </row>
    <row r="307" spans="1:10" x14ac:dyDescent="0.2">
      <c r="A307" s="2" t="str">
        <f>'Invoices Import 2024'!J307</f>
        <v>شركة محمد محمد الراشد للتجارة والمقاولات</v>
      </c>
      <c r="B307" s="3">
        <f>'Invoices Import 2024'!E307</f>
        <v>45443</v>
      </c>
      <c r="C307" s="3">
        <f>'Invoices Import 2024'!F307</f>
        <v>45443</v>
      </c>
      <c r="D307" s="3">
        <f>'Invoices Import 2024'!P307</f>
        <v>45450</v>
      </c>
      <c r="E307" t="str">
        <f>'Invoices Import 2024'!N307</f>
        <v>4010202</v>
      </c>
      <c r="F307" s="2" t="str">
        <f>'Invoices Import 2024'!Y307</f>
        <v>صنف لتسجيل موازنة المبيعات 2024</v>
      </c>
      <c r="G307" s="2">
        <f>'Invoices Import 2024'!Z307</f>
        <v>1</v>
      </c>
      <c r="H307" s="11">
        <f>'Invoices Import 2024'!H307</f>
        <v>3205895</v>
      </c>
      <c r="I307" s="2" t="str">
        <f>'Invoices Import 2024'!M307</f>
        <v>{"1019": 100.0}</v>
      </c>
      <c r="J307" s="4" t="str">
        <f>'Invoices Import 2024'!X307</f>
        <v>15%</v>
      </c>
    </row>
    <row r="308" spans="1:10" x14ac:dyDescent="0.2">
      <c r="A308" s="2" t="str">
        <f>'Invoices Import 2024'!J308</f>
        <v/>
      </c>
      <c r="B308" s="3" t="str">
        <f>'Invoices Import 2024'!E308</f>
        <v/>
      </c>
      <c r="C308" s="3" t="str">
        <f>'Invoices Import 2024'!F308</f>
        <v/>
      </c>
      <c r="D308" s="3" t="str">
        <f>'Invoices Import 2024'!P308</f>
        <v/>
      </c>
      <c r="E308" t="str">
        <f>'Invoices Import 2024'!N308</f>
        <v>101011002</v>
      </c>
      <c r="F308" s="2" t="str">
        <f>'Invoices Import 2024'!Y308</f>
        <v>خصم ضمان أعمال</v>
      </c>
      <c r="G308" s="2">
        <f>'Invoices Import 2024'!Z308</f>
        <v>-1</v>
      </c>
      <c r="H308" s="11">
        <f>'Invoices Import 2024'!H308</f>
        <v>641179</v>
      </c>
      <c r="I308" s="2" t="str">
        <f>'Invoices Import 2024'!M308</f>
        <v>{"1019": 100.0}</v>
      </c>
      <c r="J308" s="4" t="str">
        <f>'Invoices Import 2024'!X308</f>
        <v/>
      </c>
    </row>
    <row r="309" spans="1:10" x14ac:dyDescent="0.2">
      <c r="A309" s="2" t="str">
        <f>'Invoices Import 2024'!J309</f>
        <v/>
      </c>
      <c r="B309" s="3" t="str">
        <f>'Invoices Import 2024'!E309</f>
        <v/>
      </c>
      <c r="C309" s="3" t="str">
        <f>'Invoices Import 2024'!F309</f>
        <v/>
      </c>
      <c r="D309" s="3" t="str">
        <f>'Invoices Import 2024'!P309</f>
        <v/>
      </c>
      <c r="E309" t="str">
        <f>'Invoices Import 2024'!N309</f>
        <v>2010306</v>
      </c>
      <c r="F309" s="2" t="str">
        <f>'Invoices Import 2024'!Y309</f>
        <v>خصم دفعة مقدمة</v>
      </c>
      <c r="G309" s="2">
        <f>'Invoices Import 2024'!Z309</f>
        <v>-1</v>
      </c>
      <c r="H309" s="11">
        <f>'Invoices Import 2024'!H309</f>
        <v>320590</v>
      </c>
      <c r="I309" s="2" t="str">
        <f>'Invoices Import 2024'!M309</f>
        <v>{"1019": 100.0}</v>
      </c>
      <c r="J309" s="4" t="str">
        <f>'Invoices Import 2024'!X309</f>
        <v>15%</v>
      </c>
    </row>
    <row r="310" spans="1:10" x14ac:dyDescent="0.2">
      <c r="A310" s="2" t="str">
        <f>'Invoices Import 2024'!J310</f>
        <v>شركة يوسف مرون للمقاولات</v>
      </c>
      <c r="B310" s="3">
        <f>'Invoices Import 2024'!E310</f>
        <v>45443</v>
      </c>
      <c r="C310" s="3">
        <f>'Invoices Import 2024'!F310</f>
        <v>45443</v>
      </c>
      <c r="D310" s="3">
        <f>'Invoices Import 2024'!P310</f>
        <v>45488</v>
      </c>
      <c r="E310" t="str">
        <f>'Invoices Import 2024'!N310</f>
        <v>4010202</v>
      </c>
      <c r="F310" s="2" t="str">
        <f>'Invoices Import 2024'!Y310</f>
        <v>صنف لتسجيل موازنة المبيعات 2024</v>
      </c>
      <c r="G310" s="2">
        <f>'Invoices Import 2024'!Z310</f>
        <v>1</v>
      </c>
      <c r="H310" s="11">
        <f>'Invoices Import 2024'!H310</f>
        <v>240000</v>
      </c>
      <c r="I310" s="2" t="str">
        <f>'Invoices Import 2024'!M310</f>
        <v>{"1033": 100.0}</v>
      </c>
      <c r="J310" s="4" t="str">
        <f>'Invoices Import 2024'!X310</f>
        <v>15%</v>
      </c>
    </row>
    <row r="311" spans="1:10" x14ac:dyDescent="0.2">
      <c r="A311" s="2" t="str">
        <f>'Invoices Import 2024'!J311</f>
        <v/>
      </c>
      <c r="B311" s="3" t="str">
        <f>'Invoices Import 2024'!E311</f>
        <v/>
      </c>
      <c r="C311" s="3" t="str">
        <f>'Invoices Import 2024'!F311</f>
        <v/>
      </c>
      <c r="D311" s="3" t="str">
        <f>'Invoices Import 2024'!P311</f>
        <v/>
      </c>
      <c r="E311" t="str">
        <f>'Invoices Import 2024'!N311</f>
        <v>101011002</v>
      </c>
      <c r="F311" s="2" t="str">
        <f>'Invoices Import 2024'!Y311</f>
        <v>خصم ضمان أعمال</v>
      </c>
      <c r="G311" s="2">
        <f>'Invoices Import 2024'!Z311</f>
        <v>-1</v>
      </c>
      <c r="H311" s="11">
        <f>'Invoices Import 2024'!H311</f>
        <v>72000</v>
      </c>
      <c r="I311" s="2" t="str">
        <f>'Invoices Import 2024'!M311</f>
        <v>{"1033": 100.0}</v>
      </c>
      <c r="J311" s="4" t="str">
        <f>'Invoices Import 2024'!X311</f>
        <v/>
      </c>
    </row>
    <row r="312" spans="1:10" x14ac:dyDescent="0.2">
      <c r="A312" s="2" t="str">
        <f>'Invoices Import 2024'!J312</f>
        <v>شركة الخريجى للتجارة و المقاولات</v>
      </c>
      <c r="B312" s="3">
        <f>'Invoices Import 2024'!E312</f>
        <v>45443</v>
      </c>
      <c r="C312" s="3">
        <f>'Invoices Import 2024'!F312</f>
        <v>45443</v>
      </c>
      <c r="D312" s="3">
        <f>'Invoices Import 2024'!P312</f>
        <v>45473</v>
      </c>
      <c r="E312" t="str">
        <f>'Invoices Import 2024'!N312</f>
        <v>4010202</v>
      </c>
      <c r="F312" s="2" t="str">
        <f>'Invoices Import 2024'!Y312</f>
        <v>صنف لتسجيل موازنة المبيعات 2024</v>
      </c>
      <c r="G312" s="2">
        <f>'Invoices Import 2024'!Z312</f>
        <v>1</v>
      </c>
      <c r="H312" s="11">
        <f>'Invoices Import 2024'!H312</f>
        <v>880000</v>
      </c>
      <c r="I312" s="2" t="str">
        <f>'Invoices Import 2024'!M312</f>
        <v>{"1022": 100.0}</v>
      </c>
      <c r="J312" s="4" t="str">
        <f>'Invoices Import 2024'!X312</f>
        <v>15%</v>
      </c>
    </row>
    <row r="313" spans="1:10" x14ac:dyDescent="0.2">
      <c r="A313" s="2" t="str">
        <f>'Invoices Import 2024'!J313</f>
        <v/>
      </c>
      <c r="B313" s="3" t="str">
        <f>'Invoices Import 2024'!E313</f>
        <v/>
      </c>
      <c r="C313" s="3" t="str">
        <f>'Invoices Import 2024'!F313</f>
        <v/>
      </c>
      <c r="D313" s="3" t="str">
        <f>'Invoices Import 2024'!P313</f>
        <v/>
      </c>
      <c r="E313" t="str">
        <f>'Invoices Import 2024'!N313</f>
        <v>101011002</v>
      </c>
      <c r="F313" s="2" t="str">
        <f>'Invoices Import 2024'!Y313</f>
        <v>خصم ضمان أعمال</v>
      </c>
      <c r="G313" s="2">
        <f>'Invoices Import 2024'!Z313</f>
        <v>-1</v>
      </c>
      <c r="H313" s="11">
        <f>'Invoices Import 2024'!H313</f>
        <v>176000</v>
      </c>
      <c r="I313" s="2" t="str">
        <f>'Invoices Import 2024'!M313</f>
        <v>{"1022": 100.0}</v>
      </c>
      <c r="J313" s="4" t="str">
        <f>'Invoices Import 2024'!X313</f>
        <v/>
      </c>
    </row>
    <row r="314" spans="1:10" x14ac:dyDescent="0.2">
      <c r="A314" s="2" t="str">
        <f>'Invoices Import 2024'!J314</f>
        <v/>
      </c>
      <c r="B314" s="3" t="str">
        <f>'Invoices Import 2024'!E314</f>
        <v/>
      </c>
      <c r="C314" s="3" t="str">
        <f>'Invoices Import 2024'!F314</f>
        <v/>
      </c>
      <c r="D314" s="3" t="str">
        <f>'Invoices Import 2024'!P314</f>
        <v/>
      </c>
      <c r="E314" t="str">
        <f>'Invoices Import 2024'!N314</f>
        <v>2010306</v>
      </c>
      <c r="F314" s="2" t="str">
        <f>'Invoices Import 2024'!Y314</f>
        <v>خصم دفعة مقدمة</v>
      </c>
      <c r="G314" s="2">
        <f>'Invoices Import 2024'!Z314</f>
        <v>-1</v>
      </c>
      <c r="H314" s="11">
        <f>'Invoices Import 2024'!H314</f>
        <v>88000</v>
      </c>
      <c r="I314" s="2" t="str">
        <f>'Invoices Import 2024'!M314</f>
        <v>{"1022": 100.0}</v>
      </c>
      <c r="J314" s="4" t="str">
        <f>'Invoices Import 2024'!X314</f>
        <v>15%</v>
      </c>
    </row>
    <row r="315" spans="1:10" x14ac:dyDescent="0.2">
      <c r="A315" s="2" t="str">
        <f>'Invoices Import 2024'!J315</f>
        <v>Orient Construction Company</v>
      </c>
      <c r="B315" s="3">
        <f>'Invoices Import 2024'!E315</f>
        <v>45443</v>
      </c>
      <c r="C315" s="3">
        <f>'Invoices Import 2024'!F315</f>
        <v>45443</v>
      </c>
      <c r="D315" s="3">
        <f>'Invoices Import 2024'!P315</f>
        <v>45464</v>
      </c>
      <c r="E315" t="str">
        <f>'Invoices Import 2024'!N315</f>
        <v>4010202</v>
      </c>
      <c r="F315" s="2" t="str">
        <f>'Invoices Import 2024'!Y315</f>
        <v>صنف لتسجيل موازنة المبيعات 2024</v>
      </c>
      <c r="G315" s="2">
        <f>'Invoices Import 2024'!Z315</f>
        <v>1</v>
      </c>
      <c r="H315" s="11">
        <f>'Invoices Import 2024'!H315</f>
        <v>1300000</v>
      </c>
      <c r="I315" s="2" t="str">
        <f>'Invoices Import 2024'!M315</f>
        <v>{"1021": 100.0}</v>
      </c>
      <c r="J315" s="4" t="str">
        <f>'Invoices Import 2024'!X315</f>
        <v>15%</v>
      </c>
    </row>
    <row r="316" spans="1:10" x14ac:dyDescent="0.2">
      <c r="A316" s="2" t="str">
        <f>'Invoices Import 2024'!J316</f>
        <v/>
      </c>
      <c r="B316" s="3" t="str">
        <f>'Invoices Import 2024'!E316</f>
        <v/>
      </c>
      <c r="C316" s="3" t="str">
        <f>'Invoices Import 2024'!F316</f>
        <v/>
      </c>
      <c r="D316" s="3" t="str">
        <f>'Invoices Import 2024'!P316</f>
        <v/>
      </c>
      <c r="E316" t="str">
        <f>'Invoices Import 2024'!N316</f>
        <v>101011002</v>
      </c>
      <c r="F316" s="2" t="str">
        <f>'Invoices Import 2024'!Y316</f>
        <v>خصم ضمان أعمال</v>
      </c>
      <c r="G316" s="2">
        <f>'Invoices Import 2024'!Z316</f>
        <v>-1</v>
      </c>
      <c r="H316" s="11">
        <f>'Invoices Import 2024'!H316</f>
        <v>195000</v>
      </c>
      <c r="I316" s="2" t="str">
        <f>'Invoices Import 2024'!M316</f>
        <v>{"1021": 100.0}</v>
      </c>
      <c r="J316" s="4" t="str">
        <f>'Invoices Import 2024'!X316</f>
        <v/>
      </c>
    </row>
    <row r="317" spans="1:10" x14ac:dyDescent="0.2">
      <c r="A317" s="2" t="str">
        <f>'Invoices Import 2024'!J317</f>
        <v/>
      </c>
      <c r="B317" s="3" t="str">
        <f>'Invoices Import 2024'!E317</f>
        <v/>
      </c>
      <c r="C317" s="3" t="str">
        <f>'Invoices Import 2024'!F317</f>
        <v/>
      </c>
      <c r="D317" s="3" t="str">
        <f>'Invoices Import 2024'!P317</f>
        <v/>
      </c>
      <c r="E317" t="str">
        <f>'Invoices Import 2024'!N317</f>
        <v>2010306</v>
      </c>
      <c r="F317" s="2" t="str">
        <f>'Invoices Import 2024'!Y317</f>
        <v>خصم دفعة مقدمة</v>
      </c>
      <c r="G317" s="2">
        <f>'Invoices Import 2024'!Z317</f>
        <v>-1</v>
      </c>
      <c r="H317" s="11">
        <f>'Invoices Import 2024'!H317</f>
        <v>130000</v>
      </c>
      <c r="I317" s="2" t="str">
        <f>'Invoices Import 2024'!M317</f>
        <v>{"1021": 100.0}</v>
      </c>
      <c r="J317" s="4" t="str">
        <f>'Invoices Import 2024'!X317</f>
        <v>15%</v>
      </c>
    </row>
    <row r="318" spans="1:10" x14ac:dyDescent="0.2">
      <c r="A318" s="2" t="str">
        <f>'Invoices Import 2024'!J318</f>
        <v>الآعمال المدنية المشروع المشترك</v>
      </c>
      <c r="B318" s="3">
        <f>'Invoices Import 2024'!E318</f>
        <v>45443</v>
      </c>
      <c r="C318" s="3">
        <f>'Invoices Import 2024'!F318</f>
        <v>45443</v>
      </c>
      <c r="D318" s="3">
        <f>'Invoices Import 2024'!P318</f>
        <v>45488</v>
      </c>
      <c r="E318" t="str">
        <f>'Invoices Import 2024'!N318</f>
        <v>4010202</v>
      </c>
      <c r="F318" s="2" t="str">
        <f>'Invoices Import 2024'!Y318</f>
        <v>صنف لتسجيل موازنة المبيعات 2024</v>
      </c>
      <c r="G318" s="2">
        <f>'Invoices Import 2024'!Z318</f>
        <v>1</v>
      </c>
      <c r="H318" s="11">
        <f>'Invoices Import 2024'!H318</f>
        <v>1600000</v>
      </c>
      <c r="I318" s="2" t="str">
        <f>'Invoices Import 2024'!M318</f>
        <v>{"911": 100.0}</v>
      </c>
      <c r="J318" s="4" t="str">
        <f>'Invoices Import 2024'!X318</f>
        <v>15%</v>
      </c>
    </row>
    <row r="319" spans="1:10" x14ac:dyDescent="0.2">
      <c r="A319" s="2" t="str">
        <f>'Invoices Import 2024'!J319</f>
        <v/>
      </c>
      <c r="B319" s="3" t="str">
        <f>'Invoices Import 2024'!E319</f>
        <v/>
      </c>
      <c r="C319" s="3" t="str">
        <f>'Invoices Import 2024'!F319</f>
        <v/>
      </c>
      <c r="D319" s="3" t="str">
        <f>'Invoices Import 2024'!P319</f>
        <v/>
      </c>
      <c r="E319" t="str">
        <f>'Invoices Import 2024'!N319</f>
        <v>101011002</v>
      </c>
      <c r="F319" s="2" t="str">
        <f>'Invoices Import 2024'!Y319</f>
        <v>خصم ضمان أعمال</v>
      </c>
      <c r="G319" s="2">
        <f>'Invoices Import 2024'!Z319</f>
        <v>-1</v>
      </c>
      <c r="H319" s="11">
        <f>'Invoices Import 2024'!H319</f>
        <v>94080</v>
      </c>
      <c r="I319" s="2" t="str">
        <f>'Invoices Import 2024'!M319</f>
        <v>{"911": 100.0}</v>
      </c>
      <c r="J319" s="4" t="str">
        <f>'Invoices Import 2024'!X319</f>
        <v/>
      </c>
    </row>
    <row r="320" spans="1:10" x14ac:dyDescent="0.2">
      <c r="A320" s="2" t="str">
        <f>'Invoices Import 2024'!J320</f>
        <v/>
      </c>
      <c r="B320" s="3" t="str">
        <f>'Invoices Import 2024'!E320</f>
        <v/>
      </c>
      <c r="C320" s="3" t="str">
        <f>'Invoices Import 2024'!F320</f>
        <v/>
      </c>
      <c r="D320" s="3" t="str">
        <f>'Invoices Import 2024'!P320</f>
        <v/>
      </c>
      <c r="E320" t="str">
        <f>'Invoices Import 2024'!N320</f>
        <v>2010306</v>
      </c>
      <c r="F320" s="2" t="str">
        <f>'Invoices Import 2024'!Y320</f>
        <v>خصم دفعة مقدمة</v>
      </c>
      <c r="G320" s="2">
        <f>'Invoices Import 2024'!Z320</f>
        <v>-1</v>
      </c>
      <c r="H320" s="11">
        <f>'Invoices Import 2024'!H320</f>
        <v>240000</v>
      </c>
      <c r="I320" s="2" t="str">
        <f>'Invoices Import 2024'!M320</f>
        <v>{"911": 100.0}</v>
      </c>
      <c r="J320" s="4" t="str">
        <f>'Invoices Import 2024'!X320</f>
        <v>15%</v>
      </c>
    </row>
    <row r="321" spans="1:10" x14ac:dyDescent="0.2">
      <c r="A321" s="2" t="str">
        <f>'Invoices Import 2024'!J321</f>
        <v>شركة بايتور السعودية العربية للانشاءات</v>
      </c>
      <c r="B321" s="3">
        <f>'Invoices Import 2024'!E321</f>
        <v>45443</v>
      </c>
      <c r="C321" s="3">
        <f>'Invoices Import 2024'!F321</f>
        <v>45443</v>
      </c>
      <c r="D321" s="3">
        <f>'Invoices Import 2024'!P321</f>
        <v>45473</v>
      </c>
      <c r="E321" t="str">
        <f>'Invoices Import 2024'!N321</f>
        <v>4010202</v>
      </c>
      <c r="F321" s="2" t="str">
        <f>'Invoices Import 2024'!Y321</f>
        <v>صنف لتسجيل موازنة المبيعات 2024</v>
      </c>
      <c r="G321" s="2">
        <f>'Invoices Import 2024'!Z321</f>
        <v>1</v>
      </c>
      <c r="H321" s="11">
        <f>'Invoices Import 2024'!H321</f>
        <v>200000</v>
      </c>
      <c r="I321" s="2" t="str">
        <f>'Invoices Import 2024'!M321</f>
        <v>{"962": 100.0}</v>
      </c>
      <c r="J321" s="4" t="str">
        <f>'Invoices Import 2024'!X321</f>
        <v>15%</v>
      </c>
    </row>
    <row r="322" spans="1:10" x14ac:dyDescent="0.2">
      <c r="A322" s="2" t="str">
        <f>'Invoices Import 2024'!J322</f>
        <v/>
      </c>
      <c r="B322" s="3" t="str">
        <f>'Invoices Import 2024'!E322</f>
        <v/>
      </c>
      <c r="C322" s="3" t="str">
        <f>'Invoices Import 2024'!F322</f>
        <v/>
      </c>
      <c r="D322" s="3" t="str">
        <f>'Invoices Import 2024'!P322</f>
        <v/>
      </c>
      <c r="E322" t="str">
        <f>'Invoices Import 2024'!N322</f>
        <v>101011002</v>
      </c>
      <c r="F322" s="2" t="str">
        <f>'Invoices Import 2024'!Y322</f>
        <v>خصم ضمان أعمال</v>
      </c>
      <c r="G322" s="2">
        <f>'Invoices Import 2024'!Z322</f>
        <v>-1</v>
      </c>
      <c r="H322" s="11">
        <f>'Invoices Import 2024'!H322</f>
        <v>20000</v>
      </c>
      <c r="I322" s="2" t="str">
        <f>'Invoices Import 2024'!M322</f>
        <v>{"962": 100.0}</v>
      </c>
      <c r="J322" s="4" t="str">
        <f>'Invoices Import 2024'!X322</f>
        <v/>
      </c>
    </row>
    <row r="323" spans="1:10" x14ac:dyDescent="0.2">
      <c r="A323" s="2" t="str">
        <f>'Invoices Import 2024'!J323</f>
        <v/>
      </c>
      <c r="B323" s="3" t="str">
        <f>'Invoices Import 2024'!E323</f>
        <v/>
      </c>
      <c r="C323" s="3" t="str">
        <f>'Invoices Import 2024'!F323</f>
        <v/>
      </c>
      <c r="D323" s="3" t="str">
        <f>'Invoices Import 2024'!P323</f>
        <v/>
      </c>
      <c r="E323" t="str">
        <f>'Invoices Import 2024'!N323</f>
        <v>2010306</v>
      </c>
      <c r="F323" s="2" t="str">
        <f>'Invoices Import 2024'!Y323</f>
        <v>خصم دفعة مقدمة</v>
      </c>
      <c r="G323" s="2">
        <f>'Invoices Import 2024'!Z323</f>
        <v>-1</v>
      </c>
      <c r="H323" s="11">
        <f>'Invoices Import 2024'!H323</f>
        <v>20000</v>
      </c>
      <c r="I323" s="2" t="str">
        <f>'Invoices Import 2024'!M323</f>
        <v>{"962": 100.0}</v>
      </c>
      <c r="J323" s="4" t="str">
        <f>'Invoices Import 2024'!X323</f>
        <v>15%</v>
      </c>
    </row>
    <row r="324" spans="1:10" x14ac:dyDescent="0.2">
      <c r="A324" s="2" t="str">
        <f>'Invoices Import 2024'!J324</f>
        <v>شركة التعفف للأعمال الكهربائية</v>
      </c>
      <c r="B324" s="3">
        <f>'Invoices Import 2024'!E324</f>
        <v>45443</v>
      </c>
      <c r="C324" s="3">
        <f>'Invoices Import 2024'!F324</f>
        <v>45443</v>
      </c>
      <c r="D324" s="3">
        <f>'Invoices Import 2024'!P324</f>
        <v>45473</v>
      </c>
      <c r="E324" t="str">
        <f>'Invoices Import 2024'!N324</f>
        <v>4010202</v>
      </c>
      <c r="F324" s="2" t="str">
        <f>'Invoices Import 2024'!Y324</f>
        <v>صنف لتسجيل موازنة المبيعات 2024</v>
      </c>
      <c r="G324" s="2">
        <f>'Invoices Import 2024'!Z324</f>
        <v>1</v>
      </c>
      <c r="H324" s="11">
        <f>'Invoices Import 2024'!H324</f>
        <v>376546</v>
      </c>
      <c r="I324" s="2" t="str">
        <f>'Invoices Import 2024'!M324</f>
        <v>{"1002": 100.0}</v>
      </c>
      <c r="J324" s="4" t="str">
        <f>'Invoices Import 2024'!X324</f>
        <v>15%</v>
      </c>
    </row>
    <row r="325" spans="1:10" x14ac:dyDescent="0.2">
      <c r="A325" s="2" t="str">
        <f>'Invoices Import 2024'!J325</f>
        <v/>
      </c>
      <c r="B325" s="3" t="str">
        <f>'Invoices Import 2024'!E325</f>
        <v/>
      </c>
      <c r="C325" s="3" t="str">
        <f>'Invoices Import 2024'!F325</f>
        <v/>
      </c>
      <c r="D325" s="3" t="str">
        <f>'Invoices Import 2024'!P325</f>
        <v/>
      </c>
      <c r="E325" t="str">
        <f>'Invoices Import 2024'!N325</f>
        <v>101011002</v>
      </c>
      <c r="F325" s="2" t="str">
        <f>'Invoices Import 2024'!Y325</f>
        <v>خصم ضمان أعمال</v>
      </c>
      <c r="G325" s="2">
        <f>'Invoices Import 2024'!Z325</f>
        <v>-1</v>
      </c>
      <c r="H325" s="11">
        <f>'Invoices Import 2024'!H325</f>
        <v>0</v>
      </c>
      <c r="I325" s="2" t="str">
        <f>'Invoices Import 2024'!M325</f>
        <v>{"1002": 100.0}</v>
      </c>
      <c r="J325" s="4" t="str">
        <f>'Invoices Import 2024'!X325</f>
        <v/>
      </c>
    </row>
    <row r="326" spans="1:10" x14ac:dyDescent="0.2">
      <c r="A326" s="2" t="str">
        <f>'Invoices Import 2024'!J326</f>
        <v/>
      </c>
      <c r="B326" s="3" t="str">
        <f>'Invoices Import 2024'!E326</f>
        <v/>
      </c>
      <c r="C326" s="3" t="str">
        <f>'Invoices Import 2024'!F326</f>
        <v/>
      </c>
      <c r="D326" s="3" t="str">
        <f>'Invoices Import 2024'!P326</f>
        <v/>
      </c>
      <c r="E326" t="str">
        <f>'Invoices Import 2024'!N326</f>
        <v>2010306</v>
      </c>
      <c r="F326" s="2" t="str">
        <f>'Invoices Import 2024'!Y326</f>
        <v>خصم دفعة مقدمة</v>
      </c>
      <c r="G326" s="2">
        <f>'Invoices Import 2024'!Z326</f>
        <v>-1</v>
      </c>
      <c r="H326" s="11">
        <f>'Invoices Import 2024'!H326</f>
        <v>37655</v>
      </c>
      <c r="I326" s="2" t="str">
        <f>'Invoices Import 2024'!M326</f>
        <v>{"1002": 100.0}</v>
      </c>
      <c r="J326" s="4" t="str">
        <f>'Invoices Import 2024'!X326</f>
        <v>15%</v>
      </c>
    </row>
    <row r="327" spans="1:10" x14ac:dyDescent="0.2">
      <c r="A327" s="2" t="str">
        <f>'Invoices Import 2024'!J327</f>
        <v>شركة الكفاح للمقاولات العامة</v>
      </c>
      <c r="B327" s="3">
        <f>'Invoices Import 2024'!E327</f>
        <v>45443</v>
      </c>
      <c r="C327" s="3">
        <f>'Invoices Import 2024'!F327</f>
        <v>45443</v>
      </c>
      <c r="D327" s="3">
        <f>'Invoices Import 2024'!P327</f>
        <v>45473</v>
      </c>
      <c r="E327" t="str">
        <f>'Invoices Import 2024'!N327</f>
        <v>4010202</v>
      </c>
      <c r="F327" s="2" t="str">
        <f>'Invoices Import 2024'!Y327</f>
        <v>صنف لتسجيل موازنة المبيعات 2024</v>
      </c>
      <c r="G327" s="2">
        <f>'Invoices Import 2024'!Z327</f>
        <v>1</v>
      </c>
      <c r="H327" s="11">
        <f>'Invoices Import 2024'!H327</f>
        <v>500624</v>
      </c>
      <c r="I327" s="2" t="str">
        <f>'Invoices Import 2024'!M327</f>
        <v>{"955": 100.0}</v>
      </c>
      <c r="J327" s="4" t="str">
        <f>'Invoices Import 2024'!X327</f>
        <v>15%</v>
      </c>
    </row>
    <row r="328" spans="1:10" x14ac:dyDescent="0.2">
      <c r="A328" s="2" t="str">
        <f>'Invoices Import 2024'!J328</f>
        <v/>
      </c>
      <c r="B328" s="3" t="str">
        <f>'Invoices Import 2024'!E328</f>
        <v/>
      </c>
      <c r="C328" s="3" t="str">
        <f>'Invoices Import 2024'!F328</f>
        <v/>
      </c>
      <c r="D328" s="3" t="str">
        <f>'Invoices Import 2024'!P328</f>
        <v/>
      </c>
      <c r="E328" t="str">
        <f>'Invoices Import 2024'!N328</f>
        <v>101011002</v>
      </c>
      <c r="F328" s="2" t="str">
        <f>'Invoices Import 2024'!Y328</f>
        <v>خصم ضمان أعمال</v>
      </c>
      <c r="G328" s="2">
        <f>'Invoices Import 2024'!Z328</f>
        <v>-1</v>
      </c>
      <c r="H328" s="11">
        <f>'Invoices Import 2024'!H328</f>
        <v>151989</v>
      </c>
      <c r="I328" s="2" t="str">
        <f>'Invoices Import 2024'!M328</f>
        <v>{"955": 100.0}</v>
      </c>
      <c r="J328" s="4" t="str">
        <f>'Invoices Import 2024'!X328</f>
        <v/>
      </c>
    </row>
    <row r="329" spans="1:10" x14ac:dyDescent="0.2">
      <c r="A329" s="2" t="str">
        <f>'Invoices Import 2024'!J329</f>
        <v/>
      </c>
      <c r="B329" s="3" t="str">
        <f>'Invoices Import 2024'!E329</f>
        <v/>
      </c>
      <c r="C329" s="3" t="str">
        <f>'Invoices Import 2024'!F329</f>
        <v/>
      </c>
      <c r="D329" s="3" t="str">
        <f>'Invoices Import 2024'!P329</f>
        <v/>
      </c>
      <c r="E329" t="str">
        <f>'Invoices Import 2024'!N329</f>
        <v>2010306</v>
      </c>
      <c r="F329" s="2" t="str">
        <f>'Invoices Import 2024'!Y329</f>
        <v>خصم دفعة مقدمة</v>
      </c>
      <c r="G329" s="2">
        <f>'Invoices Import 2024'!Z329</f>
        <v>-1</v>
      </c>
      <c r="H329" s="11">
        <f>'Invoices Import 2024'!H329</f>
        <v>7599</v>
      </c>
      <c r="I329" s="2" t="str">
        <f>'Invoices Import 2024'!M329</f>
        <v>{"955": 100.0}</v>
      </c>
      <c r="J329" s="4" t="str">
        <f>'Invoices Import 2024'!X329</f>
        <v>15%</v>
      </c>
    </row>
    <row r="330" spans="1:10" x14ac:dyDescent="0.2">
      <c r="A330" s="2" t="str">
        <f>'Invoices Import 2024'!J330</f>
        <v>شركة الخنينى العالمية</v>
      </c>
      <c r="B330" s="3">
        <f>'Invoices Import 2024'!E330</f>
        <v>45443</v>
      </c>
      <c r="C330" s="3">
        <f>'Invoices Import 2024'!F330</f>
        <v>45443</v>
      </c>
      <c r="D330" s="3">
        <f>'Invoices Import 2024'!P330</f>
        <v>45473</v>
      </c>
      <c r="E330" t="str">
        <f>'Invoices Import 2024'!N330</f>
        <v>4010202</v>
      </c>
      <c r="F330" s="2" t="str">
        <f>'Invoices Import 2024'!Y330</f>
        <v>صنف لتسجيل موازنة المبيعات 2024</v>
      </c>
      <c r="G330" s="2">
        <f>'Invoices Import 2024'!Z330</f>
        <v>1</v>
      </c>
      <c r="H330" s="11">
        <f>'Invoices Import 2024'!H330</f>
        <v>100000</v>
      </c>
      <c r="I330" s="2" t="str">
        <f>'Invoices Import 2024'!M330</f>
        <v>{"940": 100.0}</v>
      </c>
      <c r="J330" s="4" t="str">
        <f>'Invoices Import 2024'!X330</f>
        <v>15%</v>
      </c>
    </row>
    <row r="331" spans="1:10" x14ac:dyDescent="0.2">
      <c r="A331" s="2" t="str">
        <f>'Invoices Import 2024'!J331</f>
        <v/>
      </c>
      <c r="B331" s="3" t="str">
        <f>'Invoices Import 2024'!E331</f>
        <v/>
      </c>
      <c r="C331" s="3" t="str">
        <f>'Invoices Import 2024'!F331</f>
        <v/>
      </c>
      <c r="D331" s="3" t="str">
        <f>'Invoices Import 2024'!P331</f>
        <v/>
      </c>
      <c r="E331" t="str">
        <f>'Invoices Import 2024'!N331</f>
        <v>101011002</v>
      </c>
      <c r="F331" s="2" t="str">
        <f>'Invoices Import 2024'!Y331</f>
        <v>خصم ضمان أعمال</v>
      </c>
      <c r="G331" s="2">
        <f>'Invoices Import 2024'!Z331</f>
        <v>-1</v>
      </c>
      <c r="H331" s="11">
        <f>'Invoices Import 2024'!H331</f>
        <v>20000</v>
      </c>
      <c r="I331" s="2" t="str">
        <f>'Invoices Import 2024'!M331</f>
        <v>{"940": 100.0}</v>
      </c>
      <c r="J331" s="4" t="str">
        <f>'Invoices Import 2024'!X331</f>
        <v/>
      </c>
    </row>
    <row r="332" spans="1:10" x14ac:dyDescent="0.2">
      <c r="A332" s="2" t="str">
        <f>'Invoices Import 2024'!J332</f>
        <v/>
      </c>
      <c r="B332" s="3" t="str">
        <f>'Invoices Import 2024'!E332</f>
        <v/>
      </c>
      <c r="C332" s="3" t="str">
        <f>'Invoices Import 2024'!F332</f>
        <v/>
      </c>
      <c r="D332" s="3" t="str">
        <f>'Invoices Import 2024'!P332</f>
        <v/>
      </c>
      <c r="E332" t="str">
        <f>'Invoices Import 2024'!N332</f>
        <v>2010306</v>
      </c>
      <c r="F332" s="2" t="str">
        <f>'Invoices Import 2024'!Y332</f>
        <v>خصم دفعة مقدمة</v>
      </c>
      <c r="G332" s="2">
        <f>'Invoices Import 2024'!Z332</f>
        <v>-1</v>
      </c>
      <c r="H332" s="11">
        <f>'Invoices Import 2024'!H332</f>
        <v>5000</v>
      </c>
      <c r="I332" s="2" t="str">
        <f>'Invoices Import 2024'!M332</f>
        <v>{"940": 100.0}</v>
      </c>
      <c r="J332" s="4" t="str">
        <f>'Invoices Import 2024'!X332</f>
        <v>15%</v>
      </c>
    </row>
    <row r="333" spans="1:10" x14ac:dyDescent="0.2">
      <c r="A333" s="2" t="str">
        <f>'Invoices Import 2024'!J333</f>
        <v>شركة العراب للمقاولات</v>
      </c>
      <c r="B333" s="3">
        <f>'Invoices Import 2024'!E333</f>
        <v>45473</v>
      </c>
      <c r="C333" s="3">
        <f>'Invoices Import 2024'!F333</f>
        <v>45473</v>
      </c>
      <c r="D333" s="3">
        <f>'Invoices Import 2024'!P333</f>
        <v>45480</v>
      </c>
      <c r="E333" t="str">
        <f>'Invoices Import 2024'!N333</f>
        <v>4010202</v>
      </c>
      <c r="F333" s="2" t="str">
        <f>'Invoices Import 2024'!Y333</f>
        <v>صنف لتسجيل موازنة المبيعات 2024</v>
      </c>
      <c r="G333" s="2">
        <f>'Invoices Import 2024'!Z333</f>
        <v>1</v>
      </c>
      <c r="H333" s="11">
        <f>'Invoices Import 2024'!H333</f>
        <v>190501</v>
      </c>
      <c r="I333" s="2" t="str">
        <f>'Invoices Import 2024'!M333</f>
        <v>{"851": 100.0}</v>
      </c>
      <c r="J333" s="4" t="str">
        <f>'Invoices Import 2024'!X333</f>
        <v>15%</v>
      </c>
    </row>
    <row r="334" spans="1:10" x14ac:dyDescent="0.2">
      <c r="A334" s="2" t="str">
        <f>'Invoices Import 2024'!J334</f>
        <v/>
      </c>
      <c r="B334" s="3" t="str">
        <f>'Invoices Import 2024'!E334</f>
        <v/>
      </c>
      <c r="C334" s="3" t="str">
        <f>'Invoices Import 2024'!F334</f>
        <v/>
      </c>
      <c r="D334" s="3" t="str">
        <f>'Invoices Import 2024'!P334</f>
        <v/>
      </c>
      <c r="E334" t="str">
        <f>'Invoices Import 2024'!N334</f>
        <v>101011002</v>
      </c>
      <c r="F334" s="2" t="str">
        <f>'Invoices Import 2024'!Y334</f>
        <v>خصم ضمان أعمال</v>
      </c>
      <c r="G334" s="2">
        <f>'Invoices Import 2024'!Z334</f>
        <v>-1</v>
      </c>
      <c r="H334" s="11">
        <f>'Invoices Import 2024'!H334</f>
        <v>38100</v>
      </c>
      <c r="I334" s="2" t="str">
        <f>'Invoices Import 2024'!M334</f>
        <v>{"851": 100.0}</v>
      </c>
      <c r="J334" s="4" t="str">
        <f>'Invoices Import 2024'!X334</f>
        <v/>
      </c>
    </row>
    <row r="335" spans="1:10" x14ac:dyDescent="0.2">
      <c r="A335" s="2" t="str">
        <f>'Invoices Import 2024'!J335</f>
        <v/>
      </c>
      <c r="B335" s="3" t="str">
        <f>'Invoices Import 2024'!E335</f>
        <v/>
      </c>
      <c r="C335" s="3" t="str">
        <f>'Invoices Import 2024'!F335</f>
        <v/>
      </c>
      <c r="D335" s="3" t="str">
        <f>'Invoices Import 2024'!P335</f>
        <v/>
      </c>
      <c r="E335" t="str">
        <f>'Invoices Import 2024'!N335</f>
        <v>2010306</v>
      </c>
      <c r="F335" s="2" t="str">
        <f>'Invoices Import 2024'!Y335</f>
        <v>خصم دفعة مقدمة</v>
      </c>
      <c r="G335" s="2">
        <f>'Invoices Import 2024'!Z335</f>
        <v>-1</v>
      </c>
      <c r="H335" s="11">
        <f>'Invoices Import 2024'!H335</f>
        <v>19050</v>
      </c>
      <c r="I335" s="2" t="str">
        <f>'Invoices Import 2024'!M335</f>
        <v>{"851": 100.0}</v>
      </c>
      <c r="J335" s="4" t="str">
        <f>'Invoices Import 2024'!X335</f>
        <v>15%</v>
      </c>
    </row>
    <row r="336" spans="1:10" x14ac:dyDescent="0.2">
      <c r="A336" s="2" t="str">
        <f>'Invoices Import 2024'!J336</f>
        <v>شركة نسما للصناعات المتحدة</v>
      </c>
      <c r="B336" s="3">
        <f>'Invoices Import 2024'!E336</f>
        <v>45473</v>
      </c>
      <c r="C336" s="3">
        <f>'Invoices Import 2024'!F336</f>
        <v>45473</v>
      </c>
      <c r="D336" s="3">
        <f>'Invoices Import 2024'!P336</f>
        <v>45563</v>
      </c>
      <c r="E336" t="str">
        <f>'Invoices Import 2024'!N336</f>
        <v>4010202</v>
      </c>
      <c r="F336" s="2" t="str">
        <f>'Invoices Import 2024'!Y336</f>
        <v>صنف لتسجيل موازنة المبيعات 2024</v>
      </c>
      <c r="G336" s="2">
        <f>'Invoices Import 2024'!Z336</f>
        <v>1</v>
      </c>
      <c r="H336" s="11">
        <f>'Invoices Import 2024'!H336</f>
        <v>205662</v>
      </c>
      <c r="I336" s="2" t="str">
        <f>'Invoices Import 2024'!M336</f>
        <v>{"1023": 100.0}</v>
      </c>
      <c r="J336" s="4" t="str">
        <f>'Invoices Import 2024'!X336</f>
        <v>15%</v>
      </c>
    </row>
    <row r="337" spans="1:10" x14ac:dyDescent="0.2">
      <c r="A337" s="2" t="str">
        <f>'Invoices Import 2024'!J337</f>
        <v/>
      </c>
      <c r="B337" s="3" t="str">
        <f>'Invoices Import 2024'!E337</f>
        <v/>
      </c>
      <c r="C337" s="3" t="str">
        <f>'Invoices Import 2024'!F337</f>
        <v/>
      </c>
      <c r="D337" s="3" t="str">
        <f>'Invoices Import 2024'!P337</f>
        <v/>
      </c>
      <c r="E337" t="str">
        <f>'Invoices Import 2024'!N337</f>
        <v>101011002</v>
      </c>
      <c r="F337" s="2" t="str">
        <f>'Invoices Import 2024'!Y337</f>
        <v>خصم ضمان أعمال</v>
      </c>
      <c r="G337" s="2">
        <f>'Invoices Import 2024'!Z337</f>
        <v>-1</v>
      </c>
      <c r="H337" s="11">
        <f>'Invoices Import 2024'!H337</f>
        <v>8103</v>
      </c>
      <c r="I337" s="2" t="str">
        <f>'Invoices Import 2024'!M337</f>
        <v>{"1023": 100.0}</v>
      </c>
      <c r="J337" s="4" t="str">
        <f>'Invoices Import 2024'!X337</f>
        <v/>
      </c>
    </row>
    <row r="338" spans="1:10" x14ac:dyDescent="0.2">
      <c r="A338" s="2" t="str">
        <f>'Invoices Import 2024'!J338</f>
        <v/>
      </c>
      <c r="B338" s="3" t="str">
        <f>'Invoices Import 2024'!E338</f>
        <v/>
      </c>
      <c r="C338" s="3" t="str">
        <f>'Invoices Import 2024'!F338</f>
        <v/>
      </c>
      <c r="D338" s="3" t="str">
        <f>'Invoices Import 2024'!P338</f>
        <v/>
      </c>
      <c r="E338" t="str">
        <f>'Invoices Import 2024'!N338</f>
        <v>2010306</v>
      </c>
      <c r="F338" s="2" t="str">
        <f>'Invoices Import 2024'!Y338</f>
        <v>خصم دفعة مقدمة</v>
      </c>
      <c r="G338" s="2">
        <f>'Invoices Import 2024'!Z338</f>
        <v>-1</v>
      </c>
      <c r="H338" s="11">
        <f>'Invoices Import 2024'!H338</f>
        <v>10283</v>
      </c>
      <c r="I338" s="2" t="str">
        <f>'Invoices Import 2024'!M338</f>
        <v>{"1023": 100.0}</v>
      </c>
      <c r="J338" s="4" t="str">
        <f>'Invoices Import 2024'!X338</f>
        <v>15%</v>
      </c>
    </row>
    <row r="339" spans="1:10" x14ac:dyDescent="0.2">
      <c r="A339" s="2" t="str">
        <f>'Invoices Import 2024'!J339</f>
        <v>شركة امد العربية للاستثمار المحدودة</v>
      </c>
      <c r="B339" s="3">
        <f>'Invoices Import 2024'!E339</f>
        <v>45473</v>
      </c>
      <c r="C339" s="3">
        <f>'Invoices Import 2024'!F339</f>
        <v>45473</v>
      </c>
      <c r="D339" s="3">
        <f>'Invoices Import 2024'!P339</f>
        <v>45480</v>
      </c>
      <c r="E339" t="str">
        <f>'Invoices Import 2024'!N339</f>
        <v>4010202</v>
      </c>
      <c r="F339" s="2" t="str">
        <f>'Invoices Import 2024'!Y339</f>
        <v>صنف لتسجيل موازنة المبيعات 2024</v>
      </c>
      <c r="G339" s="2">
        <f>'Invoices Import 2024'!Z339</f>
        <v>1</v>
      </c>
      <c r="H339" s="11">
        <f>'Invoices Import 2024'!H339</f>
        <v>2039565</v>
      </c>
      <c r="I339" s="2" t="str">
        <f>'Invoices Import 2024'!M339</f>
        <v>{"1012": 100.0}</v>
      </c>
      <c r="J339" s="4" t="str">
        <f>'Invoices Import 2024'!X339</f>
        <v>15%</v>
      </c>
    </row>
    <row r="340" spans="1:10" x14ac:dyDescent="0.2">
      <c r="A340" s="2" t="str">
        <f>'Invoices Import 2024'!J340</f>
        <v/>
      </c>
      <c r="B340" s="3" t="str">
        <f>'Invoices Import 2024'!E340</f>
        <v/>
      </c>
      <c r="C340" s="3" t="str">
        <f>'Invoices Import 2024'!F340</f>
        <v/>
      </c>
      <c r="D340" s="3" t="str">
        <f>'Invoices Import 2024'!P340</f>
        <v/>
      </c>
      <c r="E340" t="str">
        <f>'Invoices Import 2024'!N340</f>
        <v>101011002</v>
      </c>
      <c r="F340" s="2" t="str">
        <f>'Invoices Import 2024'!Y340</f>
        <v>خصم ضمان أعمال</v>
      </c>
      <c r="G340" s="2">
        <f>'Invoices Import 2024'!Z340</f>
        <v>-1</v>
      </c>
      <c r="H340" s="11">
        <f>'Invoices Import 2024'!H340</f>
        <v>611870</v>
      </c>
      <c r="I340" s="2" t="str">
        <f>'Invoices Import 2024'!M340</f>
        <v>{"1012": 100.0}</v>
      </c>
      <c r="J340" s="4" t="str">
        <f>'Invoices Import 2024'!X340</f>
        <v/>
      </c>
    </row>
    <row r="341" spans="1:10" x14ac:dyDescent="0.2">
      <c r="A341" s="2" t="str">
        <f>'Invoices Import 2024'!J341</f>
        <v>شركة بى اى سى العربية المحدودة</v>
      </c>
      <c r="B341" s="3">
        <f>'Invoices Import 2024'!E341</f>
        <v>45473</v>
      </c>
      <c r="C341" s="3">
        <f>'Invoices Import 2024'!F341</f>
        <v>45473</v>
      </c>
      <c r="D341" s="3">
        <f>'Invoices Import 2024'!P341</f>
        <v>45503</v>
      </c>
      <c r="E341" t="str">
        <f>'Invoices Import 2024'!N341</f>
        <v>4010202</v>
      </c>
      <c r="F341" s="2" t="str">
        <f>'Invoices Import 2024'!Y341</f>
        <v>صنف لتسجيل موازنة المبيعات 2024</v>
      </c>
      <c r="G341" s="2">
        <f>'Invoices Import 2024'!Z341</f>
        <v>1</v>
      </c>
      <c r="H341" s="11">
        <f>'Invoices Import 2024'!H341</f>
        <v>311000</v>
      </c>
      <c r="I341" s="2" t="str">
        <f>'Invoices Import 2024'!M341</f>
        <v>{"800": 100.0}</v>
      </c>
      <c r="J341" s="4" t="str">
        <f>'Invoices Import 2024'!X341</f>
        <v>15%</v>
      </c>
    </row>
    <row r="342" spans="1:10" x14ac:dyDescent="0.2">
      <c r="A342" s="2" t="str">
        <f>'Invoices Import 2024'!J342</f>
        <v/>
      </c>
      <c r="B342" s="3" t="str">
        <f>'Invoices Import 2024'!E342</f>
        <v/>
      </c>
      <c r="C342" s="3" t="str">
        <f>'Invoices Import 2024'!F342</f>
        <v/>
      </c>
      <c r="D342" s="3" t="str">
        <f>'Invoices Import 2024'!P342</f>
        <v/>
      </c>
      <c r="E342" t="str">
        <f>'Invoices Import 2024'!N342</f>
        <v>101011002</v>
      </c>
      <c r="F342" s="2" t="str">
        <f>'Invoices Import 2024'!Y342</f>
        <v>خصم ضمان أعمال</v>
      </c>
      <c r="G342" s="2">
        <f>'Invoices Import 2024'!Z342</f>
        <v>-1</v>
      </c>
      <c r="H342" s="11">
        <f>'Invoices Import 2024'!H342</f>
        <v>0</v>
      </c>
      <c r="I342" s="2" t="str">
        <f>'Invoices Import 2024'!M342</f>
        <v>{"800": 100.0}</v>
      </c>
      <c r="J342" s="4" t="str">
        <f>'Invoices Import 2024'!X342</f>
        <v/>
      </c>
    </row>
    <row r="343" spans="1:10" x14ac:dyDescent="0.2">
      <c r="A343" s="2" t="str">
        <f>'Invoices Import 2024'!J343</f>
        <v/>
      </c>
      <c r="B343" s="3" t="str">
        <f>'Invoices Import 2024'!E343</f>
        <v/>
      </c>
      <c r="C343" s="3" t="str">
        <f>'Invoices Import 2024'!F343</f>
        <v/>
      </c>
      <c r="D343" s="3" t="str">
        <f>'Invoices Import 2024'!P343</f>
        <v/>
      </c>
      <c r="E343" t="str">
        <f>'Invoices Import 2024'!N343</f>
        <v>2010306</v>
      </c>
      <c r="F343" s="2" t="str">
        <f>'Invoices Import 2024'!Y343</f>
        <v>خصم دفعة مقدمة</v>
      </c>
      <c r="G343" s="2">
        <f>'Invoices Import 2024'!Z343</f>
        <v>-1</v>
      </c>
      <c r="H343" s="11">
        <f>'Invoices Import 2024'!H343</f>
        <v>31100</v>
      </c>
      <c r="I343" s="2" t="str">
        <f>'Invoices Import 2024'!M343</f>
        <v>{"800": 100.0}</v>
      </c>
      <c r="J343" s="4" t="str">
        <f>'Invoices Import 2024'!X343</f>
        <v>15%</v>
      </c>
    </row>
    <row r="344" spans="1:10" x14ac:dyDescent="0.2">
      <c r="A344" s="2" t="str">
        <f>'Invoices Import 2024'!J344</f>
        <v>شركة العراب للمقاولات</v>
      </c>
      <c r="B344" s="3">
        <f>'Invoices Import 2024'!E344</f>
        <v>45473</v>
      </c>
      <c r="C344" s="3">
        <f>'Invoices Import 2024'!F344</f>
        <v>45473</v>
      </c>
      <c r="D344" s="3">
        <f>'Invoices Import 2024'!P344</f>
        <v>45480</v>
      </c>
      <c r="E344" t="str">
        <f>'Invoices Import 2024'!N344</f>
        <v>4010202</v>
      </c>
      <c r="F344" s="2" t="str">
        <f>'Invoices Import 2024'!Y344</f>
        <v>صنف لتسجيل موازنة المبيعات 2024</v>
      </c>
      <c r="G344" s="2">
        <f>'Invoices Import 2024'!Z344</f>
        <v>1</v>
      </c>
      <c r="H344" s="11">
        <f>'Invoices Import 2024'!H344</f>
        <v>460832</v>
      </c>
      <c r="I344" s="2" t="str">
        <f>'Invoices Import 2024'!M344</f>
        <v>{"910": 100.0}</v>
      </c>
      <c r="J344" s="4" t="str">
        <f>'Invoices Import 2024'!X344</f>
        <v>15%</v>
      </c>
    </row>
    <row r="345" spans="1:10" x14ac:dyDescent="0.2">
      <c r="A345" s="2" t="str">
        <f>'Invoices Import 2024'!J345</f>
        <v/>
      </c>
      <c r="B345" s="3" t="str">
        <f>'Invoices Import 2024'!E345</f>
        <v/>
      </c>
      <c r="C345" s="3" t="str">
        <f>'Invoices Import 2024'!F345</f>
        <v/>
      </c>
      <c r="D345" s="3" t="str">
        <f>'Invoices Import 2024'!P345</f>
        <v/>
      </c>
      <c r="E345" t="str">
        <f>'Invoices Import 2024'!N345</f>
        <v>101011002</v>
      </c>
      <c r="F345" s="2" t="str">
        <f>'Invoices Import 2024'!Y345</f>
        <v>خصم ضمان أعمال</v>
      </c>
      <c r="G345" s="2">
        <f>'Invoices Import 2024'!Z345</f>
        <v>-1</v>
      </c>
      <c r="H345" s="11">
        <f>'Invoices Import 2024'!H345</f>
        <v>92166</v>
      </c>
      <c r="I345" s="2" t="str">
        <f>'Invoices Import 2024'!M345</f>
        <v>{"910": 100.0}</v>
      </c>
      <c r="J345" s="4" t="str">
        <f>'Invoices Import 2024'!X345</f>
        <v/>
      </c>
    </row>
    <row r="346" spans="1:10" x14ac:dyDescent="0.2">
      <c r="A346" s="2" t="str">
        <f>'Invoices Import 2024'!J346</f>
        <v/>
      </c>
      <c r="B346" s="3" t="str">
        <f>'Invoices Import 2024'!E346</f>
        <v/>
      </c>
      <c r="C346" s="3" t="str">
        <f>'Invoices Import 2024'!F346</f>
        <v/>
      </c>
      <c r="D346" s="3" t="str">
        <f>'Invoices Import 2024'!P346</f>
        <v/>
      </c>
      <c r="E346" t="str">
        <f>'Invoices Import 2024'!N346</f>
        <v>2010306</v>
      </c>
      <c r="F346" s="2" t="str">
        <f>'Invoices Import 2024'!Y346</f>
        <v>خصم دفعة مقدمة</v>
      </c>
      <c r="G346" s="2">
        <f>'Invoices Import 2024'!Z346</f>
        <v>-1</v>
      </c>
      <c r="H346" s="11">
        <f>'Invoices Import 2024'!H346</f>
        <v>46083</v>
      </c>
      <c r="I346" s="2" t="str">
        <f>'Invoices Import 2024'!M346</f>
        <v>{"910": 100.0}</v>
      </c>
      <c r="J346" s="4" t="str">
        <f>'Invoices Import 2024'!X346</f>
        <v>15%</v>
      </c>
    </row>
    <row r="347" spans="1:10" x14ac:dyDescent="0.2">
      <c r="A347" s="2" t="str">
        <f>'Invoices Import 2024'!J347</f>
        <v>شركة شابورجي بالونجي ميد ايست المحدوده</v>
      </c>
      <c r="B347" s="3">
        <f>'Invoices Import 2024'!E347</f>
        <v>45473</v>
      </c>
      <c r="C347" s="3">
        <f>'Invoices Import 2024'!F347</f>
        <v>45473</v>
      </c>
      <c r="D347" s="3">
        <f>'Invoices Import 2024'!P347</f>
        <v>45487</v>
      </c>
      <c r="E347" t="str">
        <f>'Invoices Import 2024'!N347</f>
        <v>4010202</v>
      </c>
      <c r="F347" s="2" t="str">
        <f>'Invoices Import 2024'!Y347</f>
        <v>صنف لتسجيل موازنة المبيعات 2024</v>
      </c>
      <c r="G347" s="2">
        <f>'Invoices Import 2024'!Z347</f>
        <v>1</v>
      </c>
      <c r="H347" s="11">
        <f>'Invoices Import 2024'!H347</f>
        <v>8689983</v>
      </c>
      <c r="I347" s="2" t="str">
        <f>'Invoices Import 2024'!M347</f>
        <v>{"1028": 100.0}</v>
      </c>
      <c r="J347" s="4" t="str">
        <f>'Invoices Import 2024'!X347</f>
        <v>15%</v>
      </c>
    </row>
    <row r="348" spans="1:10" x14ac:dyDescent="0.2">
      <c r="A348" s="2" t="str">
        <f>'Invoices Import 2024'!J348</f>
        <v/>
      </c>
      <c r="B348" s="3" t="str">
        <f>'Invoices Import 2024'!E348</f>
        <v/>
      </c>
      <c r="C348" s="3" t="str">
        <f>'Invoices Import 2024'!F348</f>
        <v/>
      </c>
      <c r="D348" s="3" t="str">
        <f>'Invoices Import 2024'!P348</f>
        <v/>
      </c>
      <c r="E348" t="str">
        <f>'Invoices Import 2024'!N348</f>
        <v>101011002</v>
      </c>
      <c r="F348" s="2" t="str">
        <f>'Invoices Import 2024'!Y348</f>
        <v>خصم ضمان أعمال</v>
      </c>
      <c r="G348" s="2">
        <f>'Invoices Import 2024'!Z348</f>
        <v>-1</v>
      </c>
      <c r="H348" s="11">
        <f>'Invoices Import 2024'!H348</f>
        <v>1737997</v>
      </c>
      <c r="I348" s="2" t="str">
        <f>'Invoices Import 2024'!M348</f>
        <v>{"1028": 100.0}</v>
      </c>
      <c r="J348" s="4" t="str">
        <f>'Invoices Import 2024'!X348</f>
        <v/>
      </c>
    </row>
    <row r="349" spans="1:10" x14ac:dyDescent="0.2">
      <c r="A349" s="2" t="str">
        <f>'Invoices Import 2024'!J349</f>
        <v/>
      </c>
      <c r="B349" s="3" t="str">
        <f>'Invoices Import 2024'!E349</f>
        <v/>
      </c>
      <c r="C349" s="3" t="str">
        <f>'Invoices Import 2024'!F349</f>
        <v/>
      </c>
      <c r="D349" s="3" t="str">
        <f>'Invoices Import 2024'!P349</f>
        <v/>
      </c>
      <c r="E349" t="str">
        <f>'Invoices Import 2024'!N349</f>
        <v>2010306</v>
      </c>
      <c r="F349" s="2" t="str">
        <f>'Invoices Import 2024'!Y349</f>
        <v>خصم دفعة مقدمة</v>
      </c>
      <c r="G349" s="2">
        <f>'Invoices Import 2024'!Z349</f>
        <v>-1</v>
      </c>
      <c r="H349" s="11">
        <f>'Invoices Import 2024'!H349</f>
        <v>868998</v>
      </c>
      <c r="I349" s="2" t="str">
        <f>'Invoices Import 2024'!M349</f>
        <v>{"1028": 100.0}</v>
      </c>
      <c r="J349" s="4" t="str">
        <f>'Invoices Import 2024'!X349</f>
        <v>15%</v>
      </c>
    </row>
    <row r="350" spans="1:10" x14ac:dyDescent="0.2">
      <c r="A350" s="2" t="str">
        <f>'Invoices Import 2024'!J350</f>
        <v>شركة ارميتال للصناعات المعدنيه المحدوده</v>
      </c>
      <c r="B350" s="3">
        <f>'Invoices Import 2024'!E350</f>
        <v>45473</v>
      </c>
      <c r="C350" s="3">
        <f>'Invoices Import 2024'!F350</f>
        <v>45473</v>
      </c>
      <c r="D350" s="3">
        <f>'Invoices Import 2024'!P350</f>
        <v>45563</v>
      </c>
      <c r="E350" t="str">
        <f>'Invoices Import 2024'!N350</f>
        <v>4010202</v>
      </c>
      <c r="F350" s="2" t="str">
        <f>'Invoices Import 2024'!Y350</f>
        <v>صنف لتسجيل موازنة المبيعات 2024</v>
      </c>
      <c r="G350" s="2">
        <f>'Invoices Import 2024'!Z350</f>
        <v>1</v>
      </c>
      <c r="H350" s="11">
        <f>'Invoices Import 2024'!H350</f>
        <v>600000</v>
      </c>
      <c r="I350" s="2" t="str">
        <f>'Invoices Import 2024'!M350</f>
        <v>{"854": 100.0}</v>
      </c>
      <c r="J350" s="4" t="str">
        <f>'Invoices Import 2024'!X350</f>
        <v>15%</v>
      </c>
    </row>
    <row r="351" spans="1:10" x14ac:dyDescent="0.2">
      <c r="A351" s="2" t="str">
        <f>'Invoices Import 2024'!J351</f>
        <v/>
      </c>
      <c r="B351" s="3" t="str">
        <f>'Invoices Import 2024'!E351</f>
        <v/>
      </c>
      <c r="C351" s="3" t="str">
        <f>'Invoices Import 2024'!F351</f>
        <v/>
      </c>
      <c r="D351" s="3" t="str">
        <f>'Invoices Import 2024'!P351</f>
        <v/>
      </c>
      <c r="E351" t="str">
        <f>'Invoices Import 2024'!N351</f>
        <v>101011002</v>
      </c>
      <c r="F351" s="2" t="str">
        <f>'Invoices Import 2024'!Y351</f>
        <v>خصم ضمان أعمال</v>
      </c>
      <c r="G351" s="2">
        <f>'Invoices Import 2024'!Z351</f>
        <v>-1</v>
      </c>
      <c r="H351" s="11">
        <f>'Invoices Import 2024'!H351</f>
        <v>240000</v>
      </c>
      <c r="I351" s="2" t="str">
        <f>'Invoices Import 2024'!M351</f>
        <v>{"854": 100.0}</v>
      </c>
      <c r="J351" s="4" t="str">
        <f>'Invoices Import 2024'!X351</f>
        <v/>
      </c>
    </row>
    <row r="352" spans="1:10" x14ac:dyDescent="0.2">
      <c r="A352" s="2" t="str">
        <f>'Invoices Import 2024'!J352</f>
        <v/>
      </c>
      <c r="B352" s="3" t="str">
        <f>'Invoices Import 2024'!E352</f>
        <v/>
      </c>
      <c r="C352" s="3" t="str">
        <f>'Invoices Import 2024'!F352</f>
        <v/>
      </c>
      <c r="D352" s="3" t="str">
        <f>'Invoices Import 2024'!P352</f>
        <v/>
      </c>
      <c r="E352" t="str">
        <f>'Invoices Import 2024'!N352</f>
        <v>2010306</v>
      </c>
      <c r="F352" s="2" t="str">
        <f>'Invoices Import 2024'!Y352</f>
        <v>خصم دفعة مقدمة</v>
      </c>
      <c r="G352" s="2">
        <f>'Invoices Import 2024'!Z352</f>
        <v>-1</v>
      </c>
      <c r="H352" s="11">
        <f>'Invoices Import 2024'!H352</f>
        <v>60000</v>
      </c>
      <c r="I352" s="2" t="str">
        <f>'Invoices Import 2024'!M352</f>
        <v>{"854": 100.0}</v>
      </c>
      <c r="J352" s="4" t="str">
        <f>'Invoices Import 2024'!X352</f>
        <v>15%</v>
      </c>
    </row>
    <row r="353" spans="1:10" x14ac:dyDescent="0.2">
      <c r="A353" s="2" t="str">
        <f>'Invoices Import 2024'!J353</f>
        <v>KAIG</v>
      </c>
      <c r="B353" s="3">
        <f>'Invoices Import 2024'!E353</f>
        <v>45473</v>
      </c>
      <c r="C353" s="3">
        <f>'Invoices Import 2024'!F353</f>
        <v>45473</v>
      </c>
      <c r="D353" s="3">
        <f>'Invoices Import 2024'!P353</f>
        <v>45503</v>
      </c>
      <c r="E353" t="str">
        <f>'Invoices Import 2024'!N353</f>
        <v>4010202</v>
      </c>
      <c r="F353" s="2" t="str">
        <f>'Invoices Import 2024'!Y353</f>
        <v>صنف لتسجيل موازنة المبيعات 2024</v>
      </c>
      <c r="G353" s="2">
        <f>'Invoices Import 2024'!Z353</f>
        <v>1</v>
      </c>
      <c r="H353" s="11">
        <f>'Invoices Import 2024'!H353</f>
        <v>831414</v>
      </c>
      <c r="I353" s="2" t="str">
        <f>'Invoices Import 2024'!M353</f>
        <v>{"991": 100.0}</v>
      </c>
      <c r="J353" s="4" t="str">
        <f>'Invoices Import 2024'!X353</f>
        <v>15%</v>
      </c>
    </row>
    <row r="354" spans="1:10" x14ac:dyDescent="0.2">
      <c r="A354" s="2" t="str">
        <f>'Invoices Import 2024'!J354</f>
        <v/>
      </c>
      <c r="B354" s="3" t="str">
        <f>'Invoices Import 2024'!E354</f>
        <v/>
      </c>
      <c r="C354" s="3" t="str">
        <f>'Invoices Import 2024'!F354</f>
        <v/>
      </c>
      <c r="D354" s="3" t="str">
        <f>'Invoices Import 2024'!P354</f>
        <v/>
      </c>
      <c r="E354" t="str">
        <f>'Invoices Import 2024'!N354</f>
        <v>101011002</v>
      </c>
      <c r="F354" s="2" t="str">
        <f>'Invoices Import 2024'!Y354</f>
        <v>خصم ضمان أعمال</v>
      </c>
      <c r="G354" s="2">
        <f>'Invoices Import 2024'!Z354</f>
        <v>-1</v>
      </c>
      <c r="H354" s="11">
        <f>'Invoices Import 2024'!H354</f>
        <v>207854</v>
      </c>
      <c r="I354" s="2" t="str">
        <f>'Invoices Import 2024'!M354</f>
        <v>{"991": 100.0}</v>
      </c>
      <c r="J354" s="4" t="str">
        <f>'Invoices Import 2024'!X354</f>
        <v/>
      </c>
    </row>
    <row r="355" spans="1:10" x14ac:dyDescent="0.2">
      <c r="A355" s="2" t="str">
        <f>'Invoices Import 2024'!J355</f>
        <v/>
      </c>
      <c r="B355" s="3" t="str">
        <f>'Invoices Import 2024'!E355</f>
        <v/>
      </c>
      <c r="C355" s="3" t="str">
        <f>'Invoices Import 2024'!F355</f>
        <v/>
      </c>
      <c r="D355" s="3" t="str">
        <f>'Invoices Import 2024'!P355</f>
        <v/>
      </c>
      <c r="E355" t="str">
        <f>'Invoices Import 2024'!N355</f>
        <v>2010306</v>
      </c>
      <c r="F355" s="2" t="str">
        <f>'Invoices Import 2024'!Y355</f>
        <v>خصم دفعة مقدمة</v>
      </c>
      <c r="G355" s="2">
        <f>'Invoices Import 2024'!Z355</f>
        <v>-1</v>
      </c>
      <c r="H355" s="11">
        <f>'Invoices Import 2024'!H355</f>
        <v>83141</v>
      </c>
      <c r="I355" s="2" t="str">
        <f>'Invoices Import 2024'!M355</f>
        <v>{"991": 100.0}</v>
      </c>
      <c r="J355" s="4" t="str">
        <f>'Invoices Import 2024'!X355</f>
        <v>15%</v>
      </c>
    </row>
    <row r="356" spans="1:10" ht="28.5" x14ac:dyDescent="0.2">
      <c r="A356" s="2" t="str">
        <f>'Invoices Import 2024'!J356</f>
        <v>AL mishraq project - saudico-Aluminum</v>
      </c>
      <c r="B356" s="3">
        <f>'Invoices Import 2024'!E356</f>
        <v>45473</v>
      </c>
      <c r="C356" s="3">
        <f>'Invoices Import 2024'!F356</f>
        <v>45473</v>
      </c>
      <c r="D356" s="3">
        <f>'Invoices Import 2024'!P356</f>
        <v>45518</v>
      </c>
      <c r="E356" t="str">
        <f>'Invoices Import 2024'!N356</f>
        <v>4010202</v>
      </c>
      <c r="F356" s="2" t="str">
        <f>'Invoices Import 2024'!Y356</f>
        <v>صنف لتسجيل موازنة المبيعات 2024</v>
      </c>
      <c r="G356" s="2">
        <f>'Invoices Import 2024'!Z356</f>
        <v>1</v>
      </c>
      <c r="H356" s="11">
        <f>'Invoices Import 2024'!H356</f>
        <v>1292079</v>
      </c>
      <c r="I356" s="2" t="str">
        <f>'Invoices Import 2024'!M356</f>
        <v>{"1026": 100.0}</v>
      </c>
      <c r="J356" s="4" t="str">
        <f>'Invoices Import 2024'!X356</f>
        <v>15%</v>
      </c>
    </row>
    <row r="357" spans="1:10" x14ac:dyDescent="0.2">
      <c r="A357" s="2" t="str">
        <f>'Invoices Import 2024'!J357</f>
        <v/>
      </c>
      <c r="B357" s="3" t="str">
        <f>'Invoices Import 2024'!E357</f>
        <v/>
      </c>
      <c r="C357" s="3" t="str">
        <f>'Invoices Import 2024'!F357</f>
        <v/>
      </c>
      <c r="D357" s="3" t="str">
        <f>'Invoices Import 2024'!P357</f>
        <v/>
      </c>
      <c r="E357" t="str">
        <f>'Invoices Import 2024'!N357</f>
        <v>101011002</v>
      </c>
      <c r="F357" s="2" t="str">
        <f>'Invoices Import 2024'!Y357</f>
        <v>خصم ضمان أعمال</v>
      </c>
      <c r="G357" s="2">
        <f>'Invoices Import 2024'!Z357</f>
        <v>-1</v>
      </c>
      <c r="H357" s="11">
        <f>'Invoices Import 2024'!H357</f>
        <v>258416</v>
      </c>
      <c r="I357" s="2" t="str">
        <f>'Invoices Import 2024'!M357</f>
        <v>{"1026": 100.0}</v>
      </c>
      <c r="J357" s="4" t="str">
        <f>'Invoices Import 2024'!X357</f>
        <v/>
      </c>
    </row>
    <row r="358" spans="1:10" x14ac:dyDescent="0.2">
      <c r="A358" s="2" t="str">
        <f>'Invoices Import 2024'!J358</f>
        <v/>
      </c>
      <c r="B358" s="3" t="str">
        <f>'Invoices Import 2024'!E358</f>
        <v/>
      </c>
      <c r="C358" s="3" t="str">
        <f>'Invoices Import 2024'!F358</f>
        <v/>
      </c>
      <c r="D358" s="3" t="str">
        <f>'Invoices Import 2024'!P358</f>
        <v/>
      </c>
      <c r="E358" t="str">
        <f>'Invoices Import 2024'!N358</f>
        <v>2010306</v>
      </c>
      <c r="F358" s="2" t="str">
        <f>'Invoices Import 2024'!Y358</f>
        <v>خصم دفعة مقدمة</v>
      </c>
      <c r="G358" s="2">
        <f>'Invoices Import 2024'!Z358</f>
        <v>-1</v>
      </c>
      <c r="H358" s="11">
        <f>'Invoices Import 2024'!H358</f>
        <v>129208</v>
      </c>
      <c r="I358" s="2" t="str">
        <f>'Invoices Import 2024'!M358</f>
        <v>{"1026": 100.0}</v>
      </c>
      <c r="J358" s="4" t="str">
        <f>'Invoices Import 2024'!X358</f>
        <v>15%</v>
      </c>
    </row>
    <row r="359" spans="1:10" x14ac:dyDescent="0.2">
      <c r="A359" s="2" t="str">
        <f>'Invoices Import 2024'!J359</f>
        <v>AL mishraq project - saudico-Steel</v>
      </c>
      <c r="B359" s="3">
        <f>'Invoices Import 2024'!E359</f>
        <v>45473</v>
      </c>
      <c r="C359" s="3">
        <f>'Invoices Import 2024'!F359</f>
        <v>45473</v>
      </c>
      <c r="D359" s="3">
        <f>'Invoices Import 2024'!P359</f>
        <v>45518</v>
      </c>
      <c r="E359" t="str">
        <f>'Invoices Import 2024'!N359</f>
        <v>4010202</v>
      </c>
      <c r="F359" s="2" t="str">
        <f>'Invoices Import 2024'!Y359</f>
        <v>صنف لتسجيل موازنة المبيعات 2024</v>
      </c>
      <c r="G359" s="2">
        <f>'Invoices Import 2024'!Z359</f>
        <v>1</v>
      </c>
      <c r="H359" s="11">
        <f>'Invoices Import 2024'!H359</f>
        <v>1247265</v>
      </c>
      <c r="I359" s="2" t="str">
        <f>'Invoices Import 2024'!M359</f>
        <v>{"1025": 100.0}</v>
      </c>
      <c r="J359" s="4" t="str">
        <f>'Invoices Import 2024'!X359</f>
        <v>15%</v>
      </c>
    </row>
    <row r="360" spans="1:10" x14ac:dyDescent="0.2">
      <c r="A360" s="2" t="str">
        <f>'Invoices Import 2024'!J360</f>
        <v/>
      </c>
      <c r="B360" s="3" t="str">
        <f>'Invoices Import 2024'!E360</f>
        <v/>
      </c>
      <c r="C360" s="3" t="str">
        <f>'Invoices Import 2024'!F360</f>
        <v/>
      </c>
      <c r="D360" s="3" t="str">
        <f>'Invoices Import 2024'!P360</f>
        <v/>
      </c>
      <c r="E360" t="str">
        <f>'Invoices Import 2024'!N360</f>
        <v>101011002</v>
      </c>
      <c r="F360" s="2" t="str">
        <f>'Invoices Import 2024'!Y360</f>
        <v>خصم ضمان أعمال</v>
      </c>
      <c r="G360" s="2">
        <f>'Invoices Import 2024'!Z360</f>
        <v>-1</v>
      </c>
      <c r="H360" s="11">
        <f>'Invoices Import 2024'!H360</f>
        <v>498906</v>
      </c>
      <c r="I360" s="2" t="str">
        <f>'Invoices Import 2024'!M360</f>
        <v>{"1025": 100.0}</v>
      </c>
      <c r="J360" s="4" t="str">
        <f>'Invoices Import 2024'!X360</f>
        <v/>
      </c>
    </row>
    <row r="361" spans="1:10" x14ac:dyDescent="0.2">
      <c r="A361" s="2" t="str">
        <f>'Invoices Import 2024'!J361</f>
        <v/>
      </c>
      <c r="B361" s="3" t="str">
        <f>'Invoices Import 2024'!E361</f>
        <v/>
      </c>
      <c r="C361" s="3" t="str">
        <f>'Invoices Import 2024'!F361</f>
        <v/>
      </c>
      <c r="D361" s="3" t="str">
        <f>'Invoices Import 2024'!P361</f>
        <v/>
      </c>
      <c r="E361" t="str">
        <f>'Invoices Import 2024'!N361</f>
        <v>2010306</v>
      </c>
      <c r="F361" s="2" t="str">
        <f>'Invoices Import 2024'!Y361</f>
        <v>خصم دفعة مقدمة</v>
      </c>
      <c r="G361" s="2">
        <f>'Invoices Import 2024'!Z361</f>
        <v>-1</v>
      </c>
      <c r="H361" s="11">
        <f>'Invoices Import 2024'!H361</f>
        <v>124726</v>
      </c>
      <c r="I361" s="2" t="str">
        <f>'Invoices Import 2024'!M361</f>
        <v>{"1025": 100.0}</v>
      </c>
      <c r="J361" s="4" t="str">
        <f>'Invoices Import 2024'!X361</f>
        <v>15%</v>
      </c>
    </row>
    <row r="362" spans="1:10" x14ac:dyDescent="0.2">
      <c r="A362" s="2" t="str">
        <f>'Invoices Import 2024'!J362</f>
        <v>شركة نسما للصناعات المتحدة</v>
      </c>
      <c r="B362" s="3">
        <f>'Invoices Import 2024'!E362</f>
        <v>45473</v>
      </c>
      <c r="C362" s="3">
        <f>'Invoices Import 2024'!F362</f>
        <v>45473</v>
      </c>
      <c r="D362" s="3">
        <f>'Invoices Import 2024'!P362</f>
        <v>45503</v>
      </c>
      <c r="E362" t="str">
        <f>'Invoices Import 2024'!N362</f>
        <v>4010202</v>
      </c>
      <c r="F362" s="2" t="str">
        <f>'Invoices Import 2024'!Y362</f>
        <v>صنف لتسجيل موازنة المبيعات 2024</v>
      </c>
      <c r="G362" s="2">
        <f>'Invoices Import 2024'!Z362</f>
        <v>1</v>
      </c>
      <c r="H362" s="11">
        <f>'Invoices Import 2024'!H362</f>
        <v>1350000</v>
      </c>
      <c r="I362" s="2" t="str">
        <f>'Invoices Import 2024'!M362</f>
        <v>{"1108": 100.0}</v>
      </c>
      <c r="J362" s="4" t="str">
        <f>'Invoices Import 2024'!X362</f>
        <v>15%</v>
      </c>
    </row>
    <row r="363" spans="1:10" ht="28.5" x14ac:dyDescent="0.2">
      <c r="A363" s="2" t="str">
        <f>'Invoices Import 2024'!J363</f>
        <v>THE RED SEA REAL ESTATE COMPANY</v>
      </c>
      <c r="B363" s="3">
        <f>'Invoices Import 2024'!E363</f>
        <v>45473</v>
      </c>
      <c r="C363" s="3">
        <f>'Invoices Import 2024'!F363</f>
        <v>45473</v>
      </c>
      <c r="D363" s="3">
        <f>'Invoices Import 2024'!P363</f>
        <v>45503</v>
      </c>
      <c r="E363" t="str">
        <f>'Invoices Import 2024'!N363</f>
        <v>4010202</v>
      </c>
      <c r="F363" s="2" t="str">
        <f>'Invoices Import 2024'!Y363</f>
        <v>صنف لتسجيل موازنة المبيعات 2024</v>
      </c>
      <c r="G363" s="2">
        <f>'Invoices Import 2024'!Z363</f>
        <v>1</v>
      </c>
      <c r="H363" s="11">
        <f>'Invoices Import 2024'!H363</f>
        <v>3670431</v>
      </c>
      <c r="I363" s="2" t="str">
        <f>'Invoices Import 2024'!M363</f>
        <v>{"1031": 100.0}</v>
      </c>
      <c r="J363" s="4" t="str">
        <f>'Invoices Import 2024'!X363</f>
        <v>15%</v>
      </c>
    </row>
    <row r="364" spans="1:10" x14ac:dyDescent="0.2">
      <c r="A364" s="2" t="str">
        <f>'Invoices Import 2024'!J364</f>
        <v/>
      </c>
      <c r="B364" s="3" t="str">
        <f>'Invoices Import 2024'!E364</f>
        <v/>
      </c>
      <c r="C364" s="3" t="str">
        <f>'Invoices Import 2024'!F364</f>
        <v/>
      </c>
      <c r="D364" s="3" t="str">
        <f>'Invoices Import 2024'!P364</f>
        <v/>
      </c>
      <c r="E364" t="str">
        <f>'Invoices Import 2024'!N364</f>
        <v>101011002</v>
      </c>
      <c r="F364" s="2" t="str">
        <f>'Invoices Import 2024'!Y364</f>
        <v>خصم ضمان أعمال</v>
      </c>
      <c r="G364" s="2">
        <f>'Invoices Import 2024'!Z364</f>
        <v>-1</v>
      </c>
      <c r="H364" s="11">
        <f>'Invoices Import 2024'!H364</f>
        <v>367043</v>
      </c>
      <c r="I364" s="2" t="str">
        <f>'Invoices Import 2024'!M364</f>
        <v>{"1031": 100.0}</v>
      </c>
      <c r="J364" s="4" t="str">
        <f>'Invoices Import 2024'!X364</f>
        <v/>
      </c>
    </row>
    <row r="365" spans="1:10" x14ac:dyDescent="0.2">
      <c r="A365" s="2" t="str">
        <f>'Invoices Import 2024'!J365</f>
        <v/>
      </c>
      <c r="B365" s="3" t="str">
        <f>'Invoices Import 2024'!E365</f>
        <v/>
      </c>
      <c r="C365" s="3" t="str">
        <f>'Invoices Import 2024'!F365</f>
        <v/>
      </c>
      <c r="D365" s="3" t="str">
        <f>'Invoices Import 2024'!P365</f>
        <v/>
      </c>
      <c r="E365" t="str">
        <f>'Invoices Import 2024'!N365</f>
        <v>2010306</v>
      </c>
      <c r="F365" s="2" t="str">
        <f>'Invoices Import 2024'!Y365</f>
        <v>خصم دفعة مقدمة</v>
      </c>
      <c r="G365" s="2">
        <f>'Invoices Import 2024'!Z365</f>
        <v>-1</v>
      </c>
      <c r="H365" s="11">
        <f>'Invoices Import 2024'!H365</f>
        <v>36704</v>
      </c>
      <c r="I365" s="2" t="str">
        <f>'Invoices Import 2024'!M365</f>
        <v>{"1031": 100.0}</v>
      </c>
      <c r="J365" s="4" t="str">
        <f>'Invoices Import 2024'!X365</f>
        <v>15%</v>
      </c>
    </row>
    <row r="366" spans="1:10" x14ac:dyDescent="0.2">
      <c r="A366" s="2" t="str">
        <f>'Invoices Import 2024'!J366</f>
        <v>HASSAN ALLAM CONSTRUCTION</v>
      </c>
      <c r="B366" s="3">
        <f>'Invoices Import 2024'!E366</f>
        <v>45473</v>
      </c>
      <c r="C366" s="3">
        <f>'Invoices Import 2024'!F366</f>
        <v>45473</v>
      </c>
      <c r="D366" s="3">
        <f>'Invoices Import 2024'!P366</f>
        <v>45487</v>
      </c>
      <c r="E366" t="str">
        <f>'Invoices Import 2024'!N366</f>
        <v>4010202</v>
      </c>
      <c r="F366" s="2" t="str">
        <f>'Invoices Import 2024'!Y366</f>
        <v>صنف لتسجيل موازنة المبيعات 2024</v>
      </c>
      <c r="G366" s="2">
        <f>'Invoices Import 2024'!Z366</f>
        <v>1</v>
      </c>
      <c r="H366" s="11">
        <f>'Invoices Import 2024'!H366</f>
        <v>2000000</v>
      </c>
      <c r="I366" s="2" t="str">
        <f>'Invoices Import 2024'!M366</f>
        <v>{"1034": 100.0}</v>
      </c>
      <c r="J366" s="4" t="str">
        <f>'Invoices Import 2024'!X366</f>
        <v>15%</v>
      </c>
    </row>
    <row r="367" spans="1:10" x14ac:dyDescent="0.2">
      <c r="A367" s="2" t="str">
        <f>'Invoices Import 2024'!J367</f>
        <v/>
      </c>
      <c r="B367" s="3" t="str">
        <f>'Invoices Import 2024'!E367</f>
        <v/>
      </c>
      <c r="C367" s="3" t="str">
        <f>'Invoices Import 2024'!F367</f>
        <v/>
      </c>
      <c r="D367" s="3" t="str">
        <f>'Invoices Import 2024'!P367</f>
        <v/>
      </c>
      <c r="E367" t="str">
        <f>'Invoices Import 2024'!N367</f>
        <v>101011002</v>
      </c>
      <c r="F367" s="2" t="str">
        <f>'Invoices Import 2024'!Y367</f>
        <v>خصم ضمان أعمال</v>
      </c>
      <c r="G367" s="2">
        <f>'Invoices Import 2024'!Z367</f>
        <v>-1</v>
      </c>
      <c r="H367" s="11">
        <f>'Invoices Import 2024'!H367</f>
        <v>400000</v>
      </c>
      <c r="I367" s="2" t="str">
        <f>'Invoices Import 2024'!M367</f>
        <v>{"1034": 100.0}</v>
      </c>
      <c r="J367" s="4" t="str">
        <f>'Invoices Import 2024'!X367</f>
        <v/>
      </c>
    </row>
    <row r="368" spans="1:10" x14ac:dyDescent="0.2">
      <c r="A368" s="2" t="str">
        <f>'Invoices Import 2024'!J368</f>
        <v/>
      </c>
      <c r="B368" s="3" t="str">
        <f>'Invoices Import 2024'!E368</f>
        <v/>
      </c>
      <c r="C368" s="3" t="str">
        <f>'Invoices Import 2024'!F368</f>
        <v/>
      </c>
      <c r="D368" s="3" t="str">
        <f>'Invoices Import 2024'!P368</f>
        <v/>
      </c>
      <c r="E368" t="str">
        <f>'Invoices Import 2024'!N368</f>
        <v>2010306</v>
      </c>
      <c r="F368" s="2" t="str">
        <f>'Invoices Import 2024'!Y368</f>
        <v>خصم دفعة مقدمة</v>
      </c>
      <c r="G368" s="2">
        <f>'Invoices Import 2024'!Z368</f>
        <v>-1</v>
      </c>
      <c r="H368" s="11">
        <f>'Invoices Import 2024'!H368</f>
        <v>100000</v>
      </c>
      <c r="I368" s="2" t="str">
        <f>'Invoices Import 2024'!M368</f>
        <v>{"1034": 100.0}</v>
      </c>
      <c r="J368" s="4" t="str">
        <f>'Invoices Import 2024'!X368</f>
        <v>15%</v>
      </c>
    </row>
    <row r="369" spans="1:10" x14ac:dyDescent="0.2">
      <c r="A369" s="2" t="str">
        <f>'Invoices Import 2024'!J369</f>
        <v>شركة الخريجى للتجارة و المقاولات</v>
      </c>
      <c r="B369" s="3">
        <f>'Invoices Import 2024'!E369</f>
        <v>45473</v>
      </c>
      <c r="C369" s="3">
        <f>'Invoices Import 2024'!F369</f>
        <v>45473</v>
      </c>
      <c r="D369" s="3">
        <f>'Invoices Import 2024'!P369</f>
        <v>45503</v>
      </c>
      <c r="E369" t="str">
        <f>'Invoices Import 2024'!N369</f>
        <v>4010202</v>
      </c>
      <c r="F369" s="2" t="str">
        <f>'Invoices Import 2024'!Y369</f>
        <v>صنف لتسجيل موازنة المبيعات 2024</v>
      </c>
      <c r="G369" s="2">
        <f>'Invoices Import 2024'!Z369</f>
        <v>1</v>
      </c>
      <c r="H369" s="11">
        <f>'Invoices Import 2024'!H369</f>
        <v>1606669</v>
      </c>
      <c r="I369" s="2" t="str">
        <f>'Invoices Import 2024'!M369</f>
        <v>{"1011": 100.0}</v>
      </c>
      <c r="J369" s="4" t="str">
        <f>'Invoices Import 2024'!X369</f>
        <v>15%</v>
      </c>
    </row>
    <row r="370" spans="1:10" x14ac:dyDescent="0.2">
      <c r="A370" s="2" t="str">
        <f>'Invoices Import 2024'!J370</f>
        <v/>
      </c>
      <c r="B370" s="3" t="str">
        <f>'Invoices Import 2024'!E370</f>
        <v/>
      </c>
      <c r="C370" s="3" t="str">
        <f>'Invoices Import 2024'!F370</f>
        <v/>
      </c>
      <c r="D370" s="3" t="str">
        <f>'Invoices Import 2024'!P370</f>
        <v/>
      </c>
      <c r="E370" t="str">
        <f>'Invoices Import 2024'!N370</f>
        <v>101011002</v>
      </c>
      <c r="F370" s="2" t="str">
        <f>'Invoices Import 2024'!Y370</f>
        <v>خصم ضمان أعمال</v>
      </c>
      <c r="G370" s="2">
        <f>'Invoices Import 2024'!Z370</f>
        <v>-1</v>
      </c>
      <c r="H370" s="11">
        <f>'Invoices Import 2024'!H370</f>
        <v>401667</v>
      </c>
      <c r="I370" s="2" t="str">
        <f>'Invoices Import 2024'!M370</f>
        <v>{"1011": 100.0}</v>
      </c>
      <c r="J370" s="4" t="str">
        <f>'Invoices Import 2024'!X370</f>
        <v/>
      </c>
    </row>
    <row r="371" spans="1:10" x14ac:dyDescent="0.2">
      <c r="A371" s="2" t="str">
        <f>'Invoices Import 2024'!J371</f>
        <v/>
      </c>
      <c r="B371" s="3" t="str">
        <f>'Invoices Import 2024'!E371</f>
        <v/>
      </c>
      <c r="C371" s="3" t="str">
        <f>'Invoices Import 2024'!F371</f>
        <v/>
      </c>
      <c r="D371" s="3" t="str">
        <f>'Invoices Import 2024'!P371</f>
        <v/>
      </c>
      <c r="E371" t="str">
        <f>'Invoices Import 2024'!N371</f>
        <v>2010306</v>
      </c>
      <c r="F371" s="2" t="str">
        <f>'Invoices Import 2024'!Y371</f>
        <v>خصم دفعة مقدمة</v>
      </c>
      <c r="G371" s="2">
        <f>'Invoices Import 2024'!Z371</f>
        <v>-1</v>
      </c>
      <c r="H371" s="11">
        <f>'Invoices Import 2024'!H371</f>
        <v>160667</v>
      </c>
      <c r="I371" s="2" t="str">
        <f>'Invoices Import 2024'!M371</f>
        <v>{"1011": 100.0}</v>
      </c>
      <c r="J371" s="4" t="str">
        <f>'Invoices Import 2024'!X371</f>
        <v>15%</v>
      </c>
    </row>
    <row r="372" spans="1:10" x14ac:dyDescent="0.2">
      <c r="A372" s="2" t="str">
        <f>'Invoices Import 2024'!J372</f>
        <v>شركة محمد محمد الراشد للتجارة والمقاولات</v>
      </c>
      <c r="B372" s="3">
        <f>'Invoices Import 2024'!E372</f>
        <v>45473</v>
      </c>
      <c r="C372" s="3">
        <f>'Invoices Import 2024'!F372</f>
        <v>45473</v>
      </c>
      <c r="D372" s="3">
        <f>'Invoices Import 2024'!P372</f>
        <v>45480</v>
      </c>
      <c r="E372" t="str">
        <f>'Invoices Import 2024'!N372</f>
        <v>4010202</v>
      </c>
      <c r="F372" s="2" t="str">
        <f>'Invoices Import 2024'!Y372</f>
        <v>صنف لتسجيل موازنة المبيعات 2024</v>
      </c>
      <c r="G372" s="2">
        <f>'Invoices Import 2024'!Z372</f>
        <v>1</v>
      </c>
      <c r="H372" s="11">
        <f>'Invoices Import 2024'!H372</f>
        <v>3557017</v>
      </c>
      <c r="I372" s="2" t="str">
        <f>'Invoices Import 2024'!M372</f>
        <v>{"1019": 100.0}</v>
      </c>
      <c r="J372" s="4" t="str">
        <f>'Invoices Import 2024'!X372</f>
        <v>15%</v>
      </c>
    </row>
    <row r="373" spans="1:10" x14ac:dyDescent="0.2">
      <c r="A373" s="2" t="str">
        <f>'Invoices Import 2024'!J373</f>
        <v/>
      </c>
      <c r="B373" s="3" t="str">
        <f>'Invoices Import 2024'!E373</f>
        <v/>
      </c>
      <c r="C373" s="3" t="str">
        <f>'Invoices Import 2024'!F373</f>
        <v/>
      </c>
      <c r="D373" s="3" t="str">
        <f>'Invoices Import 2024'!P373</f>
        <v/>
      </c>
      <c r="E373" t="str">
        <f>'Invoices Import 2024'!N373</f>
        <v>101011002</v>
      </c>
      <c r="F373" s="2" t="str">
        <f>'Invoices Import 2024'!Y373</f>
        <v>خصم ضمان أعمال</v>
      </c>
      <c r="G373" s="2">
        <f>'Invoices Import 2024'!Z373</f>
        <v>-1</v>
      </c>
      <c r="H373" s="11">
        <f>'Invoices Import 2024'!H373</f>
        <v>711403</v>
      </c>
      <c r="I373" s="2" t="str">
        <f>'Invoices Import 2024'!M373</f>
        <v>{"1019": 100.0}</v>
      </c>
      <c r="J373" s="4" t="str">
        <f>'Invoices Import 2024'!X373</f>
        <v/>
      </c>
    </row>
    <row r="374" spans="1:10" x14ac:dyDescent="0.2">
      <c r="A374" s="2" t="str">
        <f>'Invoices Import 2024'!J374</f>
        <v/>
      </c>
      <c r="B374" s="3" t="str">
        <f>'Invoices Import 2024'!E374</f>
        <v/>
      </c>
      <c r="C374" s="3" t="str">
        <f>'Invoices Import 2024'!F374</f>
        <v/>
      </c>
      <c r="D374" s="3" t="str">
        <f>'Invoices Import 2024'!P374</f>
        <v/>
      </c>
      <c r="E374" t="str">
        <f>'Invoices Import 2024'!N374</f>
        <v>2010306</v>
      </c>
      <c r="F374" s="2" t="str">
        <f>'Invoices Import 2024'!Y374</f>
        <v>خصم دفعة مقدمة</v>
      </c>
      <c r="G374" s="2">
        <f>'Invoices Import 2024'!Z374</f>
        <v>-1</v>
      </c>
      <c r="H374" s="11">
        <f>'Invoices Import 2024'!H374</f>
        <v>355702</v>
      </c>
      <c r="I374" s="2" t="str">
        <f>'Invoices Import 2024'!M374</f>
        <v>{"1019": 100.0}</v>
      </c>
      <c r="J374" s="4" t="str">
        <f>'Invoices Import 2024'!X374</f>
        <v>15%</v>
      </c>
    </row>
    <row r="375" spans="1:10" x14ac:dyDescent="0.2">
      <c r="A375" s="2" t="str">
        <f>'Invoices Import 2024'!J375</f>
        <v>شركة الخريجى للتجارة و المقاولات</v>
      </c>
      <c r="B375" s="3">
        <f>'Invoices Import 2024'!E375</f>
        <v>45473</v>
      </c>
      <c r="C375" s="3">
        <f>'Invoices Import 2024'!F375</f>
        <v>45473</v>
      </c>
      <c r="D375" s="3">
        <f>'Invoices Import 2024'!P375</f>
        <v>45503</v>
      </c>
      <c r="E375" t="str">
        <f>'Invoices Import 2024'!N375</f>
        <v>4010202</v>
      </c>
      <c r="F375" s="2" t="str">
        <f>'Invoices Import 2024'!Y375</f>
        <v>صنف لتسجيل موازنة المبيعات 2024</v>
      </c>
      <c r="G375" s="2">
        <f>'Invoices Import 2024'!Z375</f>
        <v>1</v>
      </c>
      <c r="H375" s="11">
        <f>'Invoices Import 2024'!H375</f>
        <v>600000</v>
      </c>
      <c r="I375" s="2" t="str">
        <f>'Invoices Import 2024'!M375</f>
        <v>{"1022": 100.0}</v>
      </c>
      <c r="J375" s="4" t="str">
        <f>'Invoices Import 2024'!X375</f>
        <v>15%</v>
      </c>
    </row>
    <row r="376" spans="1:10" x14ac:dyDescent="0.2">
      <c r="A376" s="2" t="str">
        <f>'Invoices Import 2024'!J376</f>
        <v/>
      </c>
      <c r="B376" s="3" t="str">
        <f>'Invoices Import 2024'!E376</f>
        <v/>
      </c>
      <c r="C376" s="3" t="str">
        <f>'Invoices Import 2024'!F376</f>
        <v/>
      </c>
      <c r="D376" s="3" t="str">
        <f>'Invoices Import 2024'!P376</f>
        <v/>
      </c>
      <c r="E376" t="str">
        <f>'Invoices Import 2024'!N376</f>
        <v>101011002</v>
      </c>
      <c r="F376" s="2" t="str">
        <f>'Invoices Import 2024'!Y376</f>
        <v>خصم ضمان أعمال</v>
      </c>
      <c r="G376" s="2">
        <f>'Invoices Import 2024'!Z376</f>
        <v>-1</v>
      </c>
      <c r="H376" s="11">
        <f>'Invoices Import 2024'!H376</f>
        <v>120000</v>
      </c>
      <c r="I376" s="2" t="str">
        <f>'Invoices Import 2024'!M376</f>
        <v>{"1022": 100.0}</v>
      </c>
      <c r="J376" s="4" t="str">
        <f>'Invoices Import 2024'!X376</f>
        <v/>
      </c>
    </row>
    <row r="377" spans="1:10" x14ac:dyDescent="0.2">
      <c r="A377" s="2" t="str">
        <f>'Invoices Import 2024'!J377</f>
        <v/>
      </c>
      <c r="B377" s="3" t="str">
        <f>'Invoices Import 2024'!E377</f>
        <v/>
      </c>
      <c r="C377" s="3" t="str">
        <f>'Invoices Import 2024'!F377</f>
        <v/>
      </c>
      <c r="D377" s="3" t="str">
        <f>'Invoices Import 2024'!P377</f>
        <v/>
      </c>
      <c r="E377" t="str">
        <f>'Invoices Import 2024'!N377</f>
        <v>2010306</v>
      </c>
      <c r="F377" s="2" t="str">
        <f>'Invoices Import 2024'!Y377</f>
        <v>خصم دفعة مقدمة</v>
      </c>
      <c r="G377" s="2">
        <f>'Invoices Import 2024'!Z377</f>
        <v>-1</v>
      </c>
      <c r="H377" s="11">
        <f>'Invoices Import 2024'!H377</f>
        <v>60000</v>
      </c>
      <c r="I377" s="2" t="str">
        <f>'Invoices Import 2024'!M377</f>
        <v>{"1022": 100.0}</v>
      </c>
      <c r="J377" s="4" t="str">
        <f>'Invoices Import 2024'!X377</f>
        <v>15%</v>
      </c>
    </row>
    <row r="378" spans="1:10" x14ac:dyDescent="0.2">
      <c r="A378" s="2" t="str">
        <f>'Invoices Import 2024'!J378</f>
        <v>Orient Construction Company</v>
      </c>
      <c r="B378" s="3">
        <f>'Invoices Import 2024'!E378</f>
        <v>45473</v>
      </c>
      <c r="C378" s="3">
        <f>'Invoices Import 2024'!F378</f>
        <v>45473</v>
      </c>
      <c r="D378" s="3">
        <f>'Invoices Import 2024'!P378</f>
        <v>45494</v>
      </c>
      <c r="E378" t="str">
        <f>'Invoices Import 2024'!N378</f>
        <v>4010202</v>
      </c>
      <c r="F378" s="2" t="str">
        <f>'Invoices Import 2024'!Y378</f>
        <v>صنف لتسجيل موازنة المبيعات 2024</v>
      </c>
      <c r="G378" s="2">
        <f>'Invoices Import 2024'!Z378</f>
        <v>1</v>
      </c>
      <c r="H378" s="11">
        <f>'Invoices Import 2024'!H378</f>
        <v>1600000</v>
      </c>
      <c r="I378" s="2" t="str">
        <f>'Invoices Import 2024'!M378</f>
        <v>{"1021": 100.0}</v>
      </c>
      <c r="J378" s="4" t="str">
        <f>'Invoices Import 2024'!X378</f>
        <v>15%</v>
      </c>
    </row>
    <row r="379" spans="1:10" x14ac:dyDescent="0.2">
      <c r="A379" s="2" t="str">
        <f>'Invoices Import 2024'!J379</f>
        <v/>
      </c>
      <c r="B379" s="3" t="str">
        <f>'Invoices Import 2024'!E379</f>
        <v/>
      </c>
      <c r="C379" s="3" t="str">
        <f>'Invoices Import 2024'!F379</f>
        <v/>
      </c>
      <c r="D379" s="3" t="str">
        <f>'Invoices Import 2024'!P379</f>
        <v/>
      </c>
      <c r="E379" t="str">
        <f>'Invoices Import 2024'!N379</f>
        <v>101011002</v>
      </c>
      <c r="F379" s="2" t="str">
        <f>'Invoices Import 2024'!Y379</f>
        <v>خصم ضمان أعمال</v>
      </c>
      <c r="G379" s="2">
        <f>'Invoices Import 2024'!Z379</f>
        <v>-1</v>
      </c>
      <c r="H379" s="11">
        <f>'Invoices Import 2024'!H379</f>
        <v>240000</v>
      </c>
      <c r="I379" s="2" t="str">
        <f>'Invoices Import 2024'!M379</f>
        <v>{"1021": 100.0}</v>
      </c>
      <c r="J379" s="4" t="str">
        <f>'Invoices Import 2024'!X379</f>
        <v/>
      </c>
    </row>
    <row r="380" spans="1:10" x14ac:dyDescent="0.2">
      <c r="A380" s="2" t="str">
        <f>'Invoices Import 2024'!J380</f>
        <v/>
      </c>
      <c r="B380" s="3" t="str">
        <f>'Invoices Import 2024'!E380</f>
        <v/>
      </c>
      <c r="C380" s="3" t="str">
        <f>'Invoices Import 2024'!F380</f>
        <v/>
      </c>
      <c r="D380" s="3" t="str">
        <f>'Invoices Import 2024'!P380</f>
        <v/>
      </c>
      <c r="E380" t="str">
        <f>'Invoices Import 2024'!N380</f>
        <v>2010306</v>
      </c>
      <c r="F380" s="2" t="str">
        <f>'Invoices Import 2024'!Y380</f>
        <v>خصم دفعة مقدمة</v>
      </c>
      <c r="G380" s="2">
        <f>'Invoices Import 2024'!Z380</f>
        <v>-1</v>
      </c>
      <c r="H380" s="11">
        <f>'Invoices Import 2024'!H380</f>
        <v>160000</v>
      </c>
      <c r="I380" s="2" t="str">
        <f>'Invoices Import 2024'!M380</f>
        <v>{"1021": 100.0}</v>
      </c>
      <c r="J380" s="4" t="str">
        <f>'Invoices Import 2024'!X380</f>
        <v>15%</v>
      </c>
    </row>
    <row r="381" spans="1:10" x14ac:dyDescent="0.2">
      <c r="A381" s="2" t="str">
        <f>'Invoices Import 2024'!J381</f>
        <v>الآعمال المدنية المشروع المشترك</v>
      </c>
      <c r="B381" s="3">
        <f>'Invoices Import 2024'!E381</f>
        <v>45473</v>
      </c>
      <c r="C381" s="3">
        <f>'Invoices Import 2024'!F381</f>
        <v>45473</v>
      </c>
      <c r="D381" s="3">
        <f>'Invoices Import 2024'!P381</f>
        <v>45518</v>
      </c>
      <c r="E381" t="str">
        <f>'Invoices Import 2024'!N381</f>
        <v>4010202</v>
      </c>
      <c r="F381" s="2" t="str">
        <f>'Invoices Import 2024'!Y381</f>
        <v>صنف لتسجيل موازنة المبيعات 2024</v>
      </c>
      <c r="G381" s="2">
        <f>'Invoices Import 2024'!Z381</f>
        <v>1</v>
      </c>
      <c r="H381" s="11">
        <f>'Invoices Import 2024'!H381</f>
        <v>1600000</v>
      </c>
      <c r="I381" s="2" t="str">
        <f>'Invoices Import 2024'!M381</f>
        <v>{"911": 100.0}</v>
      </c>
      <c r="J381" s="4" t="str">
        <f>'Invoices Import 2024'!X381</f>
        <v>15%</v>
      </c>
    </row>
    <row r="382" spans="1:10" x14ac:dyDescent="0.2">
      <c r="A382" s="2" t="str">
        <f>'Invoices Import 2024'!J382</f>
        <v/>
      </c>
      <c r="B382" s="3" t="str">
        <f>'Invoices Import 2024'!E382</f>
        <v/>
      </c>
      <c r="C382" s="3" t="str">
        <f>'Invoices Import 2024'!F382</f>
        <v/>
      </c>
      <c r="D382" s="3" t="str">
        <f>'Invoices Import 2024'!P382</f>
        <v/>
      </c>
      <c r="E382" t="str">
        <f>'Invoices Import 2024'!N382</f>
        <v>101011002</v>
      </c>
      <c r="F382" s="2" t="str">
        <f>'Invoices Import 2024'!Y382</f>
        <v>خصم ضمان أعمال</v>
      </c>
      <c r="G382" s="2">
        <f>'Invoices Import 2024'!Z382</f>
        <v>-1</v>
      </c>
      <c r="H382" s="11">
        <f>'Invoices Import 2024'!H382</f>
        <v>94080</v>
      </c>
      <c r="I382" s="2" t="str">
        <f>'Invoices Import 2024'!M382</f>
        <v>{"911": 100.0}</v>
      </c>
      <c r="J382" s="4" t="str">
        <f>'Invoices Import 2024'!X382</f>
        <v/>
      </c>
    </row>
    <row r="383" spans="1:10" x14ac:dyDescent="0.2">
      <c r="A383" s="2" t="str">
        <f>'Invoices Import 2024'!J383</f>
        <v/>
      </c>
      <c r="B383" s="3" t="str">
        <f>'Invoices Import 2024'!E383</f>
        <v/>
      </c>
      <c r="C383" s="3" t="str">
        <f>'Invoices Import 2024'!F383</f>
        <v/>
      </c>
      <c r="D383" s="3" t="str">
        <f>'Invoices Import 2024'!P383</f>
        <v/>
      </c>
      <c r="E383" t="str">
        <f>'Invoices Import 2024'!N383</f>
        <v>2010306</v>
      </c>
      <c r="F383" s="2" t="str">
        <f>'Invoices Import 2024'!Y383</f>
        <v>خصم دفعة مقدمة</v>
      </c>
      <c r="G383" s="2">
        <f>'Invoices Import 2024'!Z383</f>
        <v>-1</v>
      </c>
      <c r="H383" s="11">
        <f>'Invoices Import 2024'!H383</f>
        <v>240000</v>
      </c>
      <c r="I383" s="2" t="str">
        <f>'Invoices Import 2024'!M383</f>
        <v>{"911": 100.0}</v>
      </c>
      <c r="J383" s="4" t="str">
        <f>'Invoices Import 2024'!X383</f>
        <v>15%</v>
      </c>
    </row>
    <row r="384" spans="1:10" x14ac:dyDescent="0.2">
      <c r="A384" s="2" t="str">
        <f>'Invoices Import 2024'!J384</f>
        <v>شركة بايتور السعودية العربية للانشاءات</v>
      </c>
      <c r="B384" s="3">
        <f>'Invoices Import 2024'!E384</f>
        <v>45473</v>
      </c>
      <c r="C384" s="3">
        <f>'Invoices Import 2024'!F384</f>
        <v>45473</v>
      </c>
      <c r="D384" s="3">
        <f>'Invoices Import 2024'!P384</f>
        <v>45503</v>
      </c>
      <c r="E384" t="str">
        <f>'Invoices Import 2024'!N384</f>
        <v>4010202</v>
      </c>
      <c r="F384" s="2" t="str">
        <f>'Invoices Import 2024'!Y384</f>
        <v>صنف لتسجيل موازنة المبيعات 2024</v>
      </c>
      <c r="G384" s="2">
        <f>'Invoices Import 2024'!Z384</f>
        <v>1</v>
      </c>
      <c r="H384" s="11">
        <f>'Invoices Import 2024'!H384</f>
        <v>200000</v>
      </c>
      <c r="I384" s="2" t="str">
        <f>'Invoices Import 2024'!M384</f>
        <v>{"962": 100.0}</v>
      </c>
      <c r="J384" s="4" t="str">
        <f>'Invoices Import 2024'!X384</f>
        <v>15%</v>
      </c>
    </row>
    <row r="385" spans="1:10" x14ac:dyDescent="0.2">
      <c r="A385" s="2" t="str">
        <f>'Invoices Import 2024'!J385</f>
        <v/>
      </c>
      <c r="B385" s="3" t="str">
        <f>'Invoices Import 2024'!E385</f>
        <v/>
      </c>
      <c r="C385" s="3" t="str">
        <f>'Invoices Import 2024'!F385</f>
        <v/>
      </c>
      <c r="D385" s="3" t="str">
        <f>'Invoices Import 2024'!P385</f>
        <v/>
      </c>
      <c r="E385" t="str">
        <f>'Invoices Import 2024'!N385</f>
        <v>101011002</v>
      </c>
      <c r="F385" s="2" t="str">
        <f>'Invoices Import 2024'!Y385</f>
        <v>خصم ضمان أعمال</v>
      </c>
      <c r="G385" s="2">
        <f>'Invoices Import 2024'!Z385</f>
        <v>-1</v>
      </c>
      <c r="H385" s="11">
        <f>'Invoices Import 2024'!H385</f>
        <v>20000</v>
      </c>
      <c r="I385" s="2" t="str">
        <f>'Invoices Import 2024'!M385</f>
        <v>{"962": 100.0}</v>
      </c>
      <c r="J385" s="4" t="str">
        <f>'Invoices Import 2024'!X385</f>
        <v/>
      </c>
    </row>
    <row r="386" spans="1:10" x14ac:dyDescent="0.2">
      <c r="A386" s="2" t="str">
        <f>'Invoices Import 2024'!J386</f>
        <v/>
      </c>
      <c r="B386" s="3" t="str">
        <f>'Invoices Import 2024'!E386</f>
        <v/>
      </c>
      <c r="C386" s="3" t="str">
        <f>'Invoices Import 2024'!F386</f>
        <v/>
      </c>
      <c r="D386" s="3" t="str">
        <f>'Invoices Import 2024'!P386</f>
        <v/>
      </c>
      <c r="E386" t="str">
        <f>'Invoices Import 2024'!N386</f>
        <v>2010306</v>
      </c>
      <c r="F386" s="2" t="str">
        <f>'Invoices Import 2024'!Y386</f>
        <v>خصم دفعة مقدمة</v>
      </c>
      <c r="G386" s="2">
        <f>'Invoices Import 2024'!Z386</f>
        <v>-1</v>
      </c>
      <c r="H386" s="11">
        <f>'Invoices Import 2024'!H386</f>
        <v>20000</v>
      </c>
      <c r="I386" s="2" t="str">
        <f>'Invoices Import 2024'!M386</f>
        <v>{"962": 100.0}</v>
      </c>
      <c r="J386" s="4" t="str">
        <f>'Invoices Import 2024'!X386</f>
        <v>15%</v>
      </c>
    </row>
    <row r="387" spans="1:10" x14ac:dyDescent="0.2">
      <c r="A387" s="2" t="str">
        <f>'Invoices Import 2024'!J387</f>
        <v>شركة امد العربية للاستثمار المحدودة</v>
      </c>
      <c r="B387" s="3">
        <f>'Invoices Import 2024'!E387</f>
        <v>45504</v>
      </c>
      <c r="C387" s="3">
        <f>'Invoices Import 2024'!F387</f>
        <v>45504</v>
      </c>
      <c r="D387" s="3">
        <f>'Invoices Import 2024'!P387</f>
        <v>45511</v>
      </c>
      <c r="E387" t="str">
        <f>'Invoices Import 2024'!N387</f>
        <v>4010202</v>
      </c>
      <c r="F387" s="2" t="str">
        <f>'Invoices Import 2024'!Y387</f>
        <v>صنف لتسجيل موازنة المبيعات 2024</v>
      </c>
      <c r="G387" s="2">
        <f>'Invoices Import 2024'!Z387</f>
        <v>1</v>
      </c>
      <c r="H387" s="11">
        <f>'Invoices Import 2024'!H387</f>
        <v>1751970</v>
      </c>
      <c r="I387" s="2" t="str">
        <f>'Invoices Import 2024'!M387</f>
        <v>{"1012": 100.0}</v>
      </c>
      <c r="J387" s="4" t="str">
        <f>'Invoices Import 2024'!X387</f>
        <v>15%</v>
      </c>
    </row>
    <row r="388" spans="1:10" x14ac:dyDescent="0.2">
      <c r="A388" s="2" t="str">
        <f>'Invoices Import 2024'!J388</f>
        <v/>
      </c>
      <c r="B388" s="3" t="str">
        <f>'Invoices Import 2024'!E388</f>
        <v/>
      </c>
      <c r="C388" s="3" t="str">
        <f>'Invoices Import 2024'!F388</f>
        <v/>
      </c>
      <c r="D388" s="3" t="str">
        <f>'Invoices Import 2024'!P388</f>
        <v/>
      </c>
      <c r="E388" t="str">
        <f>'Invoices Import 2024'!N388</f>
        <v>101011002</v>
      </c>
      <c r="F388" s="2" t="str">
        <f>'Invoices Import 2024'!Y388</f>
        <v>خصم ضمان أعمال</v>
      </c>
      <c r="G388" s="2">
        <f>'Invoices Import 2024'!Z388</f>
        <v>-1</v>
      </c>
      <c r="H388" s="11">
        <f>'Invoices Import 2024'!H388</f>
        <v>525591</v>
      </c>
      <c r="I388" s="2" t="str">
        <f>'Invoices Import 2024'!M388</f>
        <v>{"1012": 100.0}</v>
      </c>
      <c r="J388" s="4" t="str">
        <f>'Invoices Import 2024'!X388</f>
        <v/>
      </c>
    </row>
    <row r="389" spans="1:10" x14ac:dyDescent="0.2">
      <c r="A389" s="2" t="str">
        <f>'Invoices Import 2024'!J389</f>
        <v>شركة شابورجي بالونجي ميد ايست المحدوده</v>
      </c>
      <c r="B389" s="3">
        <f>'Invoices Import 2024'!E389</f>
        <v>45504</v>
      </c>
      <c r="C389" s="3">
        <f>'Invoices Import 2024'!F389</f>
        <v>45504</v>
      </c>
      <c r="D389" s="3">
        <f>'Invoices Import 2024'!P389</f>
        <v>45518</v>
      </c>
      <c r="E389" t="str">
        <f>'Invoices Import 2024'!N389</f>
        <v>4010202</v>
      </c>
      <c r="F389" s="2" t="str">
        <f>'Invoices Import 2024'!Y389</f>
        <v>صنف لتسجيل موازنة المبيعات 2024</v>
      </c>
      <c r="G389" s="2">
        <f>'Invoices Import 2024'!Z389</f>
        <v>1</v>
      </c>
      <c r="H389" s="11">
        <f>'Invoices Import 2024'!H389</f>
        <v>8419636</v>
      </c>
      <c r="I389" s="2" t="str">
        <f>'Invoices Import 2024'!M389</f>
        <v>{"1028": 100.0}</v>
      </c>
      <c r="J389" s="4" t="str">
        <f>'Invoices Import 2024'!X389</f>
        <v>15%</v>
      </c>
    </row>
    <row r="390" spans="1:10" x14ac:dyDescent="0.2">
      <c r="A390" s="2" t="str">
        <f>'Invoices Import 2024'!J390</f>
        <v/>
      </c>
      <c r="B390" s="3" t="str">
        <f>'Invoices Import 2024'!E390</f>
        <v/>
      </c>
      <c r="C390" s="3" t="str">
        <f>'Invoices Import 2024'!F390</f>
        <v/>
      </c>
      <c r="D390" s="3" t="str">
        <f>'Invoices Import 2024'!P390</f>
        <v/>
      </c>
      <c r="E390" t="str">
        <f>'Invoices Import 2024'!N390</f>
        <v>101011002</v>
      </c>
      <c r="F390" s="2" t="str">
        <f>'Invoices Import 2024'!Y390</f>
        <v>خصم ضمان أعمال</v>
      </c>
      <c r="G390" s="2">
        <f>'Invoices Import 2024'!Z390</f>
        <v>-1</v>
      </c>
      <c r="H390" s="11">
        <f>'Invoices Import 2024'!H390</f>
        <v>1683927</v>
      </c>
      <c r="I390" s="2" t="str">
        <f>'Invoices Import 2024'!M390</f>
        <v>{"1028": 100.0}</v>
      </c>
      <c r="J390" s="4" t="str">
        <f>'Invoices Import 2024'!X390</f>
        <v/>
      </c>
    </row>
    <row r="391" spans="1:10" x14ac:dyDescent="0.2">
      <c r="A391" s="2" t="str">
        <f>'Invoices Import 2024'!J391</f>
        <v/>
      </c>
      <c r="B391" s="3" t="str">
        <f>'Invoices Import 2024'!E391</f>
        <v/>
      </c>
      <c r="C391" s="3" t="str">
        <f>'Invoices Import 2024'!F391</f>
        <v/>
      </c>
      <c r="D391" s="3" t="str">
        <f>'Invoices Import 2024'!P391</f>
        <v/>
      </c>
      <c r="E391" t="str">
        <f>'Invoices Import 2024'!N391</f>
        <v>2010306</v>
      </c>
      <c r="F391" s="2" t="str">
        <f>'Invoices Import 2024'!Y391</f>
        <v>خصم دفعة مقدمة</v>
      </c>
      <c r="G391" s="2">
        <f>'Invoices Import 2024'!Z391</f>
        <v>-1</v>
      </c>
      <c r="H391" s="11">
        <f>'Invoices Import 2024'!H391</f>
        <v>841964</v>
      </c>
      <c r="I391" s="2" t="str">
        <f>'Invoices Import 2024'!M391</f>
        <v>{"1028": 100.0}</v>
      </c>
      <c r="J391" s="4" t="str">
        <f>'Invoices Import 2024'!X391</f>
        <v>15%</v>
      </c>
    </row>
    <row r="392" spans="1:10" x14ac:dyDescent="0.2">
      <c r="A392" s="2" t="str">
        <f>'Invoices Import 2024'!J392</f>
        <v>KAIG</v>
      </c>
      <c r="B392" s="3">
        <f>'Invoices Import 2024'!E392</f>
        <v>45504</v>
      </c>
      <c r="C392" s="3">
        <f>'Invoices Import 2024'!F392</f>
        <v>45504</v>
      </c>
      <c r="D392" s="3">
        <f>'Invoices Import 2024'!P392</f>
        <v>45534</v>
      </c>
      <c r="E392" t="str">
        <f>'Invoices Import 2024'!N392</f>
        <v>4010202</v>
      </c>
      <c r="F392" s="2" t="str">
        <f>'Invoices Import 2024'!Y392</f>
        <v>صنف لتسجيل موازنة المبيعات 2024</v>
      </c>
      <c r="G392" s="2">
        <f>'Invoices Import 2024'!Z392</f>
        <v>1</v>
      </c>
      <c r="H392" s="11">
        <f>'Invoices Import 2024'!H392</f>
        <v>1662829</v>
      </c>
      <c r="I392" s="2" t="str">
        <f>'Invoices Import 2024'!M392</f>
        <v>{"991": 100.0}</v>
      </c>
      <c r="J392" s="4" t="str">
        <f>'Invoices Import 2024'!X392</f>
        <v>15%</v>
      </c>
    </row>
    <row r="393" spans="1:10" x14ac:dyDescent="0.2">
      <c r="A393" s="2" t="str">
        <f>'Invoices Import 2024'!J393</f>
        <v/>
      </c>
      <c r="B393" s="3" t="str">
        <f>'Invoices Import 2024'!E393</f>
        <v/>
      </c>
      <c r="C393" s="3" t="str">
        <f>'Invoices Import 2024'!F393</f>
        <v/>
      </c>
      <c r="D393" s="3" t="str">
        <f>'Invoices Import 2024'!P393</f>
        <v/>
      </c>
      <c r="E393" t="str">
        <f>'Invoices Import 2024'!N393</f>
        <v>101011002</v>
      </c>
      <c r="F393" s="2" t="str">
        <f>'Invoices Import 2024'!Y393</f>
        <v>خصم ضمان أعمال</v>
      </c>
      <c r="G393" s="2">
        <f>'Invoices Import 2024'!Z393</f>
        <v>-1</v>
      </c>
      <c r="H393" s="11">
        <f>'Invoices Import 2024'!H393</f>
        <v>415707</v>
      </c>
      <c r="I393" s="2" t="str">
        <f>'Invoices Import 2024'!M393</f>
        <v>{"991": 100.0}</v>
      </c>
      <c r="J393" s="4" t="str">
        <f>'Invoices Import 2024'!X393</f>
        <v/>
      </c>
    </row>
    <row r="394" spans="1:10" x14ac:dyDescent="0.2">
      <c r="A394" s="2" t="str">
        <f>'Invoices Import 2024'!J394</f>
        <v/>
      </c>
      <c r="B394" s="3" t="str">
        <f>'Invoices Import 2024'!E394</f>
        <v/>
      </c>
      <c r="C394" s="3" t="str">
        <f>'Invoices Import 2024'!F394</f>
        <v/>
      </c>
      <c r="D394" s="3" t="str">
        <f>'Invoices Import 2024'!P394</f>
        <v/>
      </c>
      <c r="E394" t="str">
        <f>'Invoices Import 2024'!N394</f>
        <v>2010306</v>
      </c>
      <c r="F394" s="2" t="str">
        <f>'Invoices Import 2024'!Y394</f>
        <v>خصم دفعة مقدمة</v>
      </c>
      <c r="G394" s="2">
        <f>'Invoices Import 2024'!Z394</f>
        <v>-1</v>
      </c>
      <c r="H394" s="11">
        <f>'Invoices Import 2024'!H394</f>
        <v>166283</v>
      </c>
      <c r="I394" s="2" t="str">
        <f>'Invoices Import 2024'!M394</f>
        <v>{"991": 100.0}</v>
      </c>
      <c r="J394" s="4" t="str">
        <f>'Invoices Import 2024'!X394</f>
        <v>15%</v>
      </c>
    </row>
    <row r="395" spans="1:10" ht="28.5" x14ac:dyDescent="0.2">
      <c r="A395" s="2" t="str">
        <f>'Invoices Import 2024'!J395</f>
        <v>AL mishraq project - saudico-Aluminum</v>
      </c>
      <c r="B395" s="3">
        <f>'Invoices Import 2024'!E395</f>
        <v>45504</v>
      </c>
      <c r="C395" s="3">
        <f>'Invoices Import 2024'!F395</f>
        <v>45504</v>
      </c>
      <c r="D395" s="3">
        <f>'Invoices Import 2024'!P395</f>
        <v>45549</v>
      </c>
      <c r="E395" t="str">
        <f>'Invoices Import 2024'!N395</f>
        <v>4010202</v>
      </c>
      <c r="F395" s="2" t="str">
        <f>'Invoices Import 2024'!Y395</f>
        <v>صنف لتسجيل موازنة المبيعات 2024</v>
      </c>
      <c r="G395" s="2">
        <f>'Invoices Import 2024'!Z395</f>
        <v>1</v>
      </c>
      <c r="H395" s="11">
        <f>'Invoices Import 2024'!H395</f>
        <v>1292079</v>
      </c>
      <c r="I395" s="2" t="str">
        <f>'Invoices Import 2024'!M395</f>
        <v>{"1026": 100.0}</v>
      </c>
      <c r="J395" s="4" t="str">
        <f>'Invoices Import 2024'!X395</f>
        <v>15%</v>
      </c>
    </row>
    <row r="396" spans="1:10" x14ac:dyDescent="0.2">
      <c r="A396" s="2" t="str">
        <f>'Invoices Import 2024'!J396</f>
        <v/>
      </c>
      <c r="B396" s="3" t="str">
        <f>'Invoices Import 2024'!E396</f>
        <v/>
      </c>
      <c r="C396" s="3" t="str">
        <f>'Invoices Import 2024'!F396</f>
        <v/>
      </c>
      <c r="D396" s="3" t="str">
        <f>'Invoices Import 2024'!P396</f>
        <v/>
      </c>
      <c r="E396" t="str">
        <f>'Invoices Import 2024'!N396</f>
        <v>101011002</v>
      </c>
      <c r="F396" s="2" t="str">
        <f>'Invoices Import 2024'!Y396</f>
        <v>خصم ضمان أعمال</v>
      </c>
      <c r="G396" s="2">
        <f>'Invoices Import 2024'!Z396</f>
        <v>-1</v>
      </c>
      <c r="H396" s="11">
        <f>'Invoices Import 2024'!H396</f>
        <v>258416</v>
      </c>
      <c r="I396" s="2" t="str">
        <f>'Invoices Import 2024'!M396</f>
        <v>{"1026": 100.0}</v>
      </c>
      <c r="J396" s="4" t="str">
        <f>'Invoices Import 2024'!X396</f>
        <v/>
      </c>
    </row>
    <row r="397" spans="1:10" x14ac:dyDescent="0.2">
      <c r="A397" s="2" t="str">
        <f>'Invoices Import 2024'!J397</f>
        <v/>
      </c>
      <c r="B397" s="3" t="str">
        <f>'Invoices Import 2024'!E397</f>
        <v/>
      </c>
      <c r="C397" s="3" t="str">
        <f>'Invoices Import 2024'!F397</f>
        <v/>
      </c>
      <c r="D397" s="3" t="str">
        <f>'Invoices Import 2024'!P397</f>
        <v/>
      </c>
      <c r="E397" t="str">
        <f>'Invoices Import 2024'!N397</f>
        <v>2010306</v>
      </c>
      <c r="F397" s="2" t="str">
        <f>'Invoices Import 2024'!Y397</f>
        <v>خصم دفعة مقدمة</v>
      </c>
      <c r="G397" s="2">
        <f>'Invoices Import 2024'!Z397</f>
        <v>-1</v>
      </c>
      <c r="H397" s="11">
        <f>'Invoices Import 2024'!H397</f>
        <v>129208</v>
      </c>
      <c r="I397" s="2" t="str">
        <f>'Invoices Import 2024'!M397</f>
        <v>{"1026": 100.0}</v>
      </c>
      <c r="J397" s="4" t="str">
        <f>'Invoices Import 2024'!X397</f>
        <v>15%</v>
      </c>
    </row>
    <row r="398" spans="1:10" x14ac:dyDescent="0.2">
      <c r="A398" s="2" t="str">
        <f>'Invoices Import 2024'!J398</f>
        <v>AL mishraq project - saudico-Steel</v>
      </c>
      <c r="B398" s="3">
        <f>'Invoices Import 2024'!E398</f>
        <v>45504</v>
      </c>
      <c r="C398" s="3">
        <f>'Invoices Import 2024'!F398</f>
        <v>45504</v>
      </c>
      <c r="D398" s="3">
        <f>'Invoices Import 2024'!P398</f>
        <v>45549</v>
      </c>
      <c r="E398" t="str">
        <f>'Invoices Import 2024'!N398</f>
        <v>4010202</v>
      </c>
      <c r="F398" s="2" t="str">
        <f>'Invoices Import 2024'!Y398</f>
        <v>صنف لتسجيل موازنة المبيعات 2024</v>
      </c>
      <c r="G398" s="2">
        <f>'Invoices Import 2024'!Z398</f>
        <v>1</v>
      </c>
      <c r="H398" s="11">
        <f>'Invoices Import 2024'!H398</f>
        <v>1247265</v>
      </c>
      <c r="I398" s="2" t="str">
        <f>'Invoices Import 2024'!M398</f>
        <v>{"1025": 100.0}</v>
      </c>
      <c r="J398" s="4" t="str">
        <f>'Invoices Import 2024'!X398</f>
        <v>15%</v>
      </c>
    </row>
    <row r="399" spans="1:10" x14ac:dyDescent="0.2">
      <c r="A399" s="2" t="str">
        <f>'Invoices Import 2024'!J399</f>
        <v/>
      </c>
      <c r="B399" s="3" t="str">
        <f>'Invoices Import 2024'!E399</f>
        <v/>
      </c>
      <c r="C399" s="3" t="str">
        <f>'Invoices Import 2024'!F399</f>
        <v/>
      </c>
      <c r="D399" s="3" t="str">
        <f>'Invoices Import 2024'!P399</f>
        <v/>
      </c>
      <c r="E399" t="str">
        <f>'Invoices Import 2024'!N399</f>
        <v>101011002</v>
      </c>
      <c r="F399" s="2" t="str">
        <f>'Invoices Import 2024'!Y399</f>
        <v>خصم ضمان أعمال</v>
      </c>
      <c r="G399" s="2">
        <f>'Invoices Import 2024'!Z399</f>
        <v>-1</v>
      </c>
      <c r="H399" s="11">
        <f>'Invoices Import 2024'!H399</f>
        <v>498906</v>
      </c>
      <c r="I399" s="2" t="str">
        <f>'Invoices Import 2024'!M399</f>
        <v>{"1025": 100.0}</v>
      </c>
      <c r="J399" s="4" t="str">
        <f>'Invoices Import 2024'!X399</f>
        <v/>
      </c>
    </row>
    <row r="400" spans="1:10" x14ac:dyDescent="0.2">
      <c r="A400" s="2" t="str">
        <f>'Invoices Import 2024'!J400</f>
        <v/>
      </c>
      <c r="B400" s="3" t="str">
        <f>'Invoices Import 2024'!E400</f>
        <v/>
      </c>
      <c r="C400" s="3" t="str">
        <f>'Invoices Import 2024'!F400</f>
        <v/>
      </c>
      <c r="D400" s="3" t="str">
        <f>'Invoices Import 2024'!P400</f>
        <v/>
      </c>
      <c r="E400" t="str">
        <f>'Invoices Import 2024'!N400</f>
        <v>2010306</v>
      </c>
      <c r="F400" s="2" t="str">
        <f>'Invoices Import 2024'!Y400</f>
        <v>خصم دفعة مقدمة</v>
      </c>
      <c r="G400" s="2">
        <f>'Invoices Import 2024'!Z400</f>
        <v>-1</v>
      </c>
      <c r="H400" s="11">
        <f>'Invoices Import 2024'!H400</f>
        <v>124726</v>
      </c>
      <c r="I400" s="2" t="str">
        <f>'Invoices Import 2024'!M400</f>
        <v>{"1025": 100.0}</v>
      </c>
      <c r="J400" s="4" t="str">
        <f>'Invoices Import 2024'!X400</f>
        <v>15%</v>
      </c>
    </row>
    <row r="401" spans="1:10" x14ac:dyDescent="0.2">
      <c r="A401" s="2" t="str">
        <f>'Invoices Import 2024'!J401</f>
        <v>شركة نسما للصناعات المتحدة</v>
      </c>
      <c r="B401" s="3">
        <f>'Invoices Import 2024'!E401</f>
        <v>45504</v>
      </c>
      <c r="C401" s="3">
        <f>'Invoices Import 2024'!F401</f>
        <v>45504</v>
      </c>
      <c r="D401" s="3">
        <f>'Invoices Import 2024'!P401</f>
        <v>45534</v>
      </c>
      <c r="E401" t="str">
        <f>'Invoices Import 2024'!N401</f>
        <v>4010202</v>
      </c>
      <c r="F401" s="2" t="str">
        <f>'Invoices Import 2024'!Y401</f>
        <v>صنف لتسجيل موازنة المبيعات 2024</v>
      </c>
      <c r="G401" s="2">
        <f>'Invoices Import 2024'!Z401</f>
        <v>1</v>
      </c>
      <c r="H401" s="11">
        <f>'Invoices Import 2024'!H401</f>
        <v>1350000</v>
      </c>
      <c r="I401" s="2" t="str">
        <f>'Invoices Import 2024'!M401</f>
        <v>{"1108": 100.0}</v>
      </c>
      <c r="J401" s="4" t="str">
        <f>'Invoices Import 2024'!X401</f>
        <v>15%</v>
      </c>
    </row>
    <row r="402" spans="1:10" ht="28.5" x14ac:dyDescent="0.2">
      <c r="A402" s="2" t="str">
        <f>'Invoices Import 2024'!J402</f>
        <v>THE RED SEA REAL ESTATE COMPANY</v>
      </c>
      <c r="B402" s="3">
        <f>'Invoices Import 2024'!E402</f>
        <v>45504</v>
      </c>
      <c r="C402" s="3">
        <f>'Invoices Import 2024'!F402</f>
        <v>45504</v>
      </c>
      <c r="D402" s="3">
        <f>'Invoices Import 2024'!P402</f>
        <v>45534</v>
      </c>
      <c r="E402" t="str">
        <f>'Invoices Import 2024'!N402</f>
        <v>4010202</v>
      </c>
      <c r="F402" s="2" t="str">
        <f>'Invoices Import 2024'!Y402</f>
        <v>صنف لتسجيل موازنة المبيعات 2024</v>
      </c>
      <c r="G402" s="2">
        <f>'Invoices Import 2024'!Z402</f>
        <v>1</v>
      </c>
      <c r="H402" s="11">
        <f>'Invoices Import 2024'!H402</f>
        <v>2945434</v>
      </c>
      <c r="I402" s="2" t="str">
        <f>'Invoices Import 2024'!M402</f>
        <v>{"1031": 100.0}</v>
      </c>
      <c r="J402" s="4" t="str">
        <f>'Invoices Import 2024'!X402</f>
        <v>15%</v>
      </c>
    </row>
    <row r="403" spans="1:10" x14ac:dyDescent="0.2">
      <c r="A403" s="2" t="str">
        <f>'Invoices Import 2024'!J403</f>
        <v/>
      </c>
      <c r="B403" s="3" t="str">
        <f>'Invoices Import 2024'!E403</f>
        <v/>
      </c>
      <c r="C403" s="3" t="str">
        <f>'Invoices Import 2024'!F403</f>
        <v/>
      </c>
      <c r="D403" s="3" t="str">
        <f>'Invoices Import 2024'!P403</f>
        <v/>
      </c>
      <c r="E403" t="str">
        <f>'Invoices Import 2024'!N403</f>
        <v>101011002</v>
      </c>
      <c r="F403" s="2" t="str">
        <f>'Invoices Import 2024'!Y403</f>
        <v>خصم ضمان أعمال</v>
      </c>
      <c r="G403" s="2">
        <f>'Invoices Import 2024'!Z403</f>
        <v>-1</v>
      </c>
      <c r="H403" s="11">
        <f>'Invoices Import 2024'!H403</f>
        <v>294543</v>
      </c>
      <c r="I403" s="2" t="str">
        <f>'Invoices Import 2024'!M403</f>
        <v>{"1031": 100.0}</v>
      </c>
      <c r="J403" s="4" t="str">
        <f>'Invoices Import 2024'!X403</f>
        <v/>
      </c>
    </row>
    <row r="404" spans="1:10" x14ac:dyDescent="0.2">
      <c r="A404" s="2" t="str">
        <f>'Invoices Import 2024'!J404</f>
        <v/>
      </c>
      <c r="B404" s="3" t="str">
        <f>'Invoices Import 2024'!E404</f>
        <v/>
      </c>
      <c r="C404" s="3" t="str">
        <f>'Invoices Import 2024'!F404</f>
        <v/>
      </c>
      <c r="D404" s="3" t="str">
        <f>'Invoices Import 2024'!P404</f>
        <v/>
      </c>
      <c r="E404" t="str">
        <f>'Invoices Import 2024'!N404</f>
        <v>2010306</v>
      </c>
      <c r="F404" s="2" t="str">
        <f>'Invoices Import 2024'!Y404</f>
        <v>خصم دفعة مقدمة</v>
      </c>
      <c r="G404" s="2">
        <f>'Invoices Import 2024'!Z404</f>
        <v>-1</v>
      </c>
      <c r="H404" s="11">
        <f>'Invoices Import 2024'!H404</f>
        <v>29454</v>
      </c>
      <c r="I404" s="2" t="str">
        <f>'Invoices Import 2024'!M404</f>
        <v>{"1031": 100.0}</v>
      </c>
      <c r="J404" s="4" t="str">
        <f>'Invoices Import 2024'!X404</f>
        <v>15%</v>
      </c>
    </row>
    <row r="405" spans="1:10" x14ac:dyDescent="0.2">
      <c r="A405" s="2" t="str">
        <f>'Invoices Import 2024'!J405</f>
        <v>شركة الخريجى للتجارة و المقاولات</v>
      </c>
      <c r="B405" s="3">
        <f>'Invoices Import 2024'!E405</f>
        <v>45504</v>
      </c>
      <c r="C405" s="3">
        <f>'Invoices Import 2024'!F405</f>
        <v>45504</v>
      </c>
      <c r="D405" s="3">
        <f>'Invoices Import 2024'!P405</f>
        <v>45534</v>
      </c>
      <c r="E405" t="str">
        <f>'Invoices Import 2024'!N405</f>
        <v>4010202</v>
      </c>
      <c r="F405" s="2" t="str">
        <f>'Invoices Import 2024'!Y405</f>
        <v>صنف لتسجيل موازنة المبيعات 2024</v>
      </c>
      <c r="G405" s="2">
        <f>'Invoices Import 2024'!Z405</f>
        <v>1</v>
      </c>
      <c r="H405" s="11">
        <f>'Invoices Import 2024'!H405</f>
        <v>1518897</v>
      </c>
      <c r="I405" s="2" t="str">
        <f>'Invoices Import 2024'!M405</f>
        <v>{"1011": 100.0}</v>
      </c>
      <c r="J405" s="4" t="str">
        <f>'Invoices Import 2024'!X405</f>
        <v>15%</v>
      </c>
    </row>
    <row r="406" spans="1:10" x14ac:dyDescent="0.2">
      <c r="A406" s="2" t="str">
        <f>'Invoices Import 2024'!J406</f>
        <v/>
      </c>
      <c r="B406" s="3" t="str">
        <f>'Invoices Import 2024'!E406</f>
        <v/>
      </c>
      <c r="C406" s="3" t="str">
        <f>'Invoices Import 2024'!F406</f>
        <v/>
      </c>
      <c r="D406" s="3" t="str">
        <f>'Invoices Import 2024'!P406</f>
        <v/>
      </c>
      <c r="E406" t="str">
        <f>'Invoices Import 2024'!N406</f>
        <v>101011002</v>
      </c>
      <c r="F406" s="2" t="str">
        <f>'Invoices Import 2024'!Y406</f>
        <v>خصم ضمان أعمال</v>
      </c>
      <c r="G406" s="2">
        <f>'Invoices Import 2024'!Z406</f>
        <v>-1</v>
      </c>
      <c r="H406" s="11">
        <f>'Invoices Import 2024'!H406</f>
        <v>379724</v>
      </c>
      <c r="I406" s="2" t="str">
        <f>'Invoices Import 2024'!M406</f>
        <v>{"1011": 100.0}</v>
      </c>
      <c r="J406" s="4" t="str">
        <f>'Invoices Import 2024'!X406</f>
        <v/>
      </c>
    </row>
    <row r="407" spans="1:10" x14ac:dyDescent="0.2">
      <c r="A407" s="2" t="str">
        <f>'Invoices Import 2024'!J407</f>
        <v/>
      </c>
      <c r="B407" s="3" t="str">
        <f>'Invoices Import 2024'!E407</f>
        <v/>
      </c>
      <c r="C407" s="3" t="str">
        <f>'Invoices Import 2024'!F407</f>
        <v/>
      </c>
      <c r="D407" s="3" t="str">
        <f>'Invoices Import 2024'!P407</f>
        <v/>
      </c>
      <c r="E407" t="str">
        <f>'Invoices Import 2024'!N407</f>
        <v>2010306</v>
      </c>
      <c r="F407" s="2" t="str">
        <f>'Invoices Import 2024'!Y407</f>
        <v>خصم دفعة مقدمة</v>
      </c>
      <c r="G407" s="2">
        <f>'Invoices Import 2024'!Z407</f>
        <v>-1</v>
      </c>
      <c r="H407" s="11">
        <f>'Invoices Import 2024'!H407</f>
        <v>151890</v>
      </c>
      <c r="I407" s="2" t="str">
        <f>'Invoices Import 2024'!M407</f>
        <v>{"1011": 100.0}</v>
      </c>
      <c r="J407" s="4" t="str">
        <f>'Invoices Import 2024'!X407</f>
        <v>15%</v>
      </c>
    </row>
    <row r="408" spans="1:10" x14ac:dyDescent="0.2">
      <c r="A408" s="2" t="str">
        <f>'Invoices Import 2024'!J408</f>
        <v>شركة الخريجى للتجارة و المقاولات</v>
      </c>
      <c r="B408" s="3">
        <f>'Invoices Import 2024'!E408</f>
        <v>45504</v>
      </c>
      <c r="C408" s="3">
        <f>'Invoices Import 2024'!F408</f>
        <v>45504</v>
      </c>
      <c r="D408" s="3">
        <f>'Invoices Import 2024'!P408</f>
        <v>45534</v>
      </c>
      <c r="E408" t="str">
        <f>'Invoices Import 2024'!N408</f>
        <v>4010202</v>
      </c>
      <c r="F408" s="2" t="str">
        <f>'Invoices Import 2024'!Y408</f>
        <v>صنف لتسجيل موازنة المبيعات 2024</v>
      </c>
      <c r="G408" s="2">
        <f>'Invoices Import 2024'!Z408</f>
        <v>1</v>
      </c>
      <c r="H408" s="11">
        <f>'Invoices Import 2024'!H408</f>
        <v>500000</v>
      </c>
      <c r="I408" s="2" t="str">
        <f>'Invoices Import 2024'!M408</f>
        <v>{"1022": 100.0}</v>
      </c>
      <c r="J408" s="4" t="str">
        <f>'Invoices Import 2024'!X408</f>
        <v>15%</v>
      </c>
    </row>
    <row r="409" spans="1:10" x14ac:dyDescent="0.2">
      <c r="A409" s="2" t="str">
        <f>'Invoices Import 2024'!J409</f>
        <v/>
      </c>
      <c r="B409" s="3" t="str">
        <f>'Invoices Import 2024'!E409</f>
        <v/>
      </c>
      <c r="C409" s="3" t="str">
        <f>'Invoices Import 2024'!F409</f>
        <v/>
      </c>
      <c r="D409" s="3" t="str">
        <f>'Invoices Import 2024'!P409</f>
        <v/>
      </c>
      <c r="E409" t="str">
        <f>'Invoices Import 2024'!N409</f>
        <v>101011002</v>
      </c>
      <c r="F409" s="2" t="str">
        <f>'Invoices Import 2024'!Y409</f>
        <v>خصم ضمان أعمال</v>
      </c>
      <c r="G409" s="2">
        <f>'Invoices Import 2024'!Z409</f>
        <v>-1</v>
      </c>
      <c r="H409" s="11">
        <f>'Invoices Import 2024'!H409</f>
        <v>100000</v>
      </c>
      <c r="I409" s="2" t="str">
        <f>'Invoices Import 2024'!M409</f>
        <v>{"1022": 100.0}</v>
      </c>
      <c r="J409" s="4" t="str">
        <f>'Invoices Import 2024'!X409</f>
        <v/>
      </c>
    </row>
    <row r="410" spans="1:10" x14ac:dyDescent="0.2">
      <c r="A410" s="2" t="str">
        <f>'Invoices Import 2024'!J410</f>
        <v/>
      </c>
      <c r="B410" s="3" t="str">
        <f>'Invoices Import 2024'!E410</f>
        <v/>
      </c>
      <c r="C410" s="3" t="str">
        <f>'Invoices Import 2024'!F410</f>
        <v/>
      </c>
      <c r="D410" s="3" t="str">
        <f>'Invoices Import 2024'!P410</f>
        <v/>
      </c>
      <c r="E410" t="str">
        <f>'Invoices Import 2024'!N410</f>
        <v>2010306</v>
      </c>
      <c r="F410" s="2" t="str">
        <f>'Invoices Import 2024'!Y410</f>
        <v>خصم دفعة مقدمة</v>
      </c>
      <c r="G410" s="2">
        <f>'Invoices Import 2024'!Z410</f>
        <v>-1</v>
      </c>
      <c r="H410" s="11">
        <f>'Invoices Import 2024'!H410</f>
        <v>50000</v>
      </c>
      <c r="I410" s="2" t="str">
        <f>'Invoices Import 2024'!M410</f>
        <v>{"1022": 100.0}</v>
      </c>
      <c r="J410" s="4" t="str">
        <f>'Invoices Import 2024'!X410</f>
        <v>15%</v>
      </c>
    </row>
    <row r="411" spans="1:10" x14ac:dyDescent="0.2">
      <c r="A411" s="2" t="str">
        <f>'Invoices Import 2024'!J411</f>
        <v>Orient Construction Company</v>
      </c>
      <c r="B411" s="3">
        <f>'Invoices Import 2024'!E411</f>
        <v>45504</v>
      </c>
      <c r="C411" s="3">
        <f>'Invoices Import 2024'!F411</f>
        <v>45504</v>
      </c>
      <c r="D411" s="3">
        <f>'Invoices Import 2024'!P411</f>
        <v>45525</v>
      </c>
      <c r="E411" t="str">
        <f>'Invoices Import 2024'!N411</f>
        <v>4010202</v>
      </c>
      <c r="F411" s="2" t="str">
        <f>'Invoices Import 2024'!Y411</f>
        <v>صنف لتسجيل موازنة المبيعات 2024</v>
      </c>
      <c r="G411" s="2">
        <f>'Invoices Import 2024'!Z411</f>
        <v>1</v>
      </c>
      <c r="H411" s="11">
        <f>'Invoices Import 2024'!H411</f>
        <v>1500000</v>
      </c>
      <c r="I411" s="2" t="str">
        <f>'Invoices Import 2024'!M411</f>
        <v>{"1021": 100.0}</v>
      </c>
      <c r="J411" s="4" t="str">
        <f>'Invoices Import 2024'!X411</f>
        <v>15%</v>
      </c>
    </row>
    <row r="412" spans="1:10" x14ac:dyDescent="0.2">
      <c r="A412" s="2" t="str">
        <f>'Invoices Import 2024'!J412</f>
        <v/>
      </c>
      <c r="B412" s="3" t="str">
        <f>'Invoices Import 2024'!E412</f>
        <v/>
      </c>
      <c r="C412" s="3" t="str">
        <f>'Invoices Import 2024'!F412</f>
        <v/>
      </c>
      <c r="D412" s="3" t="str">
        <f>'Invoices Import 2024'!P412</f>
        <v/>
      </c>
      <c r="E412" t="str">
        <f>'Invoices Import 2024'!N412</f>
        <v>101011002</v>
      </c>
      <c r="F412" s="2" t="str">
        <f>'Invoices Import 2024'!Y412</f>
        <v>خصم ضمان أعمال</v>
      </c>
      <c r="G412" s="2">
        <f>'Invoices Import 2024'!Z412</f>
        <v>-1</v>
      </c>
      <c r="H412" s="11">
        <f>'Invoices Import 2024'!H412</f>
        <v>225000</v>
      </c>
      <c r="I412" s="2" t="str">
        <f>'Invoices Import 2024'!M412</f>
        <v>{"1021": 100.0}</v>
      </c>
      <c r="J412" s="4" t="str">
        <f>'Invoices Import 2024'!X412</f>
        <v/>
      </c>
    </row>
    <row r="413" spans="1:10" x14ac:dyDescent="0.2">
      <c r="A413" s="2" t="str">
        <f>'Invoices Import 2024'!J413</f>
        <v/>
      </c>
      <c r="B413" s="3" t="str">
        <f>'Invoices Import 2024'!E413</f>
        <v/>
      </c>
      <c r="C413" s="3" t="str">
        <f>'Invoices Import 2024'!F413</f>
        <v/>
      </c>
      <c r="D413" s="3" t="str">
        <f>'Invoices Import 2024'!P413</f>
        <v/>
      </c>
      <c r="E413" t="str">
        <f>'Invoices Import 2024'!N413</f>
        <v>2010306</v>
      </c>
      <c r="F413" s="2" t="str">
        <f>'Invoices Import 2024'!Y413</f>
        <v>خصم دفعة مقدمة</v>
      </c>
      <c r="G413" s="2">
        <f>'Invoices Import 2024'!Z413</f>
        <v>-1</v>
      </c>
      <c r="H413" s="11">
        <f>'Invoices Import 2024'!H413</f>
        <v>150000</v>
      </c>
      <c r="I413" s="2" t="str">
        <f>'Invoices Import 2024'!M413</f>
        <v>{"1021": 100.0}</v>
      </c>
      <c r="J413" s="4" t="str">
        <f>'Invoices Import 2024'!X413</f>
        <v>15%</v>
      </c>
    </row>
    <row r="414" spans="1:10" x14ac:dyDescent="0.2">
      <c r="A414" s="2" t="str">
        <f>'Invoices Import 2024'!J414</f>
        <v>الآعمال المدنية المشروع المشترك</v>
      </c>
      <c r="B414" s="3">
        <f>'Invoices Import 2024'!E414</f>
        <v>45504</v>
      </c>
      <c r="C414" s="3">
        <f>'Invoices Import 2024'!F414</f>
        <v>45504</v>
      </c>
      <c r="D414" s="3">
        <f>'Invoices Import 2024'!P414</f>
        <v>45549</v>
      </c>
      <c r="E414" t="str">
        <f>'Invoices Import 2024'!N414</f>
        <v>4010202</v>
      </c>
      <c r="F414" s="2" t="str">
        <f>'Invoices Import 2024'!Y414</f>
        <v>صنف لتسجيل موازنة المبيعات 2024</v>
      </c>
      <c r="G414" s="2">
        <f>'Invoices Import 2024'!Z414</f>
        <v>1</v>
      </c>
      <c r="H414" s="11">
        <f>'Invoices Import 2024'!H414</f>
        <v>4506303</v>
      </c>
      <c r="I414" s="2" t="str">
        <f>'Invoices Import 2024'!M414</f>
        <v>{"911": 100.0}</v>
      </c>
      <c r="J414" s="4" t="str">
        <f>'Invoices Import 2024'!X414</f>
        <v>15%</v>
      </c>
    </row>
    <row r="415" spans="1:10" x14ac:dyDescent="0.2">
      <c r="A415" s="2" t="str">
        <f>'Invoices Import 2024'!J415</f>
        <v/>
      </c>
      <c r="B415" s="3" t="str">
        <f>'Invoices Import 2024'!E415</f>
        <v/>
      </c>
      <c r="C415" s="3" t="str">
        <f>'Invoices Import 2024'!F415</f>
        <v/>
      </c>
      <c r="D415" s="3" t="str">
        <f>'Invoices Import 2024'!P415</f>
        <v/>
      </c>
      <c r="E415" t="str">
        <f>'Invoices Import 2024'!N415</f>
        <v>101011002</v>
      </c>
      <c r="F415" s="2" t="str">
        <f>'Invoices Import 2024'!Y415</f>
        <v>خصم ضمان أعمال</v>
      </c>
      <c r="G415" s="2">
        <f>'Invoices Import 2024'!Z415</f>
        <v>-1</v>
      </c>
      <c r="H415" s="11">
        <f>'Invoices Import 2024'!H415</f>
        <v>264971</v>
      </c>
      <c r="I415" s="2" t="str">
        <f>'Invoices Import 2024'!M415</f>
        <v>{"911": 100.0}</v>
      </c>
      <c r="J415" s="4" t="str">
        <f>'Invoices Import 2024'!X415</f>
        <v/>
      </c>
    </row>
    <row r="416" spans="1:10" x14ac:dyDescent="0.2">
      <c r="A416" s="2" t="str">
        <f>'Invoices Import 2024'!J416</f>
        <v/>
      </c>
      <c r="B416" s="3" t="str">
        <f>'Invoices Import 2024'!E416</f>
        <v/>
      </c>
      <c r="C416" s="3" t="str">
        <f>'Invoices Import 2024'!F416</f>
        <v/>
      </c>
      <c r="D416" s="3" t="str">
        <f>'Invoices Import 2024'!P416</f>
        <v/>
      </c>
      <c r="E416" t="str">
        <f>'Invoices Import 2024'!N416</f>
        <v>2010306</v>
      </c>
      <c r="F416" s="2" t="str">
        <f>'Invoices Import 2024'!Y416</f>
        <v>خصم دفعة مقدمة</v>
      </c>
      <c r="G416" s="2">
        <f>'Invoices Import 2024'!Z416</f>
        <v>-1</v>
      </c>
      <c r="H416" s="11">
        <f>'Invoices Import 2024'!H416</f>
        <v>675945</v>
      </c>
      <c r="I416" s="2" t="str">
        <f>'Invoices Import 2024'!M416</f>
        <v>{"911": 100.0}</v>
      </c>
      <c r="J416" s="4" t="str">
        <f>'Invoices Import 2024'!X416</f>
        <v>15%</v>
      </c>
    </row>
    <row r="417" spans="1:10" x14ac:dyDescent="0.2">
      <c r="A417" s="2" t="str">
        <f>'Invoices Import 2024'!J417</f>
        <v>شركة بايتور السعودية العربية للانشاءات</v>
      </c>
      <c r="B417" s="3">
        <f>'Invoices Import 2024'!E417</f>
        <v>45504</v>
      </c>
      <c r="C417" s="3">
        <f>'Invoices Import 2024'!F417</f>
        <v>45504</v>
      </c>
      <c r="D417" s="3">
        <f>'Invoices Import 2024'!P417</f>
        <v>45534</v>
      </c>
      <c r="E417" t="str">
        <f>'Invoices Import 2024'!N417</f>
        <v>4010202</v>
      </c>
      <c r="F417" s="2" t="str">
        <f>'Invoices Import 2024'!Y417</f>
        <v>صنف لتسجيل موازنة المبيعات 2024</v>
      </c>
      <c r="G417" s="2">
        <f>'Invoices Import 2024'!Z417</f>
        <v>1</v>
      </c>
      <c r="H417" s="11">
        <f>'Invoices Import 2024'!H417</f>
        <v>227993</v>
      </c>
      <c r="I417" s="2" t="str">
        <f>'Invoices Import 2024'!M417</f>
        <v>{"962": 100.0}</v>
      </c>
      <c r="J417" s="4" t="str">
        <f>'Invoices Import 2024'!X417</f>
        <v>15%</v>
      </c>
    </row>
    <row r="418" spans="1:10" x14ac:dyDescent="0.2">
      <c r="A418" s="2" t="str">
        <f>'Invoices Import 2024'!J418</f>
        <v/>
      </c>
      <c r="B418" s="3" t="str">
        <f>'Invoices Import 2024'!E418</f>
        <v/>
      </c>
      <c r="C418" s="3" t="str">
        <f>'Invoices Import 2024'!F418</f>
        <v/>
      </c>
      <c r="D418" s="3" t="str">
        <f>'Invoices Import 2024'!P418</f>
        <v/>
      </c>
      <c r="E418" t="str">
        <f>'Invoices Import 2024'!N418</f>
        <v>101011002</v>
      </c>
      <c r="F418" s="2" t="str">
        <f>'Invoices Import 2024'!Y418</f>
        <v>خصم ضمان أعمال</v>
      </c>
      <c r="G418" s="2">
        <f>'Invoices Import 2024'!Z418</f>
        <v>-1</v>
      </c>
      <c r="H418" s="11">
        <f>'Invoices Import 2024'!H418</f>
        <v>22799</v>
      </c>
      <c r="I418" s="2" t="str">
        <f>'Invoices Import 2024'!M418</f>
        <v>{"962": 100.0}</v>
      </c>
      <c r="J418" s="4" t="str">
        <f>'Invoices Import 2024'!X418</f>
        <v/>
      </c>
    </row>
    <row r="419" spans="1:10" x14ac:dyDescent="0.2">
      <c r="A419" s="2" t="str">
        <f>'Invoices Import 2024'!J419</f>
        <v/>
      </c>
      <c r="B419" s="3" t="str">
        <f>'Invoices Import 2024'!E419</f>
        <v/>
      </c>
      <c r="C419" s="3" t="str">
        <f>'Invoices Import 2024'!F419</f>
        <v/>
      </c>
      <c r="D419" s="3" t="str">
        <f>'Invoices Import 2024'!P419</f>
        <v/>
      </c>
      <c r="E419" t="str">
        <f>'Invoices Import 2024'!N419</f>
        <v>2010306</v>
      </c>
      <c r="F419" s="2" t="str">
        <f>'Invoices Import 2024'!Y419</f>
        <v>خصم دفعة مقدمة</v>
      </c>
      <c r="G419" s="2">
        <f>'Invoices Import 2024'!Z419</f>
        <v>-1</v>
      </c>
      <c r="H419" s="11">
        <f>'Invoices Import 2024'!H419</f>
        <v>22799</v>
      </c>
      <c r="I419" s="2" t="str">
        <f>'Invoices Import 2024'!M419</f>
        <v>{"962": 100.0}</v>
      </c>
      <c r="J419" s="4" t="str">
        <f>'Invoices Import 2024'!X419</f>
        <v>15%</v>
      </c>
    </row>
    <row r="420" spans="1:10" ht="28.5" x14ac:dyDescent="0.2">
      <c r="A420" s="2" t="str">
        <f>'Invoices Import 2024'!J420</f>
        <v>THE RED SEA REAL ESTATE COMPANY</v>
      </c>
      <c r="B420" s="3">
        <f>'Invoices Import 2024'!E420</f>
        <v>45504</v>
      </c>
      <c r="C420" s="3">
        <f>'Invoices Import 2024'!F420</f>
        <v>45504</v>
      </c>
      <c r="D420" s="3">
        <f>'Invoices Import 2024'!P420</f>
        <v>45534</v>
      </c>
      <c r="E420" t="str">
        <f>'Invoices Import 2024'!N420</f>
        <v>4010202</v>
      </c>
      <c r="F420" s="2" t="str">
        <f>'Invoices Import 2024'!Y420</f>
        <v>صنف لتسجيل موازنة المبيعات 2024</v>
      </c>
      <c r="G420" s="2">
        <f>'Invoices Import 2024'!Z420</f>
        <v>1</v>
      </c>
      <c r="H420" s="11">
        <f>'Invoices Import 2024'!H420</f>
        <v>2745360</v>
      </c>
      <c r="I420" s="2" t="str">
        <f>'Invoices Import 2024'!M420</f>
        <v>{"1110": 100.0}</v>
      </c>
      <c r="J420" s="4" t="str">
        <f>'Invoices Import 2024'!X420</f>
        <v>15%</v>
      </c>
    </row>
    <row r="421" spans="1:10" x14ac:dyDescent="0.2">
      <c r="A421" s="2" t="str">
        <f>'Invoices Import 2024'!J421</f>
        <v/>
      </c>
      <c r="B421" s="3" t="str">
        <f>'Invoices Import 2024'!E421</f>
        <v/>
      </c>
      <c r="C421" s="3" t="str">
        <f>'Invoices Import 2024'!F421</f>
        <v/>
      </c>
      <c r="D421" s="3" t="str">
        <f>'Invoices Import 2024'!P421</f>
        <v/>
      </c>
      <c r="E421" t="str">
        <f>'Invoices Import 2024'!N421</f>
        <v>101011002</v>
      </c>
      <c r="F421" s="2" t="str">
        <f>'Invoices Import 2024'!Y421</f>
        <v>خصم ضمان أعمال</v>
      </c>
      <c r="G421" s="2">
        <f>'Invoices Import 2024'!Z421</f>
        <v>-1</v>
      </c>
      <c r="H421" s="11">
        <f>'Invoices Import 2024'!H421</f>
        <v>823608</v>
      </c>
      <c r="I421" s="2" t="str">
        <f>'Invoices Import 2024'!M421</f>
        <v>{"1110": 100.0}</v>
      </c>
      <c r="J421" s="4" t="str">
        <f>'Invoices Import 2024'!X421</f>
        <v/>
      </c>
    </row>
    <row r="422" spans="1:10" x14ac:dyDescent="0.2">
      <c r="A422" s="2" t="str">
        <f>'Invoices Import 2024'!J422</f>
        <v/>
      </c>
      <c r="B422" s="3" t="str">
        <f>'Invoices Import 2024'!E422</f>
        <v/>
      </c>
      <c r="C422" s="3" t="str">
        <f>'Invoices Import 2024'!F422</f>
        <v/>
      </c>
      <c r="D422" s="3" t="str">
        <f>'Invoices Import 2024'!P422</f>
        <v/>
      </c>
      <c r="E422" t="str">
        <f>'Invoices Import 2024'!N422</f>
        <v>2010306</v>
      </c>
      <c r="F422" s="2" t="str">
        <f>'Invoices Import 2024'!Y422</f>
        <v>خصم دفعة مقدمة</v>
      </c>
      <c r="G422" s="2">
        <f>'Invoices Import 2024'!Z422</f>
        <v>-1</v>
      </c>
      <c r="H422" s="11">
        <f>'Invoices Import 2024'!H422</f>
        <v>274536</v>
      </c>
      <c r="I422" s="2" t="str">
        <f>'Invoices Import 2024'!M422</f>
        <v>{"1110": 100.0}</v>
      </c>
      <c r="J422" s="4" t="str">
        <f>'Invoices Import 2024'!X422</f>
        <v>15%</v>
      </c>
    </row>
    <row r="423" spans="1:10" ht="28.5" x14ac:dyDescent="0.2">
      <c r="A423" s="2" t="str">
        <f>'Invoices Import 2024'!J423</f>
        <v>THE RED SEA REAL ESTATE COMPANY</v>
      </c>
      <c r="B423" s="3">
        <f>'Invoices Import 2024'!E423</f>
        <v>45504</v>
      </c>
      <c r="C423" s="3">
        <f>'Invoices Import 2024'!F423</f>
        <v>45504</v>
      </c>
      <c r="D423" s="3">
        <f>'Invoices Import 2024'!P423</f>
        <v>45534</v>
      </c>
      <c r="E423" t="str">
        <f>'Invoices Import 2024'!N423</f>
        <v>4010202</v>
      </c>
      <c r="F423" s="2" t="str">
        <f>'Invoices Import 2024'!Y423</f>
        <v>صنف لتسجيل موازنة المبيعات 2024</v>
      </c>
      <c r="G423" s="2">
        <f>'Invoices Import 2024'!Z423</f>
        <v>1</v>
      </c>
      <c r="H423" s="11">
        <f>'Invoices Import 2024'!H423</f>
        <v>2248651</v>
      </c>
      <c r="I423" s="2" t="str">
        <f>'Invoices Import 2024'!M423</f>
        <v>{"61": 100.0}</v>
      </c>
      <c r="J423" s="4" t="str">
        <f>'Invoices Import 2024'!X423</f>
        <v>15%</v>
      </c>
    </row>
    <row r="424" spans="1:10" x14ac:dyDescent="0.2">
      <c r="A424" s="2" t="str">
        <f>'Invoices Import 2024'!J424</f>
        <v/>
      </c>
      <c r="B424" s="3" t="str">
        <f>'Invoices Import 2024'!E424</f>
        <v/>
      </c>
      <c r="C424" s="3" t="str">
        <f>'Invoices Import 2024'!F424</f>
        <v/>
      </c>
      <c r="D424" s="3" t="str">
        <f>'Invoices Import 2024'!P424</f>
        <v/>
      </c>
      <c r="E424" t="str">
        <f>'Invoices Import 2024'!N424</f>
        <v>101011002</v>
      </c>
      <c r="F424" s="2" t="str">
        <f>'Invoices Import 2024'!Y424</f>
        <v>خصم ضمان أعمال</v>
      </c>
      <c r="G424" s="2">
        <f>'Invoices Import 2024'!Z424</f>
        <v>-1</v>
      </c>
      <c r="H424" s="11">
        <f>'Invoices Import 2024'!H424</f>
        <v>674595</v>
      </c>
      <c r="I424" s="2" t="str">
        <f>'Invoices Import 2024'!M424</f>
        <v>{"61": 100.0}</v>
      </c>
      <c r="J424" s="4" t="str">
        <f>'Invoices Import 2024'!X424</f>
        <v/>
      </c>
    </row>
    <row r="425" spans="1:10" x14ac:dyDescent="0.2">
      <c r="A425" s="2" t="str">
        <f>'Invoices Import 2024'!J425</f>
        <v/>
      </c>
      <c r="B425" s="3" t="str">
        <f>'Invoices Import 2024'!E425</f>
        <v/>
      </c>
      <c r="C425" s="3" t="str">
        <f>'Invoices Import 2024'!F425</f>
        <v/>
      </c>
      <c r="D425" s="3" t="str">
        <f>'Invoices Import 2024'!P425</f>
        <v/>
      </c>
      <c r="E425" t="str">
        <f>'Invoices Import 2024'!N425</f>
        <v>2010306</v>
      </c>
      <c r="F425" s="2" t="str">
        <f>'Invoices Import 2024'!Y425</f>
        <v>خصم دفعة مقدمة</v>
      </c>
      <c r="G425" s="2">
        <f>'Invoices Import 2024'!Z425</f>
        <v>-1</v>
      </c>
      <c r="H425" s="11">
        <f>'Invoices Import 2024'!H425</f>
        <v>224865</v>
      </c>
      <c r="I425" s="2" t="str">
        <f>'Invoices Import 2024'!M425</f>
        <v>{"61": 100.0}</v>
      </c>
      <c r="J425" s="4" t="str">
        <f>'Invoices Import 2024'!X425</f>
        <v>15%</v>
      </c>
    </row>
    <row r="426" spans="1:10" x14ac:dyDescent="0.2">
      <c r="A426" s="2" t="str">
        <f>'Invoices Import 2024'!J426</f>
        <v>شركة امد العربية للاستثمار المحدودة</v>
      </c>
      <c r="B426" s="3">
        <f>'Invoices Import 2024'!E426</f>
        <v>45535</v>
      </c>
      <c r="C426" s="3">
        <f>'Invoices Import 2024'!F426</f>
        <v>45535</v>
      </c>
      <c r="D426" s="3">
        <f>'Invoices Import 2024'!P426</f>
        <v>45542</v>
      </c>
      <c r="E426" t="str">
        <f>'Invoices Import 2024'!N426</f>
        <v>4010202</v>
      </c>
      <c r="F426" s="2" t="str">
        <f>'Invoices Import 2024'!Y426</f>
        <v>صنف لتسجيل موازنة المبيعات 2024</v>
      </c>
      <c r="G426" s="2">
        <f>'Invoices Import 2024'!Z426</f>
        <v>1</v>
      </c>
      <c r="H426" s="11">
        <f>'Invoices Import 2024'!H426</f>
        <v>781000</v>
      </c>
      <c r="I426" s="2" t="str">
        <f>'Invoices Import 2024'!M426</f>
        <v>{"1012": 100.0}</v>
      </c>
      <c r="J426" s="4" t="str">
        <f>'Invoices Import 2024'!X426</f>
        <v>15%</v>
      </c>
    </row>
    <row r="427" spans="1:10" x14ac:dyDescent="0.2">
      <c r="A427" s="2" t="str">
        <f>'Invoices Import 2024'!J427</f>
        <v/>
      </c>
      <c r="B427" s="3" t="str">
        <f>'Invoices Import 2024'!E427</f>
        <v/>
      </c>
      <c r="C427" s="3" t="str">
        <f>'Invoices Import 2024'!F427</f>
        <v/>
      </c>
      <c r="D427" s="3" t="str">
        <f>'Invoices Import 2024'!P427</f>
        <v/>
      </c>
      <c r="E427" t="str">
        <f>'Invoices Import 2024'!N427</f>
        <v>101011002</v>
      </c>
      <c r="F427" s="2" t="str">
        <f>'Invoices Import 2024'!Y427</f>
        <v>خصم ضمان أعمال</v>
      </c>
      <c r="G427" s="2">
        <f>'Invoices Import 2024'!Z427</f>
        <v>-1</v>
      </c>
      <c r="H427" s="11">
        <f>'Invoices Import 2024'!H427</f>
        <v>234300</v>
      </c>
      <c r="I427" s="2" t="str">
        <f>'Invoices Import 2024'!M427</f>
        <v>{"1012": 100.0}</v>
      </c>
      <c r="J427" s="4" t="str">
        <f>'Invoices Import 2024'!X427</f>
        <v/>
      </c>
    </row>
    <row r="428" spans="1:10" x14ac:dyDescent="0.2">
      <c r="A428" s="2" t="str">
        <f>'Invoices Import 2024'!J428</f>
        <v>شركة شابورجي بالونجي ميد ايست المحدوده</v>
      </c>
      <c r="B428" s="3">
        <f>'Invoices Import 2024'!E428</f>
        <v>45535</v>
      </c>
      <c r="C428" s="3">
        <f>'Invoices Import 2024'!F428</f>
        <v>45535</v>
      </c>
      <c r="D428" s="3">
        <f>'Invoices Import 2024'!P428</f>
        <v>45549</v>
      </c>
      <c r="E428" t="str">
        <f>'Invoices Import 2024'!N428</f>
        <v>4010202</v>
      </c>
      <c r="F428" s="2" t="str">
        <f>'Invoices Import 2024'!Y428</f>
        <v>صنف لتسجيل موازنة المبيعات 2024</v>
      </c>
      <c r="G428" s="2">
        <f>'Invoices Import 2024'!Z428</f>
        <v>1</v>
      </c>
      <c r="H428" s="11">
        <f>'Invoices Import 2024'!H428</f>
        <v>8419636</v>
      </c>
      <c r="I428" s="2" t="str">
        <f>'Invoices Import 2024'!M428</f>
        <v>{"1028": 100.0}</v>
      </c>
      <c r="J428" s="4" t="str">
        <f>'Invoices Import 2024'!X428</f>
        <v>15%</v>
      </c>
    </row>
    <row r="429" spans="1:10" x14ac:dyDescent="0.2">
      <c r="A429" s="2" t="str">
        <f>'Invoices Import 2024'!J429</f>
        <v/>
      </c>
      <c r="B429" s="3" t="str">
        <f>'Invoices Import 2024'!E429</f>
        <v/>
      </c>
      <c r="C429" s="3" t="str">
        <f>'Invoices Import 2024'!F429</f>
        <v/>
      </c>
      <c r="D429" s="3" t="str">
        <f>'Invoices Import 2024'!P429</f>
        <v/>
      </c>
      <c r="E429" t="str">
        <f>'Invoices Import 2024'!N429</f>
        <v>101011002</v>
      </c>
      <c r="F429" s="2" t="str">
        <f>'Invoices Import 2024'!Y429</f>
        <v>خصم ضمان أعمال</v>
      </c>
      <c r="G429" s="2">
        <f>'Invoices Import 2024'!Z429</f>
        <v>-1</v>
      </c>
      <c r="H429" s="11">
        <f>'Invoices Import 2024'!H429</f>
        <v>1683927</v>
      </c>
      <c r="I429" s="2" t="str">
        <f>'Invoices Import 2024'!M429</f>
        <v>{"1028": 100.0}</v>
      </c>
      <c r="J429" s="4" t="str">
        <f>'Invoices Import 2024'!X429</f>
        <v/>
      </c>
    </row>
    <row r="430" spans="1:10" x14ac:dyDescent="0.2">
      <c r="A430" s="2" t="str">
        <f>'Invoices Import 2024'!J430</f>
        <v/>
      </c>
      <c r="B430" s="3" t="str">
        <f>'Invoices Import 2024'!E430</f>
        <v/>
      </c>
      <c r="C430" s="3" t="str">
        <f>'Invoices Import 2024'!F430</f>
        <v/>
      </c>
      <c r="D430" s="3" t="str">
        <f>'Invoices Import 2024'!P430</f>
        <v/>
      </c>
      <c r="E430" t="str">
        <f>'Invoices Import 2024'!N430</f>
        <v>2010306</v>
      </c>
      <c r="F430" s="2" t="str">
        <f>'Invoices Import 2024'!Y430</f>
        <v>خصم دفعة مقدمة</v>
      </c>
      <c r="G430" s="2">
        <f>'Invoices Import 2024'!Z430</f>
        <v>-1</v>
      </c>
      <c r="H430" s="11">
        <f>'Invoices Import 2024'!H430</f>
        <v>841964</v>
      </c>
      <c r="I430" s="2" t="str">
        <f>'Invoices Import 2024'!M430</f>
        <v>{"1028": 100.0}</v>
      </c>
      <c r="J430" s="4" t="str">
        <f>'Invoices Import 2024'!X430</f>
        <v>15%</v>
      </c>
    </row>
    <row r="431" spans="1:10" x14ac:dyDescent="0.2">
      <c r="A431" s="2" t="str">
        <f>'Invoices Import 2024'!J431</f>
        <v>KAIG</v>
      </c>
      <c r="B431" s="3">
        <f>'Invoices Import 2024'!E431</f>
        <v>45535</v>
      </c>
      <c r="C431" s="3">
        <f>'Invoices Import 2024'!F431</f>
        <v>45535</v>
      </c>
      <c r="D431" s="3">
        <f>'Invoices Import 2024'!P431</f>
        <v>45565</v>
      </c>
      <c r="E431" t="str">
        <f>'Invoices Import 2024'!N431</f>
        <v>4010202</v>
      </c>
      <c r="F431" s="2" t="str">
        <f>'Invoices Import 2024'!Y431</f>
        <v>صنف لتسجيل موازنة المبيعات 2024</v>
      </c>
      <c r="G431" s="2">
        <f>'Invoices Import 2024'!Z431</f>
        <v>1</v>
      </c>
      <c r="H431" s="11">
        <f>'Invoices Import 2024'!H431</f>
        <v>831414</v>
      </c>
      <c r="I431" s="2" t="str">
        <f>'Invoices Import 2024'!M431</f>
        <v>{"991": 100.0}</v>
      </c>
      <c r="J431" s="4" t="str">
        <f>'Invoices Import 2024'!X431</f>
        <v>15%</v>
      </c>
    </row>
    <row r="432" spans="1:10" x14ac:dyDescent="0.2">
      <c r="A432" s="2" t="str">
        <f>'Invoices Import 2024'!J432</f>
        <v/>
      </c>
      <c r="B432" s="3" t="str">
        <f>'Invoices Import 2024'!E432</f>
        <v/>
      </c>
      <c r="C432" s="3" t="str">
        <f>'Invoices Import 2024'!F432</f>
        <v/>
      </c>
      <c r="D432" s="3" t="str">
        <f>'Invoices Import 2024'!P432</f>
        <v/>
      </c>
      <c r="E432" t="str">
        <f>'Invoices Import 2024'!N432</f>
        <v>101011002</v>
      </c>
      <c r="F432" s="2" t="str">
        <f>'Invoices Import 2024'!Y432</f>
        <v>خصم ضمان أعمال</v>
      </c>
      <c r="G432" s="2">
        <f>'Invoices Import 2024'!Z432</f>
        <v>-1</v>
      </c>
      <c r="H432" s="11">
        <f>'Invoices Import 2024'!H432</f>
        <v>207854</v>
      </c>
      <c r="I432" s="2" t="str">
        <f>'Invoices Import 2024'!M432</f>
        <v>{"991": 100.0}</v>
      </c>
      <c r="J432" s="4" t="str">
        <f>'Invoices Import 2024'!X432</f>
        <v/>
      </c>
    </row>
    <row r="433" spans="1:10" x14ac:dyDescent="0.2">
      <c r="A433" s="2" t="str">
        <f>'Invoices Import 2024'!J433</f>
        <v/>
      </c>
      <c r="B433" s="3" t="str">
        <f>'Invoices Import 2024'!E433</f>
        <v/>
      </c>
      <c r="C433" s="3" t="str">
        <f>'Invoices Import 2024'!F433</f>
        <v/>
      </c>
      <c r="D433" s="3" t="str">
        <f>'Invoices Import 2024'!P433</f>
        <v/>
      </c>
      <c r="E433" t="str">
        <f>'Invoices Import 2024'!N433</f>
        <v>2010306</v>
      </c>
      <c r="F433" s="2" t="str">
        <f>'Invoices Import 2024'!Y433</f>
        <v>خصم دفعة مقدمة</v>
      </c>
      <c r="G433" s="2">
        <f>'Invoices Import 2024'!Z433</f>
        <v>-1</v>
      </c>
      <c r="H433" s="11">
        <f>'Invoices Import 2024'!H433</f>
        <v>83141</v>
      </c>
      <c r="I433" s="2" t="str">
        <f>'Invoices Import 2024'!M433</f>
        <v>{"991": 100.0}</v>
      </c>
      <c r="J433" s="4" t="str">
        <f>'Invoices Import 2024'!X433</f>
        <v>15%</v>
      </c>
    </row>
    <row r="434" spans="1:10" ht="28.5" x14ac:dyDescent="0.2">
      <c r="A434" s="2" t="str">
        <f>'Invoices Import 2024'!J434</f>
        <v>AL mishraq project - saudico-Aluminum</v>
      </c>
      <c r="B434" s="3">
        <f>'Invoices Import 2024'!E434</f>
        <v>45535</v>
      </c>
      <c r="C434" s="3">
        <f>'Invoices Import 2024'!F434</f>
        <v>45535</v>
      </c>
      <c r="D434" s="3">
        <f>'Invoices Import 2024'!P434</f>
        <v>45580</v>
      </c>
      <c r="E434" t="str">
        <f>'Invoices Import 2024'!N434</f>
        <v>4010202</v>
      </c>
      <c r="F434" s="2" t="str">
        <f>'Invoices Import 2024'!Y434</f>
        <v>صنف لتسجيل موازنة المبيعات 2024</v>
      </c>
      <c r="G434" s="2">
        <f>'Invoices Import 2024'!Z434</f>
        <v>1</v>
      </c>
      <c r="H434" s="11">
        <f>'Invoices Import 2024'!H434</f>
        <v>1292079</v>
      </c>
      <c r="I434" s="2" t="str">
        <f>'Invoices Import 2024'!M434</f>
        <v>{"1026": 100.0}</v>
      </c>
      <c r="J434" s="4" t="str">
        <f>'Invoices Import 2024'!X434</f>
        <v>15%</v>
      </c>
    </row>
    <row r="435" spans="1:10" x14ac:dyDescent="0.2">
      <c r="A435" s="2" t="str">
        <f>'Invoices Import 2024'!J435</f>
        <v/>
      </c>
      <c r="B435" s="3" t="str">
        <f>'Invoices Import 2024'!E435</f>
        <v/>
      </c>
      <c r="C435" s="3" t="str">
        <f>'Invoices Import 2024'!F435</f>
        <v/>
      </c>
      <c r="D435" s="3" t="str">
        <f>'Invoices Import 2024'!P435</f>
        <v/>
      </c>
      <c r="E435" t="str">
        <f>'Invoices Import 2024'!N435</f>
        <v>101011002</v>
      </c>
      <c r="F435" s="2" t="str">
        <f>'Invoices Import 2024'!Y435</f>
        <v>خصم ضمان أعمال</v>
      </c>
      <c r="G435" s="2">
        <f>'Invoices Import 2024'!Z435</f>
        <v>-1</v>
      </c>
      <c r="H435" s="11">
        <f>'Invoices Import 2024'!H435</f>
        <v>258416</v>
      </c>
      <c r="I435" s="2" t="str">
        <f>'Invoices Import 2024'!M435</f>
        <v>{"1026": 100.0}</v>
      </c>
      <c r="J435" s="4" t="str">
        <f>'Invoices Import 2024'!X435</f>
        <v/>
      </c>
    </row>
    <row r="436" spans="1:10" x14ac:dyDescent="0.2">
      <c r="A436" s="2" t="str">
        <f>'Invoices Import 2024'!J436</f>
        <v/>
      </c>
      <c r="B436" s="3" t="str">
        <f>'Invoices Import 2024'!E436</f>
        <v/>
      </c>
      <c r="C436" s="3" t="str">
        <f>'Invoices Import 2024'!F436</f>
        <v/>
      </c>
      <c r="D436" s="3" t="str">
        <f>'Invoices Import 2024'!P436</f>
        <v/>
      </c>
      <c r="E436" t="str">
        <f>'Invoices Import 2024'!N436</f>
        <v>2010306</v>
      </c>
      <c r="F436" s="2" t="str">
        <f>'Invoices Import 2024'!Y436</f>
        <v>خصم دفعة مقدمة</v>
      </c>
      <c r="G436" s="2">
        <f>'Invoices Import 2024'!Z436</f>
        <v>-1</v>
      </c>
      <c r="H436" s="11">
        <f>'Invoices Import 2024'!H436</f>
        <v>129208</v>
      </c>
      <c r="I436" s="2" t="str">
        <f>'Invoices Import 2024'!M436</f>
        <v>{"1026": 100.0}</v>
      </c>
      <c r="J436" s="4" t="str">
        <f>'Invoices Import 2024'!X436</f>
        <v>15%</v>
      </c>
    </row>
    <row r="437" spans="1:10" x14ac:dyDescent="0.2">
      <c r="A437" s="2" t="str">
        <f>'Invoices Import 2024'!J437</f>
        <v>AL mishraq project - saudico-Steel</v>
      </c>
      <c r="B437" s="3">
        <f>'Invoices Import 2024'!E437</f>
        <v>45535</v>
      </c>
      <c r="C437" s="3">
        <f>'Invoices Import 2024'!F437</f>
        <v>45535</v>
      </c>
      <c r="D437" s="3">
        <f>'Invoices Import 2024'!P437</f>
        <v>45580</v>
      </c>
      <c r="E437" t="str">
        <f>'Invoices Import 2024'!N437</f>
        <v>4010202</v>
      </c>
      <c r="F437" s="2" t="str">
        <f>'Invoices Import 2024'!Y437</f>
        <v>صنف لتسجيل موازنة المبيعات 2024</v>
      </c>
      <c r="G437" s="2">
        <f>'Invoices Import 2024'!Z437</f>
        <v>1</v>
      </c>
      <c r="H437" s="11">
        <f>'Invoices Import 2024'!H437</f>
        <v>1247265</v>
      </c>
      <c r="I437" s="2" t="str">
        <f>'Invoices Import 2024'!M437</f>
        <v>{"1025": 100.0}</v>
      </c>
      <c r="J437" s="4" t="str">
        <f>'Invoices Import 2024'!X437</f>
        <v>15%</v>
      </c>
    </row>
    <row r="438" spans="1:10" x14ac:dyDescent="0.2">
      <c r="A438" s="2" t="str">
        <f>'Invoices Import 2024'!J438</f>
        <v/>
      </c>
      <c r="B438" s="3" t="str">
        <f>'Invoices Import 2024'!E438</f>
        <v/>
      </c>
      <c r="C438" s="3" t="str">
        <f>'Invoices Import 2024'!F438</f>
        <v/>
      </c>
      <c r="D438" s="3" t="str">
        <f>'Invoices Import 2024'!P438</f>
        <v/>
      </c>
      <c r="E438" t="str">
        <f>'Invoices Import 2024'!N438</f>
        <v>101011002</v>
      </c>
      <c r="F438" s="2" t="str">
        <f>'Invoices Import 2024'!Y438</f>
        <v>خصم ضمان أعمال</v>
      </c>
      <c r="G438" s="2">
        <f>'Invoices Import 2024'!Z438</f>
        <v>-1</v>
      </c>
      <c r="H438" s="11">
        <f>'Invoices Import 2024'!H438</f>
        <v>498906</v>
      </c>
      <c r="I438" s="2" t="str">
        <f>'Invoices Import 2024'!M438</f>
        <v>{"1025": 100.0}</v>
      </c>
      <c r="J438" s="4" t="str">
        <f>'Invoices Import 2024'!X438</f>
        <v/>
      </c>
    </row>
    <row r="439" spans="1:10" x14ac:dyDescent="0.2">
      <c r="A439" s="2" t="str">
        <f>'Invoices Import 2024'!J439</f>
        <v/>
      </c>
      <c r="B439" s="3" t="str">
        <f>'Invoices Import 2024'!E439</f>
        <v/>
      </c>
      <c r="C439" s="3" t="str">
        <f>'Invoices Import 2024'!F439</f>
        <v/>
      </c>
      <c r="D439" s="3" t="str">
        <f>'Invoices Import 2024'!P439</f>
        <v/>
      </c>
      <c r="E439" t="str">
        <f>'Invoices Import 2024'!N439</f>
        <v>2010306</v>
      </c>
      <c r="F439" s="2" t="str">
        <f>'Invoices Import 2024'!Y439</f>
        <v>خصم دفعة مقدمة</v>
      </c>
      <c r="G439" s="2">
        <f>'Invoices Import 2024'!Z439</f>
        <v>-1</v>
      </c>
      <c r="H439" s="11">
        <f>'Invoices Import 2024'!H439</f>
        <v>124726</v>
      </c>
      <c r="I439" s="2" t="str">
        <f>'Invoices Import 2024'!M439</f>
        <v>{"1025": 100.0}</v>
      </c>
      <c r="J439" s="4" t="str">
        <f>'Invoices Import 2024'!X439</f>
        <v>15%</v>
      </c>
    </row>
    <row r="440" spans="1:10" x14ac:dyDescent="0.2">
      <c r="A440" s="2" t="str">
        <f>'Invoices Import 2024'!J440</f>
        <v>شركة نسما للصناعات المتحدة</v>
      </c>
      <c r="B440" s="3">
        <f>'Invoices Import 2024'!E440</f>
        <v>45535</v>
      </c>
      <c r="C440" s="3">
        <f>'Invoices Import 2024'!F440</f>
        <v>45535</v>
      </c>
      <c r="D440" s="3">
        <f>'Invoices Import 2024'!P440</f>
        <v>45565</v>
      </c>
      <c r="E440" t="str">
        <f>'Invoices Import 2024'!N440</f>
        <v>4010202</v>
      </c>
      <c r="F440" s="2" t="str">
        <f>'Invoices Import 2024'!Y440</f>
        <v>صنف لتسجيل موازنة المبيعات 2024</v>
      </c>
      <c r="G440" s="2">
        <f>'Invoices Import 2024'!Z440</f>
        <v>1</v>
      </c>
      <c r="H440" s="11">
        <f>'Invoices Import 2024'!H440</f>
        <v>1600000</v>
      </c>
      <c r="I440" s="2" t="str">
        <f>'Invoices Import 2024'!M440</f>
        <v>{"1108": 100.0}</v>
      </c>
      <c r="J440" s="4" t="str">
        <f>'Invoices Import 2024'!X440</f>
        <v>15%</v>
      </c>
    </row>
    <row r="441" spans="1:10" ht="28.5" x14ac:dyDescent="0.2">
      <c r="A441" s="2" t="str">
        <f>'Invoices Import 2024'!J441</f>
        <v>THE RED SEA REAL ESTATE COMPANY</v>
      </c>
      <c r="B441" s="3">
        <f>'Invoices Import 2024'!E441</f>
        <v>45535</v>
      </c>
      <c r="C441" s="3">
        <f>'Invoices Import 2024'!F441</f>
        <v>45535</v>
      </c>
      <c r="D441" s="3">
        <f>'Invoices Import 2024'!P441</f>
        <v>45565</v>
      </c>
      <c r="E441" t="str">
        <f>'Invoices Import 2024'!N441</f>
        <v>4010202</v>
      </c>
      <c r="F441" s="2" t="str">
        <f>'Invoices Import 2024'!Y441</f>
        <v>صنف لتسجيل موازنة المبيعات 2024</v>
      </c>
      <c r="G441" s="2">
        <f>'Invoices Import 2024'!Z441</f>
        <v>1</v>
      </c>
      <c r="H441" s="11">
        <f>'Invoices Import 2024'!H441</f>
        <v>2801791</v>
      </c>
      <c r="I441" s="2" t="str">
        <f>'Invoices Import 2024'!M441</f>
        <v>{"1031": 100.0}</v>
      </c>
      <c r="J441" s="4" t="str">
        <f>'Invoices Import 2024'!X441</f>
        <v>15%</v>
      </c>
    </row>
    <row r="442" spans="1:10" x14ac:dyDescent="0.2">
      <c r="A442" s="2" t="str">
        <f>'Invoices Import 2024'!J442</f>
        <v/>
      </c>
      <c r="B442" s="3" t="str">
        <f>'Invoices Import 2024'!E442</f>
        <v/>
      </c>
      <c r="C442" s="3" t="str">
        <f>'Invoices Import 2024'!F442</f>
        <v/>
      </c>
      <c r="D442" s="3" t="str">
        <f>'Invoices Import 2024'!P442</f>
        <v/>
      </c>
      <c r="E442" t="str">
        <f>'Invoices Import 2024'!N442</f>
        <v>101011002</v>
      </c>
      <c r="F442" s="2" t="str">
        <f>'Invoices Import 2024'!Y442</f>
        <v>خصم ضمان أعمال</v>
      </c>
      <c r="G442" s="2">
        <f>'Invoices Import 2024'!Z442</f>
        <v>-1</v>
      </c>
      <c r="H442" s="11">
        <f>'Invoices Import 2024'!H442</f>
        <v>280179</v>
      </c>
      <c r="I442" s="2" t="str">
        <f>'Invoices Import 2024'!M442</f>
        <v>{"1031": 100.0}</v>
      </c>
      <c r="J442" s="4" t="str">
        <f>'Invoices Import 2024'!X442</f>
        <v/>
      </c>
    </row>
    <row r="443" spans="1:10" x14ac:dyDescent="0.2">
      <c r="A443" s="2" t="str">
        <f>'Invoices Import 2024'!J443</f>
        <v/>
      </c>
      <c r="B443" s="3" t="str">
        <f>'Invoices Import 2024'!E443</f>
        <v/>
      </c>
      <c r="C443" s="3" t="str">
        <f>'Invoices Import 2024'!F443</f>
        <v/>
      </c>
      <c r="D443" s="3" t="str">
        <f>'Invoices Import 2024'!P443</f>
        <v/>
      </c>
      <c r="E443" t="str">
        <f>'Invoices Import 2024'!N443</f>
        <v>2010306</v>
      </c>
      <c r="F443" s="2" t="str">
        <f>'Invoices Import 2024'!Y443</f>
        <v>خصم دفعة مقدمة</v>
      </c>
      <c r="G443" s="2">
        <f>'Invoices Import 2024'!Z443</f>
        <v>-1</v>
      </c>
      <c r="H443" s="11">
        <f>'Invoices Import 2024'!H443</f>
        <v>28018</v>
      </c>
      <c r="I443" s="2" t="str">
        <f>'Invoices Import 2024'!M443</f>
        <v>{"1031": 100.0}</v>
      </c>
      <c r="J443" s="4" t="str">
        <f>'Invoices Import 2024'!X443</f>
        <v>15%</v>
      </c>
    </row>
    <row r="444" spans="1:10" x14ac:dyDescent="0.2">
      <c r="A444" s="2" t="str">
        <f>'Invoices Import 2024'!J444</f>
        <v>شركة الخريجى للتجارة و المقاولات</v>
      </c>
      <c r="B444" s="3">
        <f>'Invoices Import 2024'!E444</f>
        <v>45535</v>
      </c>
      <c r="C444" s="3">
        <f>'Invoices Import 2024'!F444</f>
        <v>45535</v>
      </c>
      <c r="D444" s="3">
        <f>'Invoices Import 2024'!P444</f>
        <v>45565</v>
      </c>
      <c r="E444" t="str">
        <f>'Invoices Import 2024'!N444</f>
        <v>4010202</v>
      </c>
      <c r="F444" s="2" t="str">
        <f>'Invoices Import 2024'!Y444</f>
        <v>صنف لتسجيل موازنة المبيعات 2024</v>
      </c>
      <c r="G444" s="2">
        <f>'Invoices Import 2024'!Z444</f>
        <v>1</v>
      </c>
      <c r="H444" s="11">
        <f>'Invoices Import 2024'!H444</f>
        <v>500000</v>
      </c>
      <c r="I444" s="2" t="str">
        <f>'Invoices Import 2024'!M444</f>
        <v>{"1022": 100.0}</v>
      </c>
      <c r="J444" s="4" t="str">
        <f>'Invoices Import 2024'!X444</f>
        <v>15%</v>
      </c>
    </row>
    <row r="445" spans="1:10" x14ac:dyDescent="0.2">
      <c r="A445" s="2" t="str">
        <f>'Invoices Import 2024'!J445</f>
        <v/>
      </c>
      <c r="B445" s="3" t="str">
        <f>'Invoices Import 2024'!E445</f>
        <v/>
      </c>
      <c r="C445" s="3" t="str">
        <f>'Invoices Import 2024'!F445</f>
        <v/>
      </c>
      <c r="D445" s="3" t="str">
        <f>'Invoices Import 2024'!P445</f>
        <v/>
      </c>
      <c r="E445" t="str">
        <f>'Invoices Import 2024'!N445</f>
        <v>101011002</v>
      </c>
      <c r="F445" s="2" t="str">
        <f>'Invoices Import 2024'!Y445</f>
        <v>خصم ضمان أعمال</v>
      </c>
      <c r="G445" s="2">
        <f>'Invoices Import 2024'!Z445</f>
        <v>-1</v>
      </c>
      <c r="H445" s="11">
        <f>'Invoices Import 2024'!H445</f>
        <v>100000</v>
      </c>
      <c r="I445" s="2" t="str">
        <f>'Invoices Import 2024'!M445</f>
        <v>{"1022": 100.0}</v>
      </c>
      <c r="J445" s="4" t="str">
        <f>'Invoices Import 2024'!X445</f>
        <v/>
      </c>
    </row>
    <row r="446" spans="1:10" x14ac:dyDescent="0.2">
      <c r="A446" s="2" t="str">
        <f>'Invoices Import 2024'!J446</f>
        <v/>
      </c>
      <c r="B446" s="3" t="str">
        <f>'Invoices Import 2024'!E446</f>
        <v/>
      </c>
      <c r="C446" s="3" t="str">
        <f>'Invoices Import 2024'!F446</f>
        <v/>
      </c>
      <c r="D446" s="3" t="str">
        <f>'Invoices Import 2024'!P446</f>
        <v/>
      </c>
      <c r="E446" t="str">
        <f>'Invoices Import 2024'!N446</f>
        <v>2010306</v>
      </c>
      <c r="F446" s="2" t="str">
        <f>'Invoices Import 2024'!Y446</f>
        <v>خصم دفعة مقدمة</v>
      </c>
      <c r="G446" s="2">
        <f>'Invoices Import 2024'!Z446</f>
        <v>-1</v>
      </c>
      <c r="H446" s="11">
        <f>'Invoices Import 2024'!H446</f>
        <v>50000</v>
      </c>
      <c r="I446" s="2" t="str">
        <f>'Invoices Import 2024'!M446</f>
        <v>{"1022": 100.0}</v>
      </c>
      <c r="J446" s="4" t="str">
        <f>'Invoices Import 2024'!X446</f>
        <v>15%</v>
      </c>
    </row>
    <row r="447" spans="1:10" x14ac:dyDescent="0.2">
      <c r="A447" s="2" t="str">
        <f>'Invoices Import 2024'!J447</f>
        <v>Orient Construction Company</v>
      </c>
      <c r="B447" s="3">
        <f>'Invoices Import 2024'!E447</f>
        <v>45535</v>
      </c>
      <c r="C447" s="3">
        <f>'Invoices Import 2024'!F447</f>
        <v>45535</v>
      </c>
      <c r="D447" s="3">
        <f>'Invoices Import 2024'!P447</f>
        <v>45556</v>
      </c>
      <c r="E447" t="str">
        <f>'Invoices Import 2024'!N447</f>
        <v>4010202</v>
      </c>
      <c r="F447" s="2" t="str">
        <f>'Invoices Import 2024'!Y447</f>
        <v>صنف لتسجيل موازنة المبيعات 2024</v>
      </c>
      <c r="G447" s="2">
        <f>'Invoices Import 2024'!Z447</f>
        <v>1</v>
      </c>
      <c r="H447" s="11">
        <f>'Invoices Import 2024'!H447</f>
        <v>1400000</v>
      </c>
      <c r="I447" s="2" t="str">
        <f>'Invoices Import 2024'!M447</f>
        <v>{"1021": 100.0}</v>
      </c>
      <c r="J447" s="4" t="str">
        <f>'Invoices Import 2024'!X447</f>
        <v>15%</v>
      </c>
    </row>
    <row r="448" spans="1:10" x14ac:dyDescent="0.2">
      <c r="A448" s="2" t="str">
        <f>'Invoices Import 2024'!J448</f>
        <v/>
      </c>
      <c r="B448" s="3" t="str">
        <f>'Invoices Import 2024'!E448</f>
        <v/>
      </c>
      <c r="C448" s="3" t="str">
        <f>'Invoices Import 2024'!F448</f>
        <v/>
      </c>
      <c r="D448" s="3" t="str">
        <f>'Invoices Import 2024'!P448</f>
        <v/>
      </c>
      <c r="E448" t="str">
        <f>'Invoices Import 2024'!N448</f>
        <v>101011002</v>
      </c>
      <c r="F448" s="2" t="str">
        <f>'Invoices Import 2024'!Y448</f>
        <v>خصم ضمان أعمال</v>
      </c>
      <c r="G448" s="2">
        <f>'Invoices Import 2024'!Z448</f>
        <v>-1</v>
      </c>
      <c r="H448" s="11">
        <f>'Invoices Import 2024'!H448</f>
        <v>210000</v>
      </c>
      <c r="I448" s="2" t="str">
        <f>'Invoices Import 2024'!M448</f>
        <v>{"1021": 100.0}</v>
      </c>
      <c r="J448" s="4" t="str">
        <f>'Invoices Import 2024'!X448</f>
        <v/>
      </c>
    </row>
    <row r="449" spans="1:10" x14ac:dyDescent="0.2">
      <c r="A449" s="2" t="str">
        <f>'Invoices Import 2024'!J449</f>
        <v/>
      </c>
      <c r="B449" s="3" t="str">
        <f>'Invoices Import 2024'!E449</f>
        <v/>
      </c>
      <c r="C449" s="3" t="str">
        <f>'Invoices Import 2024'!F449</f>
        <v/>
      </c>
      <c r="D449" s="3" t="str">
        <f>'Invoices Import 2024'!P449</f>
        <v/>
      </c>
      <c r="E449" t="str">
        <f>'Invoices Import 2024'!N449</f>
        <v>2010306</v>
      </c>
      <c r="F449" s="2" t="str">
        <f>'Invoices Import 2024'!Y449</f>
        <v>خصم دفعة مقدمة</v>
      </c>
      <c r="G449" s="2">
        <f>'Invoices Import 2024'!Z449</f>
        <v>-1</v>
      </c>
      <c r="H449" s="11">
        <f>'Invoices Import 2024'!H449</f>
        <v>140000</v>
      </c>
      <c r="I449" s="2" t="str">
        <f>'Invoices Import 2024'!M449</f>
        <v>{"1021": 100.0}</v>
      </c>
      <c r="J449" s="4" t="str">
        <f>'Invoices Import 2024'!X449</f>
        <v>15%</v>
      </c>
    </row>
    <row r="450" spans="1:10" x14ac:dyDescent="0.2">
      <c r="A450" s="2" t="str">
        <f>'Invoices Import 2024'!J450</f>
        <v>شركة الفوزان للتجارة و المقاولات العامة</v>
      </c>
      <c r="B450" s="3">
        <f>'Invoices Import 2024'!E450</f>
        <v>45535</v>
      </c>
      <c r="C450" s="3">
        <f>'Invoices Import 2024'!F450</f>
        <v>45535</v>
      </c>
      <c r="D450" s="3">
        <f>'Invoices Import 2024'!P450</f>
        <v>45565</v>
      </c>
      <c r="E450" t="str">
        <f>'Invoices Import 2024'!N450</f>
        <v>4010202</v>
      </c>
      <c r="F450" s="2" t="str">
        <f>'Invoices Import 2024'!Y450</f>
        <v>صنف لتسجيل موازنة المبيعات 2024</v>
      </c>
      <c r="G450" s="2">
        <f>'Invoices Import 2024'!Z450</f>
        <v>1</v>
      </c>
      <c r="H450" s="11">
        <f>'Invoices Import 2024'!H450</f>
        <v>1547396</v>
      </c>
      <c r="I450" s="2" t="str">
        <f>'Invoices Import 2024'!M450</f>
        <v>{"943": 100.0}</v>
      </c>
      <c r="J450" s="4" t="str">
        <f>'Invoices Import 2024'!X450</f>
        <v>15%</v>
      </c>
    </row>
    <row r="451" spans="1:10" x14ac:dyDescent="0.2">
      <c r="A451" s="2" t="str">
        <f>'Invoices Import 2024'!J451</f>
        <v/>
      </c>
      <c r="B451" s="3" t="str">
        <f>'Invoices Import 2024'!E451</f>
        <v/>
      </c>
      <c r="C451" s="3" t="str">
        <f>'Invoices Import 2024'!F451</f>
        <v/>
      </c>
      <c r="D451" s="3" t="str">
        <f>'Invoices Import 2024'!P451</f>
        <v/>
      </c>
      <c r="E451" t="str">
        <f>'Invoices Import 2024'!N451</f>
        <v>101011002</v>
      </c>
      <c r="F451" s="2" t="str">
        <f>'Invoices Import 2024'!Y451</f>
        <v>خصم ضمان أعمال</v>
      </c>
      <c r="G451" s="2">
        <f>'Invoices Import 2024'!Z451</f>
        <v>-1</v>
      </c>
      <c r="H451" s="11">
        <f>'Invoices Import 2024'!H451</f>
        <v>154740</v>
      </c>
      <c r="I451" s="2" t="str">
        <f>'Invoices Import 2024'!M451</f>
        <v>{"943": 100.0}</v>
      </c>
      <c r="J451" s="4" t="str">
        <f>'Invoices Import 2024'!X451</f>
        <v/>
      </c>
    </row>
    <row r="452" spans="1:10" x14ac:dyDescent="0.2">
      <c r="A452" s="2" t="str">
        <f>'Invoices Import 2024'!J452</f>
        <v/>
      </c>
      <c r="B452" s="3" t="str">
        <f>'Invoices Import 2024'!E452</f>
        <v/>
      </c>
      <c r="C452" s="3" t="str">
        <f>'Invoices Import 2024'!F452</f>
        <v/>
      </c>
      <c r="D452" s="3" t="str">
        <f>'Invoices Import 2024'!P452</f>
        <v/>
      </c>
      <c r="E452" t="str">
        <f>'Invoices Import 2024'!N452</f>
        <v>2010306</v>
      </c>
      <c r="F452" s="2" t="str">
        <f>'Invoices Import 2024'!Y452</f>
        <v>خصم دفعة مقدمة</v>
      </c>
      <c r="G452" s="2">
        <f>'Invoices Import 2024'!Z452</f>
        <v>-1</v>
      </c>
      <c r="H452" s="11">
        <f>'Invoices Import 2024'!H452</f>
        <v>154740</v>
      </c>
      <c r="I452" s="2" t="str">
        <f>'Invoices Import 2024'!M452</f>
        <v>{"943": 100.0}</v>
      </c>
      <c r="J452" s="4" t="str">
        <f>'Invoices Import 2024'!X452</f>
        <v>15%</v>
      </c>
    </row>
    <row r="453" spans="1:10" ht="28.5" x14ac:dyDescent="0.2">
      <c r="A453" s="2" t="str">
        <f>'Invoices Import 2024'!J453</f>
        <v>THE RED SEA REAL ESTATE COMPANY</v>
      </c>
      <c r="B453" s="3">
        <f>'Invoices Import 2024'!E453</f>
        <v>45535</v>
      </c>
      <c r="C453" s="3">
        <f>'Invoices Import 2024'!F453</f>
        <v>45535</v>
      </c>
      <c r="D453" s="3">
        <f>'Invoices Import 2024'!P453</f>
        <v>45565</v>
      </c>
      <c r="E453" t="str">
        <f>'Invoices Import 2024'!N453</f>
        <v>4010202</v>
      </c>
      <c r="F453" s="2" t="str">
        <f>'Invoices Import 2024'!Y453</f>
        <v>صنف لتسجيل موازنة المبيعات 2024</v>
      </c>
      <c r="G453" s="2">
        <f>'Invoices Import 2024'!Z453</f>
        <v>1</v>
      </c>
      <c r="H453" s="11">
        <f>'Invoices Import 2024'!H453</f>
        <v>5490721</v>
      </c>
      <c r="I453" s="2" t="str">
        <f>'Invoices Import 2024'!M453</f>
        <v>{"1110": 100.0}</v>
      </c>
      <c r="J453" s="4" t="str">
        <f>'Invoices Import 2024'!X453</f>
        <v>15%</v>
      </c>
    </row>
    <row r="454" spans="1:10" x14ac:dyDescent="0.2">
      <c r="A454" s="2" t="str">
        <f>'Invoices Import 2024'!J454</f>
        <v/>
      </c>
      <c r="B454" s="3" t="str">
        <f>'Invoices Import 2024'!E454</f>
        <v/>
      </c>
      <c r="C454" s="3" t="str">
        <f>'Invoices Import 2024'!F454</f>
        <v/>
      </c>
      <c r="D454" s="3" t="str">
        <f>'Invoices Import 2024'!P454</f>
        <v/>
      </c>
      <c r="E454" t="str">
        <f>'Invoices Import 2024'!N454</f>
        <v>101011002</v>
      </c>
      <c r="F454" s="2" t="str">
        <f>'Invoices Import 2024'!Y454</f>
        <v>خصم ضمان أعمال</v>
      </c>
      <c r="G454" s="2">
        <f>'Invoices Import 2024'!Z454</f>
        <v>-1</v>
      </c>
      <c r="H454" s="11">
        <f>'Invoices Import 2024'!H454</f>
        <v>1647216</v>
      </c>
      <c r="I454" s="2" t="str">
        <f>'Invoices Import 2024'!M454</f>
        <v>{"1110": 100.0}</v>
      </c>
      <c r="J454" s="4" t="str">
        <f>'Invoices Import 2024'!X454</f>
        <v/>
      </c>
    </row>
    <row r="455" spans="1:10" x14ac:dyDescent="0.2">
      <c r="A455" s="2" t="str">
        <f>'Invoices Import 2024'!J455</f>
        <v/>
      </c>
      <c r="B455" s="3" t="str">
        <f>'Invoices Import 2024'!E455</f>
        <v/>
      </c>
      <c r="C455" s="3" t="str">
        <f>'Invoices Import 2024'!F455</f>
        <v/>
      </c>
      <c r="D455" s="3" t="str">
        <f>'Invoices Import 2024'!P455</f>
        <v/>
      </c>
      <c r="E455" t="str">
        <f>'Invoices Import 2024'!N455</f>
        <v>2010306</v>
      </c>
      <c r="F455" s="2" t="str">
        <f>'Invoices Import 2024'!Y455</f>
        <v>خصم دفعة مقدمة</v>
      </c>
      <c r="G455" s="2">
        <f>'Invoices Import 2024'!Z455</f>
        <v>-1</v>
      </c>
      <c r="H455" s="11">
        <f>'Invoices Import 2024'!H455</f>
        <v>549072</v>
      </c>
      <c r="I455" s="2" t="str">
        <f>'Invoices Import 2024'!M455</f>
        <v>{"1110": 100.0}</v>
      </c>
      <c r="J455" s="4" t="str">
        <f>'Invoices Import 2024'!X455</f>
        <v>15%</v>
      </c>
    </row>
    <row r="456" spans="1:10" ht="28.5" x14ac:dyDescent="0.2">
      <c r="A456" s="2" t="str">
        <f>'Invoices Import 2024'!J456</f>
        <v>THE RED SEA REAL ESTATE COMPANY</v>
      </c>
      <c r="B456" s="3">
        <f>'Invoices Import 2024'!E456</f>
        <v>45535</v>
      </c>
      <c r="C456" s="3">
        <f>'Invoices Import 2024'!F456</f>
        <v>45535</v>
      </c>
      <c r="D456" s="3">
        <f>'Invoices Import 2024'!P456</f>
        <v>45565</v>
      </c>
      <c r="E456" t="str">
        <f>'Invoices Import 2024'!N456</f>
        <v>4010202</v>
      </c>
      <c r="F456" s="2" t="str">
        <f>'Invoices Import 2024'!Y456</f>
        <v>صنف لتسجيل موازنة المبيعات 2024</v>
      </c>
      <c r="G456" s="2">
        <f>'Invoices Import 2024'!Z456</f>
        <v>1</v>
      </c>
      <c r="H456" s="11">
        <f>'Invoices Import 2024'!H456</f>
        <v>4497302</v>
      </c>
      <c r="I456" s="2" t="str">
        <f>'Invoices Import 2024'!M456</f>
        <v>{"61": 100.0}</v>
      </c>
      <c r="J456" s="4" t="str">
        <f>'Invoices Import 2024'!X456</f>
        <v>15%</v>
      </c>
    </row>
    <row r="457" spans="1:10" x14ac:dyDescent="0.2">
      <c r="A457" s="2" t="str">
        <f>'Invoices Import 2024'!J457</f>
        <v/>
      </c>
      <c r="B457" s="3" t="str">
        <f>'Invoices Import 2024'!E457</f>
        <v/>
      </c>
      <c r="C457" s="3" t="str">
        <f>'Invoices Import 2024'!F457</f>
        <v/>
      </c>
      <c r="D457" s="3" t="str">
        <f>'Invoices Import 2024'!P457</f>
        <v/>
      </c>
      <c r="E457" t="str">
        <f>'Invoices Import 2024'!N457</f>
        <v>101011002</v>
      </c>
      <c r="F457" s="2" t="str">
        <f>'Invoices Import 2024'!Y457</f>
        <v>خصم ضمان أعمال</v>
      </c>
      <c r="G457" s="2">
        <f>'Invoices Import 2024'!Z457</f>
        <v>-1</v>
      </c>
      <c r="H457" s="11">
        <f>'Invoices Import 2024'!H457</f>
        <v>1349191</v>
      </c>
      <c r="I457" s="2" t="str">
        <f>'Invoices Import 2024'!M457</f>
        <v>{"61": 100.0}</v>
      </c>
      <c r="J457" s="4" t="str">
        <f>'Invoices Import 2024'!X457</f>
        <v/>
      </c>
    </row>
    <row r="458" spans="1:10" x14ac:dyDescent="0.2">
      <c r="A458" s="2" t="str">
        <f>'Invoices Import 2024'!J458</f>
        <v/>
      </c>
      <c r="B458" s="3" t="str">
        <f>'Invoices Import 2024'!E458</f>
        <v/>
      </c>
      <c r="C458" s="3" t="str">
        <f>'Invoices Import 2024'!F458</f>
        <v/>
      </c>
      <c r="D458" s="3" t="str">
        <f>'Invoices Import 2024'!P458</f>
        <v/>
      </c>
      <c r="E458" t="str">
        <f>'Invoices Import 2024'!N458</f>
        <v>2010306</v>
      </c>
      <c r="F458" s="2" t="str">
        <f>'Invoices Import 2024'!Y458</f>
        <v>خصم دفعة مقدمة</v>
      </c>
      <c r="G458" s="2">
        <f>'Invoices Import 2024'!Z458</f>
        <v>-1</v>
      </c>
      <c r="H458" s="11">
        <f>'Invoices Import 2024'!H458</f>
        <v>449730</v>
      </c>
      <c r="I458" s="2" t="str">
        <f>'Invoices Import 2024'!M458</f>
        <v>{"61": 100.0}</v>
      </c>
      <c r="J458" s="4" t="str">
        <f>'Invoices Import 2024'!X458</f>
        <v>15%</v>
      </c>
    </row>
    <row r="459" spans="1:10" x14ac:dyDescent="0.2">
      <c r="A459" s="2" t="str">
        <f>'Invoices Import 2024'!J459</f>
        <v>شركة امد العربية للاستثمار المحدودة</v>
      </c>
      <c r="B459" s="3">
        <f>'Invoices Import 2024'!E459</f>
        <v>45565</v>
      </c>
      <c r="C459" s="3">
        <f>'Invoices Import 2024'!F459</f>
        <v>45565</v>
      </c>
      <c r="D459" s="3">
        <f>'Invoices Import 2024'!P459</f>
        <v>45572</v>
      </c>
      <c r="E459" t="str">
        <f>'Invoices Import 2024'!N459</f>
        <v>4010202</v>
      </c>
      <c r="F459" s="2" t="str">
        <f>'Invoices Import 2024'!Y459</f>
        <v>صنف لتسجيل موازنة المبيعات 2024</v>
      </c>
      <c r="G459" s="2">
        <f>'Invoices Import 2024'!Z459</f>
        <v>1</v>
      </c>
      <c r="H459" s="11">
        <f>'Invoices Import 2024'!H459</f>
        <v>390500</v>
      </c>
      <c r="I459" s="2" t="str">
        <f>'Invoices Import 2024'!M459</f>
        <v>{"1012": 100.0}</v>
      </c>
      <c r="J459" s="4" t="str">
        <f>'Invoices Import 2024'!X459</f>
        <v>15%</v>
      </c>
    </row>
    <row r="460" spans="1:10" x14ac:dyDescent="0.2">
      <c r="A460" s="2" t="str">
        <f>'Invoices Import 2024'!J460</f>
        <v/>
      </c>
      <c r="B460" s="3" t="str">
        <f>'Invoices Import 2024'!E460</f>
        <v/>
      </c>
      <c r="C460" s="3" t="str">
        <f>'Invoices Import 2024'!F460</f>
        <v/>
      </c>
      <c r="D460" s="3" t="str">
        <f>'Invoices Import 2024'!P460</f>
        <v/>
      </c>
      <c r="E460" t="str">
        <f>'Invoices Import 2024'!N460</f>
        <v>101011002</v>
      </c>
      <c r="F460" s="2" t="str">
        <f>'Invoices Import 2024'!Y460</f>
        <v>خصم ضمان أعمال</v>
      </c>
      <c r="G460" s="2">
        <f>'Invoices Import 2024'!Z460</f>
        <v>-1</v>
      </c>
      <c r="H460" s="11">
        <f>'Invoices Import 2024'!H460</f>
        <v>117150</v>
      </c>
      <c r="I460" s="2" t="str">
        <f>'Invoices Import 2024'!M460</f>
        <v>{"1012": 100.0}</v>
      </c>
      <c r="J460" s="4" t="str">
        <f>'Invoices Import 2024'!X460</f>
        <v/>
      </c>
    </row>
    <row r="461" spans="1:10" x14ac:dyDescent="0.2">
      <c r="A461" s="2" t="str">
        <f>'Invoices Import 2024'!J461</f>
        <v>شركة شابورجي بالونجي ميد ايست المحدوده</v>
      </c>
      <c r="B461" s="3">
        <f>'Invoices Import 2024'!E461</f>
        <v>45565</v>
      </c>
      <c r="C461" s="3">
        <f>'Invoices Import 2024'!F461</f>
        <v>45565</v>
      </c>
      <c r="D461" s="3">
        <f>'Invoices Import 2024'!P461</f>
        <v>45579</v>
      </c>
      <c r="E461" t="str">
        <f>'Invoices Import 2024'!N461</f>
        <v>4010202</v>
      </c>
      <c r="F461" s="2" t="str">
        <f>'Invoices Import 2024'!Y461</f>
        <v>صنف لتسجيل موازنة المبيعات 2024</v>
      </c>
      <c r="G461" s="2">
        <f>'Invoices Import 2024'!Z461</f>
        <v>1</v>
      </c>
      <c r="H461" s="11">
        <f>'Invoices Import 2024'!H461</f>
        <v>4000000</v>
      </c>
      <c r="I461" s="2" t="str">
        <f>'Invoices Import 2024'!M461</f>
        <v>{"1028": 100.0}</v>
      </c>
      <c r="J461" s="4" t="str">
        <f>'Invoices Import 2024'!X461</f>
        <v>15%</v>
      </c>
    </row>
    <row r="462" spans="1:10" x14ac:dyDescent="0.2">
      <c r="A462" s="2" t="str">
        <f>'Invoices Import 2024'!J462</f>
        <v/>
      </c>
      <c r="B462" s="3" t="str">
        <f>'Invoices Import 2024'!E462</f>
        <v/>
      </c>
      <c r="C462" s="3" t="str">
        <f>'Invoices Import 2024'!F462</f>
        <v/>
      </c>
      <c r="D462" s="3" t="str">
        <f>'Invoices Import 2024'!P462</f>
        <v/>
      </c>
      <c r="E462" t="str">
        <f>'Invoices Import 2024'!N462</f>
        <v>101011002</v>
      </c>
      <c r="F462" s="2" t="str">
        <f>'Invoices Import 2024'!Y462</f>
        <v>خصم ضمان أعمال</v>
      </c>
      <c r="G462" s="2">
        <f>'Invoices Import 2024'!Z462</f>
        <v>-1</v>
      </c>
      <c r="H462" s="11">
        <f>'Invoices Import 2024'!H462</f>
        <v>800000</v>
      </c>
      <c r="I462" s="2" t="str">
        <f>'Invoices Import 2024'!M462</f>
        <v>{"1028": 100.0}</v>
      </c>
      <c r="J462" s="4" t="str">
        <f>'Invoices Import 2024'!X462</f>
        <v/>
      </c>
    </row>
    <row r="463" spans="1:10" x14ac:dyDescent="0.2">
      <c r="A463" s="2" t="str">
        <f>'Invoices Import 2024'!J463</f>
        <v/>
      </c>
      <c r="B463" s="3" t="str">
        <f>'Invoices Import 2024'!E463</f>
        <v/>
      </c>
      <c r="C463" s="3" t="str">
        <f>'Invoices Import 2024'!F463</f>
        <v/>
      </c>
      <c r="D463" s="3" t="str">
        <f>'Invoices Import 2024'!P463</f>
        <v/>
      </c>
      <c r="E463" t="str">
        <f>'Invoices Import 2024'!N463</f>
        <v>2010306</v>
      </c>
      <c r="F463" s="2" t="str">
        <f>'Invoices Import 2024'!Y463</f>
        <v>خصم دفعة مقدمة</v>
      </c>
      <c r="G463" s="2">
        <f>'Invoices Import 2024'!Z463</f>
        <v>-1</v>
      </c>
      <c r="H463" s="11">
        <f>'Invoices Import 2024'!H463</f>
        <v>400000</v>
      </c>
      <c r="I463" s="2" t="str">
        <f>'Invoices Import 2024'!M463</f>
        <v>{"1028": 100.0}</v>
      </c>
      <c r="J463" s="4" t="str">
        <f>'Invoices Import 2024'!X463</f>
        <v>15%</v>
      </c>
    </row>
    <row r="464" spans="1:10" x14ac:dyDescent="0.2">
      <c r="A464" s="2" t="str">
        <f>'Invoices Import 2024'!J464</f>
        <v>KAIG</v>
      </c>
      <c r="B464" s="3">
        <f>'Invoices Import 2024'!E464</f>
        <v>45565</v>
      </c>
      <c r="C464" s="3">
        <f>'Invoices Import 2024'!F464</f>
        <v>45565</v>
      </c>
      <c r="D464" s="3">
        <f>'Invoices Import 2024'!P464</f>
        <v>45595</v>
      </c>
      <c r="E464" t="str">
        <f>'Invoices Import 2024'!N464</f>
        <v>4010202</v>
      </c>
      <c r="F464" s="2" t="str">
        <f>'Invoices Import 2024'!Y464</f>
        <v>صنف لتسجيل موازنة المبيعات 2024</v>
      </c>
      <c r="G464" s="2">
        <f>'Invoices Import 2024'!Z464</f>
        <v>1</v>
      </c>
      <c r="H464" s="11">
        <f>'Invoices Import 2024'!H464</f>
        <v>831414</v>
      </c>
      <c r="I464" s="2" t="str">
        <f>'Invoices Import 2024'!M464</f>
        <v>{"991": 100.0}</v>
      </c>
      <c r="J464" s="4" t="str">
        <f>'Invoices Import 2024'!X464</f>
        <v>15%</v>
      </c>
    </row>
    <row r="465" spans="1:10" x14ac:dyDescent="0.2">
      <c r="A465" s="2" t="str">
        <f>'Invoices Import 2024'!J465</f>
        <v/>
      </c>
      <c r="B465" s="3" t="str">
        <f>'Invoices Import 2024'!E465</f>
        <v/>
      </c>
      <c r="C465" s="3" t="str">
        <f>'Invoices Import 2024'!F465</f>
        <v/>
      </c>
      <c r="D465" s="3" t="str">
        <f>'Invoices Import 2024'!P465</f>
        <v/>
      </c>
      <c r="E465" t="str">
        <f>'Invoices Import 2024'!N465</f>
        <v>101011002</v>
      </c>
      <c r="F465" s="2" t="str">
        <f>'Invoices Import 2024'!Y465</f>
        <v>خصم ضمان أعمال</v>
      </c>
      <c r="G465" s="2">
        <f>'Invoices Import 2024'!Z465</f>
        <v>-1</v>
      </c>
      <c r="H465" s="11">
        <f>'Invoices Import 2024'!H465</f>
        <v>207854</v>
      </c>
      <c r="I465" s="2" t="str">
        <f>'Invoices Import 2024'!M465</f>
        <v>{"991": 100.0}</v>
      </c>
      <c r="J465" s="4" t="str">
        <f>'Invoices Import 2024'!X465</f>
        <v/>
      </c>
    </row>
    <row r="466" spans="1:10" x14ac:dyDescent="0.2">
      <c r="A466" s="2" t="str">
        <f>'Invoices Import 2024'!J466</f>
        <v/>
      </c>
      <c r="B466" s="3" t="str">
        <f>'Invoices Import 2024'!E466</f>
        <v/>
      </c>
      <c r="C466" s="3" t="str">
        <f>'Invoices Import 2024'!F466</f>
        <v/>
      </c>
      <c r="D466" s="3" t="str">
        <f>'Invoices Import 2024'!P466</f>
        <v/>
      </c>
      <c r="E466" t="str">
        <f>'Invoices Import 2024'!N466</f>
        <v>2010306</v>
      </c>
      <c r="F466" s="2" t="str">
        <f>'Invoices Import 2024'!Y466</f>
        <v>خصم دفعة مقدمة</v>
      </c>
      <c r="G466" s="2">
        <f>'Invoices Import 2024'!Z466</f>
        <v>-1</v>
      </c>
      <c r="H466" s="11">
        <f>'Invoices Import 2024'!H466</f>
        <v>83141</v>
      </c>
      <c r="I466" s="2" t="str">
        <f>'Invoices Import 2024'!M466</f>
        <v>{"991": 100.0}</v>
      </c>
      <c r="J466" s="4" t="str">
        <f>'Invoices Import 2024'!X466</f>
        <v>15%</v>
      </c>
    </row>
    <row r="467" spans="1:10" ht="28.5" x14ac:dyDescent="0.2">
      <c r="A467" s="2" t="str">
        <f>'Invoices Import 2024'!J467</f>
        <v>AL mishraq project - saudico-Aluminum</v>
      </c>
      <c r="B467" s="3">
        <f>'Invoices Import 2024'!E467</f>
        <v>45565</v>
      </c>
      <c r="C467" s="3">
        <f>'Invoices Import 2024'!F467</f>
        <v>45565</v>
      </c>
      <c r="D467" s="3">
        <f>'Invoices Import 2024'!P467</f>
        <v>45610</v>
      </c>
      <c r="E467" t="str">
        <f>'Invoices Import 2024'!N467</f>
        <v>4010202</v>
      </c>
      <c r="F467" s="2" t="str">
        <f>'Invoices Import 2024'!Y467</f>
        <v>صنف لتسجيل موازنة المبيعات 2024</v>
      </c>
      <c r="G467" s="2">
        <f>'Invoices Import 2024'!Z467</f>
        <v>1</v>
      </c>
      <c r="H467" s="11">
        <f>'Invoices Import 2024'!H467</f>
        <v>1292079</v>
      </c>
      <c r="I467" s="2" t="str">
        <f>'Invoices Import 2024'!M467</f>
        <v>{"1026": 100.0}</v>
      </c>
      <c r="J467" s="4" t="str">
        <f>'Invoices Import 2024'!X467</f>
        <v>15%</v>
      </c>
    </row>
    <row r="468" spans="1:10" x14ac:dyDescent="0.2">
      <c r="A468" s="2" t="str">
        <f>'Invoices Import 2024'!J468</f>
        <v/>
      </c>
      <c r="B468" s="3" t="str">
        <f>'Invoices Import 2024'!E468</f>
        <v/>
      </c>
      <c r="C468" s="3" t="str">
        <f>'Invoices Import 2024'!F468</f>
        <v/>
      </c>
      <c r="D468" s="3" t="str">
        <f>'Invoices Import 2024'!P468</f>
        <v/>
      </c>
      <c r="E468" t="str">
        <f>'Invoices Import 2024'!N468</f>
        <v>101011002</v>
      </c>
      <c r="F468" s="2" t="str">
        <f>'Invoices Import 2024'!Y468</f>
        <v>خصم ضمان أعمال</v>
      </c>
      <c r="G468" s="2">
        <f>'Invoices Import 2024'!Z468</f>
        <v>-1</v>
      </c>
      <c r="H468" s="11">
        <f>'Invoices Import 2024'!H468</f>
        <v>258416</v>
      </c>
      <c r="I468" s="2" t="str">
        <f>'Invoices Import 2024'!M468</f>
        <v>{"1026": 100.0}</v>
      </c>
      <c r="J468" s="4" t="str">
        <f>'Invoices Import 2024'!X468</f>
        <v/>
      </c>
    </row>
    <row r="469" spans="1:10" x14ac:dyDescent="0.2">
      <c r="A469" s="2" t="str">
        <f>'Invoices Import 2024'!J469</f>
        <v/>
      </c>
      <c r="B469" s="3" t="str">
        <f>'Invoices Import 2024'!E469</f>
        <v/>
      </c>
      <c r="C469" s="3" t="str">
        <f>'Invoices Import 2024'!F469</f>
        <v/>
      </c>
      <c r="D469" s="3" t="str">
        <f>'Invoices Import 2024'!P469</f>
        <v/>
      </c>
      <c r="E469" t="str">
        <f>'Invoices Import 2024'!N469</f>
        <v>2010306</v>
      </c>
      <c r="F469" s="2" t="str">
        <f>'Invoices Import 2024'!Y469</f>
        <v>خصم دفعة مقدمة</v>
      </c>
      <c r="G469" s="2">
        <f>'Invoices Import 2024'!Z469</f>
        <v>-1</v>
      </c>
      <c r="H469" s="11">
        <f>'Invoices Import 2024'!H469</f>
        <v>129208</v>
      </c>
      <c r="I469" s="2" t="str">
        <f>'Invoices Import 2024'!M469</f>
        <v>{"1026": 100.0}</v>
      </c>
      <c r="J469" s="4" t="str">
        <f>'Invoices Import 2024'!X469</f>
        <v>15%</v>
      </c>
    </row>
    <row r="470" spans="1:10" x14ac:dyDescent="0.2">
      <c r="A470" s="2" t="str">
        <f>'Invoices Import 2024'!J470</f>
        <v>AL mishraq project - saudico-Steel</v>
      </c>
      <c r="B470" s="3">
        <f>'Invoices Import 2024'!E470</f>
        <v>45565</v>
      </c>
      <c r="C470" s="3">
        <f>'Invoices Import 2024'!F470</f>
        <v>45565</v>
      </c>
      <c r="D470" s="3">
        <f>'Invoices Import 2024'!P470</f>
        <v>45610</v>
      </c>
      <c r="E470" t="str">
        <f>'Invoices Import 2024'!N470</f>
        <v>4010202</v>
      </c>
      <c r="F470" s="2" t="str">
        <f>'Invoices Import 2024'!Y470</f>
        <v>صنف لتسجيل موازنة المبيعات 2024</v>
      </c>
      <c r="G470" s="2">
        <f>'Invoices Import 2024'!Z470</f>
        <v>1</v>
      </c>
      <c r="H470" s="11">
        <f>'Invoices Import 2024'!H470</f>
        <v>1247265</v>
      </c>
      <c r="I470" s="2" t="str">
        <f>'Invoices Import 2024'!M470</f>
        <v>{"1025": 100.0}</v>
      </c>
      <c r="J470" s="4" t="str">
        <f>'Invoices Import 2024'!X470</f>
        <v>15%</v>
      </c>
    </row>
    <row r="471" spans="1:10" x14ac:dyDescent="0.2">
      <c r="A471" s="2" t="str">
        <f>'Invoices Import 2024'!J471</f>
        <v/>
      </c>
      <c r="B471" s="3" t="str">
        <f>'Invoices Import 2024'!E471</f>
        <v/>
      </c>
      <c r="C471" s="3" t="str">
        <f>'Invoices Import 2024'!F471</f>
        <v/>
      </c>
      <c r="D471" s="3" t="str">
        <f>'Invoices Import 2024'!P471</f>
        <v/>
      </c>
      <c r="E471" t="str">
        <f>'Invoices Import 2024'!N471</f>
        <v>101011002</v>
      </c>
      <c r="F471" s="2" t="str">
        <f>'Invoices Import 2024'!Y471</f>
        <v>خصم ضمان أعمال</v>
      </c>
      <c r="G471" s="2">
        <f>'Invoices Import 2024'!Z471</f>
        <v>-1</v>
      </c>
      <c r="H471" s="11">
        <f>'Invoices Import 2024'!H471</f>
        <v>498906</v>
      </c>
      <c r="I471" s="2" t="str">
        <f>'Invoices Import 2024'!M471</f>
        <v>{"1025": 100.0}</v>
      </c>
      <c r="J471" s="4" t="str">
        <f>'Invoices Import 2024'!X471</f>
        <v/>
      </c>
    </row>
    <row r="472" spans="1:10" x14ac:dyDescent="0.2">
      <c r="A472" s="2" t="str">
        <f>'Invoices Import 2024'!J472</f>
        <v/>
      </c>
      <c r="B472" s="3" t="str">
        <f>'Invoices Import 2024'!E472</f>
        <v/>
      </c>
      <c r="C472" s="3" t="str">
        <f>'Invoices Import 2024'!F472</f>
        <v/>
      </c>
      <c r="D472" s="3" t="str">
        <f>'Invoices Import 2024'!P472</f>
        <v/>
      </c>
      <c r="E472" t="str">
        <f>'Invoices Import 2024'!N472</f>
        <v>2010306</v>
      </c>
      <c r="F472" s="2" t="str">
        <f>'Invoices Import 2024'!Y472</f>
        <v>خصم دفعة مقدمة</v>
      </c>
      <c r="G472" s="2">
        <f>'Invoices Import 2024'!Z472</f>
        <v>-1</v>
      </c>
      <c r="H472" s="11">
        <f>'Invoices Import 2024'!H472</f>
        <v>124726</v>
      </c>
      <c r="I472" s="2" t="str">
        <f>'Invoices Import 2024'!M472</f>
        <v>{"1025": 100.0}</v>
      </c>
      <c r="J472" s="4" t="str">
        <f>'Invoices Import 2024'!X472</f>
        <v>15%</v>
      </c>
    </row>
    <row r="473" spans="1:10" x14ac:dyDescent="0.2">
      <c r="A473" s="2" t="str">
        <f>'Invoices Import 2024'!J473</f>
        <v>شركة نسما للصناعات المتحدة</v>
      </c>
      <c r="B473" s="3">
        <f>'Invoices Import 2024'!E473</f>
        <v>45565</v>
      </c>
      <c r="C473" s="3">
        <f>'Invoices Import 2024'!F473</f>
        <v>45565</v>
      </c>
      <c r="D473" s="3">
        <f>'Invoices Import 2024'!P473</f>
        <v>45595</v>
      </c>
      <c r="E473" t="str">
        <f>'Invoices Import 2024'!N473</f>
        <v>4010202</v>
      </c>
      <c r="F473" s="2" t="str">
        <f>'Invoices Import 2024'!Y473</f>
        <v>صنف لتسجيل موازنة المبيعات 2024</v>
      </c>
      <c r="G473" s="2">
        <f>'Invoices Import 2024'!Z473</f>
        <v>1</v>
      </c>
      <c r="H473" s="11">
        <f>'Invoices Import 2024'!H473</f>
        <v>1600000</v>
      </c>
      <c r="I473" s="2" t="str">
        <f>'Invoices Import 2024'!M473</f>
        <v>{"1108": 100.0}</v>
      </c>
      <c r="J473" s="4" t="str">
        <f>'Invoices Import 2024'!X473</f>
        <v>15%</v>
      </c>
    </row>
    <row r="474" spans="1:10" ht="28.5" x14ac:dyDescent="0.2">
      <c r="A474" s="2" t="str">
        <f>'Invoices Import 2024'!J474</f>
        <v>THE RED SEA REAL ESTATE COMPANY</v>
      </c>
      <c r="B474" s="3">
        <f>'Invoices Import 2024'!E474</f>
        <v>45565</v>
      </c>
      <c r="C474" s="3">
        <f>'Invoices Import 2024'!F474</f>
        <v>45565</v>
      </c>
      <c r="D474" s="3">
        <f>'Invoices Import 2024'!P474</f>
        <v>45595</v>
      </c>
      <c r="E474" t="str">
        <f>'Invoices Import 2024'!N474</f>
        <v>4010202</v>
      </c>
      <c r="F474" s="2" t="str">
        <f>'Invoices Import 2024'!Y474</f>
        <v>صنف لتسجيل موازنة المبيعات 2024</v>
      </c>
      <c r="G474" s="2">
        <f>'Invoices Import 2024'!Z474</f>
        <v>1</v>
      </c>
      <c r="H474" s="11">
        <f>'Invoices Import 2024'!H474</f>
        <v>2591593</v>
      </c>
      <c r="I474" s="2" t="str">
        <f>'Invoices Import 2024'!M474</f>
        <v>{"1031": 100.0}</v>
      </c>
      <c r="J474" s="4" t="str">
        <f>'Invoices Import 2024'!X474</f>
        <v>15%</v>
      </c>
    </row>
    <row r="475" spans="1:10" x14ac:dyDescent="0.2">
      <c r="A475" s="2" t="str">
        <f>'Invoices Import 2024'!J475</f>
        <v/>
      </c>
      <c r="B475" s="3" t="str">
        <f>'Invoices Import 2024'!E475</f>
        <v/>
      </c>
      <c r="C475" s="3" t="str">
        <f>'Invoices Import 2024'!F475</f>
        <v/>
      </c>
      <c r="D475" s="3" t="str">
        <f>'Invoices Import 2024'!P475</f>
        <v/>
      </c>
      <c r="E475" t="str">
        <f>'Invoices Import 2024'!N475</f>
        <v>101011002</v>
      </c>
      <c r="F475" s="2" t="str">
        <f>'Invoices Import 2024'!Y475</f>
        <v>خصم ضمان أعمال</v>
      </c>
      <c r="G475" s="2">
        <f>'Invoices Import 2024'!Z475</f>
        <v>-1</v>
      </c>
      <c r="H475" s="11">
        <f>'Invoices Import 2024'!H475</f>
        <v>259159</v>
      </c>
      <c r="I475" s="2" t="str">
        <f>'Invoices Import 2024'!M475</f>
        <v>{"1031": 100.0}</v>
      </c>
      <c r="J475" s="4" t="str">
        <f>'Invoices Import 2024'!X475</f>
        <v/>
      </c>
    </row>
    <row r="476" spans="1:10" x14ac:dyDescent="0.2">
      <c r="A476" s="2" t="str">
        <f>'Invoices Import 2024'!J476</f>
        <v/>
      </c>
      <c r="B476" s="3" t="str">
        <f>'Invoices Import 2024'!E476</f>
        <v/>
      </c>
      <c r="C476" s="3" t="str">
        <f>'Invoices Import 2024'!F476</f>
        <v/>
      </c>
      <c r="D476" s="3" t="str">
        <f>'Invoices Import 2024'!P476</f>
        <v/>
      </c>
      <c r="E476" t="str">
        <f>'Invoices Import 2024'!N476</f>
        <v>2010306</v>
      </c>
      <c r="F476" s="2" t="str">
        <f>'Invoices Import 2024'!Y476</f>
        <v>خصم دفعة مقدمة</v>
      </c>
      <c r="G476" s="2">
        <f>'Invoices Import 2024'!Z476</f>
        <v>-1</v>
      </c>
      <c r="H476" s="11">
        <f>'Invoices Import 2024'!H476</f>
        <v>25916</v>
      </c>
      <c r="I476" s="2" t="str">
        <f>'Invoices Import 2024'!M476</f>
        <v>{"1031": 100.0}</v>
      </c>
      <c r="J476" s="4" t="str">
        <f>'Invoices Import 2024'!X476</f>
        <v>15%</v>
      </c>
    </row>
    <row r="477" spans="1:10" x14ac:dyDescent="0.2">
      <c r="A477" s="2" t="str">
        <f>'Invoices Import 2024'!J477</f>
        <v>شركة الخريجى للتجارة و المقاولات</v>
      </c>
      <c r="B477" s="3">
        <f>'Invoices Import 2024'!E477</f>
        <v>45565</v>
      </c>
      <c r="C477" s="3">
        <f>'Invoices Import 2024'!F477</f>
        <v>45565</v>
      </c>
      <c r="D477" s="3">
        <f>'Invoices Import 2024'!P477</f>
        <v>45595</v>
      </c>
      <c r="E477" t="str">
        <f>'Invoices Import 2024'!N477</f>
        <v>4010202</v>
      </c>
      <c r="F477" s="2" t="str">
        <f>'Invoices Import 2024'!Y477</f>
        <v>صنف لتسجيل موازنة المبيعات 2024</v>
      </c>
      <c r="G477" s="2">
        <f>'Invoices Import 2024'!Z477</f>
        <v>1</v>
      </c>
      <c r="H477" s="11">
        <f>'Invoices Import 2024'!H477</f>
        <v>346977</v>
      </c>
      <c r="I477" s="2" t="str">
        <f>'Invoices Import 2024'!M477</f>
        <v>{"1022": 100.0}</v>
      </c>
      <c r="J477" s="4" t="str">
        <f>'Invoices Import 2024'!X477</f>
        <v>15%</v>
      </c>
    </row>
    <row r="478" spans="1:10" x14ac:dyDescent="0.2">
      <c r="A478" s="2" t="str">
        <f>'Invoices Import 2024'!J478</f>
        <v/>
      </c>
      <c r="B478" s="3" t="str">
        <f>'Invoices Import 2024'!E478</f>
        <v/>
      </c>
      <c r="C478" s="3" t="str">
        <f>'Invoices Import 2024'!F478</f>
        <v/>
      </c>
      <c r="D478" s="3" t="str">
        <f>'Invoices Import 2024'!P478</f>
        <v/>
      </c>
      <c r="E478" t="str">
        <f>'Invoices Import 2024'!N478</f>
        <v>101011002</v>
      </c>
      <c r="F478" s="2" t="str">
        <f>'Invoices Import 2024'!Y478</f>
        <v>خصم ضمان أعمال</v>
      </c>
      <c r="G478" s="2">
        <f>'Invoices Import 2024'!Z478</f>
        <v>-1</v>
      </c>
      <c r="H478" s="11">
        <f>'Invoices Import 2024'!H478</f>
        <v>69395</v>
      </c>
      <c r="I478" s="2" t="str">
        <f>'Invoices Import 2024'!M478</f>
        <v>{"1022": 100.0}</v>
      </c>
      <c r="J478" s="4" t="str">
        <f>'Invoices Import 2024'!X478</f>
        <v/>
      </c>
    </row>
    <row r="479" spans="1:10" x14ac:dyDescent="0.2">
      <c r="A479" s="2" t="str">
        <f>'Invoices Import 2024'!J479</f>
        <v/>
      </c>
      <c r="B479" s="3" t="str">
        <f>'Invoices Import 2024'!E479</f>
        <v/>
      </c>
      <c r="C479" s="3" t="str">
        <f>'Invoices Import 2024'!F479</f>
        <v/>
      </c>
      <c r="D479" s="3" t="str">
        <f>'Invoices Import 2024'!P479</f>
        <v/>
      </c>
      <c r="E479" t="str">
        <f>'Invoices Import 2024'!N479</f>
        <v>2010306</v>
      </c>
      <c r="F479" s="2" t="str">
        <f>'Invoices Import 2024'!Y479</f>
        <v>خصم دفعة مقدمة</v>
      </c>
      <c r="G479" s="2">
        <f>'Invoices Import 2024'!Z479</f>
        <v>-1</v>
      </c>
      <c r="H479" s="11">
        <f>'Invoices Import 2024'!H479</f>
        <v>34698</v>
      </c>
      <c r="I479" s="2" t="str">
        <f>'Invoices Import 2024'!M479</f>
        <v>{"1022": 100.0}</v>
      </c>
      <c r="J479" s="4" t="str">
        <f>'Invoices Import 2024'!X479</f>
        <v>15%</v>
      </c>
    </row>
    <row r="480" spans="1:10" x14ac:dyDescent="0.2">
      <c r="A480" s="2" t="str">
        <f>'Invoices Import 2024'!J480</f>
        <v>Orient Construction Company</v>
      </c>
      <c r="B480" s="3">
        <f>'Invoices Import 2024'!E480</f>
        <v>45565</v>
      </c>
      <c r="C480" s="3">
        <f>'Invoices Import 2024'!F480</f>
        <v>45565</v>
      </c>
      <c r="D480" s="3">
        <f>'Invoices Import 2024'!P480</f>
        <v>45586</v>
      </c>
      <c r="E480" t="str">
        <f>'Invoices Import 2024'!N480</f>
        <v>4010202</v>
      </c>
      <c r="F480" s="2" t="str">
        <f>'Invoices Import 2024'!Y480</f>
        <v>صنف لتسجيل موازنة المبيعات 2024</v>
      </c>
      <c r="G480" s="2">
        <f>'Invoices Import 2024'!Z480</f>
        <v>1</v>
      </c>
      <c r="H480" s="11">
        <f>'Invoices Import 2024'!H480</f>
        <v>1300000</v>
      </c>
      <c r="I480" s="2" t="str">
        <f>'Invoices Import 2024'!M480</f>
        <v>{"1021": 100.0}</v>
      </c>
      <c r="J480" s="4" t="str">
        <f>'Invoices Import 2024'!X480</f>
        <v>15%</v>
      </c>
    </row>
    <row r="481" spans="1:10" x14ac:dyDescent="0.2">
      <c r="A481" s="2" t="str">
        <f>'Invoices Import 2024'!J481</f>
        <v/>
      </c>
      <c r="B481" s="3" t="str">
        <f>'Invoices Import 2024'!E481</f>
        <v/>
      </c>
      <c r="C481" s="3" t="str">
        <f>'Invoices Import 2024'!F481</f>
        <v/>
      </c>
      <c r="D481" s="3" t="str">
        <f>'Invoices Import 2024'!P481</f>
        <v/>
      </c>
      <c r="E481" t="str">
        <f>'Invoices Import 2024'!N481</f>
        <v>101011002</v>
      </c>
      <c r="F481" s="2" t="str">
        <f>'Invoices Import 2024'!Y481</f>
        <v>خصم ضمان أعمال</v>
      </c>
      <c r="G481" s="2">
        <f>'Invoices Import 2024'!Z481</f>
        <v>-1</v>
      </c>
      <c r="H481" s="11">
        <f>'Invoices Import 2024'!H481</f>
        <v>195000</v>
      </c>
      <c r="I481" s="2" t="str">
        <f>'Invoices Import 2024'!M481</f>
        <v>{"1021": 100.0}</v>
      </c>
      <c r="J481" s="4" t="str">
        <f>'Invoices Import 2024'!X481</f>
        <v/>
      </c>
    </row>
    <row r="482" spans="1:10" x14ac:dyDescent="0.2">
      <c r="A482" s="2" t="str">
        <f>'Invoices Import 2024'!J482</f>
        <v/>
      </c>
      <c r="B482" s="3" t="str">
        <f>'Invoices Import 2024'!E482</f>
        <v/>
      </c>
      <c r="C482" s="3" t="str">
        <f>'Invoices Import 2024'!F482</f>
        <v/>
      </c>
      <c r="D482" s="3" t="str">
        <f>'Invoices Import 2024'!P482</f>
        <v/>
      </c>
      <c r="E482" t="str">
        <f>'Invoices Import 2024'!N482</f>
        <v>2010306</v>
      </c>
      <c r="F482" s="2" t="str">
        <f>'Invoices Import 2024'!Y482</f>
        <v>خصم دفعة مقدمة</v>
      </c>
      <c r="G482" s="2">
        <f>'Invoices Import 2024'!Z482</f>
        <v>-1</v>
      </c>
      <c r="H482" s="11">
        <f>'Invoices Import 2024'!H482</f>
        <v>130000</v>
      </c>
      <c r="I482" s="2" t="str">
        <f>'Invoices Import 2024'!M482</f>
        <v>{"1021": 100.0}</v>
      </c>
      <c r="J482" s="4" t="str">
        <f>'Invoices Import 2024'!X482</f>
        <v>15%</v>
      </c>
    </row>
    <row r="483" spans="1:10" x14ac:dyDescent="0.2">
      <c r="A483" s="2" t="str">
        <f>'Invoices Import 2024'!J483</f>
        <v>الشركة العربية السعودية للمقاولات</v>
      </c>
      <c r="B483" s="3">
        <f>'Invoices Import 2024'!E483</f>
        <v>45565</v>
      </c>
      <c r="C483" s="3">
        <f>'Invoices Import 2024'!F483</f>
        <v>45565</v>
      </c>
      <c r="D483" s="3">
        <f>'Invoices Import 2024'!P483</f>
        <v>45595</v>
      </c>
      <c r="E483" t="str">
        <f>'Invoices Import 2024'!N483</f>
        <v>4010202</v>
      </c>
      <c r="F483" s="2" t="str">
        <f>'Invoices Import 2024'!Y483</f>
        <v>صنف لتسجيل موازنة المبيعات 2024</v>
      </c>
      <c r="G483" s="2">
        <f>'Invoices Import 2024'!Z483</f>
        <v>1</v>
      </c>
      <c r="H483" s="11">
        <f>'Invoices Import 2024'!H483</f>
        <v>3132112</v>
      </c>
      <c r="I483" s="2" t="str">
        <f>'Invoices Import 2024'!M483</f>
        <v>{"1109": 100.0}</v>
      </c>
      <c r="J483" s="4" t="str">
        <f>'Invoices Import 2024'!X483</f>
        <v>15%</v>
      </c>
    </row>
    <row r="484" spans="1:10" x14ac:dyDescent="0.2">
      <c r="A484" s="2" t="str">
        <f>'Invoices Import 2024'!J484</f>
        <v/>
      </c>
      <c r="B484" s="3" t="str">
        <f>'Invoices Import 2024'!E484</f>
        <v/>
      </c>
      <c r="C484" s="3" t="str">
        <f>'Invoices Import 2024'!F484</f>
        <v/>
      </c>
      <c r="D484" s="3" t="str">
        <f>'Invoices Import 2024'!P484</f>
        <v/>
      </c>
      <c r="E484" t="str">
        <f>'Invoices Import 2024'!N484</f>
        <v>101011002</v>
      </c>
      <c r="F484" s="2" t="str">
        <f>'Invoices Import 2024'!Y484</f>
        <v>خصم ضمان أعمال</v>
      </c>
      <c r="G484" s="2">
        <f>'Invoices Import 2024'!Z484</f>
        <v>-1</v>
      </c>
      <c r="H484" s="11">
        <f>'Invoices Import 2024'!H484</f>
        <v>626422</v>
      </c>
      <c r="I484" s="2" t="str">
        <f>'Invoices Import 2024'!M484</f>
        <v>{"1109": 100.0}</v>
      </c>
      <c r="J484" s="4" t="str">
        <f>'Invoices Import 2024'!X484</f>
        <v/>
      </c>
    </row>
    <row r="485" spans="1:10" x14ac:dyDescent="0.2">
      <c r="A485" s="2" t="str">
        <f>'Invoices Import 2024'!J485</f>
        <v/>
      </c>
      <c r="B485" s="3" t="str">
        <f>'Invoices Import 2024'!E485</f>
        <v/>
      </c>
      <c r="C485" s="3" t="str">
        <f>'Invoices Import 2024'!F485</f>
        <v/>
      </c>
      <c r="D485" s="3" t="str">
        <f>'Invoices Import 2024'!P485</f>
        <v/>
      </c>
      <c r="E485" t="str">
        <f>'Invoices Import 2024'!N485</f>
        <v>2010306</v>
      </c>
      <c r="F485" s="2" t="str">
        <f>'Invoices Import 2024'!Y485</f>
        <v>خصم دفعة مقدمة</v>
      </c>
      <c r="G485" s="2">
        <f>'Invoices Import 2024'!Z485</f>
        <v>-1</v>
      </c>
      <c r="H485" s="11">
        <f>'Invoices Import 2024'!H485</f>
        <v>313211</v>
      </c>
      <c r="I485" s="2" t="str">
        <f>'Invoices Import 2024'!M485</f>
        <v>{"1109": 100.0}</v>
      </c>
      <c r="J485" s="4" t="str">
        <f>'Invoices Import 2024'!X485</f>
        <v>15%</v>
      </c>
    </row>
    <row r="486" spans="1:10" ht="28.5" x14ac:dyDescent="0.2">
      <c r="A486" s="2" t="str">
        <f>'Invoices Import 2024'!J486</f>
        <v>THE RED SEA REAL ESTATE COMPANY</v>
      </c>
      <c r="B486" s="3">
        <f>'Invoices Import 2024'!E486</f>
        <v>45565</v>
      </c>
      <c r="C486" s="3">
        <f>'Invoices Import 2024'!F486</f>
        <v>45565</v>
      </c>
      <c r="D486" s="3">
        <f>'Invoices Import 2024'!P486</f>
        <v>45595</v>
      </c>
      <c r="E486" t="str">
        <f>'Invoices Import 2024'!N486</f>
        <v>4010202</v>
      </c>
      <c r="F486" s="2" t="str">
        <f>'Invoices Import 2024'!Y486</f>
        <v>صنف لتسجيل موازنة المبيعات 2024</v>
      </c>
      <c r="G486" s="2">
        <f>'Invoices Import 2024'!Z486</f>
        <v>1</v>
      </c>
      <c r="H486" s="11">
        <f>'Invoices Import 2024'!H486</f>
        <v>8236081</v>
      </c>
      <c r="I486" s="2" t="str">
        <f>'Invoices Import 2024'!M486</f>
        <v>{"1110": 100.0}</v>
      </c>
      <c r="J486" s="4" t="str">
        <f>'Invoices Import 2024'!X486</f>
        <v>15%</v>
      </c>
    </row>
    <row r="487" spans="1:10" x14ac:dyDescent="0.2">
      <c r="A487" s="2" t="str">
        <f>'Invoices Import 2024'!J487</f>
        <v/>
      </c>
      <c r="B487" s="3" t="str">
        <f>'Invoices Import 2024'!E487</f>
        <v/>
      </c>
      <c r="C487" s="3" t="str">
        <f>'Invoices Import 2024'!F487</f>
        <v/>
      </c>
      <c r="D487" s="3" t="str">
        <f>'Invoices Import 2024'!P487</f>
        <v/>
      </c>
      <c r="E487" t="str">
        <f>'Invoices Import 2024'!N487</f>
        <v>101011002</v>
      </c>
      <c r="F487" s="2" t="str">
        <f>'Invoices Import 2024'!Y487</f>
        <v>خصم ضمان أعمال</v>
      </c>
      <c r="G487" s="2">
        <f>'Invoices Import 2024'!Z487</f>
        <v>-1</v>
      </c>
      <c r="H487" s="11">
        <f>'Invoices Import 2024'!H487</f>
        <v>2470824</v>
      </c>
      <c r="I487" s="2" t="str">
        <f>'Invoices Import 2024'!M487</f>
        <v>{"1110": 100.0}</v>
      </c>
      <c r="J487" s="4" t="str">
        <f>'Invoices Import 2024'!X487</f>
        <v/>
      </c>
    </row>
    <row r="488" spans="1:10" x14ac:dyDescent="0.2">
      <c r="A488" s="2" t="str">
        <f>'Invoices Import 2024'!J488</f>
        <v/>
      </c>
      <c r="B488" s="3" t="str">
        <f>'Invoices Import 2024'!E488</f>
        <v/>
      </c>
      <c r="C488" s="3" t="str">
        <f>'Invoices Import 2024'!F488</f>
        <v/>
      </c>
      <c r="D488" s="3" t="str">
        <f>'Invoices Import 2024'!P488</f>
        <v/>
      </c>
      <c r="E488" t="str">
        <f>'Invoices Import 2024'!N488</f>
        <v>2010306</v>
      </c>
      <c r="F488" s="2" t="str">
        <f>'Invoices Import 2024'!Y488</f>
        <v>خصم دفعة مقدمة</v>
      </c>
      <c r="G488" s="2">
        <f>'Invoices Import 2024'!Z488</f>
        <v>-1</v>
      </c>
      <c r="H488" s="11">
        <f>'Invoices Import 2024'!H488</f>
        <v>823608</v>
      </c>
      <c r="I488" s="2" t="str">
        <f>'Invoices Import 2024'!M488</f>
        <v>{"1110": 100.0}</v>
      </c>
      <c r="J488" s="4" t="str">
        <f>'Invoices Import 2024'!X488</f>
        <v>15%</v>
      </c>
    </row>
    <row r="489" spans="1:10" ht="28.5" x14ac:dyDescent="0.2">
      <c r="A489" s="2" t="str">
        <f>'Invoices Import 2024'!J489</f>
        <v>THE RED SEA REAL ESTATE COMPANY</v>
      </c>
      <c r="B489" s="3">
        <f>'Invoices Import 2024'!E489</f>
        <v>45565</v>
      </c>
      <c r="C489" s="3">
        <f>'Invoices Import 2024'!F489</f>
        <v>45565</v>
      </c>
      <c r="D489" s="3">
        <f>'Invoices Import 2024'!P489</f>
        <v>45595</v>
      </c>
      <c r="E489" t="str">
        <f>'Invoices Import 2024'!N489</f>
        <v>4010202</v>
      </c>
      <c r="F489" s="2" t="str">
        <f>'Invoices Import 2024'!Y489</f>
        <v>صنف لتسجيل موازنة المبيعات 2024</v>
      </c>
      <c r="G489" s="2">
        <f>'Invoices Import 2024'!Z489</f>
        <v>1</v>
      </c>
      <c r="H489" s="11">
        <f>'Invoices Import 2024'!H489</f>
        <v>6745953</v>
      </c>
      <c r="I489" s="2" t="str">
        <f>'Invoices Import 2024'!M489</f>
        <v>{"61": 100.0}</v>
      </c>
      <c r="J489" s="4" t="str">
        <f>'Invoices Import 2024'!X489</f>
        <v>15%</v>
      </c>
    </row>
    <row r="490" spans="1:10" x14ac:dyDescent="0.2">
      <c r="A490" s="2" t="str">
        <f>'Invoices Import 2024'!J490</f>
        <v/>
      </c>
      <c r="B490" s="3" t="str">
        <f>'Invoices Import 2024'!E490</f>
        <v/>
      </c>
      <c r="C490" s="3" t="str">
        <f>'Invoices Import 2024'!F490</f>
        <v/>
      </c>
      <c r="D490" s="3" t="str">
        <f>'Invoices Import 2024'!P490</f>
        <v/>
      </c>
      <c r="E490" t="str">
        <f>'Invoices Import 2024'!N490</f>
        <v>101011002</v>
      </c>
      <c r="F490" s="2" t="str">
        <f>'Invoices Import 2024'!Y490</f>
        <v>خصم ضمان أعمال</v>
      </c>
      <c r="G490" s="2">
        <f>'Invoices Import 2024'!Z490</f>
        <v>-1</v>
      </c>
      <c r="H490" s="11">
        <f>'Invoices Import 2024'!H490</f>
        <v>2023786</v>
      </c>
      <c r="I490" s="2" t="str">
        <f>'Invoices Import 2024'!M490</f>
        <v>{"61": 100.0}</v>
      </c>
      <c r="J490" s="4" t="str">
        <f>'Invoices Import 2024'!X490</f>
        <v/>
      </c>
    </row>
    <row r="491" spans="1:10" x14ac:dyDescent="0.2">
      <c r="A491" s="2" t="str">
        <f>'Invoices Import 2024'!J491</f>
        <v/>
      </c>
      <c r="B491" s="3" t="str">
        <f>'Invoices Import 2024'!E491</f>
        <v/>
      </c>
      <c r="C491" s="3" t="str">
        <f>'Invoices Import 2024'!F491</f>
        <v/>
      </c>
      <c r="D491" s="3" t="str">
        <f>'Invoices Import 2024'!P491</f>
        <v/>
      </c>
      <c r="E491" t="str">
        <f>'Invoices Import 2024'!N491</f>
        <v>2010306</v>
      </c>
      <c r="F491" s="2" t="str">
        <f>'Invoices Import 2024'!Y491</f>
        <v>خصم دفعة مقدمة</v>
      </c>
      <c r="G491" s="2">
        <f>'Invoices Import 2024'!Z491</f>
        <v>-1</v>
      </c>
      <c r="H491" s="11">
        <f>'Invoices Import 2024'!H491</f>
        <v>674595</v>
      </c>
      <c r="I491" s="2" t="str">
        <f>'Invoices Import 2024'!M491</f>
        <v>{"61": 100.0}</v>
      </c>
      <c r="J491" s="4" t="str">
        <f>'Invoices Import 2024'!X491</f>
        <v>15%</v>
      </c>
    </row>
    <row r="492" spans="1:10" x14ac:dyDescent="0.2">
      <c r="A492" s="2" t="str">
        <f>'Invoices Import 2024'!J492</f>
        <v>شركة شابورجي بالونجي ميد ايست المحدوده</v>
      </c>
      <c r="B492" s="3">
        <f>'Invoices Import 2024'!E492</f>
        <v>45596</v>
      </c>
      <c r="C492" s="3">
        <f>'Invoices Import 2024'!F492</f>
        <v>45596</v>
      </c>
      <c r="D492" s="3">
        <f>'Invoices Import 2024'!P492</f>
        <v>45610</v>
      </c>
      <c r="E492" t="str">
        <f>'Invoices Import 2024'!N492</f>
        <v>4010202</v>
      </c>
      <c r="F492" s="2" t="str">
        <f>'Invoices Import 2024'!Y492</f>
        <v>صنف لتسجيل موازنة المبيعات 2024</v>
      </c>
      <c r="G492" s="2">
        <f>'Invoices Import 2024'!Z492</f>
        <v>1</v>
      </c>
      <c r="H492" s="11">
        <f>'Invoices Import 2024'!H492</f>
        <v>5549856</v>
      </c>
      <c r="I492" s="2" t="str">
        <f>'Invoices Import 2024'!M492</f>
        <v>{"1028": 100.0}</v>
      </c>
      <c r="J492" s="4" t="str">
        <f>'Invoices Import 2024'!X492</f>
        <v>15%</v>
      </c>
    </row>
    <row r="493" spans="1:10" x14ac:dyDescent="0.2">
      <c r="A493" s="2" t="str">
        <f>'Invoices Import 2024'!J493</f>
        <v/>
      </c>
      <c r="B493" s="3" t="str">
        <f>'Invoices Import 2024'!E493</f>
        <v/>
      </c>
      <c r="C493" s="3" t="str">
        <f>'Invoices Import 2024'!F493</f>
        <v/>
      </c>
      <c r="D493" s="3" t="str">
        <f>'Invoices Import 2024'!P493</f>
        <v/>
      </c>
      <c r="E493" t="str">
        <f>'Invoices Import 2024'!N493</f>
        <v>101011002</v>
      </c>
      <c r="F493" s="2" t="str">
        <f>'Invoices Import 2024'!Y493</f>
        <v>خصم ضمان أعمال</v>
      </c>
      <c r="G493" s="2">
        <f>'Invoices Import 2024'!Z493</f>
        <v>-1</v>
      </c>
      <c r="H493" s="11">
        <f>'Invoices Import 2024'!H493</f>
        <v>1109971</v>
      </c>
      <c r="I493" s="2" t="str">
        <f>'Invoices Import 2024'!M493</f>
        <v>{"1028": 100.0}</v>
      </c>
      <c r="J493" s="4" t="str">
        <f>'Invoices Import 2024'!X493</f>
        <v/>
      </c>
    </row>
    <row r="494" spans="1:10" x14ac:dyDescent="0.2">
      <c r="A494" s="2" t="str">
        <f>'Invoices Import 2024'!J494</f>
        <v/>
      </c>
      <c r="B494" s="3" t="str">
        <f>'Invoices Import 2024'!E494</f>
        <v/>
      </c>
      <c r="C494" s="3" t="str">
        <f>'Invoices Import 2024'!F494</f>
        <v/>
      </c>
      <c r="D494" s="3" t="str">
        <f>'Invoices Import 2024'!P494</f>
        <v/>
      </c>
      <c r="E494" t="str">
        <f>'Invoices Import 2024'!N494</f>
        <v>2010306</v>
      </c>
      <c r="F494" s="2" t="str">
        <f>'Invoices Import 2024'!Y494</f>
        <v>خصم دفعة مقدمة</v>
      </c>
      <c r="G494" s="2">
        <f>'Invoices Import 2024'!Z494</f>
        <v>-1</v>
      </c>
      <c r="H494" s="11">
        <f>'Invoices Import 2024'!H494</f>
        <v>554986</v>
      </c>
      <c r="I494" s="2" t="str">
        <f>'Invoices Import 2024'!M494</f>
        <v>{"1028": 100.0}</v>
      </c>
      <c r="J494" s="4" t="str">
        <f>'Invoices Import 2024'!X494</f>
        <v>15%</v>
      </c>
    </row>
    <row r="495" spans="1:10" x14ac:dyDescent="0.2">
      <c r="A495" s="2" t="str">
        <f>'Invoices Import 2024'!J495</f>
        <v>KAIG</v>
      </c>
      <c r="B495" s="3">
        <f>'Invoices Import 2024'!E495</f>
        <v>45596</v>
      </c>
      <c r="C495" s="3">
        <f>'Invoices Import 2024'!F495</f>
        <v>45596</v>
      </c>
      <c r="D495" s="3">
        <f>'Invoices Import 2024'!P495</f>
        <v>45626</v>
      </c>
      <c r="E495" t="str">
        <f>'Invoices Import 2024'!N495</f>
        <v>4010202</v>
      </c>
      <c r="F495" s="2" t="str">
        <f>'Invoices Import 2024'!Y495</f>
        <v>صنف لتسجيل موازنة المبيعات 2024</v>
      </c>
      <c r="G495" s="2">
        <f>'Invoices Import 2024'!Z495</f>
        <v>1</v>
      </c>
      <c r="H495" s="11">
        <f>'Invoices Import 2024'!H495</f>
        <v>831414</v>
      </c>
      <c r="I495" s="2" t="str">
        <f>'Invoices Import 2024'!M495</f>
        <v>{"991": 100.0}</v>
      </c>
      <c r="J495" s="4" t="str">
        <f>'Invoices Import 2024'!X495</f>
        <v>15%</v>
      </c>
    </row>
    <row r="496" spans="1:10" x14ac:dyDescent="0.2">
      <c r="A496" s="2" t="str">
        <f>'Invoices Import 2024'!J496</f>
        <v/>
      </c>
      <c r="B496" s="3" t="str">
        <f>'Invoices Import 2024'!E496</f>
        <v/>
      </c>
      <c r="C496" s="3" t="str">
        <f>'Invoices Import 2024'!F496</f>
        <v/>
      </c>
      <c r="D496" s="3" t="str">
        <f>'Invoices Import 2024'!P496</f>
        <v/>
      </c>
      <c r="E496" t="str">
        <f>'Invoices Import 2024'!N496</f>
        <v>101011002</v>
      </c>
      <c r="F496" s="2" t="str">
        <f>'Invoices Import 2024'!Y496</f>
        <v>خصم ضمان أعمال</v>
      </c>
      <c r="G496" s="2">
        <f>'Invoices Import 2024'!Z496</f>
        <v>-1</v>
      </c>
      <c r="H496" s="11">
        <f>'Invoices Import 2024'!H496</f>
        <v>207854</v>
      </c>
      <c r="I496" s="2" t="str">
        <f>'Invoices Import 2024'!M496</f>
        <v>{"991": 100.0}</v>
      </c>
      <c r="J496" s="4" t="str">
        <f>'Invoices Import 2024'!X496</f>
        <v/>
      </c>
    </row>
    <row r="497" spans="1:10" x14ac:dyDescent="0.2">
      <c r="A497" s="2" t="str">
        <f>'Invoices Import 2024'!J497</f>
        <v/>
      </c>
      <c r="B497" s="3" t="str">
        <f>'Invoices Import 2024'!E497</f>
        <v/>
      </c>
      <c r="C497" s="3" t="str">
        <f>'Invoices Import 2024'!F497</f>
        <v/>
      </c>
      <c r="D497" s="3" t="str">
        <f>'Invoices Import 2024'!P497</f>
        <v/>
      </c>
      <c r="E497" t="str">
        <f>'Invoices Import 2024'!N497</f>
        <v>2010306</v>
      </c>
      <c r="F497" s="2" t="str">
        <f>'Invoices Import 2024'!Y497</f>
        <v>خصم دفعة مقدمة</v>
      </c>
      <c r="G497" s="2">
        <f>'Invoices Import 2024'!Z497</f>
        <v>-1</v>
      </c>
      <c r="H497" s="11">
        <f>'Invoices Import 2024'!H497</f>
        <v>83141</v>
      </c>
      <c r="I497" s="2" t="str">
        <f>'Invoices Import 2024'!M497</f>
        <v>{"991": 100.0}</v>
      </c>
      <c r="J497" s="4" t="str">
        <f>'Invoices Import 2024'!X497</f>
        <v>15%</v>
      </c>
    </row>
    <row r="498" spans="1:10" ht="28.5" x14ac:dyDescent="0.2">
      <c r="A498" s="2" t="str">
        <f>'Invoices Import 2024'!J498</f>
        <v>AL mishraq project - saudico-Aluminum</v>
      </c>
      <c r="B498" s="3">
        <f>'Invoices Import 2024'!E498</f>
        <v>45596</v>
      </c>
      <c r="C498" s="3">
        <f>'Invoices Import 2024'!F498</f>
        <v>45596</v>
      </c>
      <c r="D498" s="3">
        <f>'Invoices Import 2024'!P498</f>
        <v>45641</v>
      </c>
      <c r="E498" t="str">
        <f>'Invoices Import 2024'!N498</f>
        <v>4010202</v>
      </c>
      <c r="F498" s="2" t="str">
        <f>'Invoices Import 2024'!Y498</f>
        <v>صنف لتسجيل موازنة المبيعات 2024</v>
      </c>
      <c r="G498" s="2">
        <f>'Invoices Import 2024'!Z498</f>
        <v>1</v>
      </c>
      <c r="H498" s="11">
        <f>'Invoices Import 2024'!H498</f>
        <v>1292079</v>
      </c>
      <c r="I498" s="2" t="str">
        <f>'Invoices Import 2024'!M498</f>
        <v>{"1026": 100.0}</v>
      </c>
      <c r="J498" s="4" t="str">
        <f>'Invoices Import 2024'!X498</f>
        <v>15%</v>
      </c>
    </row>
    <row r="499" spans="1:10" x14ac:dyDescent="0.2">
      <c r="A499" s="2" t="str">
        <f>'Invoices Import 2024'!J499</f>
        <v/>
      </c>
      <c r="B499" s="3" t="str">
        <f>'Invoices Import 2024'!E499</f>
        <v/>
      </c>
      <c r="C499" s="3" t="str">
        <f>'Invoices Import 2024'!F499</f>
        <v/>
      </c>
      <c r="D499" s="3" t="str">
        <f>'Invoices Import 2024'!P499</f>
        <v/>
      </c>
      <c r="E499" t="str">
        <f>'Invoices Import 2024'!N499</f>
        <v>101011002</v>
      </c>
      <c r="F499" s="2" t="str">
        <f>'Invoices Import 2024'!Y499</f>
        <v>خصم ضمان أعمال</v>
      </c>
      <c r="G499" s="2">
        <f>'Invoices Import 2024'!Z499</f>
        <v>-1</v>
      </c>
      <c r="H499" s="11">
        <f>'Invoices Import 2024'!H499</f>
        <v>258416</v>
      </c>
      <c r="I499" s="2" t="str">
        <f>'Invoices Import 2024'!M499</f>
        <v>{"1026": 100.0}</v>
      </c>
      <c r="J499" s="4" t="str">
        <f>'Invoices Import 2024'!X499</f>
        <v/>
      </c>
    </row>
    <row r="500" spans="1:10" x14ac:dyDescent="0.2">
      <c r="A500" s="2" t="str">
        <f>'Invoices Import 2024'!J500</f>
        <v/>
      </c>
      <c r="B500" s="3" t="str">
        <f>'Invoices Import 2024'!E500</f>
        <v/>
      </c>
      <c r="C500" s="3" t="str">
        <f>'Invoices Import 2024'!F500</f>
        <v/>
      </c>
      <c r="D500" s="3" t="str">
        <f>'Invoices Import 2024'!P500</f>
        <v/>
      </c>
      <c r="E500" t="str">
        <f>'Invoices Import 2024'!N500</f>
        <v>2010306</v>
      </c>
      <c r="F500" s="2" t="str">
        <f>'Invoices Import 2024'!Y500</f>
        <v>خصم دفعة مقدمة</v>
      </c>
      <c r="G500" s="2">
        <f>'Invoices Import 2024'!Z500</f>
        <v>-1</v>
      </c>
      <c r="H500" s="11">
        <f>'Invoices Import 2024'!H500</f>
        <v>129208</v>
      </c>
      <c r="I500" s="2" t="str">
        <f>'Invoices Import 2024'!M500</f>
        <v>{"1026": 100.0}</v>
      </c>
      <c r="J500" s="4" t="str">
        <f>'Invoices Import 2024'!X500</f>
        <v>15%</v>
      </c>
    </row>
    <row r="501" spans="1:10" x14ac:dyDescent="0.2">
      <c r="A501" s="2" t="str">
        <f>'Invoices Import 2024'!J501</f>
        <v>AL mishraq project - saudico-Steel</v>
      </c>
      <c r="B501" s="3">
        <f>'Invoices Import 2024'!E501</f>
        <v>45596</v>
      </c>
      <c r="C501" s="3">
        <f>'Invoices Import 2024'!F501</f>
        <v>45596</v>
      </c>
      <c r="D501" s="3">
        <f>'Invoices Import 2024'!P501</f>
        <v>45641</v>
      </c>
      <c r="E501" t="str">
        <f>'Invoices Import 2024'!N501</f>
        <v>4010202</v>
      </c>
      <c r="F501" s="2" t="str">
        <f>'Invoices Import 2024'!Y501</f>
        <v>صنف لتسجيل موازنة المبيعات 2024</v>
      </c>
      <c r="G501" s="2">
        <f>'Invoices Import 2024'!Z501</f>
        <v>1</v>
      </c>
      <c r="H501" s="11">
        <f>'Invoices Import 2024'!H501</f>
        <v>1247254</v>
      </c>
      <c r="I501" s="2" t="str">
        <f>'Invoices Import 2024'!M501</f>
        <v>{"1025": 100.0}</v>
      </c>
      <c r="J501" s="4" t="str">
        <f>'Invoices Import 2024'!X501</f>
        <v>15%</v>
      </c>
    </row>
    <row r="502" spans="1:10" x14ac:dyDescent="0.2">
      <c r="A502" s="2" t="str">
        <f>'Invoices Import 2024'!J502</f>
        <v/>
      </c>
      <c r="B502" s="3" t="str">
        <f>'Invoices Import 2024'!E502</f>
        <v/>
      </c>
      <c r="C502" s="3" t="str">
        <f>'Invoices Import 2024'!F502</f>
        <v/>
      </c>
      <c r="D502" s="3" t="str">
        <f>'Invoices Import 2024'!P502</f>
        <v/>
      </c>
      <c r="E502" t="str">
        <f>'Invoices Import 2024'!N502</f>
        <v>101011002</v>
      </c>
      <c r="F502" s="2" t="str">
        <f>'Invoices Import 2024'!Y502</f>
        <v>خصم ضمان أعمال</v>
      </c>
      <c r="G502" s="2">
        <f>'Invoices Import 2024'!Z502</f>
        <v>-1</v>
      </c>
      <c r="H502" s="11">
        <f>'Invoices Import 2024'!H502</f>
        <v>498902</v>
      </c>
      <c r="I502" s="2" t="str">
        <f>'Invoices Import 2024'!M502</f>
        <v>{"1025": 100.0}</v>
      </c>
      <c r="J502" s="4" t="str">
        <f>'Invoices Import 2024'!X502</f>
        <v/>
      </c>
    </row>
    <row r="503" spans="1:10" x14ac:dyDescent="0.2">
      <c r="A503" s="2" t="str">
        <f>'Invoices Import 2024'!J503</f>
        <v/>
      </c>
      <c r="B503" s="3" t="str">
        <f>'Invoices Import 2024'!E503</f>
        <v/>
      </c>
      <c r="C503" s="3" t="str">
        <f>'Invoices Import 2024'!F503</f>
        <v/>
      </c>
      <c r="D503" s="3" t="str">
        <f>'Invoices Import 2024'!P503</f>
        <v/>
      </c>
      <c r="E503" t="str">
        <f>'Invoices Import 2024'!N503</f>
        <v>2010306</v>
      </c>
      <c r="F503" s="2" t="str">
        <f>'Invoices Import 2024'!Y503</f>
        <v>خصم دفعة مقدمة</v>
      </c>
      <c r="G503" s="2">
        <f>'Invoices Import 2024'!Z503</f>
        <v>-1</v>
      </c>
      <c r="H503" s="11">
        <f>'Invoices Import 2024'!H503</f>
        <v>124725</v>
      </c>
      <c r="I503" s="2" t="str">
        <f>'Invoices Import 2024'!M503</f>
        <v>{"1025": 100.0}</v>
      </c>
      <c r="J503" s="4" t="str">
        <f>'Invoices Import 2024'!X503</f>
        <v>15%</v>
      </c>
    </row>
    <row r="504" spans="1:10" x14ac:dyDescent="0.2">
      <c r="A504" s="2" t="str">
        <f>'Invoices Import 2024'!J504</f>
        <v>شركة نسما للصناعات المتحدة</v>
      </c>
      <c r="B504" s="3">
        <f>'Invoices Import 2024'!E504</f>
        <v>45596</v>
      </c>
      <c r="C504" s="3">
        <f>'Invoices Import 2024'!F504</f>
        <v>45596</v>
      </c>
      <c r="D504" s="3">
        <f>'Invoices Import 2024'!P504</f>
        <v>45626</v>
      </c>
      <c r="E504" t="str">
        <f>'Invoices Import 2024'!N504</f>
        <v>4010202</v>
      </c>
      <c r="F504" s="2" t="str">
        <f>'Invoices Import 2024'!Y504</f>
        <v>صنف لتسجيل موازنة المبيعات 2024</v>
      </c>
      <c r="G504" s="2">
        <f>'Invoices Import 2024'!Z504</f>
        <v>1</v>
      </c>
      <c r="H504" s="11">
        <f>'Invoices Import 2024'!H504</f>
        <v>2100000</v>
      </c>
      <c r="I504" s="2" t="str">
        <f>'Invoices Import 2024'!M504</f>
        <v>{"1108": 100.0}</v>
      </c>
      <c r="J504" s="4" t="str">
        <f>'Invoices Import 2024'!X504</f>
        <v>15%</v>
      </c>
    </row>
    <row r="505" spans="1:10" ht="28.5" x14ac:dyDescent="0.2">
      <c r="A505" s="2" t="str">
        <f>'Invoices Import 2024'!J505</f>
        <v>THE RED SEA REAL ESTATE COMPANY</v>
      </c>
      <c r="B505" s="3">
        <f>'Invoices Import 2024'!E505</f>
        <v>45596</v>
      </c>
      <c r="C505" s="3">
        <f>'Invoices Import 2024'!F505</f>
        <v>45596</v>
      </c>
      <c r="D505" s="3">
        <f>'Invoices Import 2024'!P505</f>
        <v>45626</v>
      </c>
      <c r="E505" t="str">
        <f>'Invoices Import 2024'!N505</f>
        <v>4010202</v>
      </c>
      <c r="F505" s="2" t="str">
        <f>'Invoices Import 2024'!Y505</f>
        <v>صنف لتسجيل موازنة المبيعات 2024</v>
      </c>
      <c r="G505" s="2">
        <f>'Invoices Import 2024'!Z505</f>
        <v>1</v>
      </c>
      <c r="H505" s="11">
        <f>'Invoices Import 2024'!H505</f>
        <v>1975047</v>
      </c>
      <c r="I505" s="2" t="str">
        <f>'Invoices Import 2024'!M505</f>
        <v>{"1031": 100.0}</v>
      </c>
      <c r="J505" s="4" t="str">
        <f>'Invoices Import 2024'!X505</f>
        <v>15%</v>
      </c>
    </row>
    <row r="506" spans="1:10" x14ac:dyDescent="0.2">
      <c r="A506" s="2" t="str">
        <f>'Invoices Import 2024'!J506</f>
        <v/>
      </c>
      <c r="B506" s="3" t="str">
        <f>'Invoices Import 2024'!E506</f>
        <v/>
      </c>
      <c r="C506" s="3" t="str">
        <f>'Invoices Import 2024'!F506</f>
        <v/>
      </c>
      <c r="D506" s="3" t="str">
        <f>'Invoices Import 2024'!P506</f>
        <v/>
      </c>
      <c r="E506" t="str">
        <f>'Invoices Import 2024'!N506</f>
        <v>101011002</v>
      </c>
      <c r="F506" s="2" t="str">
        <f>'Invoices Import 2024'!Y506</f>
        <v>خصم ضمان أعمال</v>
      </c>
      <c r="G506" s="2">
        <f>'Invoices Import 2024'!Z506</f>
        <v>-1</v>
      </c>
      <c r="H506" s="11">
        <f>'Invoices Import 2024'!H506</f>
        <v>197505</v>
      </c>
      <c r="I506" s="2" t="str">
        <f>'Invoices Import 2024'!M506</f>
        <v>{"1031": 100.0}</v>
      </c>
      <c r="J506" s="4" t="str">
        <f>'Invoices Import 2024'!X506</f>
        <v/>
      </c>
    </row>
    <row r="507" spans="1:10" x14ac:dyDescent="0.2">
      <c r="A507" s="2" t="str">
        <f>'Invoices Import 2024'!J507</f>
        <v/>
      </c>
      <c r="B507" s="3" t="str">
        <f>'Invoices Import 2024'!E507</f>
        <v/>
      </c>
      <c r="C507" s="3" t="str">
        <f>'Invoices Import 2024'!F507</f>
        <v/>
      </c>
      <c r="D507" s="3" t="str">
        <f>'Invoices Import 2024'!P507</f>
        <v/>
      </c>
      <c r="E507" t="str">
        <f>'Invoices Import 2024'!N507</f>
        <v>2010306</v>
      </c>
      <c r="F507" s="2" t="str">
        <f>'Invoices Import 2024'!Y507</f>
        <v>خصم دفعة مقدمة</v>
      </c>
      <c r="G507" s="2">
        <f>'Invoices Import 2024'!Z507</f>
        <v>-1</v>
      </c>
      <c r="H507" s="11">
        <f>'Invoices Import 2024'!H507</f>
        <v>19750</v>
      </c>
      <c r="I507" s="2" t="str">
        <f>'Invoices Import 2024'!M507</f>
        <v>{"1031": 100.0}</v>
      </c>
      <c r="J507" s="4" t="str">
        <f>'Invoices Import 2024'!X507</f>
        <v>15%</v>
      </c>
    </row>
    <row r="508" spans="1:10" x14ac:dyDescent="0.2">
      <c r="A508" s="2" t="str">
        <f>'Invoices Import 2024'!J508</f>
        <v>Orient Construction Company</v>
      </c>
      <c r="B508" s="3">
        <f>'Invoices Import 2024'!E508</f>
        <v>45596</v>
      </c>
      <c r="C508" s="3">
        <f>'Invoices Import 2024'!F508</f>
        <v>45596</v>
      </c>
      <c r="D508" s="3">
        <f>'Invoices Import 2024'!P508</f>
        <v>45617</v>
      </c>
      <c r="E508" t="str">
        <f>'Invoices Import 2024'!N508</f>
        <v>4010202</v>
      </c>
      <c r="F508" s="2" t="str">
        <f>'Invoices Import 2024'!Y508</f>
        <v>صنف لتسجيل موازنة المبيعات 2024</v>
      </c>
      <c r="G508" s="2">
        <f>'Invoices Import 2024'!Z508</f>
        <v>1</v>
      </c>
      <c r="H508" s="11">
        <f>'Invoices Import 2024'!H508</f>
        <v>1290000</v>
      </c>
      <c r="I508" s="2" t="str">
        <f>'Invoices Import 2024'!M508</f>
        <v>{"1021": 100.0}</v>
      </c>
      <c r="J508" s="4" t="str">
        <f>'Invoices Import 2024'!X508</f>
        <v>15%</v>
      </c>
    </row>
    <row r="509" spans="1:10" x14ac:dyDescent="0.2">
      <c r="A509" s="2" t="str">
        <f>'Invoices Import 2024'!J509</f>
        <v/>
      </c>
      <c r="B509" s="3" t="str">
        <f>'Invoices Import 2024'!E509</f>
        <v/>
      </c>
      <c r="C509" s="3" t="str">
        <f>'Invoices Import 2024'!F509</f>
        <v/>
      </c>
      <c r="D509" s="3" t="str">
        <f>'Invoices Import 2024'!P509</f>
        <v/>
      </c>
      <c r="E509" t="str">
        <f>'Invoices Import 2024'!N509</f>
        <v>101011002</v>
      </c>
      <c r="F509" s="2" t="str">
        <f>'Invoices Import 2024'!Y509</f>
        <v>خصم ضمان أعمال</v>
      </c>
      <c r="G509" s="2">
        <f>'Invoices Import 2024'!Z509</f>
        <v>-1</v>
      </c>
      <c r="H509" s="11">
        <f>'Invoices Import 2024'!H509</f>
        <v>193500</v>
      </c>
      <c r="I509" s="2" t="str">
        <f>'Invoices Import 2024'!M509</f>
        <v>{"1021": 100.0}</v>
      </c>
      <c r="J509" s="4" t="str">
        <f>'Invoices Import 2024'!X509</f>
        <v/>
      </c>
    </row>
    <row r="510" spans="1:10" x14ac:dyDescent="0.2">
      <c r="A510" s="2" t="str">
        <f>'Invoices Import 2024'!J510</f>
        <v/>
      </c>
      <c r="B510" s="3" t="str">
        <f>'Invoices Import 2024'!E510</f>
        <v/>
      </c>
      <c r="C510" s="3" t="str">
        <f>'Invoices Import 2024'!F510</f>
        <v/>
      </c>
      <c r="D510" s="3" t="str">
        <f>'Invoices Import 2024'!P510</f>
        <v/>
      </c>
      <c r="E510" t="str">
        <f>'Invoices Import 2024'!N510</f>
        <v>2010306</v>
      </c>
      <c r="F510" s="2" t="str">
        <f>'Invoices Import 2024'!Y510</f>
        <v>خصم دفعة مقدمة</v>
      </c>
      <c r="G510" s="2">
        <f>'Invoices Import 2024'!Z510</f>
        <v>-1</v>
      </c>
      <c r="H510" s="11">
        <f>'Invoices Import 2024'!H510</f>
        <v>129000</v>
      </c>
      <c r="I510" s="2" t="str">
        <f>'Invoices Import 2024'!M510</f>
        <v>{"1021": 100.0}</v>
      </c>
      <c r="J510" s="4" t="str">
        <f>'Invoices Import 2024'!X510</f>
        <v>15%</v>
      </c>
    </row>
    <row r="511" spans="1:10" x14ac:dyDescent="0.2">
      <c r="A511" s="2" t="str">
        <f>'Invoices Import 2024'!J511</f>
        <v>الشركة العربية السعودية للمقاولات</v>
      </c>
      <c r="B511" s="3">
        <f>'Invoices Import 2024'!E511</f>
        <v>45596</v>
      </c>
      <c r="C511" s="3">
        <f>'Invoices Import 2024'!F511</f>
        <v>45596</v>
      </c>
      <c r="D511" s="3">
        <f>'Invoices Import 2024'!P511</f>
        <v>45626</v>
      </c>
      <c r="E511" t="str">
        <f>'Invoices Import 2024'!N511</f>
        <v>4010202</v>
      </c>
      <c r="F511" s="2" t="str">
        <f>'Invoices Import 2024'!Y511</f>
        <v>صنف لتسجيل موازنة المبيعات 2024</v>
      </c>
      <c r="G511" s="2">
        <f>'Invoices Import 2024'!Z511</f>
        <v>1</v>
      </c>
      <c r="H511" s="11">
        <f>'Invoices Import 2024'!H511</f>
        <v>762858</v>
      </c>
      <c r="I511" s="2" t="str">
        <f>'Invoices Import 2024'!M511</f>
        <v>{"1109": 100.0}</v>
      </c>
      <c r="J511" s="4" t="str">
        <f>'Invoices Import 2024'!X511</f>
        <v>15%</v>
      </c>
    </row>
    <row r="512" spans="1:10" x14ac:dyDescent="0.2">
      <c r="A512" s="2" t="str">
        <f>'Invoices Import 2024'!J512</f>
        <v/>
      </c>
      <c r="B512" s="3" t="str">
        <f>'Invoices Import 2024'!E512</f>
        <v/>
      </c>
      <c r="C512" s="3" t="str">
        <f>'Invoices Import 2024'!F512</f>
        <v/>
      </c>
      <c r="D512" s="3" t="str">
        <f>'Invoices Import 2024'!P512</f>
        <v/>
      </c>
      <c r="E512" t="str">
        <f>'Invoices Import 2024'!N512</f>
        <v>101011002</v>
      </c>
      <c r="F512" s="2" t="str">
        <f>'Invoices Import 2024'!Y512</f>
        <v>خصم ضمان أعمال</v>
      </c>
      <c r="G512" s="2">
        <f>'Invoices Import 2024'!Z512</f>
        <v>-1</v>
      </c>
      <c r="H512" s="11">
        <f>'Invoices Import 2024'!H512</f>
        <v>152572</v>
      </c>
      <c r="I512" s="2" t="str">
        <f>'Invoices Import 2024'!M512</f>
        <v>{"1109": 100.0}</v>
      </c>
      <c r="J512" s="4" t="str">
        <f>'Invoices Import 2024'!X512</f>
        <v/>
      </c>
    </row>
    <row r="513" spans="1:10" x14ac:dyDescent="0.2">
      <c r="A513" s="2" t="str">
        <f>'Invoices Import 2024'!J513</f>
        <v/>
      </c>
      <c r="B513" s="3" t="str">
        <f>'Invoices Import 2024'!E513</f>
        <v/>
      </c>
      <c r="C513" s="3" t="str">
        <f>'Invoices Import 2024'!F513</f>
        <v/>
      </c>
      <c r="D513" s="3" t="str">
        <f>'Invoices Import 2024'!P513</f>
        <v/>
      </c>
      <c r="E513" t="str">
        <f>'Invoices Import 2024'!N513</f>
        <v>2010306</v>
      </c>
      <c r="F513" s="2" t="str">
        <f>'Invoices Import 2024'!Y513</f>
        <v>خصم دفعة مقدمة</v>
      </c>
      <c r="G513" s="2">
        <f>'Invoices Import 2024'!Z513</f>
        <v>-1</v>
      </c>
      <c r="H513" s="11">
        <f>'Invoices Import 2024'!H513</f>
        <v>76286</v>
      </c>
      <c r="I513" s="2" t="str">
        <f>'Invoices Import 2024'!M513</f>
        <v>{"1109": 100.0}</v>
      </c>
      <c r="J513" s="4" t="str">
        <f>'Invoices Import 2024'!X513</f>
        <v>15%</v>
      </c>
    </row>
    <row r="514" spans="1:10" ht="28.5" x14ac:dyDescent="0.2">
      <c r="A514" s="2" t="str">
        <f>'Invoices Import 2024'!J514</f>
        <v>THE RED SEA REAL ESTATE COMPANY</v>
      </c>
      <c r="B514" s="3">
        <f>'Invoices Import 2024'!E514</f>
        <v>45596</v>
      </c>
      <c r="C514" s="3">
        <f>'Invoices Import 2024'!F514</f>
        <v>45596</v>
      </c>
      <c r="D514" s="3">
        <f>'Invoices Import 2024'!P514</f>
        <v>45626</v>
      </c>
      <c r="E514" t="str">
        <f>'Invoices Import 2024'!N514</f>
        <v>4010202</v>
      </c>
      <c r="F514" s="2" t="str">
        <f>'Invoices Import 2024'!Y514</f>
        <v>صنف لتسجيل موازنة المبيعات 2024</v>
      </c>
      <c r="G514" s="2">
        <f>'Invoices Import 2024'!Z514</f>
        <v>1</v>
      </c>
      <c r="H514" s="11">
        <f>'Invoices Import 2024'!H514</f>
        <v>10981442</v>
      </c>
      <c r="I514" s="2" t="str">
        <f>'Invoices Import 2024'!M514</f>
        <v>{"1110": 100.0}</v>
      </c>
      <c r="J514" s="4" t="str">
        <f>'Invoices Import 2024'!X514</f>
        <v>15%</v>
      </c>
    </row>
    <row r="515" spans="1:10" x14ac:dyDescent="0.2">
      <c r="A515" s="2" t="str">
        <f>'Invoices Import 2024'!J515</f>
        <v/>
      </c>
      <c r="B515" s="3" t="str">
        <f>'Invoices Import 2024'!E515</f>
        <v/>
      </c>
      <c r="C515" s="3" t="str">
        <f>'Invoices Import 2024'!F515</f>
        <v/>
      </c>
      <c r="D515" s="3" t="str">
        <f>'Invoices Import 2024'!P515</f>
        <v/>
      </c>
      <c r="E515" t="str">
        <f>'Invoices Import 2024'!N515</f>
        <v>101011002</v>
      </c>
      <c r="F515" s="2" t="str">
        <f>'Invoices Import 2024'!Y515</f>
        <v>خصم ضمان أعمال</v>
      </c>
      <c r="G515" s="2">
        <f>'Invoices Import 2024'!Z515</f>
        <v>-1</v>
      </c>
      <c r="H515" s="11">
        <f>'Invoices Import 2024'!H515</f>
        <v>3294432</v>
      </c>
      <c r="I515" s="2" t="str">
        <f>'Invoices Import 2024'!M515</f>
        <v>{"1110": 100.0}</v>
      </c>
      <c r="J515" s="4" t="str">
        <f>'Invoices Import 2024'!X515</f>
        <v/>
      </c>
    </row>
    <row r="516" spans="1:10" x14ac:dyDescent="0.2">
      <c r="A516" s="2" t="str">
        <f>'Invoices Import 2024'!J516</f>
        <v/>
      </c>
      <c r="B516" s="3" t="str">
        <f>'Invoices Import 2024'!E516</f>
        <v/>
      </c>
      <c r="C516" s="3" t="str">
        <f>'Invoices Import 2024'!F516</f>
        <v/>
      </c>
      <c r="D516" s="3" t="str">
        <f>'Invoices Import 2024'!P516</f>
        <v/>
      </c>
      <c r="E516" t="str">
        <f>'Invoices Import 2024'!N516</f>
        <v>2010306</v>
      </c>
      <c r="F516" s="2" t="str">
        <f>'Invoices Import 2024'!Y516</f>
        <v>خصم دفعة مقدمة</v>
      </c>
      <c r="G516" s="2">
        <f>'Invoices Import 2024'!Z516</f>
        <v>-1</v>
      </c>
      <c r="H516" s="11">
        <f>'Invoices Import 2024'!H516</f>
        <v>1098144</v>
      </c>
      <c r="I516" s="2" t="str">
        <f>'Invoices Import 2024'!M516</f>
        <v>{"1110": 100.0}</v>
      </c>
      <c r="J516" s="4" t="str">
        <f>'Invoices Import 2024'!X516</f>
        <v>15%</v>
      </c>
    </row>
    <row r="517" spans="1:10" ht="28.5" x14ac:dyDescent="0.2">
      <c r="A517" s="2" t="str">
        <f>'Invoices Import 2024'!J517</f>
        <v>THE RED SEA REAL ESTATE COMPANY</v>
      </c>
      <c r="B517" s="3">
        <f>'Invoices Import 2024'!E517</f>
        <v>45596</v>
      </c>
      <c r="C517" s="3">
        <f>'Invoices Import 2024'!F517</f>
        <v>45596</v>
      </c>
      <c r="D517" s="3">
        <f>'Invoices Import 2024'!P517</f>
        <v>45626</v>
      </c>
      <c r="E517" t="str">
        <f>'Invoices Import 2024'!N517</f>
        <v>4010202</v>
      </c>
      <c r="F517" s="2" t="str">
        <f>'Invoices Import 2024'!Y517</f>
        <v>صنف لتسجيل موازنة المبيعات 2024</v>
      </c>
      <c r="G517" s="2">
        <f>'Invoices Import 2024'!Z517</f>
        <v>1</v>
      </c>
      <c r="H517" s="11">
        <f>'Invoices Import 2024'!H517</f>
        <v>8994604</v>
      </c>
      <c r="I517" s="2" t="str">
        <f>'Invoices Import 2024'!M517</f>
        <v>{"61": 100.0}</v>
      </c>
      <c r="J517" s="4" t="str">
        <f>'Invoices Import 2024'!X517</f>
        <v>15%</v>
      </c>
    </row>
    <row r="518" spans="1:10" x14ac:dyDescent="0.2">
      <c r="A518" s="2" t="str">
        <f>'Invoices Import 2024'!J518</f>
        <v/>
      </c>
      <c r="B518" s="3" t="str">
        <f>'Invoices Import 2024'!E518</f>
        <v/>
      </c>
      <c r="C518" s="3" t="str">
        <f>'Invoices Import 2024'!F518</f>
        <v/>
      </c>
      <c r="D518" s="3" t="str">
        <f>'Invoices Import 2024'!P518</f>
        <v/>
      </c>
      <c r="E518" t="str">
        <f>'Invoices Import 2024'!N518</f>
        <v>101011002</v>
      </c>
      <c r="F518" s="2" t="str">
        <f>'Invoices Import 2024'!Y518</f>
        <v>خصم ضمان أعمال</v>
      </c>
      <c r="G518" s="2">
        <f>'Invoices Import 2024'!Z518</f>
        <v>-1</v>
      </c>
      <c r="H518" s="11">
        <f>'Invoices Import 2024'!H518</f>
        <v>2698381</v>
      </c>
      <c r="I518" s="2" t="str">
        <f>'Invoices Import 2024'!M518</f>
        <v>{"61": 100.0}</v>
      </c>
      <c r="J518" s="4" t="str">
        <f>'Invoices Import 2024'!X518</f>
        <v/>
      </c>
    </row>
    <row r="519" spans="1:10" x14ac:dyDescent="0.2">
      <c r="A519" s="2" t="str">
        <f>'Invoices Import 2024'!J519</f>
        <v/>
      </c>
      <c r="B519" s="3" t="str">
        <f>'Invoices Import 2024'!E519</f>
        <v/>
      </c>
      <c r="C519" s="3" t="str">
        <f>'Invoices Import 2024'!F519</f>
        <v/>
      </c>
      <c r="D519" s="3" t="str">
        <f>'Invoices Import 2024'!P519</f>
        <v/>
      </c>
      <c r="E519" t="str">
        <f>'Invoices Import 2024'!N519</f>
        <v>2010306</v>
      </c>
      <c r="F519" s="2" t="str">
        <f>'Invoices Import 2024'!Y519</f>
        <v>خصم دفعة مقدمة</v>
      </c>
      <c r="G519" s="2">
        <f>'Invoices Import 2024'!Z519</f>
        <v>-1</v>
      </c>
      <c r="H519" s="11">
        <f>'Invoices Import 2024'!H519</f>
        <v>899460</v>
      </c>
      <c r="I519" s="2" t="str">
        <f>'Invoices Import 2024'!M519</f>
        <v>{"61": 100.0}</v>
      </c>
      <c r="J519" s="4" t="str">
        <f>'Invoices Import 2024'!X519</f>
        <v>15%</v>
      </c>
    </row>
    <row r="520" spans="1:10" x14ac:dyDescent="0.2">
      <c r="A520" s="2" t="str">
        <f>'Invoices Import 2024'!J520</f>
        <v>KAIG</v>
      </c>
      <c r="B520" s="3">
        <f>'Invoices Import 2024'!E520</f>
        <v>45626</v>
      </c>
      <c r="C520" s="3">
        <f>'Invoices Import 2024'!F520</f>
        <v>45626</v>
      </c>
      <c r="D520" s="3">
        <f>'Invoices Import 2024'!P520</f>
        <v>45656</v>
      </c>
      <c r="E520" t="str">
        <f>'Invoices Import 2024'!N520</f>
        <v>4010202</v>
      </c>
      <c r="F520" s="2" t="str">
        <f>'Invoices Import 2024'!Y520</f>
        <v>صنف لتسجيل موازنة المبيعات 2024</v>
      </c>
      <c r="G520" s="2">
        <f>'Invoices Import 2024'!Z520</f>
        <v>1</v>
      </c>
      <c r="H520" s="11">
        <f>'Invoices Import 2024'!H520</f>
        <v>831414</v>
      </c>
      <c r="I520" s="2" t="str">
        <f>'Invoices Import 2024'!M520</f>
        <v>{"991": 100.0}</v>
      </c>
      <c r="J520" s="4" t="str">
        <f>'Invoices Import 2024'!X520</f>
        <v>15%</v>
      </c>
    </row>
    <row r="521" spans="1:10" x14ac:dyDescent="0.2">
      <c r="A521" s="2" t="str">
        <f>'Invoices Import 2024'!J521</f>
        <v/>
      </c>
      <c r="B521" s="3" t="str">
        <f>'Invoices Import 2024'!E521</f>
        <v/>
      </c>
      <c r="C521" s="3" t="str">
        <f>'Invoices Import 2024'!F521</f>
        <v/>
      </c>
      <c r="D521" s="3" t="str">
        <f>'Invoices Import 2024'!P521</f>
        <v/>
      </c>
      <c r="E521" t="str">
        <f>'Invoices Import 2024'!N521</f>
        <v>101011002</v>
      </c>
      <c r="F521" s="2" t="str">
        <f>'Invoices Import 2024'!Y521</f>
        <v>خصم ضمان أعمال</v>
      </c>
      <c r="G521" s="2">
        <f>'Invoices Import 2024'!Z521</f>
        <v>-1</v>
      </c>
      <c r="H521" s="11">
        <f>'Invoices Import 2024'!H521</f>
        <v>207854</v>
      </c>
      <c r="I521" s="2" t="str">
        <f>'Invoices Import 2024'!M521</f>
        <v>{"991": 100.0}</v>
      </c>
      <c r="J521" s="4" t="str">
        <f>'Invoices Import 2024'!X521</f>
        <v/>
      </c>
    </row>
    <row r="522" spans="1:10" x14ac:dyDescent="0.2">
      <c r="A522" s="2" t="str">
        <f>'Invoices Import 2024'!J522</f>
        <v/>
      </c>
      <c r="B522" s="3" t="str">
        <f>'Invoices Import 2024'!E522</f>
        <v/>
      </c>
      <c r="C522" s="3" t="str">
        <f>'Invoices Import 2024'!F522</f>
        <v/>
      </c>
      <c r="D522" s="3" t="str">
        <f>'Invoices Import 2024'!P522</f>
        <v/>
      </c>
      <c r="E522" t="str">
        <f>'Invoices Import 2024'!N522</f>
        <v>2010306</v>
      </c>
      <c r="F522" s="2" t="str">
        <f>'Invoices Import 2024'!Y522</f>
        <v>خصم دفعة مقدمة</v>
      </c>
      <c r="G522" s="2">
        <f>'Invoices Import 2024'!Z522</f>
        <v>-1</v>
      </c>
      <c r="H522" s="11">
        <f>'Invoices Import 2024'!H522</f>
        <v>83141</v>
      </c>
      <c r="I522" s="2" t="str">
        <f>'Invoices Import 2024'!M522</f>
        <v>{"991": 100.0}</v>
      </c>
      <c r="J522" s="4" t="str">
        <f>'Invoices Import 2024'!X522</f>
        <v>15%</v>
      </c>
    </row>
    <row r="523" spans="1:10" ht="28.5" x14ac:dyDescent="0.2">
      <c r="A523" s="2" t="str">
        <f>'Invoices Import 2024'!J523</f>
        <v>AL mishraq project - saudico-Aluminum</v>
      </c>
      <c r="B523" s="3">
        <f>'Invoices Import 2024'!E523</f>
        <v>45626</v>
      </c>
      <c r="C523" s="3">
        <f>'Invoices Import 2024'!F523</f>
        <v>45626</v>
      </c>
      <c r="D523" s="3">
        <f>'Invoices Import 2024'!P523</f>
        <v>45671</v>
      </c>
      <c r="E523" t="str">
        <f>'Invoices Import 2024'!N523</f>
        <v>4010202</v>
      </c>
      <c r="F523" s="2" t="str">
        <f>'Invoices Import 2024'!Y523</f>
        <v>صنف لتسجيل موازنة المبيعات 2024</v>
      </c>
      <c r="G523" s="2">
        <f>'Invoices Import 2024'!Z523</f>
        <v>1</v>
      </c>
      <c r="H523" s="11">
        <f>'Invoices Import 2024'!H523</f>
        <v>1292079</v>
      </c>
      <c r="I523" s="2" t="str">
        <f>'Invoices Import 2024'!M523</f>
        <v>{"1026": 100.0}</v>
      </c>
      <c r="J523" s="4" t="str">
        <f>'Invoices Import 2024'!X523</f>
        <v>15%</v>
      </c>
    </row>
    <row r="524" spans="1:10" x14ac:dyDescent="0.2">
      <c r="A524" s="2" t="str">
        <f>'Invoices Import 2024'!J524</f>
        <v/>
      </c>
      <c r="B524" s="3" t="str">
        <f>'Invoices Import 2024'!E524</f>
        <v/>
      </c>
      <c r="C524" s="3" t="str">
        <f>'Invoices Import 2024'!F524</f>
        <v/>
      </c>
      <c r="D524" s="3" t="str">
        <f>'Invoices Import 2024'!P524</f>
        <v/>
      </c>
      <c r="E524" t="str">
        <f>'Invoices Import 2024'!N524</f>
        <v>101011002</v>
      </c>
      <c r="F524" s="2" t="str">
        <f>'Invoices Import 2024'!Y524</f>
        <v>خصم ضمان أعمال</v>
      </c>
      <c r="G524" s="2">
        <f>'Invoices Import 2024'!Z524</f>
        <v>-1</v>
      </c>
      <c r="H524" s="11">
        <f>'Invoices Import 2024'!H524</f>
        <v>258416</v>
      </c>
      <c r="I524" s="2" t="str">
        <f>'Invoices Import 2024'!M524</f>
        <v>{"1026": 100.0}</v>
      </c>
      <c r="J524" s="4" t="str">
        <f>'Invoices Import 2024'!X524</f>
        <v/>
      </c>
    </row>
    <row r="525" spans="1:10" x14ac:dyDescent="0.2">
      <c r="A525" s="2" t="str">
        <f>'Invoices Import 2024'!J525</f>
        <v/>
      </c>
      <c r="B525" s="3" t="str">
        <f>'Invoices Import 2024'!E525</f>
        <v/>
      </c>
      <c r="C525" s="3" t="str">
        <f>'Invoices Import 2024'!F525</f>
        <v/>
      </c>
      <c r="D525" s="3" t="str">
        <f>'Invoices Import 2024'!P525</f>
        <v/>
      </c>
      <c r="E525" t="str">
        <f>'Invoices Import 2024'!N525</f>
        <v>2010306</v>
      </c>
      <c r="F525" s="2" t="str">
        <f>'Invoices Import 2024'!Y525</f>
        <v>خصم دفعة مقدمة</v>
      </c>
      <c r="G525" s="2">
        <f>'Invoices Import 2024'!Z525</f>
        <v>-1</v>
      </c>
      <c r="H525" s="11">
        <f>'Invoices Import 2024'!H525</f>
        <v>129208</v>
      </c>
      <c r="I525" s="2" t="str">
        <f>'Invoices Import 2024'!M525</f>
        <v>{"1026": 100.0}</v>
      </c>
      <c r="J525" s="4" t="str">
        <f>'Invoices Import 2024'!X525</f>
        <v>15%</v>
      </c>
    </row>
    <row r="526" spans="1:10" x14ac:dyDescent="0.2">
      <c r="A526" s="2" t="str">
        <f>'Invoices Import 2024'!J526</f>
        <v>شركة نسما للصناعات المتحدة</v>
      </c>
      <c r="B526" s="3">
        <f>'Invoices Import 2024'!E526</f>
        <v>45626</v>
      </c>
      <c r="C526" s="3">
        <f>'Invoices Import 2024'!F526</f>
        <v>45626</v>
      </c>
      <c r="D526" s="3">
        <f>'Invoices Import 2024'!P526</f>
        <v>45656</v>
      </c>
      <c r="E526" t="str">
        <f>'Invoices Import 2024'!N526</f>
        <v>4010202</v>
      </c>
      <c r="F526" s="2" t="str">
        <f>'Invoices Import 2024'!Y526</f>
        <v>صنف لتسجيل موازنة المبيعات 2024</v>
      </c>
      <c r="G526" s="2">
        <f>'Invoices Import 2024'!Z526</f>
        <v>1</v>
      </c>
      <c r="H526" s="11">
        <f>'Invoices Import 2024'!H526</f>
        <v>1750000</v>
      </c>
      <c r="I526" s="2" t="str">
        <f>'Invoices Import 2024'!M526</f>
        <v>{"1108": 100.0}</v>
      </c>
      <c r="J526" s="4" t="str">
        <f>'Invoices Import 2024'!X526</f>
        <v>15%</v>
      </c>
    </row>
    <row r="527" spans="1:10" ht="28.5" x14ac:dyDescent="0.2">
      <c r="A527" s="2" t="str">
        <f>'Invoices Import 2024'!J527</f>
        <v>THE RED SEA REAL ESTATE COMPANY</v>
      </c>
      <c r="B527" s="3">
        <f>'Invoices Import 2024'!E527</f>
        <v>45626</v>
      </c>
      <c r="C527" s="3">
        <f>'Invoices Import 2024'!F527</f>
        <v>45626</v>
      </c>
      <c r="D527" s="3">
        <f>'Invoices Import 2024'!P527</f>
        <v>45656</v>
      </c>
      <c r="E527" t="str">
        <f>'Invoices Import 2024'!N527</f>
        <v>4010202</v>
      </c>
      <c r="F527" s="2" t="str">
        <f>'Invoices Import 2024'!Y527</f>
        <v>صنف لتسجيل موازنة المبيعات 2024</v>
      </c>
      <c r="G527" s="2">
        <f>'Invoices Import 2024'!Z527</f>
        <v>1</v>
      </c>
      <c r="H527" s="11">
        <f>'Invoices Import 2024'!H527</f>
        <v>1716890</v>
      </c>
      <c r="I527" s="2" t="str">
        <f>'Invoices Import 2024'!M527</f>
        <v>{"1031": 100.0}</v>
      </c>
      <c r="J527" s="4" t="str">
        <f>'Invoices Import 2024'!X527</f>
        <v>15%</v>
      </c>
    </row>
    <row r="528" spans="1:10" x14ac:dyDescent="0.2">
      <c r="A528" s="2" t="str">
        <f>'Invoices Import 2024'!J528</f>
        <v/>
      </c>
      <c r="B528" s="3" t="str">
        <f>'Invoices Import 2024'!E528</f>
        <v/>
      </c>
      <c r="C528" s="3" t="str">
        <f>'Invoices Import 2024'!F528</f>
        <v/>
      </c>
      <c r="D528" s="3" t="str">
        <f>'Invoices Import 2024'!P528</f>
        <v/>
      </c>
      <c r="E528" t="str">
        <f>'Invoices Import 2024'!N528</f>
        <v>101011002</v>
      </c>
      <c r="F528" s="2" t="str">
        <f>'Invoices Import 2024'!Y528</f>
        <v>خصم ضمان أعمال</v>
      </c>
      <c r="G528" s="2">
        <f>'Invoices Import 2024'!Z528</f>
        <v>-1</v>
      </c>
      <c r="H528" s="11">
        <f>'Invoices Import 2024'!H528</f>
        <v>171689</v>
      </c>
      <c r="I528" s="2" t="str">
        <f>'Invoices Import 2024'!M528</f>
        <v>{"1031": 100.0}</v>
      </c>
      <c r="J528" s="4" t="str">
        <f>'Invoices Import 2024'!X528</f>
        <v/>
      </c>
    </row>
    <row r="529" spans="1:10" x14ac:dyDescent="0.2">
      <c r="A529" s="2" t="str">
        <f>'Invoices Import 2024'!J529</f>
        <v/>
      </c>
      <c r="B529" s="3" t="str">
        <f>'Invoices Import 2024'!E529</f>
        <v/>
      </c>
      <c r="C529" s="3" t="str">
        <f>'Invoices Import 2024'!F529</f>
        <v/>
      </c>
      <c r="D529" s="3" t="str">
        <f>'Invoices Import 2024'!P529</f>
        <v/>
      </c>
      <c r="E529" t="str">
        <f>'Invoices Import 2024'!N529</f>
        <v>2010306</v>
      </c>
      <c r="F529" s="2" t="str">
        <f>'Invoices Import 2024'!Y529</f>
        <v>خصم دفعة مقدمة</v>
      </c>
      <c r="G529" s="2">
        <f>'Invoices Import 2024'!Z529</f>
        <v>-1</v>
      </c>
      <c r="H529" s="11">
        <f>'Invoices Import 2024'!H529</f>
        <v>17169</v>
      </c>
      <c r="I529" s="2" t="str">
        <f>'Invoices Import 2024'!M529</f>
        <v>{"1031": 100.0}</v>
      </c>
      <c r="J529" s="4" t="str">
        <f>'Invoices Import 2024'!X529</f>
        <v>15%</v>
      </c>
    </row>
    <row r="530" spans="1:10" x14ac:dyDescent="0.2">
      <c r="A530" s="2" t="str">
        <f>'Invoices Import 2024'!J530</f>
        <v>الشركة العربية السعودية للمقاولات</v>
      </c>
      <c r="B530" s="3">
        <f>'Invoices Import 2024'!E530</f>
        <v>45626</v>
      </c>
      <c r="C530" s="3">
        <f>'Invoices Import 2024'!F530</f>
        <v>45626</v>
      </c>
      <c r="D530" s="3">
        <f>'Invoices Import 2024'!P530</f>
        <v>45656</v>
      </c>
      <c r="E530" t="str">
        <f>'Invoices Import 2024'!N530</f>
        <v>4010202</v>
      </c>
      <c r="F530" s="2" t="str">
        <f>'Invoices Import 2024'!Y530</f>
        <v>صنف لتسجيل موازنة المبيعات 2024</v>
      </c>
      <c r="G530" s="2">
        <f>'Invoices Import 2024'!Z530</f>
        <v>1</v>
      </c>
      <c r="H530" s="11">
        <f>'Invoices Import 2024'!H530</f>
        <v>1404601</v>
      </c>
      <c r="I530" s="2" t="str">
        <f>'Invoices Import 2024'!M530</f>
        <v>{"1109": 100.0}</v>
      </c>
      <c r="J530" s="4" t="str">
        <f>'Invoices Import 2024'!X530</f>
        <v>15%</v>
      </c>
    </row>
    <row r="531" spans="1:10" x14ac:dyDescent="0.2">
      <c r="A531" s="2" t="str">
        <f>'Invoices Import 2024'!J531</f>
        <v/>
      </c>
      <c r="B531" s="3" t="str">
        <f>'Invoices Import 2024'!E531</f>
        <v/>
      </c>
      <c r="C531" s="3" t="str">
        <f>'Invoices Import 2024'!F531</f>
        <v/>
      </c>
      <c r="D531" s="3" t="str">
        <f>'Invoices Import 2024'!P531</f>
        <v/>
      </c>
      <c r="E531" t="str">
        <f>'Invoices Import 2024'!N531</f>
        <v>101011002</v>
      </c>
      <c r="F531" s="2" t="str">
        <f>'Invoices Import 2024'!Y531</f>
        <v>خصم ضمان أعمال</v>
      </c>
      <c r="G531" s="2">
        <f>'Invoices Import 2024'!Z531</f>
        <v>-1</v>
      </c>
      <c r="H531" s="11">
        <f>'Invoices Import 2024'!H531</f>
        <v>280920</v>
      </c>
      <c r="I531" s="2" t="str">
        <f>'Invoices Import 2024'!M531</f>
        <v>{"1109": 100.0}</v>
      </c>
      <c r="J531" s="4" t="str">
        <f>'Invoices Import 2024'!X531</f>
        <v/>
      </c>
    </row>
    <row r="532" spans="1:10" x14ac:dyDescent="0.2">
      <c r="A532" s="2" t="str">
        <f>'Invoices Import 2024'!J532</f>
        <v/>
      </c>
      <c r="B532" s="3" t="str">
        <f>'Invoices Import 2024'!E532</f>
        <v/>
      </c>
      <c r="C532" s="3" t="str">
        <f>'Invoices Import 2024'!F532</f>
        <v/>
      </c>
      <c r="D532" s="3" t="str">
        <f>'Invoices Import 2024'!P532</f>
        <v/>
      </c>
      <c r="E532" t="str">
        <f>'Invoices Import 2024'!N532</f>
        <v>2010306</v>
      </c>
      <c r="F532" s="2" t="str">
        <f>'Invoices Import 2024'!Y532</f>
        <v>خصم دفعة مقدمة</v>
      </c>
      <c r="G532" s="2">
        <f>'Invoices Import 2024'!Z532</f>
        <v>-1</v>
      </c>
      <c r="H532" s="11">
        <f>'Invoices Import 2024'!H532</f>
        <v>140460</v>
      </c>
      <c r="I532" s="2" t="str">
        <f>'Invoices Import 2024'!M532</f>
        <v>{"1109": 100.0}</v>
      </c>
      <c r="J532" s="4" t="str">
        <f>'Invoices Import 2024'!X532</f>
        <v>15%</v>
      </c>
    </row>
    <row r="533" spans="1:10" ht="28.5" x14ac:dyDescent="0.2">
      <c r="A533" s="2" t="str">
        <f>'Invoices Import 2024'!J533</f>
        <v>THE RED SEA REAL ESTATE COMPANY</v>
      </c>
      <c r="B533" s="3">
        <f>'Invoices Import 2024'!E533</f>
        <v>45626</v>
      </c>
      <c r="C533" s="3">
        <f>'Invoices Import 2024'!F533</f>
        <v>45626</v>
      </c>
      <c r="D533" s="3">
        <f>'Invoices Import 2024'!P533</f>
        <v>45656</v>
      </c>
      <c r="E533" t="str">
        <f>'Invoices Import 2024'!N533</f>
        <v>4010202</v>
      </c>
      <c r="F533" s="2" t="str">
        <f>'Invoices Import 2024'!Y533</f>
        <v>صنف لتسجيل موازنة المبيعات 2024</v>
      </c>
      <c r="G533" s="2">
        <f>'Invoices Import 2024'!Z533</f>
        <v>1</v>
      </c>
      <c r="H533" s="11">
        <f>'Invoices Import 2024'!H533</f>
        <v>10981442</v>
      </c>
      <c r="I533" s="2" t="str">
        <f>'Invoices Import 2024'!M533</f>
        <v>{"1110": 100.0}</v>
      </c>
      <c r="J533" s="4" t="str">
        <f>'Invoices Import 2024'!X533</f>
        <v>15%</v>
      </c>
    </row>
    <row r="534" spans="1:10" x14ac:dyDescent="0.2">
      <c r="A534" s="2" t="str">
        <f>'Invoices Import 2024'!J534</f>
        <v/>
      </c>
      <c r="B534" s="3" t="str">
        <f>'Invoices Import 2024'!E534</f>
        <v/>
      </c>
      <c r="C534" s="3" t="str">
        <f>'Invoices Import 2024'!F534</f>
        <v/>
      </c>
      <c r="D534" s="3" t="str">
        <f>'Invoices Import 2024'!P534</f>
        <v/>
      </c>
      <c r="E534" t="str">
        <f>'Invoices Import 2024'!N534</f>
        <v>101011002</v>
      </c>
      <c r="F534" s="2" t="str">
        <f>'Invoices Import 2024'!Y534</f>
        <v>خصم ضمان أعمال</v>
      </c>
      <c r="G534" s="2">
        <f>'Invoices Import 2024'!Z534</f>
        <v>-1</v>
      </c>
      <c r="H534" s="11">
        <f>'Invoices Import 2024'!H534</f>
        <v>3294432</v>
      </c>
      <c r="I534" s="2" t="str">
        <f>'Invoices Import 2024'!M534</f>
        <v>{"1110": 100.0}</v>
      </c>
      <c r="J534" s="4" t="str">
        <f>'Invoices Import 2024'!X534</f>
        <v/>
      </c>
    </row>
    <row r="535" spans="1:10" x14ac:dyDescent="0.2">
      <c r="A535" s="2" t="str">
        <f>'Invoices Import 2024'!J535</f>
        <v/>
      </c>
      <c r="B535" s="3" t="str">
        <f>'Invoices Import 2024'!E535</f>
        <v/>
      </c>
      <c r="C535" s="3" t="str">
        <f>'Invoices Import 2024'!F535</f>
        <v/>
      </c>
      <c r="D535" s="3" t="str">
        <f>'Invoices Import 2024'!P535</f>
        <v/>
      </c>
      <c r="E535" t="str">
        <f>'Invoices Import 2024'!N535</f>
        <v>2010306</v>
      </c>
      <c r="F535" s="2" t="str">
        <f>'Invoices Import 2024'!Y535</f>
        <v>خصم دفعة مقدمة</v>
      </c>
      <c r="G535" s="2">
        <f>'Invoices Import 2024'!Z535</f>
        <v>-1</v>
      </c>
      <c r="H535" s="11">
        <f>'Invoices Import 2024'!H535</f>
        <v>1098144</v>
      </c>
      <c r="I535" s="2" t="str">
        <f>'Invoices Import 2024'!M535</f>
        <v>{"1110": 100.0}</v>
      </c>
      <c r="J535" s="4" t="str">
        <f>'Invoices Import 2024'!X535</f>
        <v>15%</v>
      </c>
    </row>
    <row r="536" spans="1:10" ht="28.5" x14ac:dyDescent="0.2">
      <c r="A536" s="2" t="str">
        <f>'Invoices Import 2024'!J536</f>
        <v>THE RED SEA REAL ESTATE COMPANY</v>
      </c>
      <c r="B536" s="3">
        <f>'Invoices Import 2024'!E536</f>
        <v>45626</v>
      </c>
      <c r="C536" s="3">
        <f>'Invoices Import 2024'!F536</f>
        <v>45626</v>
      </c>
      <c r="D536" s="3">
        <f>'Invoices Import 2024'!P536</f>
        <v>45656</v>
      </c>
      <c r="E536" t="str">
        <f>'Invoices Import 2024'!N536</f>
        <v>4010202</v>
      </c>
      <c r="F536" s="2" t="str">
        <f>'Invoices Import 2024'!Y536</f>
        <v>صنف لتسجيل موازنة المبيعات 2024</v>
      </c>
      <c r="G536" s="2">
        <f>'Invoices Import 2024'!Z536</f>
        <v>1</v>
      </c>
      <c r="H536" s="11">
        <f>'Invoices Import 2024'!H536</f>
        <v>8994604</v>
      </c>
      <c r="I536" s="2" t="str">
        <f>'Invoices Import 2024'!M536</f>
        <v>{"61": 100.0}</v>
      </c>
      <c r="J536" s="4" t="str">
        <f>'Invoices Import 2024'!X536</f>
        <v>15%</v>
      </c>
    </row>
    <row r="537" spans="1:10" x14ac:dyDescent="0.2">
      <c r="A537" s="2" t="str">
        <f>'Invoices Import 2024'!J537</f>
        <v/>
      </c>
      <c r="B537" s="3" t="str">
        <f>'Invoices Import 2024'!E537</f>
        <v/>
      </c>
      <c r="C537" s="3" t="str">
        <f>'Invoices Import 2024'!F537</f>
        <v/>
      </c>
      <c r="D537" s="3" t="str">
        <f>'Invoices Import 2024'!P537</f>
        <v/>
      </c>
      <c r="E537" t="str">
        <f>'Invoices Import 2024'!N537</f>
        <v>101011002</v>
      </c>
      <c r="F537" s="2" t="str">
        <f>'Invoices Import 2024'!Y537</f>
        <v>خصم ضمان أعمال</v>
      </c>
      <c r="G537" s="2">
        <f>'Invoices Import 2024'!Z537</f>
        <v>-1</v>
      </c>
      <c r="H537" s="11">
        <f>'Invoices Import 2024'!H537</f>
        <v>2698381</v>
      </c>
      <c r="I537" s="2" t="str">
        <f>'Invoices Import 2024'!M537</f>
        <v>{"61": 100.0}</v>
      </c>
      <c r="J537" s="4" t="str">
        <f>'Invoices Import 2024'!X537</f>
        <v/>
      </c>
    </row>
    <row r="538" spans="1:10" x14ac:dyDescent="0.2">
      <c r="A538" s="2" t="str">
        <f>'Invoices Import 2024'!J538</f>
        <v/>
      </c>
      <c r="B538" s="3" t="str">
        <f>'Invoices Import 2024'!E538</f>
        <v/>
      </c>
      <c r="C538" s="3" t="str">
        <f>'Invoices Import 2024'!F538</f>
        <v/>
      </c>
      <c r="D538" s="3" t="str">
        <f>'Invoices Import 2024'!P538</f>
        <v/>
      </c>
      <c r="E538" t="str">
        <f>'Invoices Import 2024'!N538</f>
        <v>2010306</v>
      </c>
      <c r="F538" s="2" t="str">
        <f>'Invoices Import 2024'!Y538</f>
        <v>خصم دفعة مقدمة</v>
      </c>
      <c r="G538" s="2">
        <f>'Invoices Import 2024'!Z538</f>
        <v>-1</v>
      </c>
      <c r="H538" s="11">
        <f>'Invoices Import 2024'!H538</f>
        <v>899460</v>
      </c>
      <c r="I538" s="2" t="str">
        <f>'Invoices Import 2024'!M538</f>
        <v>{"61": 100.0}</v>
      </c>
      <c r="J538" s="4" t="str">
        <f>'Invoices Import 2024'!X538</f>
        <v>15%</v>
      </c>
    </row>
    <row r="539" spans="1:10" x14ac:dyDescent="0.2">
      <c r="A539" s="2" t="str">
        <f>'Invoices Import 2024'!J539</f>
        <v>KAIG</v>
      </c>
      <c r="B539" s="3">
        <f>'Invoices Import 2024'!E539</f>
        <v>45657</v>
      </c>
      <c r="C539" s="3">
        <f>'Invoices Import 2024'!F539</f>
        <v>45657</v>
      </c>
      <c r="D539" s="3">
        <f>'Invoices Import 2024'!P539</f>
        <v>45687</v>
      </c>
      <c r="E539" t="str">
        <f>'Invoices Import 2024'!N539</f>
        <v>4010202</v>
      </c>
      <c r="F539" s="2" t="str">
        <f>'Invoices Import 2024'!Y539</f>
        <v>صنف لتسجيل موازنة المبيعات 2024</v>
      </c>
      <c r="G539" s="2">
        <f>'Invoices Import 2024'!Z539</f>
        <v>1</v>
      </c>
      <c r="H539" s="11">
        <f>'Invoices Import 2024'!H539</f>
        <v>831414</v>
      </c>
      <c r="I539" s="2" t="str">
        <f>'Invoices Import 2024'!M539</f>
        <v>{"991": 100.0}</v>
      </c>
      <c r="J539" s="4" t="str">
        <f>'Invoices Import 2024'!X539</f>
        <v>15%</v>
      </c>
    </row>
    <row r="540" spans="1:10" x14ac:dyDescent="0.2">
      <c r="A540" s="2" t="str">
        <f>'Invoices Import 2024'!J540</f>
        <v/>
      </c>
      <c r="B540" s="3" t="str">
        <f>'Invoices Import 2024'!E540</f>
        <v/>
      </c>
      <c r="C540" s="3" t="str">
        <f>'Invoices Import 2024'!F540</f>
        <v/>
      </c>
      <c r="D540" s="3" t="str">
        <f>'Invoices Import 2024'!P540</f>
        <v/>
      </c>
      <c r="E540" t="str">
        <f>'Invoices Import 2024'!N540</f>
        <v>101011002</v>
      </c>
      <c r="F540" s="2" t="str">
        <f>'Invoices Import 2024'!Y540</f>
        <v>خصم ضمان أعمال</v>
      </c>
      <c r="G540" s="2">
        <f>'Invoices Import 2024'!Z540</f>
        <v>-1</v>
      </c>
      <c r="H540" s="11">
        <f>'Invoices Import 2024'!H540</f>
        <v>207854</v>
      </c>
      <c r="I540" s="2" t="str">
        <f>'Invoices Import 2024'!M540</f>
        <v>{"991": 100.0}</v>
      </c>
      <c r="J540" s="4" t="str">
        <f>'Invoices Import 2024'!X540</f>
        <v/>
      </c>
    </row>
    <row r="541" spans="1:10" x14ac:dyDescent="0.2">
      <c r="A541" s="2" t="str">
        <f>'Invoices Import 2024'!J541</f>
        <v/>
      </c>
      <c r="B541" s="3" t="str">
        <f>'Invoices Import 2024'!E541</f>
        <v/>
      </c>
      <c r="C541" s="3" t="str">
        <f>'Invoices Import 2024'!F541</f>
        <v/>
      </c>
      <c r="D541" s="3" t="str">
        <f>'Invoices Import 2024'!P541</f>
        <v/>
      </c>
      <c r="E541" t="str">
        <f>'Invoices Import 2024'!N541</f>
        <v>2010306</v>
      </c>
      <c r="F541" s="2" t="str">
        <f>'Invoices Import 2024'!Y541</f>
        <v>خصم دفعة مقدمة</v>
      </c>
      <c r="G541" s="2">
        <f>'Invoices Import 2024'!Z541</f>
        <v>-1</v>
      </c>
      <c r="H541" s="11">
        <f>'Invoices Import 2024'!H541</f>
        <v>83141</v>
      </c>
      <c r="I541" s="2" t="str">
        <f>'Invoices Import 2024'!M541</f>
        <v>{"991": 100.0}</v>
      </c>
      <c r="J541" s="4" t="str">
        <f>'Invoices Import 2024'!X541</f>
        <v>15%</v>
      </c>
    </row>
    <row r="542" spans="1:10" ht="28.5" x14ac:dyDescent="0.2">
      <c r="A542" s="2" t="str">
        <f>'Invoices Import 2024'!J542</f>
        <v>AL mishraq project - saudico-Aluminum</v>
      </c>
      <c r="B542" s="3">
        <f>'Invoices Import 2024'!E542</f>
        <v>45657</v>
      </c>
      <c r="C542" s="3">
        <f>'Invoices Import 2024'!F542</f>
        <v>45657</v>
      </c>
      <c r="D542" s="3">
        <f>'Invoices Import 2024'!P542</f>
        <v>45702</v>
      </c>
      <c r="E542" t="str">
        <f>'Invoices Import 2024'!N542</f>
        <v>4010202</v>
      </c>
      <c r="F542" s="2" t="str">
        <f>'Invoices Import 2024'!Y542</f>
        <v>صنف لتسجيل موازنة المبيعات 2024</v>
      </c>
      <c r="G542" s="2">
        <f>'Invoices Import 2024'!Z542</f>
        <v>1</v>
      </c>
      <c r="H542" s="11">
        <f>'Invoices Import 2024'!H542</f>
        <v>1292079</v>
      </c>
      <c r="I542" s="2" t="str">
        <f>'Invoices Import 2024'!M542</f>
        <v>{"1026": 100.0}</v>
      </c>
      <c r="J542" s="4" t="str">
        <f>'Invoices Import 2024'!X542</f>
        <v>15%</v>
      </c>
    </row>
    <row r="543" spans="1:10" x14ac:dyDescent="0.2">
      <c r="A543" s="2" t="str">
        <f>'Invoices Import 2024'!J543</f>
        <v/>
      </c>
      <c r="B543" s="3" t="str">
        <f>'Invoices Import 2024'!E543</f>
        <v/>
      </c>
      <c r="C543" s="3" t="str">
        <f>'Invoices Import 2024'!F543</f>
        <v/>
      </c>
      <c r="D543" s="3" t="str">
        <f>'Invoices Import 2024'!P543</f>
        <v/>
      </c>
      <c r="E543" t="str">
        <f>'Invoices Import 2024'!N543</f>
        <v>101011002</v>
      </c>
      <c r="F543" s="2" t="str">
        <f>'Invoices Import 2024'!Y543</f>
        <v>خصم ضمان أعمال</v>
      </c>
      <c r="G543" s="2">
        <f>'Invoices Import 2024'!Z543</f>
        <v>-1</v>
      </c>
      <c r="H543" s="11">
        <f>'Invoices Import 2024'!H543</f>
        <v>258416</v>
      </c>
      <c r="I543" s="2" t="str">
        <f>'Invoices Import 2024'!M543</f>
        <v>{"1026": 100.0}</v>
      </c>
      <c r="J543" s="4" t="str">
        <f>'Invoices Import 2024'!X543</f>
        <v/>
      </c>
    </row>
    <row r="544" spans="1:10" x14ac:dyDescent="0.2">
      <c r="A544" s="2" t="str">
        <f>'Invoices Import 2024'!J544</f>
        <v/>
      </c>
      <c r="B544" s="3" t="str">
        <f>'Invoices Import 2024'!E544</f>
        <v/>
      </c>
      <c r="C544" s="3" t="str">
        <f>'Invoices Import 2024'!F544</f>
        <v/>
      </c>
      <c r="D544" s="3" t="str">
        <f>'Invoices Import 2024'!P544</f>
        <v/>
      </c>
      <c r="E544" t="str">
        <f>'Invoices Import 2024'!N544</f>
        <v>2010306</v>
      </c>
      <c r="F544" s="2" t="str">
        <f>'Invoices Import 2024'!Y544</f>
        <v>خصم دفعة مقدمة</v>
      </c>
      <c r="G544" s="2">
        <f>'Invoices Import 2024'!Z544</f>
        <v>-1</v>
      </c>
      <c r="H544" s="11">
        <f>'Invoices Import 2024'!H544</f>
        <v>129208</v>
      </c>
      <c r="I544" s="2" t="str">
        <f>'Invoices Import 2024'!M544</f>
        <v>{"1026": 100.0}</v>
      </c>
      <c r="J544" s="4" t="str">
        <f>'Invoices Import 2024'!X544</f>
        <v>15%</v>
      </c>
    </row>
    <row r="545" spans="1:10" x14ac:dyDescent="0.2">
      <c r="A545" s="2" t="str">
        <f>'Invoices Import 2024'!J545</f>
        <v>شركة نسما للصناعات المتحدة</v>
      </c>
      <c r="B545" s="3">
        <f>'Invoices Import 2024'!E545</f>
        <v>45657</v>
      </c>
      <c r="C545" s="3">
        <f>'Invoices Import 2024'!F545</f>
        <v>45657</v>
      </c>
      <c r="D545" s="3">
        <f>'Invoices Import 2024'!P545</f>
        <v>45687</v>
      </c>
      <c r="E545" t="str">
        <f>'Invoices Import 2024'!N545</f>
        <v>4010202</v>
      </c>
      <c r="F545" s="2" t="str">
        <f>'Invoices Import 2024'!Y545</f>
        <v>صنف لتسجيل موازنة المبيعات 2024</v>
      </c>
      <c r="G545" s="2">
        <f>'Invoices Import 2024'!Z545</f>
        <v>1</v>
      </c>
      <c r="H545" s="11">
        <f>'Invoices Import 2024'!H545</f>
        <v>1750000</v>
      </c>
      <c r="I545" s="2" t="str">
        <f>'Invoices Import 2024'!M545</f>
        <v>{"1108": 100.0}</v>
      </c>
      <c r="J545" s="4" t="str">
        <f>'Invoices Import 2024'!X545</f>
        <v>15%</v>
      </c>
    </row>
    <row r="546" spans="1:10" ht="28.5" x14ac:dyDescent="0.2">
      <c r="A546" s="2" t="str">
        <f>'Invoices Import 2024'!J546</f>
        <v>THE RED SEA REAL ESTATE COMPANY</v>
      </c>
      <c r="B546" s="3">
        <f>'Invoices Import 2024'!E546</f>
        <v>45657</v>
      </c>
      <c r="C546" s="3">
        <f>'Invoices Import 2024'!F546</f>
        <v>45657</v>
      </c>
      <c r="D546" s="3">
        <f>'Invoices Import 2024'!P546</f>
        <v>45687</v>
      </c>
      <c r="E546" t="str">
        <f>'Invoices Import 2024'!N546</f>
        <v>4010202</v>
      </c>
      <c r="F546" s="2" t="str">
        <f>'Invoices Import 2024'!Y546</f>
        <v>صنف لتسجيل موازنة المبيعات 2024</v>
      </c>
      <c r="G546" s="2">
        <f>'Invoices Import 2024'!Z546</f>
        <v>1</v>
      </c>
      <c r="H546" s="11">
        <f>'Invoices Import 2024'!H546</f>
        <v>224914</v>
      </c>
      <c r="I546" s="2" t="str">
        <f>'Invoices Import 2024'!M546</f>
        <v>{"1031": 100.0}</v>
      </c>
      <c r="J546" s="4" t="str">
        <f>'Invoices Import 2024'!X546</f>
        <v>15%</v>
      </c>
    </row>
    <row r="547" spans="1:10" x14ac:dyDescent="0.2">
      <c r="A547" s="2" t="str">
        <f>'Invoices Import 2024'!J547</f>
        <v/>
      </c>
      <c r="B547" s="3" t="str">
        <f>'Invoices Import 2024'!E547</f>
        <v/>
      </c>
      <c r="C547" s="3" t="str">
        <f>'Invoices Import 2024'!F547</f>
        <v/>
      </c>
      <c r="D547" s="3" t="str">
        <f>'Invoices Import 2024'!P547</f>
        <v/>
      </c>
      <c r="E547" t="str">
        <f>'Invoices Import 2024'!N547</f>
        <v>101011002</v>
      </c>
      <c r="F547" s="2" t="str">
        <f>'Invoices Import 2024'!Y547</f>
        <v>خصم ضمان أعمال</v>
      </c>
      <c r="G547" s="2">
        <f>'Invoices Import 2024'!Z547</f>
        <v>-1</v>
      </c>
      <c r="H547" s="11">
        <f>'Invoices Import 2024'!H547</f>
        <v>22491</v>
      </c>
      <c r="I547" s="2" t="str">
        <f>'Invoices Import 2024'!M547</f>
        <v>{"1031": 100.0}</v>
      </c>
      <c r="J547" s="4" t="str">
        <f>'Invoices Import 2024'!X547</f>
        <v/>
      </c>
    </row>
    <row r="548" spans="1:10" x14ac:dyDescent="0.2">
      <c r="A548" s="2" t="str">
        <f>'Invoices Import 2024'!J548</f>
        <v/>
      </c>
      <c r="B548" s="3" t="str">
        <f>'Invoices Import 2024'!E548</f>
        <v/>
      </c>
      <c r="C548" s="3" t="str">
        <f>'Invoices Import 2024'!F548</f>
        <v/>
      </c>
      <c r="D548" s="3" t="str">
        <f>'Invoices Import 2024'!P548</f>
        <v/>
      </c>
      <c r="E548" t="str">
        <f>'Invoices Import 2024'!N548</f>
        <v>2010306</v>
      </c>
      <c r="F548" s="2" t="str">
        <f>'Invoices Import 2024'!Y548</f>
        <v>خصم دفعة مقدمة</v>
      </c>
      <c r="G548" s="2">
        <f>'Invoices Import 2024'!Z548</f>
        <v>-1</v>
      </c>
      <c r="H548" s="11">
        <f>'Invoices Import 2024'!H548</f>
        <v>2249</v>
      </c>
      <c r="I548" s="2" t="str">
        <f>'Invoices Import 2024'!M548</f>
        <v>{"1031": 100.0}</v>
      </c>
      <c r="J548" s="4" t="str">
        <f>'Invoices Import 2024'!X548</f>
        <v>15%</v>
      </c>
    </row>
    <row r="549" spans="1:10" x14ac:dyDescent="0.2">
      <c r="A549" s="2" t="str">
        <f>'Invoices Import 2024'!J549</f>
        <v>الشركة العربية السعودية للمقاولات</v>
      </c>
      <c r="B549" s="3">
        <f>'Invoices Import 2024'!E549</f>
        <v>45657</v>
      </c>
      <c r="C549" s="3">
        <f>'Invoices Import 2024'!F549</f>
        <v>45657</v>
      </c>
      <c r="D549" s="3">
        <f>'Invoices Import 2024'!P549</f>
        <v>45687</v>
      </c>
      <c r="E549" t="str">
        <f>'Invoices Import 2024'!N549</f>
        <v>4010202</v>
      </c>
      <c r="F549" s="2" t="str">
        <f>'Invoices Import 2024'!Y549</f>
        <v>صنف لتسجيل موازنة المبيعات 2024</v>
      </c>
      <c r="G549" s="2">
        <f>'Invoices Import 2024'!Z549</f>
        <v>1</v>
      </c>
      <c r="H549" s="11">
        <f>'Invoices Import 2024'!H549</f>
        <v>7840830</v>
      </c>
      <c r="I549" s="2" t="str">
        <f>'Invoices Import 2024'!M549</f>
        <v>{"1109": 100.0}</v>
      </c>
      <c r="J549" s="4" t="str">
        <f>'Invoices Import 2024'!X549</f>
        <v>15%</v>
      </c>
    </row>
    <row r="550" spans="1:10" x14ac:dyDescent="0.2">
      <c r="A550" s="2" t="str">
        <f>'Invoices Import 2024'!J550</f>
        <v/>
      </c>
      <c r="B550" s="3" t="str">
        <f>'Invoices Import 2024'!E550</f>
        <v/>
      </c>
      <c r="C550" s="3" t="str">
        <f>'Invoices Import 2024'!F550</f>
        <v/>
      </c>
      <c r="D550" s="3" t="str">
        <f>'Invoices Import 2024'!P550</f>
        <v/>
      </c>
      <c r="E550" t="str">
        <f>'Invoices Import 2024'!N550</f>
        <v>101011002</v>
      </c>
      <c r="F550" s="2" t="str">
        <f>'Invoices Import 2024'!Y550</f>
        <v>خصم ضمان أعمال</v>
      </c>
      <c r="G550" s="2">
        <f>'Invoices Import 2024'!Z550</f>
        <v>-1</v>
      </c>
      <c r="H550" s="11">
        <f>'Invoices Import 2024'!H550</f>
        <v>1568166</v>
      </c>
      <c r="I550" s="2" t="str">
        <f>'Invoices Import 2024'!M550</f>
        <v>{"1109": 100.0}</v>
      </c>
      <c r="J550" s="4" t="str">
        <f>'Invoices Import 2024'!X550</f>
        <v/>
      </c>
    </row>
    <row r="551" spans="1:10" x14ac:dyDescent="0.2">
      <c r="A551" s="2" t="str">
        <f>'Invoices Import 2024'!J551</f>
        <v/>
      </c>
      <c r="B551" s="3" t="str">
        <f>'Invoices Import 2024'!E551</f>
        <v/>
      </c>
      <c r="C551" s="3" t="str">
        <f>'Invoices Import 2024'!F551</f>
        <v/>
      </c>
      <c r="D551" s="3" t="str">
        <f>'Invoices Import 2024'!P551</f>
        <v/>
      </c>
      <c r="E551" t="str">
        <f>'Invoices Import 2024'!N551</f>
        <v>2010306</v>
      </c>
      <c r="F551" s="2" t="str">
        <f>'Invoices Import 2024'!Y551</f>
        <v>خصم دفعة مقدمة</v>
      </c>
      <c r="G551" s="2">
        <f>'Invoices Import 2024'!Z551</f>
        <v>-1</v>
      </c>
      <c r="H551" s="11">
        <f>'Invoices Import 2024'!H551</f>
        <v>784083</v>
      </c>
      <c r="I551" s="2" t="str">
        <f>'Invoices Import 2024'!M551</f>
        <v>{"1109": 100.0}</v>
      </c>
      <c r="J551" s="4" t="str">
        <f>'Invoices Import 2024'!X551</f>
        <v>15%</v>
      </c>
    </row>
    <row r="552" spans="1:10" ht="28.5" x14ac:dyDescent="0.2">
      <c r="A552" s="2" t="str">
        <f>'Invoices Import 2024'!J552</f>
        <v>THE RED SEA REAL ESTATE COMPANY</v>
      </c>
      <c r="B552" s="3">
        <f>'Invoices Import 2024'!E552</f>
        <v>45657</v>
      </c>
      <c r="C552" s="3">
        <f>'Invoices Import 2024'!F552</f>
        <v>45657</v>
      </c>
      <c r="D552" s="3">
        <f>'Invoices Import 2024'!P552</f>
        <v>45687</v>
      </c>
      <c r="E552" t="str">
        <f>'Invoices Import 2024'!N552</f>
        <v>4010202</v>
      </c>
      <c r="F552" s="2" t="str">
        <f>'Invoices Import 2024'!Y552</f>
        <v>صنف لتسجيل موازنة المبيعات 2024</v>
      </c>
      <c r="G552" s="2">
        <f>'Invoices Import 2024'!Z552</f>
        <v>1</v>
      </c>
      <c r="H552" s="11">
        <f>'Invoices Import 2024'!H552</f>
        <v>10981442</v>
      </c>
      <c r="I552" s="2" t="str">
        <f>'Invoices Import 2024'!M552</f>
        <v>{"1110": 100.0}</v>
      </c>
      <c r="J552" s="4" t="str">
        <f>'Invoices Import 2024'!X552</f>
        <v>15%</v>
      </c>
    </row>
    <row r="553" spans="1:10" x14ac:dyDescent="0.2">
      <c r="A553" s="2" t="str">
        <f>'Invoices Import 2024'!J553</f>
        <v/>
      </c>
      <c r="B553" s="3" t="str">
        <f>'Invoices Import 2024'!E553</f>
        <v/>
      </c>
      <c r="C553" s="3" t="str">
        <f>'Invoices Import 2024'!F553</f>
        <v/>
      </c>
      <c r="D553" s="3" t="str">
        <f>'Invoices Import 2024'!P553</f>
        <v/>
      </c>
      <c r="E553" t="str">
        <f>'Invoices Import 2024'!N553</f>
        <v>101011002</v>
      </c>
      <c r="F553" s="2" t="str">
        <f>'Invoices Import 2024'!Y553</f>
        <v>خصم ضمان أعمال</v>
      </c>
      <c r="G553" s="2">
        <f>'Invoices Import 2024'!Z553</f>
        <v>-1</v>
      </c>
      <c r="H553" s="11">
        <f>'Invoices Import 2024'!H553</f>
        <v>3294432</v>
      </c>
      <c r="I553" s="2" t="str">
        <f>'Invoices Import 2024'!M553</f>
        <v>{"1110": 100.0}</v>
      </c>
      <c r="J553" s="4" t="str">
        <f>'Invoices Import 2024'!X553</f>
        <v/>
      </c>
    </row>
    <row r="554" spans="1:10" x14ac:dyDescent="0.2">
      <c r="A554" s="2" t="str">
        <f>'Invoices Import 2024'!J554</f>
        <v/>
      </c>
      <c r="B554" s="3" t="str">
        <f>'Invoices Import 2024'!E554</f>
        <v/>
      </c>
      <c r="C554" s="3" t="str">
        <f>'Invoices Import 2024'!F554</f>
        <v/>
      </c>
      <c r="D554" s="3" t="str">
        <f>'Invoices Import 2024'!P554</f>
        <v/>
      </c>
      <c r="E554" t="str">
        <f>'Invoices Import 2024'!N554</f>
        <v>2010306</v>
      </c>
      <c r="F554" s="2" t="str">
        <f>'Invoices Import 2024'!Y554</f>
        <v>خصم دفعة مقدمة</v>
      </c>
      <c r="G554" s="2">
        <f>'Invoices Import 2024'!Z554</f>
        <v>-1</v>
      </c>
      <c r="H554" s="11">
        <f>'Invoices Import 2024'!H554</f>
        <v>1098144</v>
      </c>
      <c r="I554" s="2" t="str">
        <f>'Invoices Import 2024'!M554</f>
        <v>{"1110": 100.0}</v>
      </c>
      <c r="J554" s="4" t="str">
        <f>'Invoices Import 2024'!X554</f>
        <v>15%</v>
      </c>
    </row>
    <row r="555" spans="1:10" ht="28.5" x14ac:dyDescent="0.2">
      <c r="A555" s="2" t="str">
        <f>'Invoices Import 2024'!J555</f>
        <v>THE RED SEA REAL ESTATE COMPANY</v>
      </c>
      <c r="B555" s="3">
        <f>'Invoices Import 2024'!E555</f>
        <v>45657</v>
      </c>
      <c r="C555" s="3">
        <f>'Invoices Import 2024'!F555</f>
        <v>45657</v>
      </c>
      <c r="D555" s="3">
        <f>'Invoices Import 2024'!P555</f>
        <v>45687</v>
      </c>
      <c r="E555" t="str">
        <f>'Invoices Import 2024'!N555</f>
        <v>4010202</v>
      </c>
      <c r="F555" s="2" t="str">
        <f>'Invoices Import 2024'!Y555</f>
        <v>صنف لتسجيل موازنة المبيعات 2024</v>
      </c>
      <c r="G555" s="2">
        <f>'Invoices Import 2024'!Z555</f>
        <v>1</v>
      </c>
      <c r="H555" s="11">
        <f>'Invoices Import 2024'!H555</f>
        <v>8994604</v>
      </c>
      <c r="I555" s="2" t="str">
        <f>'Invoices Import 2024'!M555</f>
        <v>{"61": 100.0}</v>
      </c>
      <c r="J555" s="4" t="str">
        <f>'Invoices Import 2024'!X555</f>
        <v>15%</v>
      </c>
    </row>
    <row r="556" spans="1:10" x14ac:dyDescent="0.2">
      <c r="A556" s="2" t="str">
        <f>'Invoices Import 2024'!J556</f>
        <v/>
      </c>
      <c r="B556" s="3" t="str">
        <f>'Invoices Import 2024'!E556</f>
        <v/>
      </c>
      <c r="C556" s="3" t="str">
        <f>'Invoices Import 2024'!F556</f>
        <v/>
      </c>
      <c r="D556" s="3" t="str">
        <f>'Invoices Import 2024'!P556</f>
        <v/>
      </c>
      <c r="E556" t="str">
        <f>'Invoices Import 2024'!N556</f>
        <v>101011002</v>
      </c>
      <c r="F556" s="2" t="str">
        <f>'Invoices Import 2024'!Y556</f>
        <v>خصم ضمان أعمال</v>
      </c>
      <c r="G556" s="2">
        <f>'Invoices Import 2024'!Z556</f>
        <v>-1</v>
      </c>
      <c r="H556" s="11">
        <f>'Invoices Import 2024'!H556</f>
        <v>2698381</v>
      </c>
      <c r="I556" s="2" t="str">
        <f>'Invoices Import 2024'!M556</f>
        <v>{"61": 100.0}</v>
      </c>
      <c r="J556" s="4" t="str">
        <f>'Invoices Import 2024'!X556</f>
        <v/>
      </c>
    </row>
    <row r="557" spans="1:10" x14ac:dyDescent="0.2">
      <c r="A557" s="2" t="str">
        <f>'Invoices Import 2024'!J557</f>
        <v/>
      </c>
      <c r="B557" s="3" t="str">
        <f>'Invoices Import 2024'!E557</f>
        <v/>
      </c>
      <c r="C557" s="3" t="str">
        <f>'Invoices Import 2024'!F557</f>
        <v/>
      </c>
      <c r="D557" s="3" t="str">
        <f>'Invoices Import 2024'!P557</f>
        <v/>
      </c>
      <c r="E557" t="str">
        <f>'Invoices Import 2024'!N557</f>
        <v>2010306</v>
      </c>
      <c r="F557" s="2" t="str">
        <f>'Invoices Import 2024'!Y557</f>
        <v>خصم دفعة مقدمة</v>
      </c>
      <c r="G557" s="2">
        <f>'Invoices Import 2024'!Z557</f>
        <v>-1</v>
      </c>
      <c r="H557" s="11">
        <f>'Invoices Import 2024'!H557</f>
        <v>899460</v>
      </c>
      <c r="I557" s="2" t="str">
        <f>'Invoices Import 2024'!M557</f>
        <v>{"61": 100.0}</v>
      </c>
      <c r="J557" s="4" t="str">
        <f>'Invoices Import 2024'!X557</f>
        <v>15%</v>
      </c>
    </row>
    <row r="558" spans="1:10" x14ac:dyDescent="0.2">
      <c r="A558" s="2"/>
      <c r="H558" s="28"/>
    </row>
    <row r="559" spans="1:10" x14ac:dyDescent="0.2">
      <c r="A559" s="2"/>
    </row>
    <row r="560" spans="1:10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</sheetData>
  <autoFilter ref="A1:J55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4709-1C18-4E90-9239-07D66022D195}">
  <dimension ref="A1:AA560"/>
  <sheetViews>
    <sheetView topLeftCell="A526" workbookViewId="0">
      <selection activeCell="G559" sqref="G559"/>
    </sheetView>
  </sheetViews>
  <sheetFormatPr defaultRowHeight="14.25" x14ac:dyDescent="0.2"/>
  <cols>
    <col min="1" max="1" width="29.125" style="6" bestFit="1" customWidth="1"/>
    <col min="2" max="2" width="10.125" style="7" bestFit="1" customWidth="1"/>
    <col min="3" max="3" width="10.125" style="6" bestFit="1" customWidth="1"/>
    <col min="4" max="4" width="10.125" style="7" bestFit="1" customWidth="1"/>
    <col min="5" max="6" width="10.125" style="6" bestFit="1" customWidth="1"/>
    <col min="7" max="7" width="13.5" style="6" bestFit="1" customWidth="1"/>
    <col min="8" max="8" width="18" style="6" bestFit="1" customWidth="1"/>
    <col min="9" max="9" width="11.875" style="6" customWidth="1"/>
    <col min="10" max="10" width="12.75" style="6" customWidth="1"/>
    <col min="11" max="11" width="8.625" style="6" bestFit="1" customWidth="1"/>
    <col min="12" max="12" width="7.125" style="6" customWidth="1"/>
    <col min="13" max="13" width="13.625" style="6" bestFit="1" customWidth="1"/>
    <col min="14" max="14" width="13.875" style="6" bestFit="1" customWidth="1"/>
    <col min="15" max="15" width="10.625" style="7" bestFit="1" customWidth="1"/>
    <col min="16" max="16" width="10.625" style="6" bestFit="1" customWidth="1"/>
    <col min="17" max="17" width="13.625" style="6" bestFit="1" customWidth="1"/>
    <col min="18" max="22" width="10.625" style="6" bestFit="1" customWidth="1"/>
    <col min="23" max="23" width="13.25" style="6" bestFit="1" customWidth="1"/>
    <col min="24" max="24" width="5.875" style="6" bestFit="1" customWidth="1"/>
    <col min="25" max="26" width="9" style="6"/>
    <col min="27" max="27" width="18" style="6" bestFit="1" customWidth="1"/>
    <col min="28" max="16384" width="9" style="6"/>
  </cols>
  <sheetData>
    <row r="1" spans="1:27" x14ac:dyDescent="0.2">
      <c r="A1" s="6" t="s">
        <v>776</v>
      </c>
      <c r="B1" s="7" t="s">
        <v>777</v>
      </c>
      <c r="C1" s="6" t="s">
        <v>777</v>
      </c>
      <c r="D1" s="7" t="s">
        <v>778</v>
      </c>
      <c r="E1" s="6" t="s">
        <v>778</v>
      </c>
      <c r="F1" s="6" t="s">
        <v>778</v>
      </c>
      <c r="G1" s="6" t="s">
        <v>779</v>
      </c>
      <c r="H1" s="6" t="s">
        <v>780</v>
      </c>
      <c r="I1" s="6" t="s">
        <v>0</v>
      </c>
      <c r="J1" s="6" t="s">
        <v>0</v>
      </c>
      <c r="K1" s="6" t="s">
        <v>781</v>
      </c>
      <c r="L1" s="6" t="s">
        <v>782</v>
      </c>
      <c r="M1" s="6" t="s">
        <v>786</v>
      </c>
      <c r="N1" s="6" t="s">
        <v>783</v>
      </c>
      <c r="O1" s="7" t="s">
        <v>1</v>
      </c>
      <c r="P1" s="6" t="s">
        <v>1</v>
      </c>
      <c r="Q1" s="6" t="s">
        <v>785</v>
      </c>
      <c r="R1" s="6" t="s">
        <v>787</v>
      </c>
      <c r="S1" s="6" t="s">
        <v>788</v>
      </c>
      <c r="T1" s="6" t="s">
        <v>789</v>
      </c>
      <c r="U1" s="6" t="s">
        <v>790</v>
      </c>
      <c r="V1" s="6" t="s">
        <v>791</v>
      </c>
      <c r="W1" s="6" t="s">
        <v>792</v>
      </c>
      <c r="X1" s="6" t="s">
        <v>793</v>
      </c>
      <c r="Y1" s="12" t="s">
        <v>797</v>
      </c>
      <c r="Z1" s="12" t="s">
        <v>808</v>
      </c>
      <c r="AA1" s="33" t="s">
        <v>813</v>
      </c>
    </row>
    <row r="2" spans="1:27" x14ac:dyDescent="0.2">
      <c r="A2" s="6" t="s">
        <v>794</v>
      </c>
      <c r="B2" s="7">
        <v>45292</v>
      </c>
      <c r="C2" s="7">
        <v>45292</v>
      </c>
      <c r="D2" s="7">
        <v>45322</v>
      </c>
      <c r="E2" s="7">
        <f>IF(K2&lt;&gt;K1,D2,"")</f>
        <v>45322</v>
      </c>
      <c r="F2" s="7">
        <f>IF(K2&lt;&gt;K1,D2,"")</f>
        <v>45322</v>
      </c>
      <c r="G2" s="8">
        <v>190500.6</v>
      </c>
      <c r="H2" s="9">
        <f t="shared" ref="H2:H65" si="0">ROUND(G2,0)</f>
        <v>190501</v>
      </c>
      <c r="I2" s="6" t="str">
        <f>VLOOKUP(K2,'Customers VS CC'!$A$1:$G$9999,4,FALSE)</f>
        <v>شركة العراب للمقاولات</v>
      </c>
      <c r="J2" s="6" t="s">
        <v>175</v>
      </c>
      <c r="K2" s="6">
        <v>10077</v>
      </c>
      <c r="L2" s="6">
        <f>VLOOKUP(K2,'CC Odoo'!$A$1:$E$998,4,FALSE)</f>
        <v>851</v>
      </c>
      <c r="M2" s="6" t="str">
        <f t="shared" ref="M2:M65" si="1">R2&amp;L2&amp;S2&amp;T2&amp;U2&amp;V2</f>
        <v>{"851": 100.0}</v>
      </c>
      <c r="N2" s="6" t="str">
        <f>IF(A2="TOTAL WORKS","4010202",IF(A2="ADV. PAYMENT","101011002","2010306"))</f>
        <v>4010202</v>
      </c>
      <c r="O2" s="7">
        <v>45329</v>
      </c>
      <c r="P2" s="7">
        <f>IF(F2&lt;&gt;"",O2,"")</f>
        <v>45329</v>
      </c>
      <c r="Q2" s="6" t="s">
        <v>784</v>
      </c>
      <c r="R2" s="6" t="str">
        <f t="shared" ref="R2:R65" si="2">"{"""</f>
        <v>{"</v>
      </c>
      <c r="S2" s="6" t="str">
        <f t="shared" ref="S2:S65" si="3">""""</f>
        <v>"</v>
      </c>
      <c r="T2" s="6" t="str">
        <f t="shared" ref="T2:T65" si="4">": "</f>
        <v xml:space="preserve">: </v>
      </c>
      <c r="U2" s="6" t="str">
        <f t="shared" ref="U2:U65" si="5">"100.0"</f>
        <v>100.0</v>
      </c>
      <c r="V2" s="6" t="str">
        <f t="shared" ref="V2:V65" si="6">"}"</f>
        <v>}</v>
      </c>
      <c r="W2" s="6" t="str">
        <f>Q2</f>
        <v>{"851": 100.0}</v>
      </c>
      <c r="X2" s="10" t="str">
        <f>IF(OR(N2="2010306",N2="4010202"),"15%","")</f>
        <v>15%</v>
      </c>
      <c r="Y2" s="6" t="str">
        <f>IF(N2="4010202","صنف لتسجيل موازنة المبيعات 2024",IF(N2="2010306","خصم دفعة مقدمة","خصم ضمان أعمال"))</f>
        <v>صنف لتسجيل موازنة المبيعات 2024</v>
      </c>
      <c r="Z2" s="6">
        <f>IF(N2="4010202",1,IF(N2="2010306",-1,IF(N2="4010403",1,IF(N2="101011002",-1,-1))))</f>
        <v>1</v>
      </c>
      <c r="AA2" s="29">
        <f>H2*Z2</f>
        <v>190501</v>
      </c>
    </row>
    <row r="3" spans="1:27" x14ac:dyDescent="0.2">
      <c r="A3" s="6" t="s">
        <v>795</v>
      </c>
      <c r="B3" s="7">
        <v>45292</v>
      </c>
      <c r="C3" s="7" t="str">
        <f>IF(K3&lt;&gt;K2,B3,"")</f>
        <v/>
      </c>
      <c r="D3" s="7">
        <v>45322</v>
      </c>
      <c r="E3" s="7" t="str">
        <f>IF(K3&lt;&gt;K2,D3,"")</f>
        <v/>
      </c>
      <c r="F3" s="7" t="str">
        <f>IF(K3&lt;&gt;K2,D3,"")</f>
        <v/>
      </c>
      <c r="G3" s="8">
        <v>38100.120000000003</v>
      </c>
      <c r="H3" s="9">
        <f t="shared" si="0"/>
        <v>38100</v>
      </c>
      <c r="I3" s="6" t="str">
        <f>VLOOKUP(K3,'Customers VS CC'!$A$1:$G$9999,4,FALSE)</f>
        <v>شركة العراب للمقاولات</v>
      </c>
      <c r="J3" s="6" t="str">
        <f>IF(K3&lt;&gt;K2,I3,"")</f>
        <v/>
      </c>
      <c r="K3" s="6">
        <v>10077</v>
      </c>
      <c r="L3" s="6">
        <f>VLOOKUP(K3,'CC Odoo'!$A$1:$E$998,4,FALSE)</f>
        <v>851</v>
      </c>
      <c r="M3" s="6" t="str">
        <f t="shared" si="1"/>
        <v>{"851": 100.0}</v>
      </c>
      <c r="N3" s="6" t="str">
        <f t="shared" ref="N3:N66" si="7">IF(A3="TOTAL WORKS","4010202",IF(A3="ADV. PAYMENT","101011002","2010306"))</f>
        <v>101011002</v>
      </c>
      <c r="O3" s="7">
        <v>45329</v>
      </c>
      <c r="P3" s="7" t="str">
        <f t="shared" ref="P3:P66" si="8">IF(F3&lt;&gt;"",O3,"")</f>
        <v/>
      </c>
      <c r="R3" s="6" t="str">
        <f t="shared" si="2"/>
        <v>{"</v>
      </c>
      <c r="S3" s="6" t="str">
        <f t="shared" si="3"/>
        <v>"</v>
      </c>
      <c r="T3" s="6" t="str">
        <f t="shared" si="4"/>
        <v xml:space="preserve">: </v>
      </c>
      <c r="U3" s="6" t="str">
        <f t="shared" si="5"/>
        <v>100.0</v>
      </c>
      <c r="V3" s="6" t="str">
        <f t="shared" si="6"/>
        <v>}</v>
      </c>
      <c r="W3" s="6" t="str">
        <f>M2</f>
        <v>{"851": 100.0}</v>
      </c>
      <c r="X3" s="10" t="str">
        <f t="shared" ref="X3:X66" si="9">IF(OR(N3="2010306",N3="4010202"),"15%","")</f>
        <v/>
      </c>
      <c r="Y3" s="6" t="str">
        <f t="shared" ref="Y3:Y66" si="10">IF(N3="4010202","صنف لتسجيل موازنة المبيعات 2024",IF(N3="2010306","خصم دفعة مقدمة","خصم ضمان أعمال"))</f>
        <v>خصم ضمان أعمال</v>
      </c>
      <c r="Z3" s="6">
        <f t="shared" ref="Z3:Z66" si="11">IF(N3="4010202",1,IF(N3="2010306",-1,IF(N3="4010403",1,IF(N3="101011002",-1,-1))))</f>
        <v>-1</v>
      </c>
      <c r="AA3" s="29">
        <f t="shared" ref="AA3:AA66" si="12">H3*Z3</f>
        <v>-38100</v>
      </c>
    </row>
    <row r="4" spans="1:27" x14ac:dyDescent="0.2">
      <c r="A4" s="6" t="s">
        <v>796</v>
      </c>
      <c r="B4" s="7">
        <v>45292</v>
      </c>
      <c r="C4" s="7" t="str">
        <f t="shared" ref="C4:C67" si="13">IF(K4&lt;&gt;K3,B4,"")</f>
        <v/>
      </c>
      <c r="D4" s="7">
        <v>45322</v>
      </c>
      <c r="E4" s="7" t="str">
        <f t="shared" ref="E4:E67" si="14">IF(K4&lt;&gt;K3,D4,"")</f>
        <v/>
      </c>
      <c r="F4" s="7" t="str">
        <f t="shared" ref="F4:F67" si="15">IF(K4&lt;&gt;K3,D4,"")</f>
        <v/>
      </c>
      <c r="G4" s="8">
        <v>19050.060000000001</v>
      </c>
      <c r="H4" s="9">
        <f t="shared" si="0"/>
        <v>19050</v>
      </c>
      <c r="I4" s="6" t="str">
        <f>VLOOKUP(K4,'Customers VS CC'!$A$1:$G$9999,4,FALSE)</f>
        <v>شركة العراب للمقاولات</v>
      </c>
      <c r="J4" s="6" t="str">
        <f t="shared" ref="J4:J67" si="16">IF(K4&lt;&gt;K3,I4,"")</f>
        <v/>
      </c>
      <c r="K4" s="6">
        <v>10077</v>
      </c>
      <c r="L4" s="6">
        <f>VLOOKUP(K4,'CC Odoo'!$A$1:$E$998,4,FALSE)</f>
        <v>851</v>
      </c>
      <c r="M4" s="6" t="str">
        <f t="shared" si="1"/>
        <v>{"851": 100.0}</v>
      </c>
      <c r="N4" s="6" t="str">
        <f t="shared" si="7"/>
        <v>2010306</v>
      </c>
      <c r="O4" s="7">
        <v>45329</v>
      </c>
      <c r="P4" s="7" t="str">
        <f t="shared" si="8"/>
        <v/>
      </c>
      <c r="R4" s="6" t="str">
        <f t="shared" si="2"/>
        <v>{"</v>
      </c>
      <c r="S4" s="6" t="str">
        <f t="shared" si="3"/>
        <v>"</v>
      </c>
      <c r="T4" s="6" t="str">
        <f t="shared" si="4"/>
        <v xml:space="preserve">: </v>
      </c>
      <c r="U4" s="6" t="str">
        <f t="shared" si="5"/>
        <v>100.0</v>
      </c>
      <c r="V4" s="6" t="str">
        <f t="shared" si="6"/>
        <v>}</v>
      </c>
      <c r="W4" s="6" t="str">
        <f>IF(W3=W2,"OK","False")</f>
        <v>OK</v>
      </c>
      <c r="X4" s="10" t="str">
        <f t="shared" si="9"/>
        <v>15%</v>
      </c>
      <c r="Y4" s="6" t="str">
        <f t="shared" si="10"/>
        <v>خصم دفعة مقدمة</v>
      </c>
      <c r="Z4" s="6">
        <f t="shared" si="11"/>
        <v>-1</v>
      </c>
      <c r="AA4" s="29">
        <f t="shared" si="12"/>
        <v>-19050</v>
      </c>
    </row>
    <row r="5" spans="1:27" x14ac:dyDescent="0.2">
      <c r="A5" s="6" t="s">
        <v>794</v>
      </c>
      <c r="B5" s="7">
        <v>45292</v>
      </c>
      <c r="C5" s="7">
        <f t="shared" si="13"/>
        <v>45292</v>
      </c>
      <c r="D5" s="7">
        <v>45322</v>
      </c>
      <c r="E5" s="7">
        <f t="shared" si="14"/>
        <v>45322</v>
      </c>
      <c r="F5" s="7">
        <f t="shared" si="15"/>
        <v>45322</v>
      </c>
      <c r="G5" s="8">
        <v>283088.24</v>
      </c>
      <c r="H5" s="9">
        <f t="shared" si="0"/>
        <v>283088</v>
      </c>
      <c r="I5" s="6" t="str">
        <f>VLOOKUP(K5,'Customers VS CC'!$A$1:$G$9999,4,FALSE)</f>
        <v>شركة مديدة للرعاية الطبية</v>
      </c>
      <c r="J5" s="6" t="str">
        <f t="shared" si="16"/>
        <v>شركة مديدة للرعاية الطبية</v>
      </c>
      <c r="K5" s="6">
        <v>10245</v>
      </c>
      <c r="L5" s="6">
        <f>VLOOKUP(K5,'CC Odoo'!$A$1:$E$998,4,FALSE)</f>
        <v>1017</v>
      </c>
      <c r="M5" s="6" t="str">
        <f t="shared" si="1"/>
        <v>{"1017": 100.0}</v>
      </c>
      <c r="N5" s="6" t="str">
        <f t="shared" si="7"/>
        <v>4010202</v>
      </c>
      <c r="O5" s="7">
        <v>45337</v>
      </c>
      <c r="P5" s="7">
        <f t="shared" si="8"/>
        <v>45337</v>
      </c>
      <c r="R5" s="6" t="str">
        <f t="shared" si="2"/>
        <v>{"</v>
      </c>
      <c r="S5" s="6" t="str">
        <f t="shared" si="3"/>
        <v>"</v>
      </c>
      <c r="T5" s="6" t="str">
        <f t="shared" si="4"/>
        <v xml:space="preserve">: </v>
      </c>
      <c r="U5" s="6" t="str">
        <f t="shared" si="5"/>
        <v>100.0</v>
      </c>
      <c r="V5" s="6" t="str">
        <f t="shared" si="6"/>
        <v>}</v>
      </c>
      <c r="X5" s="10" t="str">
        <f t="shared" si="9"/>
        <v>15%</v>
      </c>
      <c r="Y5" s="6" t="str">
        <f t="shared" si="10"/>
        <v>صنف لتسجيل موازنة المبيعات 2024</v>
      </c>
      <c r="Z5" s="6">
        <f t="shared" si="11"/>
        <v>1</v>
      </c>
      <c r="AA5" s="29">
        <f t="shared" si="12"/>
        <v>283088</v>
      </c>
    </row>
    <row r="6" spans="1:27" x14ac:dyDescent="0.2">
      <c r="A6" s="6" t="s">
        <v>795</v>
      </c>
      <c r="B6" s="7">
        <v>45292</v>
      </c>
      <c r="C6" s="7" t="str">
        <f t="shared" si="13"/>
        <v/>
      </c>
      <c r="D6" s="7">
        <v>45322</v>
      </c>
      <c r="E6" s="7" t="str">
        <f t="shared" si="14"/>
        <v/>
      </c>
      <c r="F6" s="7" t="str">
        <f t="shared" si="15"/>
        <v/>
      </c>
      <c r="G6" s="8">
        <v>84926.471999999994</v>
      </c>
      <c r="H6" s="9">
        <f t="shared" si="0"/>
        <v>84926</v>
      </c>
      <c r="I6" s="6" t="str">
        <f>VLOOKUP(K6,'Customers VS CC'!$A$1:$G$9999,4,FALSE)</f>
        <v>شركة مديدة للرعاية الطبية</v>
      </c>
      <c r="J6" s="6" t="str">
        <f t="shared" si="16"/>
        <v/>
      </c>
      <c r="K6" s="6">
        <v>10245</v>
      </c>
      <c r="L6" s="6">
        <f>VLOOKUP(K6,'CC Odoo'!$A$1:$E$998,4,FALSE)</f>
        <v>1017</v>
      </c>
      <c r="M6" s="6" t="str">
        <f t="shared" si="1"/>
        <v>{"1017": 100.0}</v>
      </c>
      <c r="N6" s="6" t="str">
        <f t="shared" si="7"/>
        <v>101011002</v>
      </c>
      <c r="O6" s="7">
        <v>45337</v>
      </c>
      <c r="P6" s="7" t="str">
        <f t="shared" si="8"/>
        <v/>
      </c>
      <c r="R6" s="6" t="str">
        <f t="shared" si="2"/>
        <v>{"</v>
      </c>
      <c r="S6" s="6" t="str">
        <f t="shared" si="3"/>
        <v>"</v>
      </c>
      <c r="T6" s="6" t="str">
        <f t="shared" si="4"/>
        <v xml:space="preserve">: </v>
      </c>
      <c r="U6" s="6" t="str">
        <f t="shared" si="5"/>
        <v>100.0</v>
      </c>
      <c r="V6" s="6" t="str">
        <f t="shared" si="6"/>
        <v>}</v>
      </c>
      <c r="X6" s="10" t="str">
        <f t="shared" si="9"/>
        <v/>
      </c>
      <c r="Y6" s="6" t="str">
        <f t="shared" si="10"/>
        <v>خصم ضمان أعمال</v>
      </c>
      <c r="Z6" s="6">
        <f t="shared" si="11"/>
        <v>-1</v>
      </c>
      <c r="AA6" s="29">
        <f t="shared" si="12"/>
        <v>-84926</v>
      </c>
    </row>
    <row r="7" spans="1:27" x14ac:dyDescent="0.2">
      <c r="A7" s="6" t="s">
        <v>796</v>
      </c>
      <c r="B7" s="7">
        <v>45292</v>
      </c>
      <c r="C7" s="7" t="str">
        <f t="shared" si="13"/>
        <v/>
      </c>
      <c r="D7" s="7">
        <v>45322</v>
      </c>
      <c r="E7" s="7" t="str">
        <f t="shared" si="14"/>
        <v/>
      </c>
      <c r="F7" s="7" t="str">
        <f t="shared" si="15"/>
        <v/>
      </c>
      <c r="G7" s="8">
        <v>14154.412</v>
      </c>
      <c r="H7" s="9">
        <f t="shared" si="0"/>
        <v>14154</v>
      </c>
      <c r="I7" s="6" t="str">
        <f>VLOOKUP(K7,'Customers VS CC'!$A$1:$G$9999,4,FALSE)</f>
        <v>شركة مديدة للرعاية الطبية</v>
      </c>
      <c r="J7" s="6" t="str">
        <f t="shared" si="16"/>
        <v/>
      </c>
      <c r="K7" s="6">
        <v>10245</v>
      </c>
      <c r="L7" s="6">
        <f>VLOOKUP(K7,'CC Odoo'!$A$1:$E$998,4,FALSE)</f>
        <v>1017</v>
      </c>
      <c r="M7" s="6" t="str">
        <f t="shared" si="1"/>
        <v>{"1017": 100.0}</v>
      </c>
      <c r="N7" s="6" t="str">
        <f t="shared" si="7"/>
        <v>2010306</v>
      </c>
      <c r="O7" s="7">
        <v>45337</v>
      </c>
      <c r="P7" s="7" t="str">
        <f t="shared" si="8"/>
        <v/>
      </c>
      <c r="R7" s="6" t="str">
        <f t="shared" si="2"/>
        <v>{"</v>
      </c>
      <c r="S7" s="6" t="str">
        <f t="shared" si="3"/>
        <v>"</v>
      </c>
      <c r="T7" s="6" t="str">
        <f t="shared" si="4"/>
        <v xml:space="preserve">: </v>
      </c>
      <c r="U7" s="6" t="str">
        <f t="shared" si="5"/>
        <v>100.0</v>
      </c>
      <c r="V7" s="6" t="str">
        <f t="shared" si="6"/>
        <v>}</v>
      </c>
      <c r="X7" s="10" t="str">
        <f t="shared" si="9"/>
        <v>15%</v>
      </c>
      <c r="Y7" s="6" t="str">
        <f t="shared" si="10"/>
        <v>خصم دفعة مقدمة</v>
      </c>
      <c r="Z7" s="6">
        <f t="shared" si="11"/>
        <v>-1</v>
      </c>
      <c r="AA7" s="29">
        <f t="shared" si="12"/>
        <v>-14154</v>
      </c>
    </row>
    <row r="8" spans="1:27" x14ac:dyDescent="0.2">
      <c r="A8" s="6" t="s">
        <v>794</v>
      </c>
      <c r="B8" s="7">
        <v>45292</v>
      </c>
      <c r="C8" s="7">
        <f t="shared" si="13"/>
        <v>45292</v>
      </c>
      <c r="D8" s="7">
        <v>45322</v>
      </c>
      <c r="E8" s="7">
        <f t="shared" si="14"/>
        <v>45322</v>
      </c>
      <c r="F8" s="7">
        <f t="shared" si="15"/>
        <v>45322</v>
      </c>
      <c r="G8" s="8">
        <v>2150000</v>
      </c>
      <c r="H8" s="9">
        <f t="shared" si="0"/>
        <v>2150000</v>
      </c>
      <c r="I8" s="6" t="str">
        <f>VLOOKUP(K8,'Customers VS CC'!$A$1:$G$9999,4,FALSE)</f>
        <v>شركة بى اى سى العربية المحدودة</v>
      </c>
      <c r="J8" s="6" t="str">
        <f t="shared" si="16"/>
        <v>شركة بى اى سى العربية المحدودة</v>
      </c>
      <c r="K8" s="6">
        <v>10234</v>
      </c>
      <c r="L8" s="6">
        <f>VLOOKUP(K8,'CC Odoo'!$A$1:$E$998,4,FALSE)</f>
        <v>1006</v>
      </c>
      <c r="M8" s="6" t="str">
        <f t="shared" si="1"/>
        <v>{"1006": 100.0}</v>
      </c>
      <c r="N8" s="6" t="str">
        <f t="shared" si="7"/>
        <v>4010202</v>
      </c>
      <c r="O8" s="7">
        <v>45352</v>
      </c>
      <c r="P8" s="7">
        <f t="shared" si="8"/>
        <v>45352</v>
      </c>
      <c r="R8" s="6" t="str">
        <f t="shared" si="2"/>
        <v>{"</v>
      </c>
      <c r="S8" s="6" t="str">
        <f t="shared" si="3"/>
        <v>"</v>
      </c>
      <c r="T8" s="6" t="str">
        <f t="shared" si="4"/>
        <v xml:space="preserve">: </v>
      </c>
      <c r="U8" s="6" t="str">
        <f t="shared" si="5"/>
        <v>100.0</v>
      </c>
      <c r="V8" s="6" t="str">
        <f t="shared" si="6"/>
        <v>}</v>
      </c>
      <c r="X8" s="10" t="str">
        <f t="shared" si="9"/>
        <v>15%</v>
      </c>
      <c r="Y8" s="6" t="str">
        <f t="shared" si="10"/>
        <v>صنف لتسجيل موازنة المبيعات 2024</v>
      </c>
      <c r="Z8" s="6">
        <f t="shared" si="11"/>
        <v>1</v>
      </c>
      <c r="AA8" s="29">
        <f t="shared" si="12"/>
        <v>2150000</v>
      </c>
    </row>
    <row r="9" spans="1:27" x14ac:dyDescent="0.2">
      <c r="A9" s="6" t="s">
        <v>795</v>
      </c>
      <c r="B9" s="7">
        <v>45292</v>
      </c>
      <c r="C9" s="7" t="str">
        <f t="shared" si="13"/>
        <v/>
      </c>
      <c r="D9" s="7">
        <v>45322</v>
      </c>
      <c r="E9" s="7" t="str">
        <f t="shared" si="14"/>
        <v/>
      </c>
      <c r="F9" s="7" t="str">
        <f t="shared" si="15"/>
        <v/>
      </c>
      <c r="G9" s="8">
        <v>537500</v>
      </c>
      <c r="H9" s="9">
        <f t="shared" si="0"/>
        <v>537500</v>
      </c>
      <c r="I9" s="6" t="str">
        <f>VLOOKUP(K9,'Customers VS CC'!$A$1:$G$9999,4,FALSE)</f>
        <v>شركة بى اى سى العربية المحدودة</v>
      </c>
      <c r="J9" s="6" t="str">
        <f t="shared" si="16"/>
        <v/>
      </c>
      <c r="K9" s="6">
        <v>10234</v>
      </c>
      <c r="L9" s="6">
        <f>VLOOKUP(K9,'CC Odoo'!$A$1:$E$998,4,FALSE)</f>
        <v>1006</v>
      </c>
      <c r="M9" s="6" t="str">
        <f t="shared" si="1"/>
        <v>{"1006": 100.0}</v>
      </c>
      <c r="N9" s="6" t="str">
        <f t="shared" si="7"/>
        <v>101011002</v>
      </c>
      <c r="O9" s="7">
        <v>45352</v>
      </c>
      <c r="P9" s="7" t="str">
        <f t="shared" si="8"/>
        <v/>
      </c>
      <c r="R9" s="6" t="str">
        <f t="shared" si="2"/>
        <v>{"</v>
      </c>
      <c r="S9" s="6" t="str">
        <f t="shared" si="3"/>
        <v>"</v>
      </c>
      <c r="T9" s="6" t="str">
        <f t="shared" si="4"/>
        <v xml:space="preserve">: </v>
      </c>
      <c r="U9" s="6" t="str">
        <f t="shared" si="5"/>
        <v>100.0</v>
      </c>
      <c r="V9" s="6" t="str">
        <f t="shared" si="6"/>
        <v>}</v>
      </c>
      <c r="X9" s="10" t="str">
        <f t="shared" si="9"/>
        <v/>
      </c>
      <c r="Y9" s="6" t="str">
        <f t="shared" si="10"/>
        <v>خصم ضمان أعمال</v>
      </c>
      <c r="Z9" s="6">
        <f t="shared" si="11"/>
        <v>-1</v>
      </c>
      <c r="AA9" s="29">
        <f t="shared" si="12"/>
        <v>-537500</v>
      </c>
    </row>
    <row r="10" spans="1:27" x14ac:dyDescent="0.2">
      <c r="A10" s="6" t="s">
        <v>796</v>
      </c>
      <c r="B10" s="7">
        <v>45292</v>
      </c>
      <c r="C10" s="7" t="str">
        <f t="shared" si="13"/>
        <v/>
      </c>
      <c r="D10" s="7">
        <v>45322</v>
      </c>
      <c r="E10" s="7" t="str">
        <f t="shared" si="14"/>
        <v/>
      </c>
      <c r="F10" s="7" t="str">
        <f t="shared" si="15"/>
        <v/>
      </c>
      <c r="G10" s="8">
        <v>215000</v>
      </c>
      <c r="H10" s="9">
        <f t="shared" si="0"/>
        <v>215000</v>
      </c>
      <c r="I10" s="6" t="str">
        <f>VLOOKUP(K10,'Customers VS CC'!$A$1:$G$9999,4,FALSE)</f>
        <v>شركة بى اى سى العربية المحدودة</v>
      </c>
      <c r="J10" s="6" t="str">
        <f t="shared" si="16"/>
        <v/>
      </c>
      <c r="K10" s="6">
        <v>10234</v>
      </c>
      <c r="L10" s="6">
        <f>VLOOKUP(K10,'CC Odoo'!$A$1:$E$998,4,FALSE)</f>
        <v>1006</v>
      </c>
      <c r="M10" s="6" t="str">
        <f t="shared" si="1"/>
        <v>{"1006": 100.0}</v>
      </c>
      <c r="N10" s="6" t="str">
        <f t="shared" si="7"/>
        <v>2010306</v>
      </c>
      <c r="O10" s="7">
        <v>45352</v>
      </c>
      <c r="P10" s="7" t="str">
        <f t="shared" si="8"/>
        <v/>
      </c>
      <c r="R10" s="6" t="str">
        <f t="shared" si="2"/>
        <v>{"</v>
      </c>
      <c r="S10" s="6" t="str">
        <f t="shared" si="3"/>
        <v>"</v>
      </c>
      <c r="T10" s="6" t="str">
        <f t="shared" si="4"/>
        <v xml:space="preserve">: </v>
      </c>
      <c r="U10" s="6" t="str">
        <f t="shared" si="5"/>
        <v>100.0</v>
      </c>
      <c r="V10" s="6" t="str">
        <f t="shared" si="6"/>
        <v>}</v>
      </c>
      <c r="X10" s="10" t="str">
        <f t="shared" si="9"/>
        <v>15%</v>
      </c>
      <c r="Y10" s="6" t="str">
        <f t="shared" si="10"/>
        <v>خصم دفعة مقدمة</v>
      </c>
      <c r="Z10" s="6">
        <f t="shared" si="11"/>
        <v>-1</v>
      </c>
      <c r="AA10" s="29">
        <f t="shared" si="12"/>
        <v>-215000</v>
      </c>
    </row>
    <row r="11" spans="1:27" x14ac:dyDescent="0.2">
      <c r="A11" s="6" t="s">
        <v>794</v>
      </c>
      <c r="B11" s="7">
        <v>45292</v>
      </c>
      <c r="C11" s="7">
        <f t="shared" si="13"/>
        <v>45292</v>
      </c>
      <c r="D11" s="7">
        <v>45322</v>
      </c>
      <c r="E11" s="7">
        <f t="shared" si="14"/>
        <v>45322</v>
      </c>
      <c r="F11" s="7">
        <f t="shared" si="15"/>
        <v>45322</v>
      </c>
      <c r="G11" s="6">
        <v>1471830</v>
      </c>
      <c r="H11" s="9">
        <f t="shared" si="0"/>
        <v>1471830</v>
      </c>
      <c r="I11" s="6" t="str">
        <f>VLOOKUP(K11,'Customers VS CC'!$A$1:$G$9999,4,FALSE)</f>
        <v>المشروع المشترك للأعمال المدنية</v>
      </c>
      <c r="J11" s="6" t="str">
        <f t="shared" si="16"/>
        <v>المشروع المشترك للأعمال المدنية</v>
      </c>
      <c r="K11" s="6">
        <v>10134</v>
      </c>
      <c r="L11" s="6">
        <f>VLOOKUP(K11,'CC Odoo'!$A$1:$E$998,4,FALSE)</f>
        <v>906</v>
      </c>
      <c r="M11" s="6" t="str">
        <f t="shared" si="1"/>
        <v>{"906": 100.0}</v>
      </c>
      <c r="N11" s="6" t="str">
        <f t="shared" si="7"/>
        <v>4010202</v>
      </c>
      <c r="O11" s="7">
        <v>45367</v>
      </c>
      <c r="P11" s="7">
        <f t="shared" si="8"/>
        <v>45367</v>
      </c>
      <c r="R11" s="6" t="str">
        <f t="shared" si="2"/>
        <v>{"</v>
      </c>
      <c r="S11" s="6" t="str">
        <f t="shared" si="3"/>
        <v>"</v>
      </c>
      <c r="T11" s="6" t="str">
        <f t="shared" si="4"/>
        <v xml:space="preserve">: </v>
      </c>
      <c r="U11" s="6" t="str">
        <f t="shared" si="5"/>
        <v>100.0</v>
      </c>
      <c r="V11" s="6" t="str">
        <f t="shared" si="6"/>
        <v>}</v>
      </c>
      <c r="X11" s="10" t="str">
        <f t="shared" si="9"/>
        <v>15%</v>
      </c>
      <c r="Y11" s="6" t="str">
        <f t="shared" si="10"/>
        <v>صنف لتسجيل موازنة المبيعات 2024</v>
      </c>
      <c r="Z11" s="6">
        <f t="shared" si="11"/>
        <v>1</v>
      </c>
      <c r="AA11" s="29">
        <f t="shared" si="12"/>
        <v>1471830</v>
      </c>
    </row>
    <row r="12" spans="1:27" x14ac:dyDescent="0.2">
      <c r="A12" s="6" t="s">
        <v>795</v>
      </c>
      <c r="B12" s="7">
        <v>45292</v>
      </c>
      <c r="C12" s="7" t="str">
        <f t="shared" si="13"/>
        <v/>
      </c>
      <c r="D12" s="7">
        <v>45322</v>
      </c>
      <c r="E12" s="7" t="str">
        <f t="shared" si="14"/>
        <v/>
      </c>
      <c r="F12" s="7" t="str">
        <f t="shared" si="15"/>
        <v/>
      </c>
      <c r="G12" s="6">
        <v>441549</v>
      </c>
      <c r="H12" s="9">
        <f t="shared" si="0"/>
        <v>441549</v>
      </c>
      <c r="I12" s="6" t="str">
        <f>VLOOKUP(K12,'Customers VS CC'!$A$1:$G$9999,4,FALSE)</f>
        <v>المشروع المشترك للأعمال المدنية</v>
      </c>
      <c r="J12" s="6" t="str">
        <f t="shared" si="16"/>
        <v/>
      </c>
      <c r="K12" s="6">
        <v>10134</v>
      </c>
      <c r="L12" s="6">
        <f>VLOOKUP(K12,'CC Odoo'!$A$1:$E$998,4,FALSE)</f>
        <v>906</v>
      </c>
      <c r="M12" s="6" t="str">
        <f t="shared" si="1"/>
        <v>{"906": 100.0}</v>
      </c>
      <c r="N12" s="6" t="str">
        <f t="shared" si="7"/>
        <v>101011002</v>
      </c>
      <c r="O12" s="7">
        <v>45367</v>
      </c>
      <c r="P12" s="7" t="str">
        <f t="shared" si="8"/>
        <v/>
      </c>
      <c r="R12" s="6" t="str">
        <f t="shared" si="2"/>
        <v>{"</v>
      </c>
      <c r="S12" s="6" t="str">
        <f t="shared" si="3"/>
        <v>"</v>
      </c>
      <c r="T12" s="6" t="str">
        <f t="shared" si="4"/>
        <v xml:space="preserve">: </v>
      </c>
      <c r="U12" s="6" t="str">
        <f t="shared" si="5"/>
        <v>100.0</v>
      </c>
      <c r="V12" s="6" t="str">
        <f t="shared" si="6"/>
        <v>}</v>
      </c>
      <c r="X12" s="10" t="str">
        <f t="shared" si="9"/>
        <v/>
      </c>
      <c r="Y12" s="6" t="str">
        <f t="shared" si="10"/>
        <v>خصم ضمان أعمال</v>
      </c>
      <c r="Z12" s="6">
        <f t="shared" si="11"/>
        <v>-1</v>
      </c>
      <c r="AA12" s="29">
        <f t="shared" si="12"/>
        <v>-441549</v>
      </c>
    </row>
    <row r="13" spans="1:27" x14ac:dyDescent="0.2">
      <c r="A13" s="6" t="s">
        <v>796</v>
      </c>
      <c r="B13" s="7">
        <v>45292</v>
      </c>
      <c r="C13" s="7" t="str">
        <f t="shared" si="13"/>
        <v/>
      </c>
      <c r="D13" s="7">
        <v>45322</v>
      </c>
      <c r="E13" s="7" t="str">
        <f t="shared" si="14"/>
        <v/>
      </c>
      <c r="F13" s="7" t="str">
        <f t="shared" si="15"/>
        <v/>
      </c>
      <c r="G13" s="6">
        <v>294366</v>
      </c>
      <c r="H13" s="9">
        <f t="shared" si="0"/>
        <v>294366</v>
      </c>
      <c r="I13" s="6" t="str">
        <f>VLOOKUP(K13,'Customers VS CC'!$A$1:$G$9999,4,FALSE)</f>
        <v>المشروع المشترك للأعمال المدنية</v>
      </c>
      <c r="J13" s="6" t="str">
        <f t="shared" si="16"/>
        <v/>
      </c>
      <c r="K13" s="6">
        <v>10134</v>
      </c>
      <c r="L13" s="6">
        <f>VLOOKUP(K13,'CC Odoo'!$A$1:$E$998,4,FALSE)</f>
        <v>906</v>
      </c>
      <c r="M13" s="6" t="str">
        <f t="shared" si="1"/>
        <v>{"906": 100.0}</v>
      </c>
      <c r="N13" s="6" t="str">
        <f t="shared" si="7"/>
        <v>2010306</v>
      </c>
      <c r="O13" s="7">
        <v>45367</v>
      </c>
      <c r="P13" s="7" t="str">
        <f t="shared" si="8"/>
        <v/>
      </c>
      <c r="R13" s="6" t="str">
        <f t="shared" si="2"/>
        <v>{"</v>
      </c>
      <c r="S13" s="6" t="str">
        <f t="shared" si="3"/>
        <v>"</v>
      </c>
      <c r="T13" s="6" t="str">
        <f t="shared" si="4"/>
        <v xml:space="preserve">: </v>
      </c>
      <c r="U13" s="6" t="str">
        <f t="shared" si="5"/>
        <v>100.0</v>
      </c>
      <c r="V13" s="6" t="str">
        <f t="shared" si="6"/>
        <v>}</v>
      </c>
      <c r="X13" s="10" t="str">
        <f t="shared" si="9"/>
        <v>15%</v>
      </c>
      <c r="Y13" s="6" t="str">
        <f t="shared" si="10"/>
        <v>خصم دفعة مقدمة</v>
      </c>
      <c r="Z13" s="6">
        <f t="shared" si="11"/>
        <v>-1</v>
      </c>
      <c r="AA13" s="29">
        <f t="shared" si="12"/>
        <v>-294366</v>
      </c>
    </row>
    <row r="14" spans="1:27" x14ac:dyDescent="0.2">
      <c r="A14" s="6" t="s">
        <v>794</v>
      </c>
      <c r="B14" s="7">
        <v>45292</v>
      </c>
      <c r="C14" s="7">
        <f t="shared" si="13"/>
        <v>45292</v>
      </c>
      <c r="D14" s="7">
        <v>45322</v>
      </c>
      <c r="E14" s="7">
        <f t="shared" si="14"/>
        <v>45322</v>
      </c>
      <c r="F14" s="7">
        <f t="shared" si="15"/>
        <v>45322</v>
      </c>
      <c r="G14" s="6">
        <v>4943167</v>
      </c>
      <c r="H14" s="9">
        <f t="shared" si="0"/>
        <v>4943167</v>
      </c>
      <c r="I14" s="6" t="str">
        <f>VLOOKUP(K14,'Customers VS CC'!$A$1:$G$9999,4,FALSE)</f>
        <v>شركة بى اى سى العربية المحدودة</v>
      </c>
      <c r="J14" s="6" t="str">
        <f t="shared" si="16"/>
        <v>شركة بى اى سى العربية المحدودة</v>
      </c>
      <c r="K14" s="6">
        <v>10263</v>
      </c>
      <c r="L14" s="6">
        <f>VLOOKUP(K14,'CC Odoo'!$A$1:$E$998,4,FALSE)</f>
        <v>1035</v>
      </c>
      <c r="M14" s="6" t="str">
        <f t="shared" si="1"/>
        <v>{"1035": 100.0}</v>
      </c>
      <c r="N14" s="6" t="str">
        <f t="shared" si="7"/>
        <v>4010202</v>
      </c>
      <c r="O14" s="7">
        <v>45352</v>
      </c>
      <c r="P14" s="7">
        <f t="shared" si="8"/>
        <v>45352</v>
      </c>
      <c r="R14" s="6" t="str">
        <f t="shared" si="2"/>
        <v>{"</v>
      </c>
      <c r="S14" s="6" t="str">
        <f t="shared" si="3"/>
        <v>"</v>
      </c>
      <c r="T14" s="6" t="str">
        <f t="shared" si="4"/>
        <v xml:space="preserve">: </v>
      </c>
      <c r="U14" s="6" t="str">
        <f t="shared" si="5"/>
        <v>100.0</v>
      </c>
      <c r="V14" s="6" t="str">
        <f t="shared" si="6"/>
        <v>}</v>
      </c>
      <c r="X14" s="10" t="str">
        <f t="shared" si="9"/>
        <v>15%</v>
      </c>
      <c r="Y14" s="6" t="str">
        <f t="shared" si="10"/>
        <v>صنف لتسجيل موازنة المبيعات 2024</v>
      </c>
      <c r="Z14" s="6">
        <f t="shared" si="11"/>
        <v>1</v>
      </c>
      <c r="AA14" s="29">
        <f t="shared" si="12"/>
        <v>4943167</v>
      </c>
    </row>
    <row r="15" spans="1:27" x14ac:dyDescent="0.2">
      <c r="A15" s="6" t="s">
        <v>795</v>
      </c>
      <c r="B15" s="7">
        <v>45292</v>
      </c>
      <c r="C15" s="7" t="str">
        <f t="shared" si="13"/>
        <v/>
      </c>
      <c r="D15" s="7">
        <v>45322</v>
      </c>
      <c r="E15" s="7" t="str">
        <f t="shared" si="14"/>
        <v/>
      </c>
      <c r="F15" s="7" t="str">
        <f t="shared" si="15"/>
        <v/>
      </c>
      <c r="G15" s="6">
        <v>2471583.5</v>
      </c>
      <c r="H15" s="9">
        <f t="shared" si="0"/>
        <v>2471584</v>
      </c>
      <c r="I15" s="6" t="str">
        <f>VLOOKUP(K15,'Customers VS CC'!$A$1:$G$9999,4,FALSE)</f>
        <v>شركة بى اى سى العربية المحدودة</v>
      </c>
      <c r="J15" s="6" t="str">
        <f t="shared" si="16"/>
        <v/>
      </c>
      <c r="K15" s="6">
        <v>10263</v>
      </c>
      <c r="L15" s="6">
        <f>VLOOKUP(K15,'CC Odoo'!$A$1:$E$998,4,FALSE)</f>
        <v>1035</v>
      </c>
      <c r="M15" s="6" t="str">
        <f t="shared" si="1"/>
        <v>{"1035": 100.0}</v>
      </c>
      <c r="N15" s="6" t="str">
        <f t="shared" si="7"/>
        <v>101011002</v>
      </c>
      <c r="O15" s="7">
        <v>45352</v>
      </c>
      <c r="P15" s="7" t="str">
        <f t="shared" si="8"/>
        <v/>
      </c>
      <c r="R15" s="6" t="str">
        <f t="shared" si="2"/>
        <v>{"</v>
      </c>
      <c r="S15" s="6" t="str">
        <f t="shared" si="3"/>
        <v>"</v>
      </c>
      <c r="T15" s="6" t="str">
        <f t="shared" si="4"/>
        <v xml:space="preserve">: </v>
      </c>
      <c r="U15" s="6" t="str">
        <f t="shared" si="5"/>
        <v>100.0</v>
      </c>
      <c r="V15" s="6" t="str">
        <f t="shared" si="6"/>
        <v>}</v>
      </c>
      <c r="X15" s="10" t="str">
        <f t="shared" si="9"/>
        <v/>
      </c>
      <c r="Y15" s="6" t="str">
        <f t="shared" si="10"/>
        <v>خصم ضمان أعمال</v>
      </c>
      <c r="Z15" s="6">
        <f t="shared" si="11"/>
        <v>-1</v>
      </c>
      <c r="AA15" s="29">
        <f t="shared" si="12"/>
        <v>-2471584</v>
      </c>
    </row>
    <row r="16" spans="1:27" x14ac:dyDescent="0.2">
      <c r="A16" s="6" t="s">
        <v>796</v>
      </c>
      <c r="B16" s="7">
        <v>45292</v>
      </c>
      <c r="C16" s="7" t="str">
        <f t="shared" si="13"/>
        <v/>
      </c>
      <c r="D16" s="7">
        <v>45322</v>
      </c>
      <c r="E16" s="7" t="str">
        <f t="shared" si="14"/>
        <v/>
      </c>
      <c r="F16" s="7" t="str">
        <f t="shared" si="15"/>
        <v/>
      </c>
      <c r="G16" s="6">
        <v>494316.7</v>
      </c>
      <c r="H16" s="9">
        <f t="shared" si="0"/>
        <v>494317</v>
      </c>
      <c r="I16" s="6" t="str">
        <f>VLOOKUP(K16,'Customers VS CC'!$A$1:$G$9999,4,FALSE)</f>
        <v>شركة بى اى سى العربية المحدودة</v>
      </c>
      <c r="J16" s="6" t="str">
        <f t="shared" si="16"/>
        <v/>
      </c>
      <c r="K16" s="6">
        <v>10263</v>
      </c>
      <c r="L16" s="6">
        <f>VLOOKUP(K16,'CC Odoo'!$A$1:$E$998,4,FALSE)</f>
        <v>1035</v>
      </c>
      <c r="M16" s="6" t="str">
        <f t="shared" si="1"/>
        <v>{"1035": 100.0}</v>
      </c>
      <c r="N16" s="6" t="str">
        <f t="shared" si="7"/>
        <v>2010306</v>
      </c>
      <c r="O16" s="7">
        <v>45352</v>
      </c>
      <c r="P16" s="7" t="str">
        <f t="shared" si="8"/>
        <v/>
      </c>
      <c r="R16" s="6" t="str">
        <f t="shared" si="2"/>
        <v>{"</v>
      </c>
      <c r="S16" s="6" t="str">
        <f t="shared" si="3"/>
        <v>"</v>
      </c>
      <c r="T16" s="6" t="str">
        <f t="shared" si="4"/>
        <v xml:space="preserve">: </v>
      </c>
      <c r="U16" s="6" t="str">
        <f t="shared" si="5"/>
        <v>100.0</v>
      </c>
      <c r="V16" s="6" t="str">
        <f t="shared" si="6"/>
        <v>}</v>
      </c>
      <c r="X16" s="10" t="str">
        <f t="shared" si="9"/>
        <v>15%</v>
      </c>
      <c r="Y16" s="6" t="str">
        <f t="shared" si="10"/>
        <v>خصم دفعة مقدمة</v>
      </c>
      <c r="Z16" s="6">
        <f t="shared" si="11"/>
        <v>-1</v>
      </c>
      <c r="AA16" s="29">
        <f t="shared" si="12"/>
        <v>-494317</v>
      </c>
    </row>
    <row r="17" spans="1:27" x14ac:dyDescent="0.2">
      <c r="A17" s="6" t="s">
        <v>794</v>
      </c>
      <c r="B17" s="7">
        <v>45292</v>
      </c>
      <c r="C17" s="7">
        <f t="shared" si="13"/>
        <v>45292</v>
      </c>
      <c r="D17" s="7">
        <v>45322</v>
      </c>
      <c r="E17" s="7">
        <f t="shared" si="14"/>
        <v>45322</v>
      </c>
      <c r="F17" s="7">
        <f t="shared" si="15"/>
        <v>45322</v>
      </c>
      <c r="G17" s="6">
        <v>201000</v>
      </c>
      <c r="H17" s="9">
        <f t="shared" si="0"/>
        <v>201000</v>
      </c>
      <c r="I17" s="6" t="str">
        <f>VLOOKUP(K17,'Customers VS CC'!$A$1:$G$9999,4,FALSE)</f>
        <v>HASSAN ALLAM CONSTRUCTION</v>
      </c>
      <c r="J17" s="6" t="str">
        <f t="shared" si="16"/>
        <v>HASSAN ALLAM CONSTRUCTION</v>
      </c>
      <c r="K17" s="6">
        <v>10262</v>
      </c>
      <c r="L17" s="6">
        <f>VLOOKUP(K17,'CC Odoo'!$A$1:$E$998,4,FALSE)</f>
        <v>1034</v>
      </c>
      <c r="M17" s="6" t="str">
        <f t="shared" si="1"/>
        <v>{"1034": 100.0}</v>
      </c>
      <c r="N17" s="6" t="str">
        <f t="shared" si="7"/>
        <v>4010202</v>
      </c>
      <c r="O17" s="7">
        <v>45336</v>
      </c>
      <c r="P17" s="7">
        <f t="shared" si="8"/>
        <v>45336</v>
      </c>
      <c r="R17" s="6" t="str">
        <f t="shared" si="2"/>
        <v>{"</v>
      </c>
      <c r="S17" s="6" t="str">
        <f t="shared" si="3"/>
        <v>"</v>
      </c>
      <c r="T17" s="6" t="str">
        <f t="shared" si="4"/>
        <v xml:space="preserve">: </v>
      </c>
      <c r="U17" s="6" t="str">
        <f t="shared" si="5"/>
        <v>100.0</v>
      </c>
      <c r="V17" s="6" t="str">
        <f t="shared" si="6"/>
        <v>}</v>
      </c>
      <c r="X17" s="10" t="str">
        <f t="shared" si="9"/>
        <v>15%</v>
      </c>
      <c r="Y17" s="6" t="str">
        <f t="shared" si="10"/>
        <v>صنف لتسجيل موازنة المبيعات 2024</v>
      </c>
      <c r="Z17" s="6">
        <f t="shared" si="11"/>
        <v>1</v>
      </c>
      <c r="AA17" s="29">
        <f t="shared" si="12"/>
        <v>201000</v>
      </c>
    </row>
    <row r="18" spans="1:27" x14ac:dyDescent="0.2">
      <c r="A18" s="6" t="s">
        <v>795</v>
      </c>
      <c r="B18" s="7">
        <v>45292</v>
      </c>
      <c r="C18" s="7" t="str">
        <f t="shared" si="13"/>
        <v/>
      </c>
      <c r="D18" s="7">
        <v>45322</v>
      </c>
      <c r="E18" s="7" t="str">
        <f t="shared" si="14"/>
        <v/>
      </c>
      <c r="F18" s="7" t="str">
        <f t="shared" si="15"/>
        <v/>
      </c>
      <c r="G18" s="6">
        <v>40200</v>
      </c>
      <c r="H18" s="9">
        <f t="shared" si="0"/>
        <v>40200</v>
      </c>
      <c r="I18" s="6" t="str">
        <f>VLOOKUP(K18,'Customers VS CC'!$A$1:$G$9999,4,FALSE)</f>
        <v>HASSAN ALLAM CONSTRUCTION</v>
      </c>
      <c r="J18" s="6" t="str">
        <f t="shared" si="16"/>
        <v/>
      </c>
      <c r="K18" s="6">
        <v>10262</v>
      </c>
      <c r="L18" s="6">
        <f>VLOOKUP(K18,'CC Odoo'!$A$1:$E$998,4,FALSE)</f>
        <v>1034</v>
      </c>
      <c r="M18" s="6" t="str">
        <f t="shared" si="1"/>
        <v>{"1034": 100.0}</v>
      </c>
      <c r="N18" s="6" t="str">
        <f t="shared" si="7"/>
        <v>101011002</v>
      </c>
      <c r="O18" s="7">
        <v>45336</v>
      </c>
      <c r="P18" s="7" t="str">
        <f t="shared" si="8"/>
        <v/>
      </c>
      <c r="R18" s="6" t="str">
        <f t="shared" si="2"/>
        <v>{"</v>
      </c>
      <c r="S18" s="6" t="str">
        <f t="shared" si="3"/>
        <v>"</v>
      </c>
      <c r="T18" s="6" t="str">
        <f t="shared" si="4"/>
        <v xml:space="preserve">: </v>
      </c>
      <c r="U18" s="6" t="str">
        <f t="shared" si="5"/>
        <v>100.0</v>
      </c>
      <c r="V18" s="6" t="str">
        <f t="shared" si="6"/>
        <v>}</v>
      </c>
      <c r="X18" s="10" t="str">
        <f t="shared" si="9"/>
        <v/>
      </c>
      <c r="Y18" s="6" t="str">
        <f t="shared" si="10"/>
        <v>خصم ضمان أعمال</v>
      </c>
      <c r="Z18" s="6">
        <f t="shared" si="11"/>
        <v>-1</v>
      </c>
      <c r="AA18" s="29">
        <f t="shared" si="12"/>
        <v>-40200</v>
      </c>
    </row>
    <row r="19" spans="1:27" x14ac:dyDescent="0.2">
      <c r="A19" s="6" t="s">
        <v>796</v>
      </c>
      <c r="B19" s="7">
        <v>45292</v>
      </c>
      <c r="C19" s="7" t="str">
        <f t="shared" si="13"/>
        <v/>
      </c>
      <c r="D19" s="7">
        <v>45322</v>
      </c>
      <c r="E19" s="7" t="str">
        <f t="shared" si="14"/>
        <v/>
      </c>
      <c r="F19" s="7" t="str">
        <f t="shared" si="15"/>
        <v/>
      </c>
      <c r="G19" s="6">
        <v>10050</v>
      </c>
      <c r="H19" s="9">
        <f t="shared" si="0"/>
        <v>10050</v>
      </c>
      <c r="I19" s="6" t="str">
        <f>VLOOKUP(K19,'Customers VS CC'!$A$1:$G$9999,4,FALSE)</f>
        <v>HASSAN ALLAM CONSTRUCTION</v>
      </c>
      <c r="J19" s="6" t="str">
        <f t="shared" si="16"/>
        <v/>
      </c>
      <c r="K19" s="6">
        <v>10262</v>
      </c>
      <c r="L19" s="6">
        <f>VLOOKUP(K19,'CC Odoo'!$A$1:$E$998,4,FALSE)</f>
        <v>1034</v>
      </c>
      <c r="M19" s="6" t="str">
        <f t="shared" si="1"/>
        <v>{"1034": 100.0}</v>
      </c>
      <c r="N19" s="6" t="str">
        <f t="shared" si="7"/>
        <v>2010306</v>
      </c>
      <c r="O19" s="7">
        <v>45336</v>
      </c>
      <c r="P19" s="7" t="str">
        <f t="shared" si="8"/>
        <v/>
      </c>
      <c r="R19" s="6" t="str">
        <f t="shared" si="2"/>
        <v>{"</v>
      </c>
      <c r="S19" s="6" t="str">
        <f t="shared" si="3"/>
        <v>"</v>
      </c>
      <c r="T19" s="6" t="str">
        <f t="shared" si="4"/>
        <v xml:space="preserve">: </v>
      </c>
      <c r="U19" s="6" t="str">
        <f t="shared" si="5"/>
        <v>100.0</v>
      </c>
      <c r="V19" s="6" t="str">
        <f t="shared" si="6"/>
        <v>}</v>
      </c>
      <c r="X19" s="10" t="str">
        <f t="shared" si="9"/>
        <v>15%</v>
      </c>
      <c r="Y19" s="6" t="str">
        <f t="shared" si="10"/>
        <v>خصم دفعة مقدمة</v>
      </c>
      <c r="Z19" s="6">
        <f t="shared" si="11"/>
        <v>-1</v>
      </c>
      <c r="AA19" s="29">
        <f t="shared" si="12"/>
        <v>-10050</v>
      </c>
    </row>
    <row r="20" spans="1:27" x14ac:dyDescent="0.2">
      <c r="A20" s="6" t="s">
        <v>794</v>
      </c>
      <c r="B20" s="7">
        <v>45292</v>
      </c>
      <c r="C20" s="7">
        <f t="shared" si="13"/>
        <v>45292</v>
      </c>
      <c r="D20" s="7">
        <v>45322</v>
      </c>
      <c r="E20" s="7">
        <f t="shared" si="14"/>
        <v>45322</v>
      </c>
      <c r="F20" s="7">
        <f t="shared" si="15"/>
        <v>45322</v>
      </c>
      <c r="G20" s="6">
        <v>1116496.7231124281</v>
      </c>
      <c r="H20" s="9">
        <f t="shared" si="0"/>
        <v>1116497</v>
      </c>
      <c r="I20" s="6" t="str">
        <f>VLOOKUP(K20,'Customers VS CC'!$A$1:$G$9999,4,FALSE)</f>
        <v>شركة الخريجى للتجارة و المقاولات</v>
      </c>
      <c r="J20" s="6" t="str">
        <f t="shared" si="16"/>
        <v>شركة الخريجى للتجارة و المقاولات</v>
      </c>
      <c r="K20" s="6">
        <v>10239</v>
      </c>
      <c r="L20" s="6">
        <f>VLOOKUP(K20,'CC Odoo'!$A$1:$E$998,4,FALSE)</f>
        <v>1011</v>
      </c>
      <c r="M20" s="6" t="str">
        <f t="shared" si="1"/>
        <v>{"1011": 100.0}</v>
      </c>
      <c r="N20" s="6" t="str">
        <f t="shared" si="7"/>
        <v>4010202</v>
      </c>
      <c r="O20" s="7">
        <v>45352</v>
      </c>
      <c r="P20" s="7">
        <f t="shared" si="8"/>
        <v>45352</v>
      </c>
      <c r="R20" s="6" t="str">
        <f t="shared" si="2"/>
        <v>{"</v>
      </c>
      <c r="S20" s="6" t="str">
        <f t="shared" si="3"/>
        <v>"</v>
      </c>
      <c r="T20" s="6" t="str">
        <f t="shared" si="4"/>
        <v xml:space="preserve">: </v>
      </c>
      <c r="U20" s="6" t="str">
        <f t="shared" si="5"/>
        <v>100.0</v>
      </c>
      <c r="V20" s="6" t="str">
        <f t="shared" si="6"/>
        <v>}</v>
      </c>
      <c r="X20" s="10" t="str">
        <f t="shared" si="9"/>
        <v>15%</v>
      </c>
      <c r="Y20" s="6" t="str">
        <f t="shared" si="10"/>
        <v>صنف لتسجيل موازنة المبيعات 2024</v>
      </c>
      <c r="Z20" s="6">
        <f t="shared" si="11"/>
        <v>1</v>
      </c>
      <c r="AA20" s="29">
        <f t="shared" si="12"/>
        <v>1116497</v>
      </c>
    </row>
    <row r="21" spans="1:27" x14ac:dyDescent="0.2">
      <c r="A21" s="6" t="s">
        <v>795</v>
      </c>
      <c r="B21" s="7">
        <v>45292</v>
      </c>
      <c r="C21" s="7" t="str">
        <f t="shared" si="13"/>
        <v/>
      </c>
      <c r="D21" s="7">
        <v>45322</v>
      </c>
      <c r="E21" s="7" t="str">
        <f t="shared" si="14"/>
        <v/>
      </c>
      <c r="F21" s="7" t="str">
        <f t="shared" si="15"/>
        <v/>
      </c>
      <c r="G21" s="6">
        <v>279124.18077810702</v>
      </c>
      <c r="H21" s="9">
        <f t="shared" si="0"/>
        <v>279124</v>
      </c>
      <c r="I21" s="6" t="str">
        <f>VLOOKUP(K21,'Customers VS CC'!$A$1:$G$9999,4,FALSE)</f>
        <v>شركة الخريجى للتجارة و المقاولات</v>
      </c>
      <c r="J21" s="6" t="str">
        <f t="shared" si="16"/>
        <v/>
      </c>
      <c r="K21" s="6">
        <v>10239</v>
      </c>
      <c r="L21" s="6">
        <f>VLOOKUP(K21,'CC Odoo'!$A$1:$E$998,4,FALSE)</f>
        <v>1011</v>
      </c>
      <c r="M21" s="6" t="str">
        <f t="shared" si="1"/>
        <v>{"1011": 100.0}</v>
      </c>
      <c r="N21" s="6" t="str">
        <f t="shared" si="7"/>
        <v>101011002</v>
      </c>
      <c r="O21" s="7">
        <v>45352</v>
      </c>
      <c r="P21" s="7" t="str">
        <f t="shared" si="8"/>
        <v/>
      </c>
      <c r="R21" s="6" t="str">
        <f t="shared" si="2"/>
        <v>{"</v>
      </c>
      <c r="S21" s="6" t="str">
        <f t="shared" si="3"/>
        <v>"</v>
      </c>
      <c r="T21" s="6" t="str">
        <f t="shared" si="4"/>
        <v xml:space="preserve">: </v>
      </c>
      <c r="U21" s="6" t="str">
        <f t="shared" si="5"/>
        <v>100.0</v>
      </c>
      <c r="V21" s="6" t="str">
        <f t="shared" si="6"/>
        <v>}</v>
      </c>
      <c r="X21" s="10" t="str">
        <f t="shared" si="9"/>
        <v/>
      </c>
      <c r="Y21" s="6" t="str">
        <f t="shared" si="10"/>
        <v>خصم ضمان أعمال</v>
      </c>
      <c r="Z21" s="6">
        <f t="shared" si="11"/>
        <v>-1</v>
      </c>
      <c r="AA21" s="29">
        <f t="shared" si="12"/>
        <v>-279124</v>
      </c>
    </row>
    <row r="22" spans="1:27" x14ac:dyDescent="0.2">
      <c r="A22" s="6" t="s">
        <v>796</v>
      </c>
      <c r="B22" s="7">
        <v>45292</v>
      </c>
      <c r="C22" s="7" t="str">
        <f t="shared" si="13"/>
        <v/>
      </c>
      <c r="D22" s="7">
        <v>45322</v>
      </c>
      <c r="E22" s="7" t="str">
        <f t="shared" si="14"/>
        <v/>
      </c>
      <c r="F22" s="7" t="str">
        <f t="shared" si="15"/>
        <v/>
      </c>
      <c r="G22" s="6">
        <v>111649.67231124282</v>
      </c>
      <c r="H22" s="9">
        <f t="shared" si="0"/>
        <v>111650</v>
      </c>
      <c r="I22" s="6" t="str">
        <f>VLOOKUP(K22,'Customers VS CC'!$A$1:$G$9999,4,FALSE)</f>
        <v>شركة الخريجى للتجارة و المقاولات</v>
      </c>
      <c r="J22" s="6" t="str">
        <f t="shared" si="16"/>
        <v/>
      </c>
      <c r="K22" s="6">
        <v>10239</v>
      </c>
      <c r="L22" s="6">
        <f>VLOOKUP(K22,'CC Odoo'!$A$1:$E$998,4,FALSE)</f>
        <v>1011</v>
      </c>
      <c r="M22" s="6" t="str">
        <f t="shared" si="1"/>
        <v>{"1011": 100.0}</v>
      </c>
      <c r="N22" s="6" t="str">
        <f t="shared" si="7"/>
        <v>2010306</v>
      </c>
      <c r="O22" s="7">
        <v>45352</v>
      </c>
      <c r="P22" s="7" t="str">
        <f t="shared" si="8"/>
        <v/>
      </c>
      <c r="R22" s="6" t="str">
        <f t="shared" si="2"/>
        <v>{"</v>
      </c>
      <c r="S22" s="6" t="str">
        <f t="shared" si="3"/>
        <v>"</v>
      </c>
      <c r="T22" s="6" t="str">
        <f t="shared" si="4"/>
        <v xml:space="preserve">: </v>
      </c>
      <c r="U22" s="6" t="str">
        <f t="shared" si="5"/>
        <v>100.0</v>
      </c>
      <c r="V22" s="6" t="str">
        <f t="shared" si="6"/>
        <v>}</v>
      </c>
      <c r="X22" s="10" t="str">
        <f t="shared" si="9"/>
        <v>15%</v>
      </c>
      <c r="Y22" s="6" t="str">
        <f t="shared" si="10"/>
        <v>خصم دفعة مقدمة</v>
      </c>
      <c r="Z22" s="6">
        <f t="shared" si="11"/>
        <v>-1</v>
      </c>
      <c r="AA22" s="29">
        <f t="shared" si="12"/>
        <v>-111650</v>
      </c>
    </row>
    <row r="23" spans="1:27" x14ac:dyDescent="0.2">
      <c r="A23" s="6" t="s">
        <v>794</v>
      </c>
      <c r="B23" s="7">
        <v>45292</v>
      </c>
      <c r="C23" s="7">
        <f t="shared" si="13"/>
        <v>45292</v>
      </c>
      <c r="D23" s="7">
        <v>45322</v>
      </c>
      <c r="E23" s="7">
        <f t="shared" si="14"/>
        <v>45322</v>
      </c>
      <c r="F23" s="7">
        <f t="shared" si="15"/>
        <v>45322</v>
      </c>
      <c r="G23" s="6">
        <v>535611.60590769257</v>
      </c>
      <c r="H23" s="9">
        <f t="shared" si="0"/>
        <v>535612</v>
      </c>
      <c r="I23" s="6" t="str">
        <f>VLOOKUP(K23,'Customers VS CC'!$A$1:$G$9999,4,FALSE)</f>
        <v>شركة تحالف بكين و موبكو للمقاولات</v>
      </c>
      <c r="J23" s="6" t="str">
        <f t="shared" si="16"/>
        <v>شركة تحالف بكين و موبكو للمقاولات</v>
      </c>
      <c r="K23" s="6">
        <v>10236</v>
      </c>
      <c r="L23" s="6">
        <f>VLOOKUP(K23,'CC Odoo'!$A$1:$E$998,4,FALSE)</f>
        <v>1008</v>
      </c>
      <c r="M23" s="6" t="str">
        <f t="shared" si="1"/>
        <v>{"1008": 100.0}</v>
      </c>
      <c r="N23" s="6" t="str">
        <f t="shared" si="7"/>
        <v>4010202</v>
      </c>
      <c r="O23" s="7">
        <v>45352</v>
      </c>
      <c r="P23" s="7">
        <f t="shared" si="8"/>
        <v>45352</v>
      </c>
      <c r="R23" s="6" t="str">
        <f t="shared" si="2"/>
        <v>{"</v>
      </c>
      <c r="S23" s="6" t="str">
        <f t="shared" si="3"/>
        <v>"</v>
      </c>
      <c r="T23" s="6" t="str">
        <f t="shared" si="4"/>
        <v xml:space="preserve">: </v>
      </c>
      <c r="U23" s="6" t="str">
        <f t="shared" si="5"/>
        <v>100.0</v>
      </c>
      <c r="V23" s="6" t="str">
        <f t="shared" si="6"/>
        <v>}</v>
      </c>
      <c r="X23" s="10" t="str">
        <f t="shared" si="9"/>
        <v>15%</v>
      </c>
      <c r="Y23" s="6" t="str">
        <f t="shared" si="10"/>
        <v>صنف لتسجيل موازنة المبيعات 2024</v>
      </c>
      <c r="Z23" s="6">
        <f t="shared" si="11"/>
        <v>1</v>
      </c>
      <c r="AA23" s="29">
        <f t="shared" si="12"/>
        <v>535612</v>
      </c>
    </row>
    <row r="24" spans="1:27" x14ac:dyDescent="0.2">
      <c r="A24" s="6" t="s">
        <v>795</v>
      </c>
      <c r="B24" s="7">
        <v>45292</v>
      </c>
      <c r="C24" s="7" t="str">
        <f t="shared" si="13"/>
        <v/>
      </c>
      <c r="D24" s="7">
        <v>45322</v>
      </c>
      <c r="E24" s="7" t="str">
        <f t="shared" si="14"/>
        <v/>
      </c>
      <c r="F24" s="7" t="str">
        <f t="shared" si="15"/>
        <v/>
      </c>
      <c r="G24" s="6">
        <v>133902.90147692314</v>
      </c>
      <c r="H24" s="9">
        <f t="shared" si="0"/>
        <v>133903</v>
      </c>
      <c r="I24" s="6" t="str">
        <f>VLOOKUP(K24,'Customers VS CC'!$A$1:$G$9999,4,FALSE)</f>
        <v>شركة تحالف بكين و موبكو للمقاولات</v>
      </c>
      <c r="J24" s="6" t="str">
        <f t="shared" si="16"/>
        <v/>
      </c>
      <c r="K24" s="6">
        <v>10236</v>
      </c>
      <c r="L24" s="6">
        <f>VLOOKUP(K24,'CC Odoo'!$A$1:$E$998,4,FALSE)</f>
        <v>1008</v>
      </c>
      <c r="M24" s="6" t="str">
        <f t="shared" si="1"/>
        <v>{"1008": 100.0}</v>
      </c>
      <c r="N24" s="6" t="str">
        <f t="shared" si="7"/>
        <v>101011002</v>
      </c>
      <c r="O24" s="7">
        <v>45352</v>
      </c>
      <c r="P24" s="7" t="str">
        <f t="shared" si="8"/>
        <v/>
      </c>
      <c r="R24" s="6" t="str">
        <f t="shared" si="2"/>
        <v>{"</v>
      </c>
      <c r="S24" s="6" t="str">
        <f t="shared" si="3"/>
        <v>"</v>
      </c>
      <c r="T24" s="6" t="str">
        <f t="shared" si="4"/>
        <v xml:space="preserve">: </v>
      </c>
      <c r="U24" s="6" t="str">
        <f t="shared" si="5"/>
        <v>100.0</v>
      </c>
      <c r="V24" s="6" t="str">
        <f t="shared" si="6"/>
        <v>}</v>
      </c>
      <c r="X24" s="10" t="str">
        <f t="shared" si="9"/>
        <v/>
      </c>
      <c r="Y24" s="6" t="str">
        <f t="shared" si="10"/>
        <v>خصم ضمان أعمال</v>
      </c>
      <c r="Z24" s="6">
        <f t="shared" si="11"/>
        <v>-1</v>
      </c>
      <c r="AA24" s="29">
        <f t="shared" si="12"/>
        <v>-133903</v>
      </c>
    </row>
    <row r="25" spans="1:27" x14ac:dyDescent="0.2">
      <c r="A25" s="6" t="s">
        <v>796</v>
      </c>
      <c r="B25" s="7">
        <v>45292</v>
      </c>
      <c r="C25" s="7" t="str">
        <f t="shared" si="13"/>
        <v/>
      </c>
      <c r="D25" s="7">
        <v>45322</v>
      </c>
      <c r="E25" s="7" t="str">
        <f t="shared" si="14"/>
        <v/>
      </c>
      <c r="F25" s="7" t="str">
        <f t="shared" si="15"/>
        <v/>
      </c>
      <c r="G25" s="6">
        <v>0</v>
      </c>
      <c r="H25" s="9">
        <f t="shared" si="0"/>
        <v>0</v>
      </c>
      <c r="I25" s="6" t="str">
        <f>VLOOKUP(K25,'Customers VS CC'!$A$1:$G$9999,4,FALSE)</f>
        <v>شركة تحالف بكين و موبكو للمقاولات</v>
      </c>
      <c r="J25" s="6" t="str">
        <f t="shared" si="16"/>
        <v/>
      </c>
      <c r="K25" s="6">
        <v>10236</v>
      </c>
      <c r="L25" s="6">
        <f>VLOOKUP(K25,'CC Odoo'!$A$1:$E$998,4,FALSE)</f>
        <v>1008</v>
      </c>
      <c r="M25" s="6" t="str">
        <f t="shared" si="1"/>
        <v>{"1008": 100.0}</v>
      </c>
      <c r="N25" s="6" t="str">
        <f t="shared" si="7"/>
        <v>2010306</v>
      </c>
      <c r="O25" s="7">
        <v>45352</v>
      </c>
      <c r="P25" s="7" t="str">
        <f t="shared" si="8"/>
        <v/>
      </c>
      <c r="R25" s="6" t="str">
        <f t="shared" si="2"/>
        <v>{"</v>
      </c>
      <c r="S25" s="6" t="str">
        <f t="shared" si="3"/>
        <v>"</v>
      </c>
      <c r="T25" s="6" t="str">
        <f t="shared" si="4"/>
        <v xml:space="preserve">: </v>
      </c>
      <c r="U25" s="6" t="str">
        <f t="shared" si="5"/>
        <v>100.0</v>
      </c>
      <c r="V25" s="6" t="str">
        <f t="shared" si="6"/>
        <v>}</v>
      </c>
      <c r="X25" s="10" t="str">
        <f t="shared" si="9"/>
        <v>15%</v>
      </c>
      <c r="Y25" s="6" t="str">
        <f t="shared" si="10"/>
        <v>خصم دفعة مقدمة</v>
      </c>
      <c r="Z25" s="6">
        <f t="shared" si="11"/>
        <v>-1</v>
      </c>
      <c r="AA25" s="29">
        <f t="shared" si="12"/>
        <v>0</v>
      </c>
    </row>
    <row r="26" spans="1:27" x14ac:dyDescent="0.2">
      <c r="A26" s="6" t="s">
        <v>794</v>
      </c>
      <c r="B26" s="7">
        <v>45292</v>
      </c>
      <c r="C26" s="7">
        <f t="shared" si="13"/>
        <v>45292</v>
      </c>
      <c r="D26" s="7">
        <v>45322</v>
      </c>
      <c r="E26" s="7">
        <f t="shared" si="14"/>
        <v>45322</v>
      </c>
      <c r="F26" s="7">
        <f t="shared" si="15"/>
        <v>45322</v>
      </c>
      <c r="G26" s="6">
        <v>3205895.0710666664</v>
      </c>
      <c r="H26" s="9">
        <f t="shared" si="0"/>
        <v>3205895</v>
      </c>
      <c r="I26" s="6" t="str">
        <f>VLOOKUP(K26,'Customers VS CC'!$A$1:$G$9999,4,FALSE)</f>
        <v>شركة محمد محمد الراشد للتجارة والمقاولات</v>
      </c>
      <c r="J26" s="6" t="str">
        <f t="shared" si="16"/>
        <v>شركة محمد محمد الراشد للتجارة والمقاولات</v>
      </c>
      <c r="K26" s="6">
        <v>10247</v>
      </c>
      <c r="L26" s="6">
        <f>VLOOKUP(K26,'CC Odoo'!$A$1:$E$998,4,FALSE)</f>
        <v>1019</v>
      </c>
      <c r="M26" s="6" t="str">
        <f t="shared" si="1"/>
        <v>{"1019": 100.0}</v>
      </c>
      <c r="N26" s="6" t="str">
        <f t="shared" si="7"/>
        <v>4010202</v>
      </c>
      <c r="O26" s="7">
        <v>45329</v>
      </c>
      <c r="P26" s="7">
        <f t="shared" si="8"/>
        <v>45329</v>
      </c>
      <c r="R26" s="6" t="str">
        <f t="shared" si="2"/>
        <v>{"</v>
      </c>
      <c r="S26" s="6" t="str">
        <f t="shared" si="3"/>
        <v>"</v>
      </c>
      <c r="T26" s="6" t="str">
        <f t="shared" si="4"/>
        <v xml:space="preserve">: </v>
      </c>
      <c r="U26" s="6" t="str">
        <f t="shared" si="5"/>
        <v>100.0</v>
      </c>
      <c r="V26" s="6" t="str">
        <f t="shared" si="6"/>
        <v>}</v>
      </c>
      <c r="X26" s="10" t="str">
        <f t="shared" si="9"/>
        <v>15%</v>
      </c>
      <c r="Y26" s="6" t="str">
        <f t="shared" si="10"/>
        <v>صنف لتسجيل موازنة المبيعات 2024</v>
      </c>
      <c r="Z26" s="6">
        <f t="shared" si="11"/>
        <v>1</v>
      </c>
      <c r="AA26" s="29">
        <f t="shared" si="12"/>
        <v>3205895</v>
      </c>
    </row>
    <row r="27" spans="1:27" x14ac:dyDescent="0.2">
      <c r="A27" s="6" t="s">
        <v>795</v>
      </c>
      <c r="B27" s="7">
        <v>45292</v>
      </c>
      <c r="C27" s="7" t="str">
        <f t="shared" si="13"/>
        <v/>
      </c>
      <c r="D27" s="7">
        <v>45322</v>
      </c>
      <c r="E27" s="7" t="str">
        <f t="shared" si="14"/>
        <v/>
      </c>
      <c r="F27" s="7" t="str">
        <f t="shared" si="15"/>
        <v/>
      </c>
      <c r="G27" s="6">
        <v>641179.01421333337</v>
      </c>
      <c r="H27" s="9">
        <f t="shared" si="0"/>
        <v>641179</v>
      </c>
      <c r="I27" s="6" t="str">
        <f>VLOOKUP(K27,'Customers VS CC'!$A$1:$G$9999,4,FALSE)</f>
        <v>شركة محمد محمد الراشد للتجارة والمقاولات</v>
      </c>
      <c r="J27" s="6" t="str">
        <f t="shared" si="16"/>
        <v/>
      </c>
      <c r="K27" s="6">
        <v>10247</v>
      </c>
      <c r="L27" s="6">
        <f>VLOOKUP(K27,'CC Odoo'!$A$1:$E$998,4,FALSE)</f>
        <v>1019</v>
      </c>
      <c r="M27" s="6" t="str">
        <f t="shared" si="1"/>
        <v>{"1019": 100.0}</v>
      </c>
      <c r="N27" s="6" t="str">
        <f t="shared" si="7"/>
        <v>101011002</v>
      </c>
      <c r="O27" s="7">
        <v>45329</v>
      </c>
      <c r="P27" s="7" t="str">
        <f t="shared" si="8"/>
        <v/>
      </c>
      <c r="R27" s="6" t="str">
        <f t="shared" si="2"/>
        <v>{"</v>
      </c>
      <c r="S27" s="6" t="str">
        <f t="shared" si="3"/>
        <v>"</v>
      </c>
      <c r="T27" s="6" t="str">
        <f t="shared" si="4"/>
        <v xml:space="preserve">: </v>
      </c>
      <c r="U27" s="6" t="str">
        <f t="shared" si="5"/>
        <v>100.0</v>
      </c>
      <c r="V27" s="6" t="str">
        <f t="shared" si="6"/>
        <v>}</v>
      </c>
      <c r="X27" s="10" t="str">
        <f t="shared" si="9"/>
        <v/>
      </c>
      <c r="Y27" s="6" t="str">
        <f t="shared" si="10"/>
        <v>خصم ضمان أعمال</v>
      </c>
      <c r="Z27" s="6">
        <f t="shared" si="11"/>
        <v>-1</v>
      </c>
      <c r="AA27" s="29">
        <f t="shared" si="12"/>
        <v>-641179</v>
      </c>
    </row>
    <row r="28" spans="1:27" x14ac:dyDescent="0.2">
      <c r="A28" s="6" t="s">
        <v>796</v>
      </c>
      <c r="B28" s="7">
        <v>45292</v>
      </c>
      <c r="C28" s="7" t="str">
        <f t="shared" si="13"/>
        <v/>
      </c>
      <c r="D28" s="7">
        <v>45322</v>
      </c>
      <c r="E28" s="7" t="str">
        <f t="shared" si="14"/>
        <v/>
      </c>
      <c r="F28" s="7" t="str">
        <f t="shared" si="15"/>
        <v/>
      </c>
      <c r="G28" s="6">
        <v>320589.50710666669</v>
      </c>
      <c r="H28" s="9">
        <f t="shared" si="0"/>
        <v>320590</v>
      </c>
      <c r="I28" s="6" t="str">
        <f>VLOOKUP(K28,'Customers VS CC'!$A$1:$G$9999,4,FALSE)</f>
        <v>شركة محمد محمد الراشد للتجارة والمقاولات</v>
      </c>
      <c r="J28" s="6" t="str">
        <f t="shared" si="16"/>
        <v/>
      </c>
      <c r="K28" s="6">
        <v>10247</v>
      </c>
      <c r="L28" s="6">
        <f>VLOOKUP(K28,'CC Odoo'!$A$1:$E$998,4,FALSE)</f>
        <v>1019</v>
      </c>
      <c r="M28" s="6" t="str">
        <f t="shared" si="1"/>
        <v>{"1019": 100.0}</v>
      </c>
      <c r="N28" s="6" t="str">
        <f t="shared" si="7"/>
        <v>2010306</v>
      </c>
      <c r="O28" s="7">
        <v>45329</v>
      </c>
      <c r="P28" s="7" t="str">
        <f t="shared" si="8"/>
        <v/>
      </c>
      <c r="R28" s="6" t="str">
        <f t="shared" si="2"/>
        <v>{"</v>
      </c>
      <c r="S28" s="6" t="str">
        <f t="shared" si="3"/>
        <v>"</v>
      </c>
      <c r="T28" s="6" t="str">
        <f t="shared" si="4"/>
        <v xml:space="preserve">: </v>
      </c>
      <c r="U28" s="6" t="str">
        <f t="shared" si="5"/>
        <v>100.0</v>
      </c>
      <c r="V28" s="6" t="str">
        <f t="shared" si="6"/>
        <v>}</v>
      </c>
      <c r="X28" s="10" t="str">
        <f t="shared" si="9"/>
        <v>15%</v>
      </c>
      <c r="Y28" s="6" t="str">
        <f t="shared" si="10"/>
        <v>خصم دفعة مقدمة</v>
      </c>
      <c r="Z28" s="6">
        <f t="shared" si="11"/>
        <v>-1</v>
      </c>
      <c r="AA28" s="29">
        <f t="shared" si="12"/>
        <v>-320590</v>
      </c>
    </row>
    <row r="29" spans="1:27" x14ac:dyDescent="0.2">
      <c r="A29" s="6" t="s">
        <v>794</v>
      </c>
      <c r="B29" s="7">
        <v>45292</v>
      </c>
      <c r="C29" s="7">
        <f t="shared" si="13"/>
        <v>45292</v>
      </c>
      <c r="D29" s="7">
        <v>45322</v>
      </c>
      <c r="E29" s="7">
        <f t="shared" si="14"/>
        <v>45322</v>
      </c>
      <c r="F29" s="7">
        <f t="shared" si="15"/>
        <v>45322</v>
      </c>
      <c r="G29" s="6">
        <v>75684.789599999785</v>
      </c>
      <c r="H29" s="9">
        <f t="shared" si="0"/>
        <v>75685</v>
      </c>
      <c r="I29" s="6" t="str">
        <f>VLOOKUP(K29,'Customers VS CC'!$A$1:$G$9999,4,FALSE)</f>
        <v>شركة بى اى سى العربية المحدودة</v>
      </c>
      <c r="J29" s="6" t="str">
        <f t="shared" si="16"/>
        <v>شركة بى اى سى العربية المحدودة</v>
      </c>
      <c r="K29" s="6">
        <v>10225</v>
      </c>
      <c r="L29" s="6">
        <f>VLOOKUP(K29,'CC Odoo'!$A$1:$E$998,4,FALSE)</f>
        <v>997</v>
      </c>
      <c r="M29" s="6" t="str">
        <f t="shared" si="1"/>
        <v>{"997": 100.0}</v>
      </c>
      <c r="N29" s="6" t="str">
        <f t="shared" si="7"/>
        <v>4010202</v>
      </c>
      <c r="O29" s="7">
        <v>45352</v>
      </c>
      <c r="P29" s="7">
        <f t="shared" si="8"/>
        <v>45352</v>
      </c>
      <c r="R29" s="6" t="str">
        <f t="shared" si="2"/>
        <v>{"</v>
      </c>
      <c r="S29" s="6" t="str">
        <f t="shared" si="3"/>
        <v>"</v>
      </c>
      <c r="T29" s="6" t="str">
        <f t="shared" si="4"/>
        <v xml:space="preserve">: </v>
      </c>
      <c r="U29" s="6" t="str">
        <f t="shared" si="5"/>
        <v>100.0</v>
      </c>
      <c r="V29" s="6" t="str">
        <f t="shared" si="6"/>
        <v>}</v>
      </c>
      <c r="X29" s="10" t="str">
        <f t="shared" si="9"/>
        <v>15%</v>
      </c>
      <c r="Y29" s="6" t="str">
        <f t="shared" si="10"/>
        <v>صنف لتسجيل موازنة المبيعات 2024</v>
      </c>
      <c r="Z29" s="6">
        <f t="shared" si="11"/>
        <v>1</v>
      </c>
      <c r="AA29" s="29">
        <f t="shared" si="12"/>
        <v>75685</v>
      </c>
    </row>
    <row r="30" spans="1:27" x14ac:dyDescent="0.2">
      <c r="A30" s="6" t="s">
        <v>795</v>
      </c>
      <c r="B30" s="7">
        <v>45292</v>
      </c>
      <c r="C30" s="7" t="str">
        <f t="shared" si="13"/>
        <v/>
      </c>
      <c r="D30" s="7">
        <v>45322</v>
      </c>
      <c r="E30" s="7" t="str">
        <f t="shared" si="14"/>
        <v/>
      </c>
      <c r="F30" s="7" t="str">
        <f t="shared" si="15"/>
        <v/>
      </c>
      <c r="G30" s="6">
        <v>37842.394799999893</v>
      </c>
      <c r="H30" s="9">
        <f t="shared" si="0"/>
        <v>37842</v>
      </c>
      <c r="I30" s="6" t="str">
        <f>VLOOKUP(K30,'Customers VS CC'!$A$1:$G$9999,4,FALSE)</f>
        <v>شركة بى اى سى العربية المحدودة</v>
      </c>
      <c r="J30" s="6" t="str">
        <f t="shared" si="16"/>
        <v/>
      </c>
      <c r="K30" s="6">
        <v>10225</v>
      </c>
      <c r="L30" s="6">
        <f>VLOOKUP(K30,'CC Odoo'!$A$1:$E$998,4,FALSE)</f>
        <v>997</v>
      </c>
      <c r="M30" s="6" t="str">
        <f t="shared" si="1"/>
        <v>{"997": 100.0}</v>
      </c>
      <c r="N30" s="6" t="str">
        <f t="shared" si="7"/>
        <v>101011002</v>
      </c>
      <c r="O30" s="7">
        <v>45352</v>
      </c>
      <c r="P30" s="7" t="str">
        <f t="shared" si="8"/>
        <v/>
      </c>
      <c r="R30" s="6" t="str">
        <f t="shared" si="2"/>
        <v>{"</v>
      </c>
      <c r="S30" s="6" t="str">
        <f t="shared" si="3"/>
        <v>"</v>
      </c>
      <c r="T30" s="6" t="str">
        <f t="shared" si="4"/>
        <v xml:space="preserve">: </v>
      </c>
      <c r="U30" s="6" t="str">
        <f t="shared" si="5"/>
        <v>100.0</v>
      </c>
      <c r="V30" s="6" t="str">
        <f t="shared" si="6"/>
        <v>}</v>
      </c>
      <c r="X30" s="10" t="str">
        <f t="shared" si="9"/>
        <v/>
      </c>
      <c r="Y30" s="6" t="str">
        <f t="shared" si="10"/>
        <v>خصم ضمان أعمال</v>
      </c>
      <c r="Z30" s="6">
        <f t="shared" si="11"/>
        <v>-1</v>
      </c>
      <c r="AA30" s="29">
        <f t="shared" si="12"/>
        <v>-37842</v>
      </c>
    </row>
    <row r="31" spans="1:27" x14ac:dyDescent="0.2">
      <c r="A31" s="6" t="s">
        <v>796</v>
      </c>
      <c r="B31" s="7">
        <v>45292</v>
      </c>
      <c r="C31" s="7" t="str">
        <f t="shared" si="13"/>
        <v/>
      </c>
      <c r="D31" s="7">
        <v>45322</v>
      </c>
      <c r="E31" s="7" t="str">
        <f t="shared" si="14"/>
        <v/>
      </c>
      <c r="F31" s="7" t="str">
        <f t="shared" si="15"/>
        <v/>
      </c>
      <c r="G31" s="6">
        <v>7568.4789599999785</v>
      </c>
      <c r="H31" s="9">
        <f t="shared" si="0"/>
        <v>7568</v>
      </c>
      <c r="I31" s="6" t="str">
        <f>VLOOKUP(K31,'Customers VS CC'!$A$1:$G$9999,4,FALSE)</f>
        <v>شركة بى اى سى العربية المحدودة</v>
      </c>
      <c r="J31" s="6" t="str">
        <f t="shared" si="16"/>
        <v/>
      </c>
      <c r="K31" s="6">
        <v>10225</v>
      </c>
      <c r="L31" s="6">
        <f>VLOOKUP(K31,'CC Odoo'!$A$1:$E$998,4,FALSE)</f>
        <v>997</v>
      </c>
      <c r="M31" s="6" t="str">
        <f t="shared" si="1"/>
        <v>{"997": 100.0}</v>
      </c>
      <c r="N31" s="6" t="str">
        <f t="shared" si="7"/>
        <v>2010306</v>
      </c>
      <c r="O31" s="7">
        <v>45352</v>
      </c>
      <c r="P31" s="7" t="str">
        <f t="shared" si="8"/>
        <v/>
      </c>
      <c r="R31" s="6" t="str">
        <f t="shared" si="2"/>
        <v>{"</v>
      </c>
      <c r="S31" s="6" t="str">
        <f t="shared" si="3"/>
        <v>"</v>
      </c>
      <c r="T31" s="6" t="str">
        <f t="shared" si="4"/>
        <v xml:space="preserve">: </v>
      </c>
      <c r="U31" s="6" t="str">
        <f t="shared" si="5"/>
        <v>100.0</v>
      </c>
      <c r="V31" s="6" t="str">
        <f t="shared" si="6"/>
        <v>}</v>
      </c>
      <c r="X31" s="10" t="str">
        <f t="shared" si="9"/>
        <v>15%</v>
      </c>
      <c r="Y31" s="6" t="str">
        <f t="shared" si="10"/>
        <v>خصم دفعة مقدمة</v>
      </c>
      <c r="Z31" s="6">
        <f t="shared" si="11"/>
        <v>-1</v>
      </c>
      <c r="AA31" s="29">
        <f t="shared" si="12"/>
        <v>-7568</v>
      </c>
    </row>
    <row r="32" spans="1:27" x14ac:dyDescent="0.2">
      <c r="A32" s="6" t="s">
        <v>794</v>
      </c>
      <c r="B32" s="7">
        <v>45292</v>
      </c>
      <c r="C32" s="7">
        <f t="shared" si="13"/>
        <v>45292</v>
      </c>
      <c r="D32" s="7">
        <v>45322</v>
      </c>
      <c r="E32" s="7">
        <f t="shared" si="14"/>
        <v>45322</v>
      </c>
      <c r="F32" s="7">
        <f t="shared" si="15"/>
        <v>45322</v>
      </c>
      <c r="G32" s="6">
        <v>2745868.1804844202</v>
      </c>
      <c r="H32" s="9">
        <f t="shared" si="0"/>
        <v>2745868</v>
      </c>
      <c r="I32" s="6" t="str">
        <f>VLOOKUP(K32,'Customers VS CC'!$A$1:$G$9999,4,FALSE)</f>
        <v>الآعمال المدنية المشروع المشترك</v>
      </c>
      <c r="J32" s="6" t="str">
        <f t="shared" si="16"/>
        <v>الآعمال المدنية المشروع المشترك</v>
      </c>
      <c r="K32" s="6">
        <v>10139</v>
      </c>
      <c r="L32" s="6">
        <f>VLOOKUP(K32,'CC Odoo'!$A$1:$E$998,4,FALSE)</f>
        <v>911</v>
      </c>
      <c r="M32" s="6" t="str">
        <f t="shared" si="1"/>
        <v>{"911": 100.0}</v>
      </c>
      <c r="N32" s="6" t="str">
        <f t="shared" si="7"/>
        <v>4010202</v>
      </c>
      <c r="O32" s="7">
        <v>45367</v>
      </c>
      <c r="P32" s="7">
        <f t="shared" si="8"/>
        <v>45367</v>
      </c>
      <c r="R32" s="6" t="str">
        <f t="shared" si="2"/>
        <v>{"</v>
      </c>
      <c r="S32" s="6" t="str">
        <f t="shared" si="3"/>
        <v>"</v>
      </c>
      <c r="T32" s="6" t="str">
        <f t="shared" si="4"/>
        <v xml:space="preserve">: </v>
      </c>
      <c r="U32" s="6" t="str">
        <f t="shared" si="5"/>
        <v>100.0</v>
      </c>
      <c r="V32" s="6" t="str">
        <f t="shared" si="6"/>
        <v>}</v>
      </c>
      <c r="X32" s="10" t="str">
        <f t="shared" si="9"/>
        <v>15%</v>
      </c>
      <c r="Y32" s="6" t="str">
        <f t="shared" si="10"/>
        <v>صنف لتسجيل موازنة المبيعات 2024</v>
      </c>
      <c r="Z32" s="6">
        <f t="shared" si="11"/>
        <v>1</v>
      </c>
      <c r="AA32" s="29">
        <f t="shared" si="12"/>
        <v>2745868</v>
      </c>
    </row>
    <row r="33" spans="1:27" x14ac:dyDescent="0.2">
      <c r="A33" s="6" t="s">
        <v>795</v>
      </c>
      <c r="B33" s="7">
        <v>45292</v>
      </c>
      <c r="C33" s="7" t="str">
        <f t="shared" si="13"/>
        <v/>
      </c>
      <c r="D33" s="7">
        <v>45322</v>
      </c>
      <c r="E33" s="7" t="str">
        <f t="shared" si="14"/>
        <v/>
      </c>
      <c r="F33" s="7" t="str">
        <f t="shared" si="15"/>
        <v/>
      </c>
      <c r="G33" s="6">
        <v>161457.04901248391</v>
      </c>
      <c r="H33" s="9">
        <f t="shared" si="0"/>
        <v>161457</v>
      </c>
      <c r="I33" s="6" t="str">
        <f>VLOOKUP(K33,'Customers VS CC'!$A$1:$G$9999,4,FALSE)</f>
        <v>الآعمال المدنية المشروع المشترك</v>
      </c>
      <c r="J33" s="6" t="str">
        <f t="shared" si="16"/>
        <v/>
      </c>
      <c r="K33" s="6">
        <v>10139</v>
      </c>
      <c r="L33" s="6">
        <f>VLOOKUP(K33,'CC Odoo'!$A$1:$E$998,4,FALSE)</f>
        <v>911</v>
      </c>
      <c r="M33" s="6" t="str">
        <f t="shared" si="1"/>
        <v>{"911": 100.0}</v>
      </c>
      <c r="N33" s="6" t="str">
        <f t="shared" si="7"/>
        <v>101011002</v>
      </c>
      <c r="O33" s="7">
        <v>45367</v>
      </c>
      <c r="P33" s="7" t="str">
        <f t="shared" si="8"/>
        <v/>
      </c>
      <c r="R33" s="6" t="str">
        <f t="shared" si="2"/>
        <v>{"</v>
      </c>
      <c r="S33" s="6" t="str">
        <f t="shared" si="3"/>
        <v>"</v>
      </c>
      <c r="T33" s="6" t="str">
        <f t="shared" si="4"/>
        <v xml:space="preserve">: </v>
      </c>
      <c r="U33" s="6" t="str">
        <f t="shared" si="5"/>
        <v>100.0</v>
      </c>
      <c r="V33" s="6" t="str">
        <f t="shared" si="6"/>
        <v>}</v>
      </c>
      <c r="X33" s="10" t="str">
        <f t="shared" si="9"/>
        <v/>
      </c>
      <c r="Y33" s="6" t="str">
        <f t="shared" si="10"/>
        <v>خصم ضمان أعمال</v>
      </c>
      <c r="Z33" s="6">
        <f t="shared" si="11"/>
        <v>-1</v>
      </c>
      <c r="AA33" s="29">
        <f t="shared" si="12"/>
        <v>-161457</v>
      </c>
    </row>
    <row r="34" spans="1:27" x14ac:dyDescent="0.2">
      <c r="A34" s="6" t="s">
        <v>796</v>
      </c>
      <c r="B34" s="7">
        <v>45292</v>
      </c>
      <c r="C34" s="7" t="str">
        <f t="shared" si="13"/>
        <v/>
      </c>
      <c r="D34" s="7">
        <v>45322</v>
      </c>
      <c r="E34" s="7" t="str">
        <f t="shared" si="14"/>
        <v/>
      </c>
      <c r="F34" s="7" t="str">
        <f t="shared" si="15"/>
        <v/>
      </c>
      <c r="G34" s="6">
        <v>411880.22707266302</v>
      </c>
      <c r="H34" s="9">
        <f t="shared" si="0"/>
        <v>411880</v>
      </c>
      <c r="I34" s="6" t="str">
        <f>VLOOKUP(K34,'Customers VS CC'!$A$1:$G$9999,4,FALSE)</f>
        <v>الآعمال المدنية المشروع المشترك</v>
      </c>
      <c r="J34" s="6" t="str">
        <f t="shared" si="16"/>
        <v/>
      </c>
      <c r="K34" s="6">
        <v>10139</v>
      </c>
      <c r="L34" s="6">
        <f>VLOOKUP(K34,'CC Odoo'!$A$1:$E$998,4,FALSE)</f>
        <v>911</v>
      </c>
      <c r="M34" s="6" t="str">
        <f t="shared" si="1"/>
        <v>{"911": 100.0}</v>
      </c>
      <c r="N34" s="6" t="str">
        <f t="shared" si="7"/>
        <v>2010306</v>
      </c>
      <c r="O34" s="7">
        <v>45367</v>
      </c>
      <c r="P34" s="7" t="str">
        <f t="shared" si="8"/>
        <v/>
      </c>
      <c r="R34" s="6" t="str">
        <f t="shared" si="2"/>
        <v>{"</v>
      </c>
      <c r="S34" s="6" t="str">
        <f t="shared" si="3"/>
        <v>"</v>
      </c>
      <c r="T34" s="6" t="str">
        <f t="shared" si="4"/>
        <v xml:space="preserve">: </v>
      </c>
      <c r="U34" s="6" t="str">
        <f t="shared" si="5"/>
        <v>100.0</v>
      </c>
      <c r="V34" s="6" t="str">
        <f t="shared" si="6"/>
        <v>}</v>
      </c>
      <c r="X34" s="10" t="str">
        <f t="shared" si="9"/>
        <v>15%</v>
      </c>
      <c r="Y34" s="6" t="str">
        <f t="shared" si="10"/>
        <v>خصم دفعة مقدمة</v>
      </c>
      <c r="Z34" s="6">
        <f t="shared" si="11"/>
        <v>-1</v>
      </c>
      <c r="AA34" s="29">
        <f t="shared" si="12"/>
        <v>-411880</v>
      </c>
    </row>
    <row r="35" spans="1:27" x14ac:dyDescent="0.2">
      <c r="A35" s="6" t="s">
        <v>794</v>
      </c>
      <c r="B35" s="7">
        <v>45292</v>
      </c>
      <c r="C35" s="7">
        <f t="shared" si="13"/>
        <v>45292</v>
      </c>
      <c r="D35" s="7">
        <v>45322</v>
      </c>
      <c r="E35" s="7">
        <f t="shared" si="14"/>
        <v>45322</v>
      </c>
      <c r="F35" s="7">
        <f t="shared" si="15"/>
        <v>45322</v>
      </c>
      <c r="G35" s="6">
        <v>150000</v>
      </c>
      <c r="H35" s="9">
        <f t="shared" si="0"/>
        <v>150000</v>
      </c>
      <c r="I35" s="6" t="str">
        <f>VLOOKUP(K35,'Customers VS CC'!$A$1:$G$9999,4,FALSE)</f>
        <v>شركة وسائل التعمير للمقاولات</v>
      </c>
      <c r="J35" s="6" t="str">
        <f t="shared" si="16"/>
        <v>شركة وسائل التعمير للمقاولات</v>
      </c>
      <c r="K35" s="6">
        <v>10233</v>
      </c>
      <c r="L35" s="6">
        <f>VLOOKUP(K35,'CC Odoo'!$A$1:$E$998,4,FALSE)</f>
        <v>1005</v>
      </c>
      <c r="M35" s="6" t="str">
        <f t="shared" si="1"/>
        <v>{"1005": 100.0}</v>
      </c>
      <c r="N35" s="6" t="str">
        <f t="shared" si="7"/>
        <v>4010202</v>
      </c>
      <c r="O35" s="7">
        <v>45337</v>
      </c>
      <c r="P35" s="7">
        <f t="shared" si="8"/>
        <v>45337</v>
      </c>
      <c r="R35" s="6" t="str">
        <f t="shared" si="2"/>
        <v>{"</v>
      </c>
      <c r="S35" s="6" t="str">
        <f t="shared" si="3"/>
        <v>"</v>
      </c>
      <c r="T35" s="6" t="str">
        <f t="shared" si="4"/>
        <v xml:space="preserve">: </v>
      </c>
      <c r="U35" s="6" t="str">
        <f t="shared" si="5"/>
        <v>100.0</v>
      </c>
      <c r="V35" s="6" t="str">
        <f t="shared" si="6"/>
        <v>}</v>
      </c>
      <c r="X35" s="10" t="str">
        <f t="shared" si="9"/>
        <v>15%</v>
      </c>
      <c r="Y35" s="6" t="str">
        <f t="shared" si="10"/>
        <v>صنف لتسجيل موازنة المبيعات 2024</v>
      </c>
      <c r="Z35" s="6">
        <f t="shared" si="11"/>
        <v>1</v>
      </c>
      <c r="AA35" s="29">
        <f t="shared" si="12"/>
        <v>150000</v>
      </c>
    </row>
    <row r="36" spans="1:27" x14ac:dyDescent="0.2">
      <c r="A36" s="6" t="s">
        <v>795</v>
      </c>
      <c r="B36" s="7">
        <v>45292</v>
      </c>
      <c r="C36" s="7" t="str">
        <f t="shared" si="13"/>
        <v/>
      </c>
      <c r="D36" s="7">
        <v>45322</v>
      </c>
      <c r="E36" s="7" t="str">
        <f t="shared" si="14"/>
        <v/>
      </c>
      <c r="F36" s="7" t="str">
        <f t="shared" si="15"/>
        <v/>
      </c>
      <c r="G36" s="6">
        <v>0</v>
      </c>
      <c r="H36" s="9">
        <f t="shared" si="0"/>
        <v>0</v>
      </c>
      <c r="I36" s="6" t="str">
        <f>VLOOKUP(K36,'Customers VS CC'!$A$1:$G$9999,4,FALSE)</f>
        <v>شركة وسائل التعمير للمقاولات</v>
      </c>
      <c r="J36" s="6" t="str">
        <f t="shared" si="16"/>
        <v/>
      </c>
      <c r="K36" s="6">
        <v>10233</v>
      </c>
      <c r="L36" s="6">
        <f>VLOOKUP(K36,'CC Odoo'!$A$1:$E$998,4,FALSE)</f>
        <v>1005</v>
      </c>
      <c r="M36" s="6" t="str">
        <f t="shared" si="1"/>
        <v>{"1005": 100.0}</v>
      </c>
      <c r="N36" s="6" t="str">
        <f t="shared" si="7"/>
        <v>101011002</v>
      </c>
      <c r="O36" s="7">
        <v>45337</v>
      </c>
      <c r="P36" s="7" t="str">
        <f t="shared" si="8"/>
        <v/>
      </c>
      <c r="R36" s="6" t="str">
        <f t="shared" si="2"/>
        <v>{"</v>
      </c>
      <c r="S36" s="6" t="str">
        <f t="shared" si="3"/>
        <v>"</v>
      </c>
      <c r="T36" s="6" t="str">
        <f t="shared" si="4"/>
        <v xml:space="preserve">: </v>
      </c>
      <c r="U36" s="6" t="str">
        <f t="shared" si="5"/>
        <v>100.0</v>
      </c>
      <c r="V36" s="6" t="str">
        <f t="shared" si="6"/>
        <v>}</v>
      </c>
      <c r="X36" s="10" t="str">
        <f t="shared" si="9"/>
        <v/>
      </c>
      <c r="Y36" s="6" t="str">
        <f t="shared" si="10"/>
        <v>خصم ضمان أعمال</v>
      </c>
      <c r="Z36" s="6">
        <f t="shared" si="11"/>
        <v>-1</v>
      </c>
      <c r="AA36" s="29">
        <f t="shared" si="12"/>
        <v>0</v>
      </c>
    </row>
    <row r="37" spans="1:27" x14ac:dyDescent="0.2">
      <c r="A37" s="6" t="s">
        <v>796</v>
      </c>
      <c r="B37" s="7">
        <v>45292</v>
      </c>
      <c r="C37" s="7" t="str">
        <f t="shared" si="13"/>
        <v/>
      </c>
      <c r="D37" s="7">
        <v>45322</v>
      </c>
      <c r="E37" s="7" t="str">
        <f t="shared" si="14"/>
        <v/>
      </c>
      <c r="F37" s="7" t="str">
        <f t="shared" si="15"/>
        <v/>
      </c>
      <c r="G37" s="6">
        <v>0</v>
      </c>
      <c r="H37" s="9">
        <f t="shared" si="0"/>
        <v>0</v>
      </c>
      <c r="I37" s="6" t="str">
        <f>VLOOKUP(K37,'Customers VS CC'!$A$1:$G$9999,4,FALSE)</f>
        <v>شركة وسائل التعمير للمقاولات</v>
      </c>
      <c r="J37" s="6" t="str">
        <f t="shared" si="16"/>
        <v/>
      </c>
      <c r="K37" s="6">
        <v>10233</v>
      </c>
      <c r="L37" s="6">
        <f>VLOOKUP(K37,'CC Odoo'!$A$1:$E$998,4,FALSE)</f>
        <v>1005</v>
      </c>
      <c r="M37" s="6" t="str">
        <f t="shared" si="1"/>
        <v>{"1005": 100.0}</v>
      </c>
      <c r="N37" s="6" t="str">
        <f t="shared" si="7"/>
        <v>2010306</v>
      </c>
      <c r="O37" s="7">
        <v>45337</v>
      </c>
      <c r="P37" s="7" t="str">
        <f t="shared" si="8"/>
        <v/>
      </c>
      <c r="R37" s="6" t="str">
        <f t="shared" si="2"/>
        <v>{"</v>
      </c>
      <c r="S37" s="6" t="str">
        <f t="shared" si="3"/>
        <v>"</v>
      </c>
      <c r="T37" s="6" t="str">
        <f t="shared" si="4"/>
        <v xml:space="preserve">: </v>
      </c>
      <c r="U37" s="6" t="str">
        <f t="shared" si="5"/>
        <v>100.0</v>
      </c>
      <c r="V37" s="6" t="str">
        <f t="shared" si="6"/>
        <v>}</v>
      </c>
      <c r="X37" s="10" t="str">
        <f t="shared" si="9"/>
        <v>15%</v>
      </c>
      <c r="Y37" s="6" t="str">
        <f t="shared" si="10"/>
        <v>خصم دفعة مقدمة</v>
      </c>
      <c r="Z37" s="6">
        <f t="shared" si="11"/>
        <v>-1</v>
      </c>
      <c r="AA37" s="29">
        <f t="shared" si="12"/>
        <v>0</v>
      </c>
    </row>
    <row r="38" spans="1:27" x14ac:dyDescent="0.2">
      <c r="A38" s="6" t="s">
        <v>794</v>
      </c>
      <c r="B38" s="7">
        <v>45292</v>
      </c>
      <c r="C38" s="7">
        <f t="shared" si="13"/>
        <v>45292</v>
      </c>
      <c r="D38" s="7">
        <v>45322</v>
      </c>
      <c r="E38" s="7">
        <f t="shared" si="14"/>
        <v>45322</v>
      </c>
      <c r="F38" s="7">
        <f t="shared" si="15"/>
        <v>45322</v>
      </c>
      <c r="G38" s="6">
        <v>162372.69999999995</v>
      </c>
      <c r="H38" s="9">
        <f t="shared" si="0"/>
        <v>162373</v>
      </c>
      <c r="I38" s="6" t="str">
        <f>VLOOKUP(K38,'Customers VS CC'!$A$1:$G$9999,4,FALSE)</f>
        <v>شركة المواطن الدولية</v>
      </c>
      <c r="J38" s="6" t="str">
        <f t="shared" si="16"/>
        <v>شركة المواطن الدولية</v>
      </c>
      <c r="K38" s="6">
        <v>10222</v>
      </c>
      <c r="L38" s="6">
        <f>VLOOKUP(K38,'CC Odoo'!$A$1:$E$998,4,FALSE)</f>
        <v>994</v>
      </c>
      <c r="M38" s="6" t="str">
        <f t="shared" si="1"/>
        <v>{"994": 100.0}</v>
      </c>
      <c r="N38" s="6" t="str">
        <f t="shared" si="7"/>
        <v>4010202</v>
      </c>
      <c r="O38" s="7">
        <v>45337</v>
      </c>
      <c r="P38" s="7">
        <f t="shared" si="8"/>
        <v>45337</v>
      </c>
      <c r="R38" s="6" t="str">
        <f t="shared" si="2"/>
        <v>{"</v>
      </c>
      <c r="S38" s="6" t="str">
        <f t="shared" si="3"/>
        <v>"</v>
      </c>
      <c r="T38" s="6" t="str">
        <f t="shared" si="4"/>
        <v xml:space="preserve">: </v>
      </c>
      <c r="U38" s="6" t="str">
        <f t="shared" si="5"/>
        <v>100.0</v>
      </c>
      <c r="V38" s="6" t="str">
        <f t="shared" si="6"/>
        <v>}</v>
      </c>
      <c r="X38" s="10" t="str">
        <f t="shared" si="9"/>
        <v>15%</v>
      </c>
      <c r="Y38" s="6" t="str">
        <f t="shared" si="10"/>
        <v>صنف لتسجيل موازنة المبيعات 2024</v>
      </c>
      <c r="Z38" s="6">
        <f t="shared" si="11"/>
        <v>1</v>
      </c>
      <c r="AA38" s="29">
        <f t="shared" si="12"/>
        <v>162373</v>
      </c>
    </row>
    <row r="39" spans="1:27" x14ac:dyDescent="0.2">
      <c r="A39" s="6" t="s">
        <v>795</v>
      </c>
      <c r="B39" s="7">
        <v>45292</v>
      </c>
      <c r="C39" s="7" t="str">
        <f t="shared" si="13"/>
        <v/>
      </c>
      <c r="D39" s="7">
        <v>45322</v>
      </c>
      <c r="E39" s="7" t="str">
        <f t="shared" si="14"/>
        <v/>
      </c>
      <c r="F39" s="7" t="str">
        <f t="shared" si="15"/>
        <v/>
      </c>
      <c r="G39" s="6">
        <v>0</v>
      </c>
      <c r="H39" s="9">
        <f t="shared" si="0"/>
        <v>0</v>
      </c>
      <c r="I39" s="6" t="str">
        <f>VLOOKUP(K39,'Customers VS CC'!$A$1:$G$9999,4,FALSE)</f>
        <v>شركة المواطن الدولية</v>
      </c>
      <c r="J39" s="6" t="str">
        <f t="shared" si="16"/>
        <v/>
      </c>
      <c r="K39" s="6">
        <v>10222</v>
      </c>
      <c r="L39" s="6">
        <f>VLOOKUP(K39,'CC Odoo'!$A$1:$E$998,4,FALSE)</f>
        <v>994</v>
      </c>
      <c r="M39" s="6" t="str">
        <f t="shared" si="1"/>
        <v>{"994": 100.0}</v>
      </c>
      <c r="N39" s="6" t="str">
        <f t="shared" si="7"/>
        <v>101011002</v>
      </c>
      <c r="O39" s="7">
        <v>45337</v>
      </c>
      <c r="P39" s="7" t="str">
        <f t="shared" si="8"/>
        <v/>
      </c>
      <c r="R39" s="6" t="str">
        <f t="shared" si="2"/>
        <v>{"</v>
      </c>
      <c r="S39" s="6" t="str">
        <f t="shared" si="3"/>
        <v>"</v>
      </c>
      <c r="T39" s="6" t="str">
        <f t="shared" si="4"/>
        <v xml:space="preserve">: </v>
      </c>
      <c r="U39" s="6" t="str">
        <f t="shared" si="5"/>
        <v>100.0</v>
      </c>
      <c r="V39" s="6" t="str">
        <f t="shared" si="6"/>
        <v>}</v>
      </c>
      <c r="X39" s="10" t="str">
        <f t="shared" si="9"/>
        <v/>
      </c>
      <c r="Y39" s="6" t="str">
        <f t="shared" si="10"/>
        <v>خصم ضمان أعمال</v>
      </c>
      <c r="Z39" s="6">
        <f t="shared" si="11"/>
        <v>-1</v>
      </c>
      <c r="AA39" s="29">
        <f t="shared" si="12"/>
        <v>0</v>
      </c>
    </row>
    <row r="40" spans="1:27" x14ac:dyDescent="0.2">
      <c r="A40" s="6" t="s">
        <v>796</v>
      </c>
      <c r="B40" s="7">
        <v>45292</v>
      </c>
      <c r="C40" s="7" t="str">
        <f t="shared" si="13"/>
        <v/>
      </c>
      <c r="D40" s="7">
        <v>45322</v>
      </c>
      <c r="E40" s="7" t="str">
        <f t="shared" si="14"/>
        <v/>
      </c>
      <c r="F40" s="7" t="str">
        <f t="shared" si="15"/>
        <v/>
      </c>
      <c r="G40" s="6">
        <v>16237.269999999997</v>
      </c>
      <c r="H40" s="9">
        <f t="shared" si="0"/>
        <v>16237</v>
      </c>
      <c r="I40" s="6" t="str">
        <f>VLOOKUP(K40,'Customers VS CC'!$A$1:$G$9999,4,FALSE)</f>
        <v>شركة المواطن الدولية</v>
      </c>
      <c r="J40" s="6" t="str">
        <f t="shared" si="16"/>
        <v/>
      </c>
      <c r="K40" s="6">
        <v>10222</v>
      </c>
      <c r="L40" s="6">
        <f>VLOOKUP(K40,'CC Odoo'!$A$1:$E$998,4,FALSE)</f>
        <v>994</v>
      </c>
      <c r="M40" s="6" t="str">
        <f t="shared" si="1"/>
        <v>{"994": 100.0}</v>
      </c>
      <c r="N40" s="6" t="str">
        <f t="shared" si="7"/>
        <v>2010306</v>
      </c>
      <c r="O40" s="7">
        <v>45337</v>
      </c>
      <c r="P40" s="7" t="str">
        <f t="shared" si="8"/>
        <v/>
      </c>
      <c r="R40" s="6" t="str">
        <f t="shared" si="2"/>
        <v>{"</v>
      </c>
      <c r="S40" s="6" t="str">
        <f t="shared" si="3"/>
        <v>"</v>
      </c>
      <c r="T40" s="6" t="str">
        <f t="shared" si="4"/>
        <v xml:space="preserve">: </v>
      </c>
      <c r="U40" s="6" t="str">
        <f t="shared" si="5"/>
        <v>100.0</v>
      </c>
      <c r="V40" s="6" t="str">
        <f t="shared" si="6"/>
        <v>}</v>
      </c>
      <c r="X40" s="10" t="str">
        <f t="shared" si="9"/>
        <v>15%</v>
      </c>
      <c r="Y40" s="6" t="str">
        <f t="shared" si="10"/>
        <v>خصم دفعة مقدمة</v>
      </c>
      <c r="Z40" s="6">
        <f t="shared" si="11"/>
        <v>-1</v>
      </c>
      <c r="AA40" s="29">
        <f t="shared" si="12"/>
        <v>-16237</v>
      </c>
    </row>
    <row r="41" spans="1:27" x14ac:dyDescent="0.2">
      <c r="A41" s="6" t="s">
        <v>794</v>
      </c>
      <c r="B41" s="7">
        <v>45292</v>
      </c>
      <c r="C41" s="7">
        <f t="shared" si="13"/>
        <v>45292</v>
      </c>
      <c r="D41" s="7">
        <v>45322</v>
      </c>
      <c r="E41" s="7">
        <f t="shared" si="14"/>
        <v>45322</v>
      </c>
      <c r="F41" s="7">
        <f t="shared" si="15"/>
        <v>45322</v>
      </c>
      <c r="G41" s="6">
        <v>220000</v>
      </c>
      <c r="H41" s="9">
        <f t="shared" si="0"/>
        <v>220000</v>
      </c>
      <c r="I41" s="6" t="str">
        <f>VLOOKUP(K41,'Customers VS CC'!$A$1:$G$9999,4,FALSE)</f>
        <v>شركة التعفف للأعمال الكهربائية</v>
      </c>
      <c r="J41" s="6" t="str">
        <f t="shared" si="16"/>
        <v>شركة التعفف للأعمال الكهربائية</v>
      </c>
      <c r="K41" s="6">
        <v>10230</v>
      </c>
      <c r="L41" s="6">
        <f>VLOOKUP(K41,'CC Odoo'!$A$1:$E$998,4,FALSE)</f>
        <v>1002</v>
      </c>
      <c r="M41" s="6" t="str">
        <f t="shared" si="1"/>
        <v>{"1002": 100.0}</v>
      </c>
      <c r="N41" s="6" t="str">
        <f t="shared" si="7"/>
        <v>4010202</v>
      </c>
      <c r="O41" s="7">
        <v>45352</v>
      </c>
      <c r="P41" s="7">
        <f t="shared" si="8"/>
        <v>45352</v>
      </c>
      <c r="R41" s="6" t="str">
        <f t="shared" si="2"/>
        <v>{"</v>
      </c>
      <c r="S41" s="6" t="str">
        <f t="shared" si="3"/>
        <v>"</v>
      </c>
      <c r="T41" s="6" t="str">
        <f t="shared" si="4"/>
        <v xml:space="preserve">: </v>
      </c>
      <c r="U41" s="6" t="str">
        <f t="shared" si="5"/>
        <v>100.0</v>
      </c>
      <c r="V41" s="6" t="str">
        <f t="shared" si="6"/>
        <v>}</v>
      </c>
      <c r="X41" s="10" t="str">
        <f t="shared" si="9"/>
        <v>15%</v>
      </c>
      <c r="Y41" s="6" t="str">
        <f t="shared" si="10"/>
        <v>صنف لتسجيل موازنة المبيعات 2024</v>
      </c>
      <c r="Z41" s="6">
        <f t="shared" si="11"/>
        <v>1</v>
      </c>
      <c r="AA41" s="29">
        <f t="shared" si="12"/>
        <v>220000</v>
      </c>
    </row>
    <row r="42" spans="1:27" x14ac:dyDescent="0.2">
      <c r="A42" s="6" t="s">
        <v>795</v>
      </c>
      <c r="B42" s="7">
        <v>45292</v>
      </c>
      <c r="C42" s="7" t="str">
        <f t="shared" si="13"/>
        <v/>
      </c>
      <c r="D42" s="7">
        <v>45322</v>
      </c>
      <c r="E42" s="7" t="str">
        <f t="shared" si="14"/>
        <v/>
      </c>
      <c r="F42" s="7" t="str">
        <f t="shared" si="15"/>
        <v/>
      </c>
      <c r="G42" s="6">
        <v>0</v>
      </c>
      <c r="H42" s="9">
        <f t="shared" si="0"/>
        <v>0</v>
      </c>
      <c r="I42" s="6" t="str">
        <f>VLOOKUP(K42,'Customers VS CC'!$A$1:$G$9999,4,FALSE)</f>
        <v>شركة التعفف للأعمال الكهربائية</v>
      </c>
      <c r="J42" s="6" t="str">
        <f t="shared" si="16"/>
        <v/>
      </c>
      <c r="K42" s="6">
        <v>10230</v>
      </c>
      <c r="L42" s="6">
        <f>VLOOKUP(K42,'CC Odoo'!$A$1:$E$998,4,FALSE)</f>
        <v>1002</v>
      </c>
      <c r="M42" s="6" t="str">
        <f t="shared" si="1"/>
        <v>{"1002": 100.0}</v>
      </c>
      <c r="N42" s="6" t="str">
        <f t="shared" si="7"/>
        <v>101011002</v>
      </c>
      <c r="O42" s="7">
        <v>45352</v>
      </c>
      <c r="P42" s="7" t="str">
        <f t="shared" si="8"/>
        <v/>
      </c>
      <c r="R42" s="6" t="str">
        <f t="shared" si="2"/>
        <v>{"</v>
      </c>
      <c r="S42" s="6" t="str">
        <f t="shared" si="3"/>
        <v>"</v>
      </c>
      <c r="T42" s="6" t="str">
        <f t="shared" si="4"/>
        <v xml:space="preserve">: </v>
      </c>
      <c r="U42" s="6" t="str">
        <f t="shared" si="5"/>
        <v>100.0</v>
      </c>
      <c r="V42" s="6" t="str">
        <f t="shared" si="6"/>
        <v>}</v>
      </c>
      <c r="X42" s="10" t="str">
        <f t="shared" si="9"/>
        <v/>
      </c>
      <c r="Y42" s="6" t="str">
        <f t="shared" si="10"/>
        <v>خصم ضمان أعمال</v>
      </c>
      <c r="Z42" s="6">
        <f t="shared" si="11"/>
        <v>-1</v>
      </c>
      <c r="AA42" s="29">
        <f t="shared" si="12"/>
        <v>0</v>
      </c>
    </row>
    <row r="43" spans="1:27" x14ac:dyDescent="0.2">
      <c r="A43" s="6" t="s">
        <v>796</v>
      </c>
      <c r="B43" s="7">
        <v>45292</v>
      </c>
      <c r="C43" s="7" t="str">
        <f t="shared" si="13"/>
        <v/>
      </c>
      <c r="D43" s="7">
        <v>45322</v>
      </c>
      <c r="E43" s="7" t="str">
        <f t="shared" si="14"/>
        <v/>
      </c>
      <c r="F43" s="7" t="str">
        <f t="shared" si="15"/>
        <v/>
      </c>
      <c r="G43" s="6">
        <v>22000</v>
      </c>
      <c r="H43" s="9">
        <f t="shared" si="0"/>
        <v>22000</v>
      </c>
      <c r="I43" s="6" t="str">
        <f>VLOOKUP(K43,'Customers VS CC'!$A$1:$G$9999,4,FALSE)</f>
        <v>شركة التعفف للأعمال الكهربائية</v>
      </c>
      <c r="J43" s="6" t="str">
        <f t="shared" si="16"/>
        <v/>
      </c>
      <c r="K43" s="6">
        <v>10230</v>
      </c>
      <c r="L43" s="6">
        <f>VLOOKUP(K43,'CC Odoo'!$A$1:$E$998,4,FALSE)</f>
        <v>1002</v>
      </c>
      <c r="M43" s="6" t="str">
        <f t="shared" si="1"/>
        <v>{"1002": 100.0}</v>
      </c>
      <c r="N43" s="6" t="str">
        <f t="shared" si="7"/>
        <v>2010306</v>
      </c>
      <c r="O43" s="7">
        <v>45352</v>
      </c>
      <c r="P43" s="7" t="str">
        <f t="shared" si="8"/>
        <v/>
      </c>
      <c r="R43" s="6" t="str">
        <f t="shared" si="2"/>
        <v>{"</v>
      </c>
      <c r="S43" s="6" t="str">
        <f t="shared" si="3"/>
        <v>"</v>
      </c>
      <c r="T43" s="6" t="str">
        <f t="shared" si="4"/>
        <v xml:space="preserve">: </v>
      </c>
      <c r="U43" s="6" t="str">
        <f t="shared" si="5"/>
        <v>100.0</v>
      </c>
      <c r="V43" s="6" t="str">
        <f t="shared" si="6"/>
        <v>}</v>
      </c>
      <c r="X43" s="10" t="str">
        <f t="shared" si="9"/>
        <v>15%</v>
      </c>
      <c r="Y43" s="6" t="str">
        <f t="shared" si="10"/>
        <v>خصم دفعة مقدمة</v>
      </c>
      <c r="Z43" s="6">
        <f t="shared" si="11"/>
        <v>-1</v>
      </c>
      <c r="AA43" s="29">
        <f t="shared" si="12"/>
        <v>-22000</v>
      </c>
    </row>
    <row r="44" spans="1:27" x14ac:dyDescent="0.2">
      <c r="A44" s="6" t="s">
        <v>794</v>
      </c>
      <c r="B44" s="7">
        <v>45292</v>
      </c>
      <c r="C44" s="7">
        <f t="shared" si="13"/>
        <v>45292</v>
      </c>
      <c r="D44" s="7">
        <v>45322</v>
      </c>
      <c r="E44" s="7">
        <f t="shared" si="14"/>
        <v>45322</v>
      </c>
      <c r="F44" s="7">
        <f t="shared" si="15"/>
        <v>45322</v>
      </c>
      <c r="G44" s="6">
        <v>171006.27</v>
      </c>
      <c r="H44" s="9">
        <f t="shared" si="0"/>
        <v>171006</v>
      </c>
      <c r="I44" s="6" t="str">
        <f>VLOOKUP(K44,'Customers VS CC'!$A$1:$G$9999,4,FALSE)</f>
        <v>شركة ازميل للمقاولات العامة</v>
      </c>
      <c r="J44" s="6" t="str">
        <f t="shared" si="16"/>
        <v>شركة ازميل للمقاولات العامة</v>
      </c>
      <c r="K44" s="6">
        <v>10147</v>
      </c>
      <c r="L44" s="6">
        <f>VLOOKUP(K44,'CC Odoo'!$A$1:$E$998,4,FALSE)</f>
        <v>919</v>
      </c>
      <c r="M44" s="6" t="str">
        <f t="shared" si="1"/>
        <v>{"919": 100.0}</v>
      </c>
      <c r="N44" s="6" t="str">
        <f t="shared" si="7"/>
        <v>4010202</v>
      </c>
      <c r="O44" s="7">
        <v>45352</v>
      </c>
      <c r="P44" s="7">
        <f t="shared" si="8"/>
        <v>45352</v>
      </c>
      <c r="R44" s="6" t="str">
        <f t="shared" si="2"/>
        <v>{"</v>
      </c>
      <c r="S44" s="6" t="str">
        <f t="shared" si="3"/>
        <v>"</v>
      </c>
      <c r="T44" s="6" t="str">
        <f t="shared" si="4"/>
        <v xml:space="preserve">: </v>
      </c>
      <c r="U44" s="6" t="str">
        <f t="shared" si="5"/>
        <v>100.0</v>
      </c>
      <c r="V44" s="6" t="str">
        <f t="shared" si="6"/>
        <v>}</v>
      </c>
      <c r="X44" s="10" t="str">
        <f t="shared" si="9"/>
        <v>15%</v>
      </c>
      <c r="Y44" s="6" t="str">
        <f t="shared" si="10"/>
        <v>صنف لتسجيل موازنة المبيعات 2024</v>
      </c>
      <c r="Z44" s="6">
        <f t="shared" si="11"/>
        <v>1</v>
      </c>
      <c r="AA44" s="29">
        <f t="shared" si="12"/>
        <v>171006</v>
      </c>
    </row>
    <row r="45" spans="1:27" x14ac:dyDescent="0.2">
      <c r="A45" s="6" t="s">
        <v>795</v>
      </c>
      <c r="B45" s="7">
        <v>45292</v>
      </c>
      <c r="C45" s="7" t="str">
        <f t="shared" si="13"/>
        <v/>
      </c>
      <c r="D45" s="7">
        <v>45322</v>
      </c>
      <c r="E45" s="7" t="str">
        <f t="shared" si="14"/>
        <v/>
      </c>
      <c r="F45" s="7" t="str">
        <f t="shared" si="15"/>
        <v/>
      </c>
      <c r="G45" s="6">
        <v>0</v>
      </c>
      <c r="H45" s="9">
        <f t="shared" si="0"/>
        <v>0</v>
      </c>
      <c r="I45" s="6" t="str">
        <f>VLOOKUP(K45,'Customers VS CC'!$A$1:$G$9999,4,FALSE)</f>
        <v>شركة ازميل للمقاولات العامة</v>
      </c>
      <c r="J45" s="6" t="str">
        <f t="shared" si="16"/>
        <v/>
      </c>
      <c r="K45" s="6">
        <v>10147</v>
      </c>
      <c r="L45" s="6">
        <f>VLOOKUP(K45,'CC Odoo'!$A$1:$E$998,4,FALSE)</f>
        <v>919</v>
      </c>
      <c r="M45" s="6" t="str">
        <f t="shared" si="1"/>
        <v>{"919": 100.0}</v>
      </c>
      <c r="N45" s="6" t="str">
        <f t="shared" si="7"/>
        <v>101011002</v>
      </c>
      <c r="O45" s="7">
        <v>45352</v>
      </c>
      <c r="P45" s="7" t="str">
        <f t="shared" si="8"/>
        <v/>
      </c>
      <c r="R45" s="6" t="str">
        <f t="shared" si="2"/>
        <v>{"</v>
      </c>
      <c r="S45" s="6" t="str">
        <f t="shared" si="3"/>
        <v>"</v>
      </c>
      <c r="T45" s="6" t="str">
        <f t="shared" si="4"/>
        <v xml:space="preserve">: </v>
      </c>
      <c r="U45" s="6" t="str">
        <f t="shared" si="5"/>
        <v>100.0</v>
      </c>
      <c r="V45" s="6" t="str">
        <f t="shared" si="6"/>
        <v>}</v>
      </c>
      <c r="X45" s="10" t="str">
        <f t="shared" si="9"/>
        <v/>
      </c>
      <c r="Y45" s="6" t="str">
        <f t="shared" si="10"/>
        <v>خصم ضمان أعمال</v>
      </c>
      <c r="Z45" s="6">
        <f t="shared" si="11"/>
        <v>-1</v>
      </c>
      <c r="AA45" s="29">
        <f t="shared" si="12"/>
        <v>0</v>
      </c>
    </row>
    <row r="46" spans="1:27" x14ac:dyDescent="0.2">
      <c r="A46" s="6" t="s">
        <v>796</v>
      </c>
      <c r="B46" s="7">
        <v>45292</v>
      </c>
      <c r="C46" s="7" t="str">
        <f t="shared" si="13"/>
        <v/>
      </c>
      <c r="D46" s="7">
        <v>45322</v>
      </c>
      <c r="E46" s="7" t="str">
        <f t="shared" si="14"/>
        <v/>
      </c>
      <c r="F46" s="7" t="str">
        <f t="shared" si="15"/>
        <v/>
      </c>
      <c r="G46" s="6">
        <v>0</v>
      </c>
      <c r="H46" s="9">
        <f t="shared" si="0"/>
        <v>0</v>
      </c>
      <c r="I46" s="6" t="str">
        <f>VLOOKUP(K46,'Customers VS CC'!$A$1:$G$9999,4,FALSE)</f>
        <v>شركة ازميل للمقاولات العامة</v>
      </c>
      <c r="J46" s="6" t="str">
        <f t="shared" si="16"/>
        <v/>
      </c>
      <c r="K46" s="6">
        <v>10147</v>
      </c>
      <c r="L46" s="6">
        <f>VLOOKUP(K46,'CC Odoo'!$A$1:$E$998,4,FALSE)</f>
        <v>919</v>
      </c>
      <c r="M46" s="6" t="str">
        <f t="shared" si="1"/>
        <v>{"919": 100.0}</v>
      </c>
      <c r="N46" s="6" t="str">
        <f t="shared" si="7"/>
        <v>2010306</v>
      </c>
      <c r="O46" s="7">
        <v>45352</v>
      </c>
      <c r="P46" s="7" t="str">
        <f t="shared" si="8"/>
        <v/>
      </c>
      <c r="R46" s="6" t="str">
        <f t="shared" si="2"/>
        <v>{"</v>
      </c>
      <c r="S46" s="6" t="str">
        <f t="shared" si="3"/>
        <v>"</v>
      </c>
      <c r="T46" s="6" t="str">
        <f t="shared" si="4"/>
        <v xml:space="preserve">: </v>
      </c>
      <c r="U46" s="6" t="str">
        <f t="shared" si="5"/>
        <v>100.0</v>
      </c>
      <c r="V46" s="6" t="str">
        <f t="shared" si="6"/>
        <v>}</v>
      </c>
      <c r="X46" s="10" t="str">
        <f t="shared" si="9"/>
        <v>15%</v>
      </c>
      <c r="Y46" s="6" t="str">
        <f t="shared" si="10"/>
        <v>خصم دفعة مقدمة</v>
      </c>
      <c r="Z46" s="6">
        <f t="shared" si="11"/>
        <v>-1</v>
      </c>
      <c r="AA46" s="29">
        <f t="shared" si="12"/>
        <v>0</v>
      </c>
    </row>
    <row r="47" spans="1:27" x14ac:dyDescent="0.2">
      <c r="A47" s="6" t="s">
        <v>794</v>
      </c>
      <c r="B47" s="7">
        <v>45292</v>
      </c>
      <c r="C47" s="7">
        <f t="shared" si="13"/>
        <v>45292</v>
      </c>
      <c r="D47" s="7">
        <v>45322</v>
      </c>
      <c r="E47" s="7">
        <f t="shared" si="14"/>
        <v>45322</v>
      </c>
      <c r="F47" s="7">
        <f t="shared" si="15"/>
        <v>45322</v>
      </c>
      <c r="G47" s="6">
        <v>3000000</v>
      </c>
      <c r="H47" s="9">
        <f t="shared" si="0"/>
        <v>3000000</v>
      </c>
      <c r="I47" s="6" t="str">
        <f>VLOOKUP(K47,'Customers VS CC'!$A$1:$G$9999,4,FALSE)</f>
        <v>شركة بى اى سى العربية المحدودة</v>
      </c>
      <c r="J47" s="6" t="str">
        <f t="shared" si="16"/>
        <v>شركة بى اى سى العربية المحدودة</v>
      </c>
      <c r="K47" s="6">
        <v>10248</v>
      </c>
      <c r="L47" s="6">
        <f>VLOOKUP(K47,'CC Odoo'!$A$1:$E$998,4,FALSE)</f>
        <v>1020</v>
      </c>
      <c r="M47" s="6" t="str">
        <f t="shared" si="1"/>
        <v>{"1020": 100.0}</v>
      </c>
      <c r="N47" s="6" t="str">
        <f t="shared" si="7"/>
        <v>4010202</v>
      </c>
      <c r="O47" s="7">
        <v>45352</v>
      </c>
      <c r="P47" s="7">
        <f t="shared" si="8"/>
        <v>45352</v>
      </c>
      <c r="R47" s="6" t="str">
        <f t="shared" si="2"/>
        <v>{"</v>
      </c>
      <c r="S47" s="6" t="str">
        <f t="shared" si="3"/>
        <v>"</v>
      </c>
      <c r="T47" s="6" t="str">
        <f t="shared" si="4"/>
        <v xml:space="preserve">: </v>
      </c>
      <c r="U47" s="6" t="str">
        <f t="shared" si="5"/>
        <v>100.0</v>
      </c>
      <c r="V47" s="6" t="str">
        <f t="shared" si="6"/>
        <v>}</v>
      </c>
      <c r="X47" s="10" t="str">
        <f t="shared" si="9"/>
        <v>15%</v>
      </c>
      <c r="Y47" s="6" t="str">
        <f t="shared" si="10"/>
        <v>صنف لتسجيل موازنة المبيعات 2024</v>
      </c>
      <c r="Z47" s="6">
        <f t="shared" si="11"/>
        <v>1</v>
      </c>
      <c r="AA47" s="29">
        <f t="shared" si="12"/>
        <v>3000000</v>
      </c>
    </row>
    <row r="48" spans="1:27" x14ac:dyDescent="0.2">
      <c r="A48" s="6" t="s">
        <v>795</v>
      </c>
      <c r="B48" s="7">
        <v>45292</v>
      </c>
      <c r="C48" s="7" t="str">
        <f t="shared" si="13"/>
        <v/>
      </c>
      <c r="D48" s="7">
        <v>45322</v>
      </c>
      <c r="E48" s="7" t="str">
        <f t="shared" si="14"/>
        <v/>
      </c>
      <c r="F48" s="7" t="str">
        <f t="shared" si="15"/>
        <v/>
      </c>
      <c r="G48" s="6">
        <v>1500000</v>
      </c>
      <c r="H48" s="9">
        <f t="shared" si="0"/>
        <v>1500000</v>
      </c>
      <c r="I48" s="6" t="str">
        <f>VLOOKUP(K48,'Customers VS CC'!$A$1:$G$9999,4,FALSE)</f>
        <v>شركة بى اى سى العربية المحدودة</v>
      </c>
      <c r="J48" s="6" t="str">
        <f t="shared" si="16"/>
        <v/>
      </c>
      <c r="K48" s="6">
        <v>10248</v>
      </c>
      <c r="L48" s="6">
        <f>VLOOKUP(K48,'CC Odoo'!$A$1:$E$998,4,FALSE)</f>
        <v>1020</v>
      </c>
      <c r="M48" s="6" t="str">
        <f t="shared" si="1"/>
        <v>{"1020": 100.0}</v>
      </c>
      <c r="N48" s="6" t="str">
        <f t="shared" si="7"/>
        <v>101011002</v>
      </c>
      <c r="O48" s="7">
        <v>45352</v>
      </c>
      <c r="P48" s="7" t="str">
        <f t="shared" si="8"/>
        <v/>
      </c>
      <c r="R48" s="6" t="str">
        <f t="shared" si="2"/>
        <v>{"</v>
      </c>
      <c r="S48" s="6" t="str">
        <f t="shared" si="3"/>
        <v>"</v>
      </c>
      <c r="T48" s="6" t="str">
        <f t="shared" si="4"/>
        <v xml:space="preserve">: </v>
      </c>
      <c r="U48" s="6" t="str">
        <f t="shared" si="5"/>
        <v>100.0</v>
      </c>
      <c r="V48" s="6" t="str">
        <f t="shared" si="6"/>
        <v>}</v>
      </c>
      <c r="X48" s="10" t="str">
        <f t="shared" si="9"/>
        <v/>
      </c>
      <c r="Y48" s="6" t="str">
        <f t="shared" si="10"/>
        <v>خصم ضمان أعمال</v>
      </c>
      <c r="Z48" s="6">
        <f t="shared" si="11"/>
        <v>-1</v>
      </c>
      <c r="AA48" s="29">
        <f t="shared" si="12"/>
        <v>-1500000</v>
      </c>
    </row>
    <row r="49" spans="1:27" x14ac:dyDescent="0.2">
      <c r="A49" s="6" t="s">
        <v>796</v>
      </c>
      <c r="B49" s="7">
        <v>45292</v>
      </c>
      <c r="C49" s="7" t="str">
        <f t="shared" si="13"/>
        <v/>
      </c>
      <c r="D49" s="7">
        <v>45322</v>
      </c>
      <c r="E49" s="7" t="str">
        <f t="shared" si="14"/>
        <v/>
      </c>
      <c r="F49" s="7" t="str">
        <f t="shared" si="15"/>
        <v/>
      </c>
      <c r="G49" s="6">
        <v>300000</v>
      </c>
      <c r="H49" s="9">
        <f t="shared" si="0"/>
        <v>300000</v>
      </c>
      <c r="I49" s="6" t="str">
        <f>VLOOKUP(K49,'Customers VS CC'!$A$1:$G$9999,4,FALSE)</f>
        <v>شركة بى اى سى العربية المحدودة</v>
      </c>
      <c r="J49" s="6" t="str">
        <f t="shared" si="16"/>
        <v/>
      </c>
      <c r="K49" s="6">
        <v>10248</v>
      </c>
      <c r="L49" s="6">
        <f>VLOOKUP(K49,'CC Odoo'!$A$1:$E$998,4,FALSE)</f>
        <v>1020</v>
      </c>
      <c r="M49" s="6" t="str">
        <f t="shared" si="1"/>
        <v>{"1020": 100.0}</v>
      </c>
      <c r="N49" s="6" t="str">
        <f t="shared" si="7"/>
        <v>2010306</v>
      </c>
      <c r="O49" s="7">
        <v>45352</v>
      </c>
      <c r="P49" s="7" t="str">
        <f t="shared" si="8"/>
        <v/>
      </c>
      <c r="R49" s="6" t="str">
        <f t="shared" si="2"/>
        <v>{"</v>
      </c>
      <c r="S49" s="6" t="str">
        <f t="shared" si="3"/>
        <v>"</v>
      </c>
      <c r="T49" s="6" t="str">
        <f t="shared" si="4"/>
        <v xml:space="preserve">: </v>
      </c>
      <c r="U49" s="6" t="str">
        <f t="shared" si="5"/>
        <v>100.0</v>
      </c>
      <c r="V49" s="6" t="str">
        <f t="shared" si="6"/>
        <v>}</v>
      </c>
      <c r="X49" s="10" t="str">
        <f t="shared" si="9"/>
        <v>15%</v>
      </c>
      <c r="Y49" s="6" t="str">
        <f t="shared" si="10"/>
        <v>خصم دفعة مقدمة</v>
      </c>
      <c r="Z49" s="6">
        <f t="shared" si="11"/>
        <v>-1</v>
      </c>
      <c r="AA49" s="29">
        <f t="shared" si="12"/>
        <v>-300000</v>
      </c>
    </row>
    <row r="50" spans="1:27" x14ac:dyDescent="0.2">
      <c r="A50" s="6" t="s">
        <v>794</v>
      </c>
      <c r="B50" s="7">
        <v>45323</v>
      </c>
      <c r="C50" s="7">
        <f t="shared" si="13"/>
        <v>45323</v>
      </c>
      <c r="D50" s="7">
        <v>45351</v>
      </c>
      <c r="E50" s="7">
        <f t="shared" si="14"/>
        <v>45351</v>
      </c>
      <c r="F50" s="7">
        <f t="shared" si="15"/>
        <v>45351</v>
      </c>
      <c r="G50" s="6">
        <v>122724.67</v>
      </c>
      <c r="H50" s="9">
        <f t="shared" si="0"/>
        <v>122725</v>
      </c>
      <c r="I50" s="6" t="str">
        <f>VLOOKUP(K50,'Customers VS CC'!$A$1:$G$9999,4,FALSE)</f>
        <v>شركة العراب للمقاولات</v>
      </c>
      <c r="J50" s="6" t="str">
        <f t="shared" si="16"/>
        <v>شركة العراب للمقاولات</v>
      </c>
      <c r="K50" s="6">
        <v>10077</v>
      </c>
      <c r="L50" s="6">
        <f>VLOOKUP(K50,'CC Odoo'!$A$1:$E$998,4,FALSE)</f>
        <v>851</v>
      </c>
      <c r="M50" s="6" t="str">
        <f t="shared" si="1"/>
        <v>{"851": 100.0}</v>
      </c>
      <c r="N50" s="6" t="str">
        <f t="shared" si="7"/>
        <v>4010202</v>
      </c>
      <c r="O50" s="7">
        <v>45358</v>
      </c>
      <c r="P50" s="7">
        <f t="shared" si="8"/>
        <v>45358</v>
      </c>
      <c r="R50" s="6" t="str">
        <f t="shared" si="2"/>
        <v>{"</v>
      </c>
      <c r="S50" s="6" t="str">
        <f t="shared" si="3"/>
        <v>"</v>
      </c>
      <c r="T50" s="6" t="str">
        <f t="shared" si="4"/>
        <v xml:space="preserve">: </v>
      </c>
      <c r="U50" s="6" t="str">
        <f t="shared" si="5"/>
        <v>100.0</v>
      </c>
      <c r="V50" s="6" t="str">
        <f t="shared" si="6"/>
        <v>}</v>
      </c>
      <c r="X50" s="10" t="str">
        <f t="shared" si="9"/>
        <v>15%</v>
      </c>
      <c r="Y50" s="6" t="str">
        <f t="shared" si="10"/>
        <v>صنف لتسجيل موازنة المبيعات 2024</v>
      </c>
      <c r="Z50" s="6">
        <f t="shared" si="11"/>
        <v>1</v>
      </c>
      <c r="AA50" s="29">
        <f t="shared" si="12"/>
        <v>122725</v>
      </c>
    </row>
    <row r="51" spans="1:27" x14ac:dyDescent="0.2">
      <c r="A51" s="6" t="s">
        <v>795</v>
      </c>
      <c r="B51" s="7">
        <v>45323</v>
      </c>
      <c r="C51" s="7" t="str">
        <f t="shared" si="13"/>
        <v/>
      </c>
      <c r="D51" s="7">
        <v>45351</v>
      </c>
      <c r="E51" s="7" t="str">
        <f t="shared" si="14"/>
        <v/>
      </c>
      <c r="F51" s="7" t="str">
        <f t="shared" si="15"/>
        <v/>
      </c>
      <c r="G51" s="6">
        <v>24544.934000000001</v>
      </c>
      <c r="H51" s="9">
        <f t="shared" si="0"/>
        <v>24545</v>
      </c>
      <c r="I51" s="6" t="str">
        <f>VLOOKUP(K51,'Customers VS CC'!$A$1:$G$9999,4,FALSE)</f>
        <v>شركة العراب للمقاولات</v>
      </c>
      <c r="J51" s="6" t="str">
        <f t="shared" si="16"/>
        <v/>
      </c>
      <c r="K51" s="6">
        <v>10077</v>
      </c>
      <c r="L51" s="6">
        <f>VLOOKUP(K51,'CC Odoo'!$A$1:$E$998,4,FALSE)</f>
        <v>851</v>
      </c>
      <c r="M51" s="6" t="str">
        <f t="shared" si="1"/>
        <v>{"851": 100.0}</v>
      </c>
      <c r="N51" s="6" t="str">
        <f t="shared" si="7"/>
        <v>101011002</v>
      </c>
      <c r="O51" s="7">
        <v>45358</v>
      </c>
      <c r="P51" s="7" t="str">
        <f t="shared" si="8"/>
        <v/>
      </c>
      <c r="R51" s="6" t="str">
        <f t="shared" si="2"/>
        <v>{"</v>
      </c>
      <c r="S51" s="6" t="str">
        <f t="shared" si="3"/>
        <v>"</v>
      </c>
      <c r="T51" s="6" t="str">
        <f t="shared" si="4"/>
        <v xml:space="preserve">: </v>
      </c>
      <c r="U51" s="6" t="str">
        <f t="shared" si="5"/>
        <v>100.0</v>
      </c>
      <c r="V51" s="6" t="str">
        <f t="shared" si="6"/>
        <v>}</v>
      </c>
      <c r="X51" s="10" t="str">
        <f t="shared" si="9"/>
        <v/>
      </c>
      <c r="Y51" s="6" t="str">
        <f t="shared" si="10"/>
        <v>خصم ضمان أعمال</v>
      </c>
      <c r="Z51" s="6">
        <f t="shared" si="11"/>
        <v>-1</v>
      </c>
      <c r="AA51" s="29">
        <f t="shared" si="12"/>
        <v>-24545</v>
      </c>
    </row>
    <row r="52" spans="1:27" x14ac:dyDescent="0.2">
      <c r="A52" s="6" t="s">
        <v>796</v>
      </c>
      <c r="B52" s="7">
        <v>45323</v>
      </c>
      <c r="C52" s="7" t="str">
        <f t="shared" si="13"/>
        <v/>
      </c>
      <c r="D52" s="7">
        <v>45351</v>
      </c>
      <c r="E52" s="7" t="str">
        <f t="shared" si="14"/>
        <v/>
      </c>
      <c r="F52" s="7" t="str">
        <f t="shared" si="15"/>
        <v/>
      </c>
      <c r="G52" s="6">
        <v>12272.467000000001</v>
      </c>
      <c r="H52" s="9">
        <f t="shared" si="0"/>
        <v>12272</v>
      </c>
      <c r="I52" s="6" t="str">
        <f>VLOOKUP(K52,'Customers VS CC'!$A$1:$G$9999,4,FALSE)</f>
        <v>شركة العراب للمقاولات</v>
      </c>
      <c r="J52" s="6" t="str">
        <f t="shared" si="16"/>
        <v/>
      </c>
      <c r="K52" s="6">
        <v>10077</v>
      </c>
      <c r="L52" s="6">
        <f>VLOOKUP(K52,'CC Odoo'!$A$1:$E$998,4,FALSE)</f>
        <v>851</v>
      </c>
      <c r="M52" s="6" t="str">
        <f t="shared" si="1"/>
        <v>{"851": 100.0}</v>
      </c>
      <c r="N52" s="6" t="str">
        <f t="shared" si="7"/>
        <v>2010306</v>
      </c>
      <c r="O52" s="7">
        <v>45358</v>
      </c>
      <c r="P52" s="7" t="str">
        <f t="shared" si="8"/>
        <v/>
      </c>
      <c r="R52" s="6" t="str">
        <f t="shared" si="2"/>
        <v>{"</v>
      </c>
      <c r="S52" s="6" t="str">
        <f t="shared" si="3"/>
        <v>"</v>
      </c>
      <c r="T52" s="6" t="str">
        <f t="shared" si="4"/>
        <v xml:space="preserve">: </v>
      </c>
      <c r="U52" s="6" t="str">
        <f t="shared" si="5"/>
        <v>100.0</v>
      </c>
      <c r="V52" s="6" t="str">
        <f t="shared" si="6"/>
        <v>}</v>
      </c>
      <c r="X52" s="10" t="str">
        <f t="shared" si="9"/>
        <v>15%</v>
      </c>
      <c r="Y52" s="6" t="str">
        <f t="shared" si="10"/>
        <v>خصم دفعة مقدمة</v>
      </c>
      <c r="Z52" s="6">
        <f t="shared" si="11"/>
        <v>-1</v>
      </c>
      <c r="AA52" s="29">
        <f t="shared" si="12"/>
        <v>-12272</v>
      </c>
    </row>
    <row r="53" spans="1:27" x14ac:dyDescent="0.2">
      <c r="A53" s="6" t="s">
        <v>794</v>
      </c>
      <c r="B53" s="7">
        <v>45323</v>
      </c>
      <c r="C53" s="7">
        <f t="shared" si="13"/>
        <v>45323</v>
      </c>
      <c r="D53" s="7">
        <v>45351</v>
      </c>
      <c r="E53" s="7">
        <f t="shared" si="14"/>
        <v>45351</v>
      </c>
      <c r="F53" s="7">
        <f t="shared" si="15"/>
        <v>45351</v>
      </c>
      <c r="G53" s="6">
        <v>84431</v>
      </c>
      <c r="H53" s="9">
        <f t="shared" si="0"/>
        <v>84431</v>
      </c>
      <c r="I53" s="6" t="str">
        <f>VLOOKUP(K53,'Customers VS CC'!$A$1:$G$9999,4,FALSE)</f>
        <v>شركة تحالف بكين و موبكو للمقاولات</v>
      </c>
      <c r="J53" s="6" t="str">
        <f t="shared" si="16"/>
        <v>شركة تحالف بكين و موبكو للمقاولات</v>
      </c>
      <c r="K53" s="6">
        <v>10137</v>
      </c>
      <c r="L53" s="6">
        <f>VLOOKUP(K53,'CC Odoo'!$A$1:$E$998,4,FALSE)</f>
        <v>909</v>
      </c>
      <c r="M53" s="6" t="str">
        <f t="shared" si="1"/>
        <v>{"909": 100.0}</v>
      </c>
      <c r="N53" s="6" t="str">
        <f t="shared" si="7"/>
        <v>4010202</v>
      </c>
      <c r="O53" s="7">
        <v>45381</v>
      </c>
      <c r="P53" s="7">
        <f t="shared" si="8"/>
        <v>45381</v>
      </c>
      <c r="R53" s="6" t="str">
        <f t="shared" si="2"/>
        <v>{"</v>
      </c>
      <c r="S53" s="6" t="str">
        <f t="shared" si="3"/>
        <v>"</v>
      </c>
      <c r="T53" s="6" t="str">
        <f t="shared" si="4"/>
        <v xml:space="preserve">: </v>
      </c>
      <c r="U53" s="6" t="str">
        <f t="shared" si="5"/>
        <v>100.0</v>
      </c>
      <c r="V53" s="6" t="str">
        <f t="shared" si="6"/>
        <v>}</v>
      </c>
      <c r="X53" s="10" t="str">
        <f t="shared" si="9"/>
        <v>15%</v>
      </c>
      <c r="Y53" s="6" t="str">
        <f t="shared" si="10"/>
        <v>صنف لتسجيل موازنة المبيعات 2024</v>
      </c>
      <c r="Z53" s="6">
        <f t="shared" si="11"/>
        <v>1</v>
      </c>
      <c r="AA53" s="29">
        <f t="shared" si="12"/>
        <v>84431</v>
      </c>
    </row>
    <row r="54" spans="1:27" x14ac:dyDescent="0.2">
      <c r="A54" s="6" t="s">
        <v>796</v>
      </c>
      <c r="B54" s="7">
        <v>45323</v>
      </c>
      <c r="C54" s="7" t="str">
        <f t="shared" si="13"/>
        <v/>
      </c>
      <c r="D54" s="7">
        <v>45351</v>
      </c>
      <c r="E54" s="7" t="str">
        <f t="shared" si="14"/>
        <v/>
      </c>
      <c r="F54" s="7" t="str">
        <f t="shared" si="15"/>
        <v/>
      </c>
      <c r="G54" s="6">
        <v>8443.1</v>
      </c>
      <c r="H54" s="9">
        <f t="shared" si="0"/>
        <v>8443</v>
      </c>
      <c r="I54" s="6" t="str">
        <f>VLOOKUP(K54,'Customers VS CC'!$A$1:$G$9999,4,FALSE)</f>
        <v>شركة تحالف بكين و موبكو للمقاولات</v>
      </c>
      <c r="J54" s="6" t="str">
        <f t="shared" si="16"/>
        <v/>
      </c>
      <c r="K54" s="6">
        <v>10137</v>
      </c>
      <c r="L54" s="6">
        <f>VLOOKUP(K54,'CC Odoo'!$A$1:$E$998,4,FALSE)</f>
        <v>909</v>
      </c>
      <c r="M54" s="6" t="str">
        <f t="shared" si="1"/>
        <v>{"909": 100.0}</v>
      </c>
      <c r="N54" s="6" t="str">
        <f t="shared" si="7"/>
        <v>2010306</v>
      </c>
      <c r="O54" s="7">
        <v>45381</v>
      </c>
      <c r="P54" s="7" t="str">
        <f t="shared" si="8"/>
        <v/>
      </c>
      <c r="R54" s="6" t="str">
        <f t="shared" si="2"/>
        <v>{"</v>
      </c>
      <c r="S54" s="6" t="str">
        <f t="shared" si="3"/>
        <v>"</v>
      </c>
      <c r="T54" s="6" t="str">
        <f t="shared" si="4"/>
        <v xml:space="preserve">: </v>
      </c>
      <c r="U54" s="6" t="str">
        <f t="shared" si="5"/>
        <v>100.0</v>
      </c>
      <c r="V54" s="6" t="str">
        <f t="shared" si="6"/>
        <v>}</v>
      </c>
      <c r="X54" s="10" t="str">
        <f t="shared" si="9"/>
        <v>15%</v>
      </c>
      <c r="Y54" s="6" t="str">
        <f t="shared" si="10"/>
        <v>خصم دفعة مقدمة</v>
      </c>
      <c r="Z54" s="6">
        <f t="shared" si="11"/>
        <v>-1</v>
      </c>
      <c r="AA54" s="29">
        <f t="shared" si="12"/>
        <v>-8443</v>
      </c>
    </row>
    <row r="55" spans="1:27" x14ac:dyDescent="0.2">
      <c r="A55" s="6" t="s">
        <v>794</v>
      </c>
      <c r="B55" s="7">
        <v>45323</v>
      </c>
      <c r="C55" s="7">
        <f t="shared" si="13"/>
        <v>45323</v>
      </c>
      <c r="D55" s="7">
        <v>45351</v>
      </c>
      <c r="E55" s="7">
        <f t="shared" si="14"/>
        <v>45351</v>
      </c>
      <c r="F55" s="7">
        <f t="shared" si="15"/>
        <v>45351</v>
      </c>
      <c r="G55" s="6">
        <v>628768.05000000005</v>
      </c>
      <c r="H55" s="9">
        <f t="shared" si="0"/>
        <v>628768</v>
      </c>
      <c r="I55" s="6" t="str">
        <f>VLOOKUP(K55,'Customers VS CC'!$A$1:$G$9999,4,FALSE)</f>
        <v>شركة مديدة للرعاية الطبية</v>
      </c>
      <c r="J55" s="6" t="str">
        <f t="shared" si="16"/>
        <v>شركة مديدة للرعاية الطبية</v>
      </c>
      <c r="K55" s="6">
        <v>10245</v>
      </c>
      <c r="L55" s="6">
        <f>VLOOKUP(K55,'CC Odoo'!$A$1:$E$998,4,FALSE)</f>
        <v>1017</v>
      </c>
      <c r="M55" s="6" t="str">
        <f t="shared" si="1"/>
        <v>{"1017": 100.0}</v>
      </c>
      <c r="N55" s="6" t="str">
        <f t="shared" si="7"/>
        <v>4010202</v>
      </c>
      <c r="O55" s="7">
        <v>45366</v>
      </c>
      <c r="P55" s="7">
        <f t="shared" si="8"/>
        <v>45366</v>
      </c>
      <c r="R55" s="6" t="str">
        <f t="shared" si="2"/>
        <v>{"</v>
      </c>
      <c r="S55" s="6" t="str">
        <f t="shared" si="3"/>
        <v>"</v>
      </c>
      <c r="T55" s="6" t="str">
        <f t="shared" si="4"/>
        <v xml:space="preserve">: </v>
      </c>
      <c r="U55" s="6" t="str">
        <f t="shared" si="5"/>
        <v>100.0</v>
      </c>
      <c r="V55" s="6" t="str">
        <f t="shared" si="6"/>
        <v>}</v>
      </c>
      <c r="X55" s="10" t="str">
        <f t="shared" si="9"/>
        <v>15%</v>
      </c>
      <c r="Y55" s="6" t="str">
        <f t="shared" si="10"/>
        <v>صنف لتسجيل موازنة المبيعات 2024</v>
      </c>
      <c r="Z55" s="6">
        <f t="shared" si="11"/>
        <v>1</v>
      </c>
      <c r="AA55" s="29">
        <f t="shared" si="12"/>
        <v>628768</v>
      </c>
    </row>
    <row r="56" spans="1:27" x14ac:dyDescent="0.2">
      <c r="A56" s="6" t="s">
        <v>795</v>
      </c>
      <c r="B56" s="7">
        <v>45323</v>
      </c>
      <c r="C56" s="7" t="str">
        <f t="shared" si="13"/>
        <v/>
      </c>
      <c r="D56" s="7">
        <v>45351</v>
      </c>
      <c r="E56" s="7" t="str">
        <f t="shared" si="14"/>
        <v/>
      </c>
      <c r="F56" s="7" t="str">
        <f t="shared" si="15"/>
        <v/>
      </c>
      <c r="G56" s="6">
        <v>188630.41500000001</v>
      </c>
      <c r="H56" s="9">
        <f t="shared" si="0"/>
        <v>188630</v>
      </c>
      <c r="I56" s="6" t="str">
        <f>VLOOKUP(K56,'Customers VS CC'!$A$1:$G$9999,4,FALSE)</f>
        <v>شركة مديدة للرعاية الطبية</v>
      </c>
      <c r="J56" s="6" t="str">
        <f t="shared" si="16"/>
        <v/>
      </c>
      <c r="K56" s="6">
        <v>10245</v>
      </c>
      <c r="L56" s="6">
        <f>VLOOKUP(K56,'CC Odoo'!$A$1:$E$998,4,FALSE)</f>
        <v>1017</v>
      </c>
      <c r="M56" s="6" t="str">
        <f t="shared" si="1"/>
        <v>{"1017": 100.0}</v>
      </c>
      <c r="N56" s="6" t="str">
        <f t="shared" si="7"/>
        <v>101011002</v>
      </c>
      <c r="O56" s="7">
        <v>45366</v>
      </c>
      <c r="P56" s="7" t="str">
        <f t="shared" si="8"/>
        <v/>
      </c>
      <c r="R56" s="6" t="str">
        <f t="shared" si="2"/>
        <v>{"</v>
      </c>
      <c r="S56" s="6" t="str">
        <f t="shared" si="3"/>
        <v>"</v>
      </c>
      <c r="T56" s="6" t="str">
        <f t="shared" si="4"/>
        <v xml:space="preserve">: </v>
      </c>
      <c r="U56" s="6" t="str">
        <f t="shared" si="5"/>
        <v>100.0</v>
      </c>
      <c r="V56" s="6" t="str">
        <f t="shared" si="6"/>
        <v>}</v>
      </c>
      <c r="X56" s="10" t="str">
        <f t="shared" si="9"/>
        <v/>
      </c>
      <c r="Y56" s="6" t="str">
        <f t="shared" si="10"/>
        <v>خصم ضمان أعمال</v>
      </c>
      <c r="Z56" s="6">
        <f t="shared" si="11"/>
        <v>-1</v>
      </c>
      <c r="AA56" s="29">
        <f t="shared" si="12"/>
        <v>-188630</v>
      </c>
    </row>
    <row r="57" spans="1:27" x14ac:dyDescent="0.2">
      <c r="A57" s="6" t="s">
        <v>796</v>
      </c>
      <c r="B57" s="7">
        <v>45323</v>
      </c>
      <c r="C57" s="7" t="str">
        <f t="shared" si="13"/>
        <v/>
      </c>
      <c r="D57" s="7">
        <v>45351</v>
      </c>
      <c r="E57" s="7" t="str">
        <f t="shared" si="14"/>
        <v/>
      </c>
      <c r="F57" s="7" t="str">
        <f t="shared" si="15"/>
        <v/>
      </c>
      <c r="G57" s="6">
        <v>31438.402500000004</v>
      </c>
      <c r="H57" s="9">
        <f t="shared" si="0"/>
        <v>31438</v>
      </c>
      <c r="I57" s="6" t="str">
        <f>VLOOKUP(K57,'Customers VS CC'!$A$1:$G$9999,4,FALSE)</f>
        <v>شركة مديدة للرعاية الطبية</v>
      </c>
      <c r="J57" s="6" t="str">
        <f t="shared" si="16"/>
        <v/>
      </c>
      <c r="K57" s="6">
        <v>10245</v>
      </c>
      <c r="L57" s="6">
        <f>VLOOKUP(K57,'CC Odoo'!$A$1:$E$998,4,FALSE)</f>
        <v>1017</v>
      </c>
      <c r="M57" s="6" t="str">
        <f t="shared" si="1"/>
        <v>{"1017": 100.0}</v>
      </c>
      <c r="N57" s="6" t="str">
        <f t="shared" si="7"/>
        <v>2010306</v>
      </c>
      <c r="O57" s="7">
        <v>45366</v>
      </c>
      <c r="P57" s="7" t="str">
        <f t="shared" si="8"/>
        <v/>
      </c>
      <c r="R57" s="6" t="str">
        <f t="shared" si="2"/>
        <v>{"</v>
      </c>
      <c r="S57" s="6" t="str">
        <f t="shared" si="3"/>
        <v>"</v>
      </c>
      <c r="T57" s="6" t="str">
        <f t="shared" si="4"/>
        <v xml:space="preserve">: </v>
      </c>
      <c r="U57" s="6" t="str">
        <f t="shared" si="5"/>
        <v>100.0</v>
      </c>
      <c r="V57" s="6" t="str">
        <f t="shared" si="6"/>
        <v>}</v>
      </c>
      <c r="X57" s="10" t="str">
        <f t="shared" si="9"/>
        <v>15%</v>
      </c>
      <c r="Y57" s="6" t="str">
        <f t="shared" si="10"/>
        <v>خصم دفعة مقدمة</v>
      </c>
      <c r="Z57" s="6">
        <f t="shared" si="11"/>
        <v>-1</v>
      </c>
      <c r="AA57" s="29">
        <f t="shared" si="12"/>
        <v>-31438</v>
      </c>
    </row>
    <row r="58" spans="1:27" x14ac:dyDescent="0.2">
      <c r="A58" s="6" t="s">
        <v>794</v>
      </c>
      <c r="B58" s="7">
        <v>45323</v>
      </c>
      <c r="C58" s="7">
        <f t="shared" si="13"/>
        <v>45323</v>
      </c>
      <c r="D58" s="7">
        <v>45351</v>
      </c>
      <c r="E58" s="7">
        <f t="shared" si="14"/>
        <v>45351</v>
      </c>
      <c r="F58" s="7">
        <f t="shared" si="15"/>
        <v>45351</v>
      </c>
      <c r="G58" s="6">
        <v>485485</v>
      </c>
      <c r="H58" s="9">
        <f t="shared" si="0"/>
        <v>485485</v>
      </c>
      <c r="I58" s="6" t="str">
        <f>VLOOKUP(K58,'Customers VS CC'!$A$1:$G$9999,4,FALSE)</f>
        <v>شركة امد العربية للاستثمار المحدودة</v>
      </c>
      <c r="J58" s="6" t="str">
        <f t="shared" si="16"/>
        <v>شركة امد العربية للاستثمار المحدودة</v>
      </c>
      <c r="K58" s="6">
        <v>10240</v>
      </c>
      <c r="L58" s="6">
        <f>VLOOKUP(K58,'CC Odoo'!$A$1:$E$998,4,FALSE)</f>
        <v>1012</v>
      </c>
      <c r="M58" s="6" t="str">
        <f t="shared" si="1"/>
        <v>{"1012": 100.0}</v>
      </c>
      <c r="N58" s="6" t="str">
        <f t="shared" si="7"/>
        <v>4010202</v>
      </c>
      <c r="O58" s="7">
        <v>45358</v>
      </c>
      <c r="P58" s="7">
        <f t="shared" si="8"/>
        <v>45358</v>
      </c>
      <c r="R58" s="6" t="str">
        <f t="shared" si="2"/>
        <v>{"</v>
      </c>
      <c r="S58" s="6" t="str">
        <f t="shared" si="3"/>
        <v>"</v>
      </c>
      <c r="T58" s="6" t="str">
        <f t="shared" si="4"/>
        <v xml:space="preserve">: </v>
      </c>
      <c r="U58" s="6" t="str">
        <f t="shared" si="5"/>
        <v>100.0</v>
      </c>
      <c r="V58" s="6" t="str">
        <f t="shared" si="6"/>
        <v>}</v>
      </c>
      <c r="X58" s="10" t="str">
        <f t="shared" si="9"/>
        <v>15%</v>
      </c>
      <c r="Y58" s="6" t="str">
        <f t="shared" si="10"/>
        <v>صنف لتسجيل موازنة المبيعات 2024</v>
      </c>
      <c r="Z58" s="6">
        <f t="shared" si="11"/>
        <v>1</v>
      </c>
      <c r="AA58" s="29">
        <f t="shared" si="12"/>
        <v>485485</v>
      </c>
    </row>
    <row r="59" spans="1:27" x14ac:dyDescent="0.2">
      <c r="A59" s="6" t="s">
        <v>795</v>
      </c>
      <c r="B59" s="7">
        <v>45323</v>
      </c>
      <c r="C59" s="7" t="str">
        <f t="shared" si="13"/>
        <v/>
      </c>
      <c r="D59" s="7">
        <v>45351</v>
      </c>
      <c r="E59" s="7" t="str">
        <f t="shared" si="14"/>
        <v/>
      </c>
      <c r="F59" s="7" t="str">
        <f t="shared" si="15"/>
        <v/>
      </c>
      <c r="G59" s="6">
        <v>145645.5</v>
      </c>
      <c r="H59" s="9">
        <f t="shared" si="0"/>
        <v>145646</v>
      </c>
      <c r="I59" s="6" t="str">
        <f>VLOOKUP(K59,'Customers VS CC'!$A$1:$G$9999,4,FALSE)</f>
        <v>شركة امد العربية للاستثمار المحدودة</v>
      </c>
      <c r="J59" s="6" t="str">
        <f t="shared" si="16"/>
        <v/>
      </c>
      <c r="K59" s="6">
        <v>10240</v>
      </c>
      <c r="L59" s="6">
        <f>VLOOKUP(K59,'CC Odoo'!$A$1:$E$998,4,FALSE)</f>
        <v>1012</v>
      </c>
      <c r="M59" s="6" t="str">
        <f t="shared" si="1"/>
        <v>{"1012": 100.0}</v>
      </c>
      <c r="N59" s="6" t="str">
        <f t="shared" si="7"/>
        <v>101011002</v>
      </c>
      <c r="O59" s="7">
        <v>45358</v>
      </c>
      <c r="P59" s="7" t="str">
        <f t="shared" si="8"/>
        <v/>
      </c>
      <c r="R59" s="6" t="str">
        <f t="shared" si="2"/>
        <v>{"</v>
      </c>
      <c r="S59" s="6" t="str">
        <f t="shared" si="3"/>
        <v>"</v>
      </c>
      <c r="T59" s="6" t="str">
        <f t="shared" si="4"/>
        <v xml:space="preserve">: </v>
      </c>
      <c r="U59" s="6" t="str">
        <f t="shared" si="5"/>
        <v>100.0</v>
      </c>
      <c r="V59" s="6" t="str">
        <f t="shared" si="6"/>
        <v>}</v>
      </c>
      <c r="X59" s="10" t="str">
        <f t="shared" si="9"/>
        <v/>
      </c>
      <c r="Y59" s="6" t="str">
        <f t="shared" si="10"/>
        <v>خصم ضمان أعمال</v>
      </c>
      <c r="Z59" s="6">
        <f t="shared" si="11"/>
        <v>-1</v>
      </c>
      <c r="AA59" s="29">
        <f t="shared" si="12"/>
        <v>-145646</v>
      </c>
    </row>
    <row r="60" spans="1:27" x14ac:dyDescent="0.2">
      <c r="A60" s="6" t="s">
        <v>794</v>
      </c>
      <c r="B60" s="7">
        <v>45323</v>
      </c>
      <c r="C60" s="7">
        <f t="shared" si="13"/>
        <v>45323</v>
      </c>
      <c r="D60" s="7">
        <v>45351</v>
      </c>
      <c r="E60" s="7">
        <f t="shared" si="14"/>
        <v>45351</v>
      </c>
      <c r="F60" s="7">
        <f t="shared" si="15"/>
        <v>45351</v>
      </c>
      <c r="G60" s="6">
        <v>250077</v>
      </c>
      <c r="H60" s="9">
        <f t="shared" si="0"/>
        <v>250077</v>
      </c>
      <c r="I60" s="6" t="str">
        <f>VLOOKUP(K60,'Customers VS CC'!$A$1:$G$9999,4,FALSE)</f>
        <v>شركة الراشد للتجارة والمقاولات</v>
      </c>
      <c r="J60" s="6" t="str">
        <f t="shared" si="16"/>
        <v>شركة الراشد للتجارة والمقاولات</v>
      </c>
      <c r="K60" s="6">
        <v>10088</v>
      </c>
      <c r="L60" s="6">
        <f>VLOOKUP(K60,'CC Odoo'!$A$1:$E$998,4,FALSE)</f>
        <v>860</v>
      </c>
      <c r="M60" s="6" t="str">
        <f t="shared" si="1"/>
        <v>{"860": 100.0}</v>
      </c>
      <c r="N60" s="6" t="str">
        <f t="shared" si="7"/>
        <v>4010202</v>
      </c>
      <c r="O60" s="7">
        <v>45381</v>
      </c>
      <c r="P60" s="7">
        <f t="shared" si="8"/>
        <v>45381</v>
      </c>
      <c r="R60" s="6" t="str">
        <f t="shared" si="2"/>
        <v>{"</v>
      </c>
      <c r="S60" s="6" t="str">
        <f t="shared" si="3"/>
        <v>"</v>
      </c>
      <c r="T60" s="6" t="str">
        <f t="shared" si="4"/>
        <v xml:space="preserve">: </v>
      </c>
      <c r="U60" s="6" t="str">
        <f t="shared" si="5"/>
        <v>100.0</v>
      </c>
      <c r="V60" s="6" t="str">
        <f t="shared" si="6"/>
        <v>}</v>
      </c>
      <c r="X60" s="10" t="str">
        <f t="shared" si="9"/>
        <v>15%</v>
      </c>
      <c r="Y60" s="6" t="str">
        <f t="shared" si="10"/>
        <v>صنف لتسجيل موازنة المبيعات 2024</v>
      </c>
      <c r="Z60" s="6">
        <f t="shared" si="11"/>
        <v>1</v>
      </c>
      <c r="AA60" s="29">
        <f t="shared" si="12"/>
        <v>250077</v>
      </c>
    </row>
    <row r="61" spans="1:27" x14ac:dyDescent="0.2">
      <c r="A61" s="6" t="s">
        <v>796</v>
      </c>
      <c r="B61" s="7">
        <v>45323</v>
      </c>
      <c r="C61" s="7" t="str">
        <f t="shared" si="13"/>
        <v/>
      </c>
      <c r="D61" s="7">
        <v>45351</v>
      </c>
      <c r="E61" s="7" t="str">
        <f t="shared" si="14"/>
        <v/>
      </c>
      <c r="F61" s="7" t="str">
        <f t="shared" si="15"/>
        <v/>
      </c>
      <c r="G61" s="6">
        <v>0</v>
      </c>
      <c r="H61" s="9">
        <f t="shared" si="0"/>
        <v>0</v>
      </c>
      <c r="I61" s="6" t="str">
        <f>VLOOKUP(K61,'Customers VS CC'!$A$1:$G$9999,4,FALSE)</f>
        <v>شركة الراشد للتجارة والمقاولات</v>
      </c>
      <c r="J61" s="6" t="str">
        <f t="shared" si="16"/>
        <v/>
      </c>
      <c r="K61" s="6">
        <v>10088</v>
      </c>
      <c r="L61" s="6">
        <f>VLOOKUP(K61,'CC Odoo'!$A$1:$E$998,4,FALSE)</f>
        <v>860</v>
      </c>
      <c r="M61" s="6" t="str">
        <f t="shared" si="1"/>
        <v>{"860": 100.0}</v>
      </c>
      <c r="N61" s="6" t="str">
        <f t="shared" si="7"/>
        <v>2010306</v>
      </c>
      <c r="O61" s="7">
        <v>45381</v>
      </c>
      <c r="P61" s="7" t="str">
        <f t="shared" si="8"/>
        <v/>
      </c>
      <c r="R61" s="6" t="str">
        <f t="shared" si="2"/>
        <v>{"</v>
      </c>
      <c r="S61" s="6" t="str">
        <f t="shared" si="3"/>
        <v>"</v>
      </c>
      <c r="T61" s="6" t="str">
        <f t="shared" si="4"/>
        <v xml:space="preserve">: </v>
      </c>
      <c r="U61" s="6" t="str">
        <f t="shared" si="5"/>
        <v>100.0</v>
      </c>
      <c r="V61" s="6" t="str">
        <f t="shared" si="6"/>
        <v>}</v>
      </c>
      <c r="X61" s="10" t="str">
        <f t="shared" si="9"/>
        <v>15%</v>
      </c>
      <c r="Y61" s="6" t="str">
        <f t="shared" si="10"/>
        <v>خصم دفعة مقدمة</v>
      </c>
      <c r="Z61" s="6">
        <f t="shared" si="11"/>
        <v>-1</v>
      </c>
      <c r="AA61" s="29">
        <f t="shared" si="12"/>
        <v>0</v>
      </c>
    </row>
    <row r="62" spans="1:27" x14ac:dyDescent="0.2">
      <c r="A62" s="6" t="s">
        <v>794</v>
      </c>
      <c r="B62" s="7">
        <v>45323</v>
      </c>
      <c r="C62" s="7">
        <f t="shared" si="13"/>
        <v>45323</v>
      </c>
      <c r="D62" s="7">
        <v>45351</v>
      </c>
      <c r="E62" s="7">
        <f t="shared" si="14"/>
        <v>45351</v>
      </c>
      <c r="F62" s="7">
        <f t="shared" si="15"/>
        <v>45351</v>
      </c>
      <c r="G62" s="6">
        <v>700000</v>
      </c>
      <c r="H62" s="9">
        <f t="shared" si="0"/>
        <v>700000</v>
      </c>
      <c r="I62" s="6" t="str">
        <f>VLOOKUP(K62,'Customers VS CC'!$A$1:$G$9999,4,FALSE)</f>
        <v>شركة ارميتال للصناعات المعدنيه المحدوده</v>
      </c>
      <c r="J62" s="6" t="str">
        <f t="shared" si="16"/>
        <v>شركة ارميتال للصناعات المعدنيه المحدوده</v>
      </c>
      <c r="K62" s="6">
        <v>10080</v>
      </c>
      <c r="L62" s="6">
        <f>VLOOKUP(K62,'CC Odoo'!$A$1:$E$998,4,FALSE)</f>
        <v>854</v>
      </c>
      <c r="M62" s="6" t="str">
        <f t="shared" si="1"/>
        <v>{"854": 100.0}</v>
      </c>
      <c r="N62" s="6" t="str">
        <f t="shared" si="7"/>
        <v>4010202</v>
      </c>
      <c r="O62" s="7">
        <v>45441</v>
      </c>
      <c r="P62" s="7">
        <f t="shared" si="8"/>
        <v>45441</v>
      </c>
      <c r="R62" s="6" t="str">
        <f t="shared" si="2"/>
        <v>{"</v>
      </c>
      <c r="S62" s="6" t="str">
        <f t="shared" si="3"/>
        <v>"</v>
      </c>
      <c r="T62" s="6" t="str">
        <f t="shared" si="4"/>
        <v xml:space="preserve">: </v>
      </c>
      <c r="U62" s="6" t="str">
        <f t="shared" si="5"/>
        <v>100.0</v>
      </c>
      <c r="V62" s="6" t="str">
        <f t="shared" si="6"/>
        <v>}</v>
      </c>
      <c r="X62" s="10" t="str">
        <f t="shared" si="9"/>
        <v>15%</v>
      </c>
      <c r="Y62" s="6" t="str">
        <f t="shared" si="10"/>
        <v>صنف لتسجيل موازنة المبيعات 2024</v>
      </c>
      <c r="Z62" s="6">
        <f t="shared" si="11"/>
        <v>1</v>
      </c>
      <c r="AA62" s="29">
        <f t="shared" si="12"/>
        <v>700000</v>
      </c>
    </row>
    <row r="63" spans="1:27" x14ac:dyDescent="0.2">
      <c r="A63" s="6" t="s">
        <v>795</v>
      </c>
      <c r="B63" s="7">
        <v>45323</v>
      </c>
      <c r="C63" s="7" t="str">
        <f t="shared" si="13"/>
        <v/>
      </c>
      <c r="D63" s="7">
        <v>45351</v>
      </c>
      <c r="E63" s="7" t="str">
        <f t="shared" si="14"/>
        <v/>
      </c>
      <c r="F63" s="7" t="str">
        <f t="shared" si="15"/>
        <v/>
      </c>
      <c r="G63" s="6">
        <v>280000</v>
      </c>
      <c r="H63" s="9">
        <f t="shared" si="0"/>
        <v>280000</v>
      </c>
      <c r="I63" s="6" t="str">
        <f>VLOOKUP(K63,'Customers VS CC'!$A$1:$G$9999,4,FALSE)</f>
        <v>شركة ارميتال للصناعات المعدنيه المحدوده</v>
      </c>
      <c r="J63" s="6" t="str">
        <f t="shared" si="16"/>
        <v/>
      </c>
      <c r="K63" s="6">
        <v>10080</v>
      </c>
      <c r="L63" s="6">
        <f>VLOOKUP(K63,'CC Odoo'!$A$1:$E$998,4,FALSE)</f>
        <v>854</v>
      </c>
      <c r="M63" s="6" t="str">
        <f t="shared" si="1"/>
        <v>{"854": 100.0}</v>
      </c>
      <c r="N63" s="6" t="str">
        <f t="shared" si="7"/>
        <v>101011002</v>
      </c>
      <c r="O63" s="7">
        <v>45441</v>
      </c>
      <c r="P63" s="7" t="str">
        <f t="shared" si="8"/>
        <v/>
      </c>
      <c r="R63" s="6" t="str">
        <f t="shared" si="2"/>
        <v>{"</v>
      </c>
      <c r="S63" s="6" t="str">
        <f t="shared" si="3"/>
        <v>"</v>
      </c>
      <c r="T63" s="6" t="str">
        <f t="shared" si="4"/>
        <v xml:space="preserve">: </v>
      </c>
      <c r="U63" s="6" t="str">
        <f t="shared" si="5"/>
        <v>100.0</v>
      </c>
      <c r="V63" s="6" t="str">
        <f t="shared" si="6"/>
        <v>}</v>
      </c>
      <c r="X63" s="10" t="str">
        <f t="shared" si="9"/>
        <v/>
      </c>
      <c r="Y63" s="6" t="str">
        <f t="shared" si="10"/>
        <v>خصم ضمان أعمال</v>
      </c>
      <c r="Z63" s="6">
        <f t="shared" si="11"/>
        <v>-1</v>
      </c>
      <c r="AA63" s="29">
        <f t="shared" si="12"/>
        <v>-280000</v>
      </c>
    </row>
    <row r="64" spans="1:27" x14ac:dyDescent="0.2">
      <c r="A64" s="6" t="s">
        <v>796</v>
      </c>
      <c r="B64" s="7">
        <v>45323</v>
      </c>
      <c r="C64" s="7" t="str">
        <f t="shared" si="13"/>
        <v/>
      </c>
      <c r="D64" s="7">
        <v>45351</v>
      </c>
      <c r="E64" s="7" t="str">
        <f t="shared" si="14"/>
        <v/>
      </c>
      <c r="F64" s="7" t="str">
        <f t="shared" si="15"/>
        <v/>
      </c>
      <c r="G64" s="6">
        <v>70000</v>
      </c>
      <c r="H64" s="9">
        <f t="shared" si="0"/>
        <v>70000</v>
      </c>
      <c r="I64" s="6" t="str">
        <f>VLOOKUP(K64,'Customers VS CC'!$A$1:$G$9999,4,FALSE)</f>
        <v>شركة ارميتال للصناعات المعدنيه المحدوده</v>
      </c>
      <c r="J64" s="6" t="str">
        <f t="shared" si="16"/>
        <v/>
      </c>
      <c r="K64" s="6">
        <v>10080</v>
      </c>
      <c r="L64" s="6">
        <f>VLOOKUP(K64,'CC Odoo'!$A$1:$E$998,4,FALSE)</f>
        <v>854</v>
      </c>
      <c r="M64" s="6" t="str">
        <f t="shared" si="1"/>
        <v>{"854": 100.0}</v>
      </c>
      <c r="N64" s="6" t="str">
        <f t="shared" si="7"/>
        <v>2010306</v>
      </c>
      <c r="O64" s="7">
        <v>45441</v>
      </c>
      <c r="P64" s="7" t="str">
        <f t="shared" si="8"/>
        <v/>
      </c>
      <c r="R64" s="6" t="str">
        <f t="shared" si="2"/>
        <v>{"</v>
      </c>
      <c r="S64" s="6" t="str">
        <f t="shared" si="3"/>
        <v>"</v>
      </c>
      <c r="T64" s="6" t="str">
        <f t="shared" si="4"/>
        <v xml:space="preserve">: </v>
      </c>
      <c r="U64" s="6" t="str">
        <f t="shared" si="5"/>
        <v>100.0</v>
      </c>
      <c r="V64" s="6" t="str">
        <f t="shared" si="6"/>
        <v>}</v>
      </c>
      <c r="X64" s="10" t="str">
        <f t="shared" si="9"/>
        <v>15%</v>
      </c>
      <c r="Y64" s="6" t="str">
        <f t="shared" si="10"/>
        <v>خصم دفعة مقدمة</v>
      </c>
      <c r="Z64" s="6">
        <f t="shared" si="11"/>
        <v>-1</v>
      </c>
      <c r="AA64" s="29">
        <f t="shared" si="12"/>
        <v>-70000</v>
      </c>
    </row>
    <row r="65" spans="1:27" x14ac:dyDescent="0.2">
      <c r="A65" s="6" t="s">
        <v>794</v>
      </c>
      <c r="B65" s="7">
        <v>45323</v>
      </c>
      <c r="C65" s="7">
        <f t="shared" si="13"/>
        <v>45323</v>
      </c>
      <c r="D65" s="7">
        <v>45351</v>
      </c>
      <c r="E65" s="7">
        <f t="shared" si="14"/>
        <v>45351</v>
      </c>
      <c r="F65" s="7">
        <f t="shared" si="15"/>
        <v>45351</v>
      </c>
      <c r="G65" s="6">
        <v>134882.40999999992</v>
      </c>
      <c r="H65" s="9">
        <f t="shared" si="0"/>
        <v>134882</v>
      </c>
      <c r="I65" s="6" t="str">
        <f>VLOOKUP(K65,'Customers VS CC'!$A$1:$G$9999,4,FALSE)</f>
        <v>New Care Medical Clinics Building</v>
      </c>
      <c r="J65" s="6" t="str">
        <f t="shared" si="16"/>
        <v>New Care Medical Clinics Building</v>
      </c>
      <c r="K65" s="6">
        <v>10241</v>
      </c>
      <c r="L65" s="6">
        <f>VLOOKUP(K65,'CC Odoo'!$A$1:$E$998,4,FALSE)</f>
        <v>1013</v>
      </c>
      <c r="M65" s="6" t="str">
        <f t="shared" si="1"/>
        <v>{"1013": 100.0}</v>
      </c>
      <c r="N65" s="6" t="str">
        <f t="shared" si="7"/>
        <v>4010202</v>
      </c>
      <c r="O65" s="7">
        <v>45366</v>
      </c>
      <c r="P65" s="7">
        <f t="shared" si="8"/>
        <v>45366</v>
      </c>
      <c r="R65" s="6" t="str">
        <f t="shared" si="2"/>
        <v>{"</v>
      </c>
      <c r="S65" s="6" t="str">
        <f t="shared" si="3"/>
        <v>"</v>
      </c>
      <c r="T65" s="6" t="str">
        <f t="shared" si="4"/>
        <v xml:space="preserve">: </v>
      </c>
      <c r="U65" s="6" t="str">
        <f t="shared" si="5"/>
        <v>100.0</v>
      </c>
      <c r="V65" s="6" t="str">
        <f t="shared" si="6"/>
        <v>}</v>
      </c>
      <c r="X65" s="10" t="str">
        <f t="shared" si="9"/>
        <v>15%</v>
      </c>
      <c r="Y65" s="6" t="str">
        <f t="shared" si="10"/>
        <v>صنف لتسجيل موازنة المبيعات 2024</v>
      </c>
      <c r="Z65" s="6">
        <f t="shared" si="11"/>
        <v>1</v>
      </c>
      <c r="AA65" s="29">
        <f t="shared" si="12"/>
        <v>134882</v>
      </c>
    </row>
    <row r="66" spans="1:27" x14ac:dyDescent="0.2">
      <c r="A66" s="6" t="s">
        <v>795</v>
      </c>
      <c r="B66" s="7">
        <v>45323</v>
      </c>
      <c r="C66" s="7" t="str">
        <f t="shared" si="13"/>
        <v/>
      </c>
      <c r="D66" s="7">
        <v>45351</v>
      </c>
      <c r="E66" s="7" t="str">
        <f t="shared" si="14"/>
        <v/>
      </c>
      <c r="F66" s="7" t="str">
        <f t="shared" si="15"/>
        <v/>
      </c>
      <c r="G66" s="6">
        <v>0</v>
      </c>
      <c r="H66" s="9">
        <f t="shared" ref="H66:H129" si="17">ROUND(G66,0)</f>
        <v>0</v>
      </c>
      <c r="I66" s="6" t="str">
        <f>VLOOKUP(K66,'Customers VS CC'!$A$1:$G$9999,4,FALSE)</f>
        <v>New Care Medical Clinics Building</v>
      </c>
      <c r="J66" s="6" t="str">
        <f t="shared" si="16"/>
        <v/>
      </c>
      <c r="K66" s="6">
        <v>10241</v>
      </c>
      <c r="L66" s="6">
        <f>VLOOKUP(K66,'CC Odoo'!$A$1:$E$998,4,FALSE)</f>
        <v>1013</v>
      </c>
      <c r="M66" s="6" t="str">
        <f t="shared" ref="M66:M129" si="18">R66&amp;L66&amp;S66&amp;T66&amp;U66&amp;V66</f>
        <v>{"1013": 100.0}</v>
      </c>
      <c r="N66" s="6" t="str">
        <f t="shared" si="7"/>
        <v>101011002</v>
      </c>
      <c r="O66" s="7">
        <v>45366</v>
      </c>
      <c r="P66" s="7" t="str">
        <f t="shared" si="8"/>
        <v/>
      </c>
      <c r="R66" s="6" t="str">
        <f t="shared" ref="R66:R129" si="19">"{"""</f>
        <v>{"</v>
      </c>
      <c r="S66" s="6" t="str">
        <f t="shared" ref="S66:S129" si="20">""""</f>
        <v>"</v>
      </c>
      <c r="T66" s="6" t="str">
        <f t="shared" ref="T66:T129" si="21">": "</f>
        <v xml:space="preserve">: </v>
      </c>
      <c r="U66" s="6" t="str">
        <f t="shared" ref="U66:U129" si="22">"100.0"</f>
        <v>100.0</v>
      </c>
      <c r="V66" s="6" t="str">
        <f t="shared" ref="V66:V129" si="23">"}"</f>
        <v>}</v>
      </c>
      <c r="X66" s="10" t="str">
        <f t="shared" si="9"/>
        <v/>
      </c>
      <c r="Y66" s="6" t="str">
        <f t="shared" si="10"/>
        <v>خصم ضمان أعمال</v>
      </c>
      <c r="Z66" s="6">
        <f t="shared" si="11"/>
        <v>-1</v>
      </c>
      <c r="AA66" s="29">
        <f t="shared" si="12"/>
        <v>0</v>
      </c>
    </row>
    <row r="67" spans="1:27" x14ac:dyDescent="0.2">
      <c r="A67" s="6" t="s">
        <v>796</v>
      </c>
      <c r="B67" s="7">
        <v>45323</v>
      </c>
      <c r="C67" s="7" t="str">
        <f t="shared" si="13"/>
        <v/>
      </c>
      <c r="D67" s="7">
        <v>45351</v>
      </c>
      <c r="E67" s="7" t="str">
        <f t="shared" si="14"/>
        <v/>
      </c>
      <c r="F67" s="7" t="str">
        <f t="shared" si="15"/>
        <v/>
      </c>
      <c r="G67" s="6">
        <v>0</v>
      </c>
      <c r="H67" s="9">
        <f t="shared" si="17"/>
        <v>0</v>
      </c>
      <c r="I67" s="6" t="str">
        <f>VLOOKUP(K67,'Customers VS CC'!$A$1:$G$9999,4,FALSE)</f>
        <v>New Care Medical Clinics Building</v>
      </c>
      <c r="J67" s="6" t="str">
        <f t="shared" si="16"/>
        <v/>
      </c>
      <c r="K67" s="6">
        <v>10241</v>
      </c>
      <c r="L67" s="6">
        <f>VLOOKUP(K67,'CC Odoo'!$A$1:$E$998,4,FALSE)</f>
        <v>1013</v>
      </c>
      <c r="M67" s="6" t="str">
        <f t="shared" si="18"/>
        <v>{"1013": 100.0}</v>
      </c>
      <c r="N67" s="6" t="str">
        <f t="shared" ref="N67:N130" si="24">IF(A67="TOTAL WORKS","4010202",IF(A67="ADV. PAYMENT","101011002","2010306"))</f>
        <v>2010306</v>
      </c>
      <c r="O67" s="7">
        <v>45366</v>
      </c>
      <c r="P67" s="7" t="str">
        <f t="shared" ref="P67:P130" si="25">IF(F67&lt;&gt;"",O67,"")</f>
        <v/>
      </c>
      <c r="R67" s="6" t="str">
        <f t="shared" si="19"/>
        <v>{"</v>
      </c>
      <c r="S67" s="6" t="str">
        <f t="shared" si="20"/>
        <v>"</v>
      </c>
      <c r="T67" s="6" t="str">
        <f t="shared" si="21"/>
        <v xml:space="preserve">: </v>
      </c>
      <c r="U67" s="6" t="str">
        <f t="shared" si="22"/>
        <v>100.0</v>
      </c>
      <c r="V67" s="6" t="str">
        <f t="shared" si="23"/>
        <v>}</v>
      </c>
      <c r="X67" s="10" t="str">
        <f t="shared" ref="X67:X130" si="26">IF(OR(N67="2010306",N67="4010202"),"15%","")</f>
        <v>15%</v>
      </c>
      <c r="Y67" s="6" t="str">
        <f t="shared" ref="Y67:Y130" si="27">IF(N67="4010202","صنف لتسجيل موازنة المبيعات 2024",IF(N67="2010306","خصم دفعة مقدمة","خصم ضمان أعمال"))</f>
        <v>خصم دفعة مقدمة</v>
      </c>
      <c r="Z67" s="6">
        <f t="shared" ref="Z67:Z130" si="28">IF(N67="4010202",1,IF(N67="2010306",-1,IF(N67="4010403",1,IF(N67="101011002",-1,-1))))</f>
        <v>-1</v>
      </c>
      <c r="AA67" s="29">
        <f t="shared" ref="AA67:AA130" si="29">H67*Z67</f>
        <v>0</v>
      </c>
    </row>
    <row r="68" spans="1:27" x14ac:dyDescent="0.2">
      <c r="A68" s="6" t="s">
        <v>794</v>
      </c>
      <c r="B68" s="7">
        <v>45323</v>
      </c>
      <c r="C68" s="7">
        <f t="shared" ref="C68:C131" si="30">IF(K68&lt;&gt;K67,B68,"")</f>
        <v>45323</v>
      </c>
      <c r="D68" s="7">
        <v>45351</v>
      </c>
      <c r="E68" s="7">
        <f t="shared" ref="E68:E131" si="31">IF(K68&lt;&gt;K67,D68,"")</f>
        <v>45351</v>
      </c>
      <c r="F68" s="7">
        <f t="shared" ref="F68:F131" si="32">IF(K68&lt;&gt;K67,D68,"")</f>
        <v>45351</v>
      </c>
      <c r="G68" s="6">
        <v>3125000</v>
      </c>
      <c r="H68" s="9">
        <f t="shared" si="17"/>
        <v>3125000</v>
      </c>
      <c r="I68" s="6" t="str">
        <f>VLOOKUP(K68,'Customers VS CC'!$A$1:$G$9999,4,FALSE)</f>
        <v>شركة بى اى سى العربية المحدودة</v>
      </c>
      <c r="J68" s="6" t="str">
        <f t="shared" ref="J68:J131" si="33">IF(K68&lt;&gt;K67,I68,"")</f>
        <v>شركة بى اى سى العربية المحدودة</v>
      </c>
      <c r="K68" s="6">
        <v>10234</v>
      </c>
      <c r="L68" s="6">
        <f>VLOOKUP(K68,'CC Odoo'!$A$1:$E$998,4,FALSE)</f>
        <v>1006</v>
      </c>
      <c r="M68" s="6" t="str">
        <f t="shared" si="18"/>
        <v>{"1006": 100.0}</v>
      </c>
      <c r="N68" s="6" t="str">
        <f t="shared" si="24"/>
        <v>4010202</v>
      </c>
      <c r="O68" s="7">
        <v>45381</v>
      </c>
      <c r="P68" s="7">
        <f t="shared" si="25"/>
        <v>45381</v>
      </c>
      <c r="R68" s="6" t="str">
        <f t="shared" si="19"/>
        <v>{"</v>
      </c>
      <c r="S68" s="6" t="str">
        <f t="shared" si="20"/>
        <v>"</v>
      </c>
      <c r="T68" s="6" t="str">
        <f t="shared" si="21"/>
        <v xml:space="preserve">: </v>
      </c>
      <c r="U68" s="6" t="str">
        <f t="shared" si="22"/>
        <v>100.0</v>
      </c>
      <c r="V68" s="6" t="str">
        <f t="shared" si="23"/>
        <v>}</v>
      </c>
      <c r="X68" s="10" t="str">
        <f t="shared" si="26"/>
        <v>15%</v>
      </c>
      <c r="Y68" s="6" t="str">
        <f t="shared" si="27"/>
        <v>صنف لتسجيل موازنة المبيعات 2024</v>
      </c>
      <c r="Z68" s="6">
        <f t="shared" si="28"/>
        <v>1</v>
      </c>
      <c r="AA68" s="29">
        <f t="shared" si="29"/>
        <v>3125000</v>
      </c>
    </row>
    <row r="69" spans="1:27" x14ac:dyDescent="0.2">
      <c r="A69" s="6" t="s">
        <v>795</v>
      </c>
      <c r="B69" s="7">
        <v>45323</v>
      </c>
      <c r="C69" s="7" t="str">
        <f t="shared" si="30"/>
        <v/>
      </c>
      <c r="D69" s="7">
        <v>45351</v>
      </c>
      <c r="E69" s="7" t="str">
        <f t="shared" si="31"/>
        <v/>
      </c>
      <c r="F69" s="7" t="str">
        <f t="shared" si="32"/>
        <v/>
      </c>
      <c r="G69" s="6">
        <v>781250</v>
      </c>
      <c r="H69" s="9">
        <f t="shared" si="17"/>
        <v>781250</v>
      </c>
      <c r="I69" s="6" t="str">
        <f>VLOOKUP(K69,'Customers VS CC'!$A$1:$G$9999,4,FALSE)</f>
        <v>شركة بى اى سى العربية المحدودة</v>
      </c>
      <c r="J69" s="6" t="str">
        <f t="shared" si="33"/>
        <v/>
      </c>
      <c r="K69" s="6">
        <v>10234</v>
      </c>
      <c r="L69" s="6">
        <f>VLOOKUP(K69,'CC Odoo'!$A$1:$E$998,4,FALSE)</f>
        <v>1006</v>
      </c>
      <c r="M69" s="6" t="str">
        <f t="shared" si="18"/>
        <v>{"1006": 100.0}</v>
      </c>
      <c r="N69" s="6" t="str">
        <f t="shared" si="24"/>
        <v>101011002</v>
      </c>
      <c r="O69" s="7">
        <v>45381</v>
      </c>
      <c r="P69" s="7" t="str">
        <f t="shared" si="25"/>
        <v/>
      </c>
      <c r="R69" s="6" t="str">
        <f t="shared" si="19"/>
        <v>{"</v>
      </c>
      <c r="S69" s="6" t="str">
        <f t="shared" si="20"/>
        <v>"</v>
      </c>
      <c r="T69" s="6" t="str">
        <f t="shared" si="21"/>
        <v xml:space="preserve">: </v>
      </c>
      <c r="U69" s="6" t="str">
        <f t="shared" si="22"/>
        <v>100.0</v>
      </c>
      <c r="V69" s="6" t="str">
        <f t="shared" si="23"/>
        <v>}</v>
      </c>
      <c r="X69" s="10" t="str">
        <f t="shared" si="26"/>
        <v/>
      </c>
      <c r="Y69" s="6" t="str">
        <f t="shared" si="27"/>
        <v>خصم ضمان أعمال</v>
      </c>
      <c r="Z69" s="6">
        <f t="shared" si="28"/>
        <v>-1</v>
      </c>
      <c r="AA69" s="29">
        <f t="shared" si="29"/>
        <v>-781250</v>
      </c>
    </row>
    <row r="70" spans="1:27" x14ac:dyDescent="0.2">
      <c r="A70" s="6" t="s">
        <v>796</v>
      </c>
      <c r="B70" s="7">
        <v>45323</v>
      </c>
      <c r="C70" s="7" t="str">
        <f t="shared" si="30"/>
        <v/>
      </c>
      <c r="D70" s="7">
        <v>45351</v>
      </c>
      <c r="E70" s="7" t="str">
        <f t="shared" si="31"/>
        <v/>
      </c>
      <c r="F70" s="7" t="str">
        <f t="shared" si="32"/>
        <v/>
      </c>
      <c r="G70" s="6">
        <v>312500</v>
      </c>
      <c r="H70" s="9">
        <f t="shared" si="17"/>
        <v>312500</v>
      </c>
      <c r="I70" s="6" t="str">
        <f>VLOOKUP(K70,'Customers VS CC'!$A$1:$G$9999,4,FALSE)</f>
        <v>شركة بى اى سى العربية المحدودة</v>
      </c>
      <c r="J70" s="6" t="str">
        <f t="shared" si="33"/>
        <v/>
      </c>
      <c r="K70" s="6">
        <v>10234</v>
      </c>
      <c r="L70" s="6">
        <f>VLOOKUP(K70,'CC Odoo'!$A$1:$E$998,4,FALSE)</f>
        <v>1006</v>
      </c>
      <c r="M70" s="6" t="str">
        <f t="shared" si="18"/>
        <v>{"1006": 100.0}</v>
      </c>
      <c r="N70" s="6" t="str">
        <f t="shared" si="24"/>
        <v>2010306</v>
      </c>
      <c r="O70" s="7">
        <v>45381</v>
      </c>
      <c r="P70" s="7" t="str">
        <f t="shared" si="25"/>
        <v/>
      </c>
      <c r="R70" s="6" t="str">
        <f t="shared" si="19"/>
        <v>{"</v>
      </c>
      <c r="S70" s="6" t="str">
        <f t="shared" si="20"/>
        <v>"</v>
      </c>
      <c r="T70" s="6" t="str">
        <f t="shared" si="21"/>
        <v xml:space="preserve">: </v>
      </c>
      <c r="U70" s="6" t="str">
        <f t="shared" si="22"/>
        <v>100.0</v>
      </c>
      <c r="V70" s="6" t="str">
        <f t="shared" si="23"/>
        <v>}</v>
      </c>
      <c r="X70" s="10" t="str">
        <f t="shared" si="26"/>
        <v>15%</v>
      </c>
      <c r="Y70" s="6" t="str">
        <f t="shared" si="27"/>
        <v>خصم دفعة مقدمة</v>
      </c>
      <c r="Z70" s="6">
        <f t="shared" si="28"/>
        <v>-1</v>
      </c>
      <c r="AA70" s="29">
        <f t="shared" si="29"/>
        <v>-312500</v>
      </c>
    </row>
    <row r="71" spans="1:27" x14ac:dyDescent="0.2">
      <c r="A71" s="6" t="s">
        <v>794</v>
      </c>
      <c r="B71" s="7">
        <v>45323</v>
      </c>
      <c r="C71" s="7">
        <f t="shared" si="30"/>
        <v>45323</v>
      </c>
      <c r="D71" s="7">
        <v>45351</v>
      </c>
      <c r="E71" s="7">
        <f t="shared" si="31"/>
        <v>45351</v>
      </c>
      <c r="F71" s="7">
        <f t="shared" si="32"/>
        <v>45351</v>
      </c>
      <c r="G71" s="6">
        <v>1683605</v>
      </c>
      <c r="H71" s="9">
        <f t="shared" si="17"/>
        <v>1683605</v>
      </c>
      <c r="I71" s="6" t="str">
        <f>VLOOKUP(K71,'Customers VS CC'!$A$1:$G$9999,4,FALSE)</f>
        <v>المشروع المشترك للأعمال المدنية</v>
      </c>
      <c r="J71" s="6" t="str">
        <f t="shared" si="33"/>
        <v>المشروع المشترك للأعمال المدنية</v>
      </c>
      <c r="K71" s="6">
        <v>10134</v>
      </c>
      <c r="L71" s="6">
        <f>VLOOKUP(K71,'CC Odoo'!$A$1:$E$998,4,FALSE)</f>
        <v>906</v>
      </c>
      <c r="M71" s="6" t="str">
        <f t="shared" si="18"/>
        <v>{"906": 100.0}</v>
      </c>
      <c r="N71" s="6" t="str">
        <f t="shared" si="24"/>
        <v>4010202</v>
      </c>
      <c r="O71" s="7">
        <v>45396</v>
      </c>
      <c r="P71" s="7">
        <f t="shared" si="25"/>
        <v>45396</v>
      </c>
      <c r="R71" s="6" t="str">
        <f t="shared" si="19"/>
        <v>{"</v>
      </c>
      <c r="S71" s="6" t="str">
        <f t="shared" si="20"/>
        <v>"</v>
      </c>
      <c r="T71" s="6" t="str">
        <f t="shared" si="21"/>
        <v xml:space="preserve">: </v>
      </c>
      <c r="U71" s="6" t="str">
        <f t="shared" si="22"/>
        <v>100.0</v>
      </c>
      <c r="V71" s="6" t="str">
        <f t="shared" si="23"/>
        <v>}</v>
      </c>
      <c r="X71" s="10" t="str">
        <f t="shared" si="26"/>
        <v>15%</v>
      </c>
      <c r="Y71" s="6" t="str">
        <f t="shared" si="27"/>
        <v>صنف لتسجيل موازنة المبيعات 2024</v>
      </c>
      <c r="Z71" s="6">
        <f t="shared" si="28"/>
        <v>1</v>
      </c>
      <c r="AA71" s="29">
        <f t="shared" si="29"/>
        <v>1683605</v>
      </c>
    </row>
    <row r="72" spans="1:27" x14ac:dyDescent="0.2">
      <c r="A72" s="6" t="s">
        <v>795</v>
      </c>
      <c r="B72" s="7">
        <v>45323</v>
      </c>
      <c r="C72" s="7" t="str">
        <f t="shared" si="30"/>
        <v/>
      </c>
      <c r="D72" s="7">
        <v>45351</v>
      </c>
      <c r="E72" s="7" t="str">
        <f t="shared" si="31"/>
        <v/>
      </c>
      <c r="F72" s="7" t="str">
        <f t="shared" si="32"/>
        <v/>
      </c>
      <c r="G72" s="6">
        <v>505081.5</v>
      </c>
      <c r="H72" s="9">
        <f t="shared" si="17"/>
        <v>505082</v>
      </c>
      <c r="I72" s="6" t="str">
        <f>VLOOKUP(K72,'Customers VS CC'!$A$1:$G$9999,4,FALSE)</f>
        <v>المشروع المشترك للأعمال المدنية</v>
      </c>
      <c r="J72" s="6" t="str">
        <f t="shared" si="33"/>
        <v/>
      </c>
      <c r="K72" s="6">
        <v>10134</v>
      </c>
      <c r="L72" s="6">
        <f>VLOOKUP(K72,'CC Odoo'!$A$1:$E$998,4,FALSE)</f>
        <v>906</v>
      </c>
      <c r="M72" s="6" t="str">
        <f t="shared" si="18"/>
        <v>{"906": 100.0}</v>
      </c>
      <c r="N72" s="6" t="str">
        <f t="shared" si="24"/>
        <v>101011002</v>
      </c>
      <c r="O72" s="7">
        <v>45396</v>
      </c>
      <c r="P72" s="7" t="str">
        <f t="shared" si="25"/>
        <v/>
      </c>
      <c r="R72" s="6" t="str">
        <f t="shared" si="19"/>
        <v>{"</v>
      </c>
      <c r="S72" s="6" t="str">
        <f t="shared" si="20"/>
        <v>"</v>
      </c>
      <c r="T72" s="6" t="str">
        <f t="shared" si="21"/>
        <v xml:space="preserve">: </v>
      </c>
      <c r="U72" s="6" t="str">
        <f t="shared" si="22"/>
        <v>100.0</v>
      </c>
      <c r="V72" s="6" t="str">
        <f t="shared" si="23"/>
        <v>}</v>
      </c>
      <c r="X72" s="10" t="str">
        <f t="shared" si="26"/>
        <v/>
      </c>
      <c r="Y72" s="6" t="str">
        <f t="shared" si="27"/>
        <v>خصم ضمان أعمال</v>
      </c>
      <c r="Z72" s="6">
        <f t="shared" si="28"/>
        <v>-1</v>
      </c>
      <c r="AA72" s="29">
        <f t="shared" si="29"/>
        <v>-505082</v>
      </c>
    </row>
    <row r="73" spans="1:27" x14ac:dyDescent="0.2">
      <c r="A73" s="6" t="s">
        <v>796</v>
      </c>
      <c r="B73" s="7">
        <v>45323</v>
      </c>
      <c r="C73" s="7" t="str">
        <f t="shared" si="30"/>
        <v/>
      </c>
      <c r="D73" s="7">
        <v>45351</v>
      </c>
      <c r="E73" s="7" t="str">
        <f t="shared" si="31"/>
        <v/>
      </c>
      <c r="F73" s="7" t="str">
        <f t="shared" si="32"/>
        <v/>
      </c>
      <c r="G73" s="6">
        <v>336721</v>
      </c>
      <c r="H73" s="9">
        <f t="shared" si="17"/>
        <v>336721</v>
      </c>
      <c r="I73" s="6" t="str">
        <f>VLOOKUP(K73,'Customers VS CC'!$A$1:$G$9999,4,FALSE)</f>
        <v>المشروع المشترك للأعمال المدنية</v>
      </c>
      <c r="J73" s="6" t="str">
        <f t="shared" si="33"/>
        <v/>
      </c>
      <c r="K73" s="6">
        <v>10134</v>
      </c>
      <c r="L73" s="6">
        <f>VLOOKUP(K73,'CC Odoo'!$A$1:$E$998,4,FALSE)</f>
        <v>906</v>
      </c>
      <c r="M73" s="6" t="str">
        <f t="shared" si="18"/>
        <v>{"906": 100.0}</v>
      </c>
      <c r="N73" s="6" t="str">
        <f t="shared" si="24"/>
        <v>2010306</v>
      </c>
      <c r="O73" s="7">
        <v>45396</v>
      </c>
      <c r="P73" s="7" t="str">
        <f t="shared" si="25"/>
        <v/>
      </c>
      <c r="R73" s="6" t="str">
        <f t="shared" si="19"/>
        <v>{"</v>
      </c>
      <c r="S73" s="6" t="str">
        <f t="shared" si="20"/>
        <v>"</v>
      </c>
      <c r="T73" s="6" t="str">
        <f t="shared" si="21"/>
        <v xml:space="preserve">: </v>
      </c>
      <c r="U73" s="6" t="str">
        <f t="shared" si="22"/>
        <v>100.0</v>
      </c>
      <c r="V73" s="6" t="str">
        <f t="shared" si="23"/>
        <v>}</v>
      </c>
      <c r="X73" s="10" t="str">
        <f t="shared" si="26"/>
        <v>15%</v>
      </c>
      <c r="Y73" s="6" t="str">
        <f t="shared" si="27"/>
        <v>خصم دفعة مقدمة</v>
      </c>
      <c r="Z73" s="6">
        <f t="shared" si="28"/>
        <v>-1</v>
      </c>
      <c r="AA73" s="29">
        <f t="shared" si="29"/>
        <v>-336721</v>
      </c>
    </row>
    <row r="74" spans="1:27" x14ac:dyDescent="0.2">
      <c r="A74" s="6" t="s">
        <v>794</v>
      </c>
      <c r="B74" s="7">
        <v>45323</v>
      </c>
      <c r="C74" s="7">
        <f t="shared" si="30"/>
        <v>45323</v>
      </c>
      <c r="D74" s="7">
        <v>45351</v>
      </c>
      <c r="E74" s="7">
        <f t="shared" si="31"/>
        <v>45351</v>
      </c>
      <c r="F74" s="7">
        <f t="shared" si="32"/>
        <v>45351</v>
      </c>
      <c r="G74" s="6">
        <v>4843167</v>
      </c>
      <c r="H74" s="9">
        <f t="shared" si="17"/>
        <v>4843167</v>
      </c>
      <c r="I74" s="6" t="str">
        <f>VLOOKUP(K74,'Customers VS CC'!$A$1:$G$9999,4,FALSE)</f>
        <v>شركة بى اى سى العربية المحدودة</v>
      </c>
      <c r="J74" s="6" t="str">
        <f t="shared" si="33"/>
        <v>شركة بى اى سى العربية المحدودة</v>
      </c>
      <c r="K74" s="6">
        <v>10263</v>
      </c>
      <c r="L74" s="6">
        <f>VLOOKUP(K74,'CC Odoo'!$A$1:$E$998,4,FALSE)</f>
        <v>1035</v>
      </c>
      <c r="M74" s="6" t="str">
        <f t="shared" si="18"/>
        <v>{"1035": 100.0}</v>
      </c>
      <c r="N74" s="6" t="str">
        <f t="shared" si="24"/>
        <v>4010202</v>
      </c>
      <c r="O74" s="7">
        <v>45381</v>
      </c>
      <c r="P74" s="7">
        <f t="shared" si="25"/>
        <v>45381</v>
      </c>
      <c r="R74" s="6" t="str">
        <f t="shared" si="19"/>
        <v>{"</v>
      </c>
      <c r="S74" s="6" t="str">
        <f t="shared" si="20"/>
        <v>"</v>
      </c>
      <c r="T74" s="6" t="str">
        <f t="shared" si="21"/>
        <v xml:space="preserve">: </v>
      </c>
      <c r="U74" s="6" t="str">
        <f t="shared" si="22"/>
        <v>100.0</v>
      </c>
      <c r="V74" s="6" t="str">
        <f t="shared" si="23"/>
        <v>}</v>
      </c>
      <c r="X74" s="10" t="str">
        <f t="shared" si="26"/>
        <v>15%</v>
      </c>
      <c r="Y74" s="6" t="str">
        <f t="shared" si="27"/>
        <v>صنف لتسجيل موازنة المبيعات 2024</v>
      </c>
      <c r="Z74" s="6">
        <f t="shared" si="28"/>
        <v>1</v>
      </c>
      <c r="AA74" s="29">
        <f t="shared" si="29"/>
        <v>4843167</v>
      </c>
    </row>
    <row r="75" spans="1:27" x14ac:dyDescent="0.2">
      <c r="A75" s="6" t="s">
        <v>795</v>
      </c>
      <c r="B75" s="7">
        <v>45323</v>
      </c>
      <c r="C75" s="7" t="str">
        <f t="shared" si="30"/>
        <v/>
      </c>
      <c r="D75" s="7">
        <v>45351</v>
      </c>
      <c r="E75" s="7" t="str">
        <f t="shared" si="31"/>
        <v/>
      </c>
      <c r="F75" s="7" t="str">
        <f t="shared" si="32"/>
        <v/>
      </c>
      <c r="G75" s="6">
        <v>2421583.5</v>
      </c>
      <c r="H75" s="9">
        <f t="shared" si="17"/>
        <v>2421584</v>
      </c>
      <c r="I75" s="6" t="str">
        <f>VLOOKUP(K75,'Customers VS CC'!$A$1:$G$9999,4,FALSE)</f>
        <v>شركة بى اى سى العربية المحدودة</v>
      </c>
      <c r="J75" s="6" t="str">
        <f t="shared" si="33"/>
        <v/>
      </c>
      <c r="K75" s="6">
        <v>10263</v>
      </c>
      <c r="L75" s="6">
        <f>VLOOKUP(K75,'CC Odoo'!$A$1:$E$998,4,FALSE)</f>
        <v>1035</v>
      </c>
      <c r="M75" s="6" t="str">
        <f t="shared" si="18"/>
        <v>{"1035": 100.0}</v>
      </c>
      <c r="N75" s="6" t="str">
        <f t="shared" si="24"/>
        <v>101011002</v>
      </c>
      <c r="O75" s="7">
        <v>45381</v>
      </c>
      <c r="P75" s="7" t="str">
        <f t="shared" si="25"/>
        <v/>
      </c>
      <c r="R75" s="6" t="str">
        <f t="shared" si="19"/>
        <v>{"</v>
      </c>
      <c r="S75" s="6" t="str">
        <f t="shared" si="20"/>
        <v>"</v>
      </c>
      <c r="T75" s="6" t="str">
        <f t="shared" si="21"/>
        <v xml:space="preserve">: </v>
      </c>
      <c r="U75" s="6" t="str">
        <f t="shared" si="22"/>
        <v>100.0</v>
      </c>
      <c r="V75" s="6" t="str">
        <f t="shared" si="23"/>
        <v>}</v>
      </c>
      <c r="X75" s="10" t="str">
        <f t="shared" si="26"/>
        <v/>
      </c>
      <c r="Y75" s="6" t="str">
        <f t="shared" si="27"/>
        <v>خصم ضمان أعمال</v>
      </c>
      <c r="Z75" s="6">
        <f t="shared" si="28"/>
        <v>-1</v>
      </c>
      <c r="AA75" s="29">
        <f t="shared" si="29"/>
        <v>-2421584</v>
      </c>
    </row>
    <row r="76" spans="1:27" x14ac:dyDescent="0.2">
      <c r="A76" s="6" t="s">
        <v>796</v>
      </c>
      <c r="B76" s="7">
        <v>45323</v>
      </c>
      <c r="C76" s="7" t="str">
        <f t="shared" si="30"/>
        <v/>
      </c>
      <c r="D76" s="7">
        <v>45351</v>
      </c>
      <c r="E76" s="7" t="str">
        <f t="shared" si="31"/>
        <v/>
      </c>
      <c r="F76" s="7" t="str">
        <f t="shared" si="32"/>
        <v/>
      </c>
      <c r="G76" s="6">
        <v>484316.7</v>
      </c>
      <c r="H76" s="9">
        <f t="shared" si="17"/>
        <v>484317</v>
      </c>
      <c r="I76" s="6" t="str">
        <f>VLOOKUP(K76,'Customers VS CC'!$A$1:$G$9999,4,FALSE)</f>
        <v>شركة بى اى سى العربية المحدودة</v>
      </c>
      <c r="J76" s="6" t="str">
        <f t="shared" si="33"/>
        <v/>
      </c>
      <c r="K76" s="6">
        <v>10263</v>
      </c>
      <c r="L76" s="6">
        <f>VLOOKUP(K76,'CC Odoo'!$A$1:$E$998,4,FALSE)</f>
        <v>1035</v>
      </c>
      <c r="M76" s="6" t="str">
        <f t="shared" si="18"/>
        <v>{"1035": 100.0}</v>
      </c>
      <c r="N76" s="6" t="str">
        <f t="shared" si="24"/>
        <v>2010306</v>
      </c>
      <c r="O76" s="7">
        <v>45381</v>
      </c>
      <c r="P76" s="7" t="str">
        <f t="shared" si="25"/>
        <v/>
      </c>
      <c r="R76" s="6" t="str">
        <f t="shared" si="19"/>
        <v>{"</v>
      </c>
      <c r="S76" s="6" t="str">
        <f t="shared" si="20"/>
        <v>"</v>
      </c>
      <c r="T76" s="6" t="str">
        <f t="shared" si="21"/>
        <v xml:space="preserve">: </v>
      </c>
      <c r="U76" s="6" t="str">
        <f t="shared" si="22"/>
        <v>100.0</v>
      </c>
      <c r="V76" s="6" t="str">
        <f t="shared" si="23"/>
        <v>}</v>
      </c>
      <c r="X76" s="10" t="str">
        <f t="shared" si="26"/>
        <v>15%</v>
      </c>
      <c r="Y76" s="6" t="str">
        <f t="shared" si="27"/>
        <v>خصم دفعة مقدمة</v>
      </c>
      <c r="Z76" s="6">
        <f t="shared" si="28"/>
        <v>-1</v>
      </c>
      <c r="AA76" s="29">
        <f t="shared" si="29"/>
        <v>-484317</v>
      </c>
    </row>
    <row r="77" spans="1:27" x14ac:dyDescent="0.2">
      <c r="A77" s="6" t="s">
        <v>794</v>
      </c>
      <c r="B77" s="7">
        <v>45323</v>
      </c>
      <c r="C77" s="7">
        <f t="shared" si="30"/>
        <v>45323</v>
      </c>
      <c r="D77" s="7">
        <v>45351</v>
      </c>
      <c r="E77" s="7">
        <f t="shared" si="31"/>
        <v>45351</v>
      </c>
      <c r="F77" s="7">
        <f t="shared" si="32"/>
        <v>45351</v>
      </c>
      <c r="G77" s="6">
        <v>3082000</v>
      </c>
      <c r="H77" s="9">
        <f t="shared" si="17"/>
        <v>3082000</v>
      </c>
      <c r="I77" s="6" t="str">
        <f>VLOOKUP(K77,'Customers VS CC'!$A$1:$G$9999,4,FALSE)</f>
        <v>HASSAN ALLAM CONSTRUCTION</v>
      </c>
      <c r="J77" s="6" t="str">
        <f t="shared" si="33"/>
        <v>HASSAN ALLAM CONSTRUCTION</v>
      </c>
      <c r="K77" s="6">
        <v>10262</v>
      </c>
      <c r="L77" s="6">
        <f>VLOOKUP(K77,'CC Odoo'!$A$1:$E$998,4,FALSE)</f>
        <v>1034</v>
      </c>
      <c r="M77" s="6" t="str">
        <f t="shared" si="18"/>
        <v>{"1034": 100.0}</v>
      </c>
      <c r="N77" s="6" t="str">
        <f t="shared" si="24"/>
        <v>4010202</v>
      </c>
      <c r="O77" s="7">
        <v>45365</v>
      </c>
      <c r="P77" s="7">
        <f t="shared" si="25"/>
        <v>45365</v>
      </c>
      <c r="R77" s="6" t="str">
        <f t="shared" si="19"/>
        <v>{"</v>
      </c>
      <c r="S77" s="6" t="str">
        <f t="shared" si="20"/>
        <v>"</v>
      </c>
      <c r="T77" s="6" t="str">
        <f t="shared" si="21"/>
        <v xml:space="preserve">: </v>
      </c>
      <c r="U77" s="6" t="str">
        <f t="shared" si="22"/>
        <v>100.0</v>
      </c>
      <c r="V77" s="6" t="str">
        <f t="shared" si="23"/>
        <v>}</v>
      </c>
      <c r="X77" s="10" t="str">
        <f t="shared" si="26"/>
        <v>15%</v>
      </c>
      <c r="Y77" s="6" t="str">
        <f t="shared" si="27"/>
        <v>صنف لتسجيل موازنة المبيعات 2024</v>
      </c>
      <c r="Z77" s="6">
        <f t="shared" si="28"/>
        <v>1</v>
      </c>
      <c r="AA77" s="29">
        <f t="shared" si="29"/>
        <v>3082000</v>
      </c>
    </row>
    <row r="78" spans="1:27" x14ac:dyDescent="0.2">
      <c r="A78" s="6" t="s">
        <v>795</v>
      </c>
      <c r="B78" s="7">
        <v>45323</v>
      </c>
      <c r="C78" s="7" t="str">
        <f t="shared" si="30"/>
        <v/>
      </c>
      <c r="D78" s="7">
        <v>45351</v>
      </c>
      <c r="E78" s="7" t="str">
        <f t="shared" si="31"/>
        <v/>
      </c>
      <c r="F78" s="7" t="str">
        <f t="shared" si="32"/>
        <v/>
      </c>
      <c r="G78" s="6">
        <v>616400</v>
      </c>
      <c r="H78" s="9">
        <f t="shared" si="17"/>
        <v>616400</v>
      </c>
      <c r="I78" s="6" t="str">
        <f>VLOOKUP(K78,'Customers VS CC'!$A$1:$G$9999,4,FALSE)</f>
        <v>HASSAN ALLAM CONSTRUCTION</v>
      </c>
      <c r="J78" s="6" t="str">
        <f t="shared" si="33"/>
        <v/>
      </c>
      <c r="K78" s="6">
        <v>10262</v>
      </c>
      <c r="L78" s="6">
        <f>VLOOKUP(K78,'CC Odoo'!$A$1:$E$998,4,FALSE)</f>
        <v>1034</v>
      </c>
      <c r="M78" s="6" t="str">
        <f t="shared" si="18"/>
        <v>{"1034": 100.0}</v>
      </c>
      <c r="N78" s="6" t="str">
        <f t="shared" si="24"/>
        <v>101011002</v>
      </c>
      <c r="O78" s="7">
        <v>45365</v>
      </c>
      <c r="P78" s="7" t="str">
        <f t="shared" si="25"/>
        <v/>
      </c>
      <c r="R78" s="6" t="str">
        <f t="shared" si="19"/>
        <v>{"</v>
      </c>
      <c r="S78" s="6" t="str">
        <f t="shared" si="20"/>
        <v>"</v>
      </c>
      <c r="T78" s="6" t="str">
        <f t="shared" si="21"/>
        <v xml:space="preserve">: </v>
      </c>
      <c r="U78" s="6" t="str">
        <f t="shared" si="22"/>
        <v>100.0</v>
      </c>
      <c r="V78" s="6" t="str">
        <f t="shared" si="23"/>
        <v>}</v>
      </c>
      <c r="X78" s="10" t="str">
        <f t="shared" si="26"/>
        <v/>
      </c>
      <c r="Y78" s="6" t="str">
        <f t="shared" si="27"/>
        <v>خصم ضمان أعمال</v>
      </c>
      <c r="Z78" s="6">
        <f t="shared" si="28"/>
        <v>-1</v>
      </c>
      <c r="AA78" s="29">
        <f t="shared" si="29"/>
        <v>-616400</v>
      </c>
    </row>
    <row r="79" spans="1:27" x14ac:dyDescent="0.2">
      <c r="A79" s="6" t="s">
        <v>796</v>
      </c>
      <c r="B79" s="7">
        <v>45323</v>
      </c>
      <c r="C79" s="7" t="str">
        <f t="shared" si="30"/>
        <v/>
      </c>
      <c r="D79" s="7">
        <v>45351</v>
      </c>
      <c r="E79" s="7" t="str">
        <f t="shared" si="31"/>
        <v/>
      </c>
      <c r="F79" s="7" t="str">
        <f t="shared" si="32"/>
        <v/>
      </c>
      <c r="G79" s="6">
        <v>154100</v>
      </c>
      <c r="H79" s="9">
        <f t="shared" si="17"/>
        <v>154100</v>
      </c>
      <c r="I79" s="6" t="str">
        <f>VLOOKUP(K79,'Customers VS CC'!$A$1:$G$9999,4,FALSE)</f>
        <v>HASSAN ALLAM CONSTRUCTION</v>
      </c>
      <c r="J79" s="6" t="str">
        <f t="shared" si="33"/>
        <v/>
      </c>
      <c r="K79" s="6">
        <v>10262</v>
      </c>
      <c r="L79" s="6">
        <f>VLOOKUP(K79,'CC Odoo'!$A$1:$E$998,4,FALSE)</f>
        <v>1034</v>
      </c>
      <c r="M79" s="6" t="str">
        <f t="shared" si="18"/>
        <v>{"1034": 100.0}</v>
      </c>
      <c r="N79" s="6" t="str">
        <f t="shared" si="24"/>
        <v>2010306</v>
      </c>
      <c r="O79" s="7">
        <v>45365</v>
      </c>
      <c r="P79" s="7" t="str">
        <f t="shared" si="25"/>
        <v/>
      </c>
      <c r="R79" s="6" t="str">
        <f t="shared" si="19"/>
        <v>{"</v>
      </c>
      <c r="S79" s="6" t="str">
        <f t="shared" si="20"/>
        <v>"</v>
      </c>
      <c r="T79" s="6" t="str">
        <f t="shared" si="21"/>
        <v xml:space="preserve">: </v>
      </c>
      <c r="U79" s="6" t="str">
        <f t="shared" si="22"/>
        <v>100.0</v>
      </c>
      <c r="V79" s="6" t="str">
        <f t="shared" si="23"/>
        <v>}</v>
      </c>
      <c r="X79" s="10" t="str">
        <f t="shared" si="26"/>
        <v>15%</v>
      </c>
      <c r="Y79" s="6" t="str">
        <f t="shared" si="27"/>
        <v>خصم دفعة مقدمة</v>
      </c>
      <c r="Z79" s="6">
        <f t="shared" si="28"/>
        <v>-1</v>
      </c>
      <c r="AA79" s="29">
        <f t="shared" si="29"/>
        <v>-154100</v>
      </c>
    </row>
    <row r="80" spans="1:27" x14ac:dyDescent="0.2">
      <c r="A80" s="6" t="s">
        <v>794</v>
      </c>
      <c r="B80" s="7">
        <v>45323</v>
      </c>
      <c r="C80" s="7">
        <f t="shared" si="30"/>
        <v>45323</v>
      </c>
      <c r="D80" s="7">
        <v>45351</v>
      </c>
      <c r="E80" s="7">
        <f t="shared" si="31"/>
        <v>45351</v>
      </c>
      <c r="F80" s="7">
        <f t="shared" si="32"/>
        <v>45351</v>
      </c>
      <c r="G80" s="6">
        <v>246469.28514780104</v>
      </c>
      <c r="H80" s="9">
        <f t="shared" si="17"/>
        <v>246469</v>
      </c>
      <c r="I80" s="6" t="str">
        <f>VLOOKUP(K80,'Customers VS CC'!$A$1:$G$9999,4,FALSE)</f>
        <v>شركة مجموعة الدكتور سليمان الحبيب للخدمات الطبية</v>
      </c>
      <c r="J80" s="6" t="str">
        <f t="shared" si="33"/>
        <v>شركة مجموعة الدكتور سليمان الحبيب للخدمات الطبية</v>
      </c>
      <c r="K80" s="6">
        <v>10214</v>
      </c>
      <c r="L80" s="6">
        <f>VLOOKUP(K80,'CC Odoo'!$A$1:$E$998,4,FALSE)</f>
        <v>986</v>
      </c>
      <c r="M80" s="6" t="str">
        <f t="shared" si="18"/>
        <v>{"986": 100.0}</v>
      </c>
      <c r="N80" s="6" t="str">
        <f t="shared" si="24"/>
        <v>4010202</v>
      </c>
      <c r="O80" s="7">
        <v>45381</v>
      </c>
      <c r="P80" s="7">
        <f t="shared" si="25"/>
        <v>45381</v>
      </c>
      <c r="R80" s="6" t="str">
        <f t="shared" si="19"/>
        <v>{"</v>
      </c>
      <c r="S80" s="6" t="str">
        <f t="shared" si="20"/>
        <v>"</v>
      </c>
      <c r="T80" s="6" t="str">
        <f t="shared" si="21"/>
        <v xml:space="preserve">: </v>
      </c>
      <c r="U80" s="6" t="str">
        <f t="shared" si="22"/>
        <v>100.0</v>
      </c>
      <c r="V80" s="6" t="str">
        <f t="shared" si="23"/>
        <v>}</v>
      </c>
      <c r="X80" s="10" t="str">
        <f t="shared" si="26"/>
        <v>15%</v>
      </c>
      <c r="Y80" s="6" t="str">
        <f t="shared" si="27"/>
        <v>صنف لتسجيل موازنة المبيعات 2024</v>
      </c>
      <c r="Z80" s="6">
        <f t="shared" si="28"/>
        <v>1</v>
      </c>
      <c r="AA80" s="29">
        <f t="shared" si="29"/>
        <v>246469</v>
      </c>
    </row>
    <row r="81" spans="1:27" x14ac:dyDescent="0.2">
      <c r="A81" s="6" t="s">
        <v>795</v>
      </c>
      <c r="B81" s="7">
        <v>45323</v>
      </c>
      <c r="C81" s="7" t="str">
        <f t="shared" si="30"/>
        <v/>
      </c>
      <c r="D81" s="7">
        <v>45351</v>
      </c>
      <c r="E81" s="7" t="str">
        <f t="shared" si="31"/>
        <v/>
      </c>
      <c r="F81" s="7" t="str">
        <f t="shared" si="32"/>
        <v/>
      </c>
      <c r="G81" s="6">
        <v>123234.64257390052</v>
      </c>
      <c r="H81" s="9">
        <f t="shared" si="17"/>
        <v>123235</v>
      </c>
      <c r="I81" s="6" t="str">
        <f>VLOOKUP(K81,'Customers VS CC'!$A$1:$G$9999,4,FALSE)</f>
        <v>شركة مجموعة الدكتور سليمان الحبيب للخدمات الطبية</v>
      </c>
      <c r="J81" s="6" t="str">
        <f t="shared" si="33"/>
        <v/>
      </c>
      <c r="K81" s="6">
        <v>10214</v>
      </c>
      <c r="L81" s="6">
        <f>VLOOKUP(K81,'CC Odoo'!$A$1:$E$998,4,FALSE)</f>
        <v>986</v>
      </c>
      <c r="M81" s="6" t="str">
        <f t="shared" si="18"/>
        <v>{"986": 100.0}</v>
      </c>
      <c r="N81" s="6" t="str">
        <f t="shared" si="24"/>
        <v>101011002</v>
      </c>
      <c r="O81" s="7">
        <v>45381</v>
      </c>
      <c r="P81" s="7" t="str">
        <f t="shared" si="25"/>
        <v/>
      </c>
      <c r="R81" s="6" t="str">
        <f t="shared" si="19"/>
        <v>{"</v>
      </c>
      <c r="S81" s="6" t="str">
        <f t="shared" si="20"/>
        <v>"</v>
      </c>
      <c r="T81" s="6" t="str">
        <f t="shared" si="21"/>
        <v xml:space="preserve">: </v>
      </c>
      <c r="U81" s="6" t="str">
        <f t="shared" si="22"/>
        <v>100.0</v>
      </c>
      <c r="V81" s="6" t="str">
        <f t="shared" si="23"/>
        <v>}</v>
      </c>
      <c r="X81" s="10" t="str">
        <f t="shared" si="26"/>
        <v/>
      </c>
      <c r="Y81" s="6" t="str">
        <f t="shared" si="27"/>
        <v>خصم ضمان أعمال</v>
      </c>
      <c r="Z81" s="6">
        <f t="shared" si="28"/>
        <v>-1</v>
      </c>
      <c r="AA81" s="29">
        <f t="shared" si="29"/>
        <v>-123235</v>
      </c>
    </row>
    <row r="82" spans="1:27" x14ac:dyDescent="0.2">
      <c r="A82" s="6" t="s">
        <v>796</v>
      </c>
      <c r="B82" s="7">
        <v>45323</v>
      </c>
      <c r="C82" s="7" t="str">
        <f t="shared" si="30"/>
        <v/>
      </c>
      <c r="D82" s="7">
        <v>45351</v>
      </c>
      <c r="E82" s="7" t="str">
        <f t="shared" si="31"/>
        <v/>
      </c>
      <c r="F82" s="7" t="str">
        <f t="shared" si="32"/>
        <v/>
      </c>
      <c r="G82" s="6">
        <v>12323.464257390053</v>
      </c>
      <c r="H82" s="9">
        <f t="shared" si="17"/>
        <v>12323</v>
      </c>
      <c r="I82" s="6" t="str">
        <f>VLOOKUP(K82,'Customers VS CC'!$A$1:$G$9999,4,FALSE)</f>
        <v>شركة مجموعة الدكتور سليمان الحبيب للخدمات الطبية</v>
      </c>
      <c r="J82" s="6" t="str">
        <f t="shared" si="33"/>
        <v/>
      </c>
      <c r="K82" s="6">
        <v>10214</v>
      </c>
      <c r="L82" s="6">
        <f>VLOOKUP(K82,'CC Odoo'!$A$1:$E$998,4,FALSE)</f>
        <v>986</v>
      </c>
      <c r="M82" s="6" t="str">
        <f t="shared" si="18"/>
        <v>{"986": 100.0}</v>
      </c>
      <c r="N82" s="6" t="str">
        <f t="shared" si="24"/>
        <v>2010306</v>
      </c>
      <c r="O82" s="7">
        <v>45381</v>
      </c>
      <c r="P82" s="7" t="str">
        <f t="shared" si="25"/>
        <v/>
      </c>
      <c r="R82" s="6" t="str">
        <f t="shared" si="19"/>
        <v>{"</v>
      </c>
      <c r="S82" s="6" t="str">
        <f t="shared" si="20"/>
        <v>"</v>
      </c>
      <c r="T82" s="6" t="str">
        <f t="shared" si="21"/>
        <v xml:space="preserve">: </v>
      </c>
      <c r="U82" s="6" t="str">
        <f t="shared" si="22"/>
        <v>100.0</v>
      </c>
      <c r="V82" s="6" t="str">
        <f t="shared" si="23"/>
        <v>}</v>
      </c>
      <c r="X82" s="10" t="str">
        <f t="shared" si="26"/>
        <v>15%</v>
      </c>
      <c r="Y82" s="6" t="str">
        <f t="shared" si="27"/>
        <v>خصم دفعة مقدمة</v>
      </c>
      <c r="Z82" s="6">
        <f t="shared" si="28"/>
        <v>-1</v>
      </c>
      <c r="AA82" s="29">
        <f t="shared" si="29"/>
        <v>-12323</v>
      </c>
    </row>
    <row r="83" spans="1:27" x14ac:dyDescent="0.2">
      <c r="A83" s="6" t="s">
        <v>794</v>
      </c>
      <c r="B83" s="7">
        <v>45323</v>
      </c>
      <c r="C83" s="7">
        <f t="shared" si="30"/>
        <v>45323</v>
      </c>
      <c r="D83" s="7">
        <v>45351</v>
      </c>
      <c r="E83" s="7">
        <f t="shared" si="31"/>
        <v>45351</v>
      </c>
      <c r="F83" s="7">
        <f t="shared" si="32"/>
        <v>45351</v>
      </c>
      <c r="G83" s="6">
        <v>1190929.8379865899</v>
      </c>
      <c r="H83" s="9">
        <f t="shared" si="17"/>
        <v>1190930</v>
      </c>
      <c r="I83" s="6" t="str">
        <f>VLOOKUP(K83,'Customers VS CC'!$A$1:$G$9999,4,FALSE)</f>
        <v>شركة الخريجى للتجارة و المقاولات</v>
      </c>
      <c r="J83" s="6" t="str">
        <f t="shared" si="33"/>
        <v>شركة الخريجى للتجارة و المقاولات</v>
      </c>
      <c r="K83" s="6">
        <v>10239</v>
      </c>
      <c r="L83" s="6">
        <f>VLOOKUP(K83,'CC Odoo'!$A$1:$E$998,4,FALSE)</f>
        <v>1011</v>
      </c>
      <c r="M83" s="6" t="str">
        <f t="shared" si="18"/>
        <v>{"1011": 100.0}</v>
      </c>
      <c r="N83" s="6" t="str">
        <f t="shared" si="24"/>
        <v>4010202</v>
      </c>
      <c r="O83" s="7">
        <v>45381</v>
      </c>
      <c r="P83" s="7">
        <f t="shared" si="25"/>
        <v>45381</v>
      </c>
      <c r="R83" s="6" t="str">
        <f t="shared" si="19"/>
        <v>{"</v>
      </c>
      <c r="S83" s="6" t="str">
        <f t="shared" si="20"/>
        <v>"</v>
      </c>
      <c r="T83" s="6" t="str">
        <f t="shared" si="21"/>
        <v xml:space="preserve">: </v>
      </c>
      <c r="U83" s="6" t="str">
        <f t="shared" si="22"/>
        <v>100.0</v>
      </c>
      <c r="V83" s="6" t="str">
        <f t="shared" si="23"/>
        <v>}</v>
      </c>
      <c r="X83" s="10" t="str">
        <f t="shared" si="26"/>
        <v>15%</v>
      </c>
      <c r="Y83" s="6" t="str">
        <f t="shared" si="27"/>
        <v>صنف لتسجيل موازنة المبيعات 2024</v>
      </c>
      <c r="Z83" s="6">
        <f t="shared" si="28"/>
        <v>1</v>
      </c>
      <c r="AA83" s="29">
        <f t="shared" si="29"/>
        <v>1190930</v>
      </c>
    </row>
    <row r="84" spans="1:27" x14ac:dyDescent="0.2">
      <c r="A84" s="6" t="s">
        <v>795</v>
      </c>
      <c r="B84" s="7">
        <v>45323</v>
      </c>
      <c r="C84" s="7" t="str">
        <f t="shared" si="30"/>
        <v/>
      </c>
      <c r="D84" s="7">
        <v>45351</v>
      </c>
      <c r="E84" s="7" t="str">
        <f t="shared" si="31"/>
        <v/>
      </c>
      <c r="F84" s="7" t="str">
        <f t="shared" si="32"/>
        <v/>
      </c>
      <c r="G84" s="6">
        <v>297732.45949664747</v>
      </c>
      <c r="H84" s="9">
        <f t="shared" si="17"/>
        <v>297732</v>
      </c>
      <c r="I84" s="6" t="str">
        <f>VLOOKUP(K84,'Customers VS CC'!$A$1:$G$9999,4,FALSE)</f>
        <v>شركة الخريجى للتجارة و المقاولات</v>
      </c>
      <c r="J84" s="6" t="str">
        <f t="shared" si="33"/>
        <v/>
      </c>
      <c r="K84" s="6">
        <v>10239</v>
      </c>
      <c r="L84" s="6">
        <f>VLOOKUP(K84,'CC Odoo'!$A$1:$E$998,4,FALSE)</f>
        <v>1011</v>
      </c>
      <c r="M84" s="6" t="str">
        <f t="shared" si="18"/>
        <v>{"1011": 100.0}</v>
      </c>
      <c r="N84" s="6" t="str">
        <f t="shared" si="24"/>
        <v>101011002</v>
      </c>
      <c r="O84" s="7">
        <v>45381</v>
      </c>
      <c r="P84" s="7" t="str">
        <f t="shared" si="25"/>
        <v/>
      </c>
      <c r="R84" s="6" t="str">
        <f t="shared" si="19"/>
        <v>{"</v>
      </c>
      <c r="S84" s="6" t="str">
        <f t="shared" si="20"/>
        <v>"</v>
      </c>
      <c r="T84" s="6" t="str">
        <f t="shared" si="21"/>
        <v xml:space="preserve">: </v>
      </c>
      <c r="U84" s="6" t="str">
        <f t="shared" si="22"/>
        <v>100.0</v>
      </c>
      <c r="V84" s="6" t="str">
        <f t="shared" si="23"/>
        <v>}</v>
      </c>
      <c r="X84" s="10" t="str">
        <f t="shared" si="26"/>
        <v/>
      </c>
      <c r="Y84" s="6" t="str">
        <f t="shared" si="27"/>
        <v>خصم ضمان أعمال</v>
      </c>
      <c r="Z84" s="6">
        <f t="shared" si="28"/>
        <v>-1</v>
      </c>
      <c r="AA84" s="29">
        <f t="shared" si="29"/>
        <v>-297732</v>
      </c>
    </row>
    <row r="85" spans="1:27" x14ac:dyDescent="0.2">
      <c r="A85" s="6" t="s">
        <v>796</v>
      </c>
      <c r="B85" s="7">
        <v>45323</v>
      </c>
      <c r="C85" s="7" t="str">
        <f t="shared" si="30"/>
        <v/>
      </c>
      <c r="D85" s="7">
        <v>45351</v>
      </c>
      <c r="E85" s="7" t="str">
        <f t="shared" si="31"/>
        <v/>
      </c>
      <c r="F85" s="7" t="str">
        <f t="shared" si="32"/>
        <v/>
      </c>
      <c r="G85" s="6">
        <v>119092.983798659</v>
      </c>
      <c r="H85" s="9">
        <f t="shared" si="17"/>
        <v>119093</v>
      </c>
      <c r="I85" s="6" t="str">
        <f>VLOOKUP(K85,'Customers VS CC'!$A$1:$G$9999,4,FALSE)</f>
        <v>شركة الخريجى للتجارة و المقاولات</v>
      </c>
      <c r="J85" s="6" t="str">
        <f t="shared" si="33"/>
        <v/>
      </c>
      <c r="K85" s="6">
        <v>10239</v>
      </c>
      <c r="L85" s="6">
        <f>VLOOKUP(K85,'CC Odoo'!$A$1:$E$998,4,FALSE)</f>
        <v>1011</v>
      </c>
      <c r="M85" s="6" t="str">
        <f t="shared" si="18"/>
        <v>{"1011": 100.0}</v>
      </c>
      <c r="N85" s="6" t="str">
        <f t="shared" si="24"/>
        <v>2010306</v>
      </c>
      <c r="O85" s="7">
        <v>45381</v>
      </c>
      <c r="P85" s="7" t="str">
        <f t="shared" si="25"/>
        <v/>
      </c>
      <c r="R85" s="6" t="str">
        <f t="shared" si="19"/>
        <v>{"</v>
      </c>
      <c r="S85" s="6" t="str">
        <f t="shared" si="20"/>
        <v>"</v>
      </c>
      <c r="T85" s="6" t="str">
        <f t="shared" si="21"/>
        <v xml:space="preserve">: </v>
      </c>
      <c r="U85" s="6" t="str">
        <f t="shared" si="22"/>
        <v>100.0</v>
      </c>
      <c r="V85" s="6" t="str">
        <f t="shared" si="23"/>
        <v>}</v>
      </c>
      <c r="X85" s="10" t="str">
        <f t="shared" si="26"/>
        <v>15%</v>
      </c>
      <c r="Y85" s="6" t="str">
        <f t="shared" si="27"/>
        <v>خصم دفعة مقدمة</v>
      </c>
      <c r="Z85" s="6">
        <f t="shared" si="28"/>
        <v>-1</v>
      </c>
      <c r="AA85" s="29">
        <f t="shared" si="29"/>
        <v>-119093</v>
      </c>
    </row>
    <row r="86" spans="1:27" x14ac:dyDescent="0.2">
      <c r="A86" s="6" t="s">
        <v>794</v>
      </c>
      <c r="B86" s="7">
        <v>45323</v>
      </c>
      <c r="C86" s="7">
        <f t="shared" si="30"/>
        <v>45323</v>
      </c>
      <c r="D86" s="7">
        <v>45351</v>
      </c>
      <c r="E86" s="7">
        <f t="shared" si="31"/>
        <v>45351</v>
      </c>
      <c r="F86" s="7">
        <f t="shared" si="32"/>
        <v>45351</v>
      </c>
      <c r="G86" s="6">
        <v>535611.60590769257</v>
      </c>
      <c r="H86" s="9">
        <f t="shared" si="17"/>
        <v>535612</v>
      </c>
      <c r="I86" s="6" t="str">
        <f>VLOOKUP(K86,'Customers VS CC'!$A$1:$G$9999,4,FALSE)</f>
        <v>شركة تحالف بكين و موبكو للمقاولات</v>
      </c>
      <c r="J86" s="6" t="str">
        <f t="shared" si="33"/>
        <v>شركة تحالف بكين و موبكو للمقاولات</v>
      </c>
      <c r="K86" s="6">
        <v>10236</v>
      </c>
      <c r="L86" s="6">
        <f>VLOOKUP(K86,'CC Odoo'!$A$1:$E$998,4,FALSE)</f>
        <v>1008</v>
      </c>
      <c r="M86" s="6" t="str">
        <f t="shared" si="18"/>
        <v>{"1008": 100.0}</v>
      </c>
      <c r="N86" s="6" t="str">
        <f t="shared" si="24"/>
        <v>4010202</v>
      </c>
      <c r="O86" s="7">
        <v>45381</v>
      </c>
      <c r="P86" s="7">
        <f t="shared" si="25"/>
        <v>45381</v>
      </c>
      <c r="R86" s="6" t="str">
        <f t="shared" si="19"/>
        <v>{"</v>
      </c>
      <c r="S86" s="6" t="str">
        <f t="shared" si="20"/>
        <v>"</v>
      </c>
      <c r="T86" s="6" t="str">
        <f t="shared" si="21"/>
        <v xml:space="preserve">: </v>
      </c>
      <c r="U86" s="6" t="str">
        <f t="shared" si="22"/>
        <v>100.0</v>
      </c>
      <c r="V86" s="6" t="str">
        <f t="shared" si="23"/>
        <v>}</v>
      </c>
      <c r="X86" s="10" t="str">
        <f t="shared" si="26"/>
        <v>15%</v>
      </c>
      <c r="Y86" s="6" t="str">
        <f t="shared" si="27"/>
        <v>صنف لتسجيل موازنة المبيعات 2024</v>
      </c>
      <c r="Z86" s="6">
        <f t="shared" si="28"/>
        <v>1</v>
      </c>
      <c r="AA86" s="29">
        <f t="shared" si="29"/>
        <v>535612</v>
      </c>
    </row>
    <row r="87" spans="1:27" x14ac:dyDescent="0.2">
      <c r="A87" s="6" t="s">
        <v>795</v>
      </c>
      <c r="B87" s="7">
        <v>45323</v>
      </c>
      <c r="C87" s="7" t="str">
        <f t="shared" si="30"/>
        <v/>
      </c>
      <c r="D87" s="7">
        <v>45351</v>
      </c>
      <c r="E87" s="7" t="str">
        <f t="shared" si="31"/>
        <v/>
      </c>
      <c r="F87" s="7" t="str">
        <f t="shared" si="32"/>
        <v/>
      </c>
      <c r="G87" s="6">
        <v>133902.90147692314</v>
      </c>
      <c r="H87" s="9">
        <f t="shared" si="17"/>
        <v>133903</v>
      </c>
      <c r="I87" s="6" t="str">
        <f>VLOOKUP(K87,'Customers VS CC'!$A$1:$G$9999,4,FALSE)</f>
        <v>شركة تحالف بكين و موبكو للمقاولات</v>
      </c>
      <c r="J87" s="6" t="str">
        <f t="shared" si="33"/>
        <v/>
      </c>
      <c r="K87" s="6">
        <v>10236</v>
      </c>
      <c r="L87" s="6">
        <f>VLOOKUP(K87,'CC Odoo'!$A$1:$E$998,4,FALSE)</f>
        <v>1008</v>
      </c>
      <c r="M87" s="6" t="str">
        <f t="shared" si="18"/>
        <v>{"1008": 100.0}</v>
      </c>
      <c r="N87" s="6" t="str">
        <f t="shared" si="24"/>
        <v>101011002</v>
      </c>
      <c r="O87" s="7">
        <v>45381</v>
      </c>
      <c r="P87" s="7" t="str">
        <f t="shared" si="25"/>
        <v/>
      </c>
      <c r="R87" s="6" t="str">
        <f t="shared" si="19"/>
        <v>{"</v>
      </c>
      <c r="S87" s="6" t="str">
        <f t="shared" si="20"/>
        <v>"</v>
      </c>
      <c r="T87" s="6" t="str">
        <f t="shared" si="21"/>
        <v xml:space="preserve">: </v>
      </c>
      <c r="U87" s="6" t="str">
        <f t="shared" si="22"/>
        <v>100.0</v>
      </c>
      <c r="V87" s="6" t="str">
        <f t="shared" si="23"/>
        <v>}</v>
      </c>
      <c r="X87" s="10" t="str">
        <f t="shared" si="26"/>
        <v/>
      </c>
      <c r="Y87" s="6" t="str">
        <f t="shared" si="27"/>
        <v>خصم ضمان أعمال</v>
      </c>
      <c r="Z87" s="6">
        <f t="shared" si="28"/>
        <v>-1</v>
      </c>
      <c r="AA87" s="29">
        <f t="shared" si="29"/>
        <v>-133903</v>
      </c>
    </row>
    <row r="88" spans="1:27" x14ac:dyDescent="0.2">
      <c r="A88" s="6" t="s">
        <v>796</v>
      </c>
      <c r="B88" s="7">
        <v>45323</v>
      </c>
      <c r="C88" s="7" t="str">
        <f t="shared" si="30"/>
        <v/>
      </c>
      <c r="D88" s="7">
        <v>45351</v>
      </c>
      <c r="E88" s="7" t="str">
        <f t="shared" si="31"/>
        <v/>
      </c>
      <c r="F88" s="7" t="str">
        <f t="shared" si="32"/>
        <v/>
      </c>
      <c r="G88" s="6">
        <v>0</v>
      </c>
      <c r="H88" s="9">
        <f t="shared" si="17"/>
        <v>0</v>
      </c>
      <c r="I88" s="6" t="str">
        <f>VLOOKUP(K88,'Customers VS CC'!$A$1:$G$9999,4,FALSE)</f>
        <v>شركة تحالف بكين و موبكو للمقاولات</v>
      </c>
      <c r="J88" s="6" t="str">
        <f t="shared" si="33"/>
        <v/>
      </c>
      <c r="K88" s="6">
        <v>10236</v>
      </c>
      <c r="L88" s="6">
        <f>VLOOKUP(K88,'CC Odoo'!$A$1:$E$998,4,FALSE)</f>
        <v>1008</v>
      </c>
      <c r="M88" s="6" t="str">
        <f t="shared" si="18"/>
        <v>{"1008": 100.0}</v>
      </c>
      <c r="N88" s="6" t="str">
        <f t="shared" si="24"/>
        <v>2010306</v>
      </c>
      <c r="O88" s="7">
        <v>45381</v>
      </c>
      <c r="P88" s="7" t="str">
        <f t="shared" si="25"/>
        <v/>
      </c>
      <c r="R88" s="6" t="str">
        <f t="shared" si="19"/>
        <v>{"</v>
      </c>
      <c r="S88" s="6" t="str">
        <f t="shared" si="20"/>
        <v>"</v>
      </c>
      <c r="T88" s="6" t="str">
        <f t="shared" si="21"/>
        <v xml:space="preserve">: </v>
      </c>
      <c r="U88" s="6" t="str">
        <f t="shared" si="22"/>
        <v>100.0</v>
      </c>
      <c r="V88" s="6" t="str">
        <f t="shared" si="23"/>
        <v>}</v>
      </c>
      <c r="X88" s="10" t="str">
        <f t="shared" si="26"/>
        <v>15%</v>
      </c>
      <c r="Y88" s="6" t="str">
        <f t="shared" si="27"/>
        <v>خصم دفعة مقدمة</v>
      </c>
      <c r="Z88" s="6">
        <f t="shared" si="28"/>
        <v>-1</v>
      </c>
      <c r="AA88" s="29">
        <f t="shared" si="29"/>
        <v>0</v>
      </c>
    </row>
    <row r="89" spans="1:27" x14ac:dyDescent="0.2">
      <c r="A89" s="6" t="s">
        <v>794</v>
      </c>
      <c r="B89" s="7">
        <v>45323</v>
      </c>
      <c r="C89" s="7">
        <f t="shared" si="30"/>
        <v>45323</v>
      </c>
      <c r="D89" s="7">
        <v>45351</v>
      </c>
      <c r="E89" s="7">
        <f t="shared" si="31"/>
        <v>45351</v>
      </c>
      <c r="F89" s="7">
        <f t="shared" si="32"/>
        <v>45351</v>
      </c>
      <c r="G89" s="6">
        <v>3847074.0852799998</v>
      </c>
      <c r="H89" s="9">
        <f t="shared" si="17"/>
        <v>3847074</v>
      </c>
      <c r="I89" s="6" t="str">
        <f>VLOOKUP(K89,'Customers VS CC'!$A$1:$G$9999,4,FALSE)</f>
        <v>شركة محمد محمد الراشد للتجارة والمقاولات</v>
      </c>
      <c r="J89" s="6" t="str">
        <f t="shared" si="33"/>
        <v>شركة محمد محمد الراشد للتجارة والمقاولات</v>
      </c>
      <c r="K89" s="6">
        <v>10247</v>
      </c>
      <c r="L89" s="6">
        <f>VLOOKUP(K89,'CC Odoo'!$A$1:$E$998,4,FALSE)</f>
        <v>1019</v>
      </c>
      <c r="M89" s="6" t="str">
        <f t="shared" si="18"/>
        <v>{"1019": 100.0}</v>
      </c>
      <c r="N89" s="6" t="str">
        <f t="shared" si="24"/>
        <v>4010202</v>
      </c>
      <c r="O89" s="7">
        <v>45358</v>
      </c>
      <c r="P89" s="7">
        <f t="shared" si="25"/>
        <v>45358</v>
      </c>
      <c r="R89" s="6" t="str">
        <f t="shared" si="19"/>
        <v>{"</v>
      </c>
      <c r="S89" s="6" t="str">
        <f t="shared" si="20"/>
        <v>"</v>
      </c>
      <c r="T89" s="6" t="str">
        <f t="shared" si="21"/>
        <v xml:space="preserve">: </v>
      </c>
      <c r="U89" s="6" t="str">
        <f t="shared" si="22"/>
        <v>100.0</v>
      </c>
      <c r="V89" s="6" t="str">
        <f t="shared" si="23"/>
        <v>}</v>
      </c>
      <c r="X89" s="10" t="str">
        <f t="shared" si="26"/>
        <v>15%</v>
      </c>
      <c r="Y89" s="6" t="str">
        <f t="shared" si="27"/>
        <v>صنف لتسجيل موازنة المبيعات 2024</v>
      </c>
      <c r="Z89" s="6">
        <f t="shared" si="28"/>
        <v>1</v>
      </c>
      <c r="AA89" s="29">
        <f t="shared" si="29"/>
        <v>3847074</v>
      </c>
    </row>
    <row r="90" spans="1:27" x14ac:dyDescent="0.2">
      <c r="A90" s="6" t="s">
        <v>795</v>
      </c>
      <c r="B90" s="7">
        <v>45323</v>
      </c>
      <c r="C90" s="7" t="str">
        <f t="shared" si="30"/>
        <v/>
      </c>
      <c r="D90" s="7">
        <v>45351</v>
      </c>
      <c r="E90" s="7" t="str">
        <f t="shared" si="31"/>
        <v/>
      </c>
      <c r="F90" s="7" t="str">
        <f t="shared" si="32"/>
        <v/>
      </c>
      <c r="G90" s="6">
        <v>769414.817056</v>
      </c>
      <c r="H90" s="9">
        <f t="shared" si="17"/>
        <v>769415</v>
      </c>
      <c r="I90" s="6" t="str">
        <f>VLOOKUP(K90,'Customers VS CC'!$A$1:$G$9999,4,FALSE)</f>
        <v>شركة محمد محمد الراشد للتجارة والمقاولات</v>
      </c>
      <c r="J90" s="6" t="str">
        <f t="shared" si="33"/>
        <v/>
      </c>
      <c r="K90" s="6">
        <v>10247</v>
      </c>
      <c r="L90" s="6">
        <f>VLOOKUP(K90,'CC Odoo'!$A$1:$E$998,4,FALSE)</f>
        <v>1019</v>
      </c>
      <c r="M90" s="6" t="str">
        <f t="shared" si="18"/>
        <v>{"1019": 100.0}</v>
      </c>
      <c r="N90" s="6" t="str">
        <f t="shared" si="24"/>
        <v>101011002</v>
      </c>
      <c r="O90" s="7">
        <v>45358</v>
      </c>
      <c r="P90" s="7" t="str">
        <f t="shared" si="25"/>
        <v/>
      </c>
      <c r="R90" s="6" t="str">
        <f t="shared" si="19"/>
        <v>{"</v>
      </c>
      <c r="S90" s="6" t="str">
        <f t="shared" si="20"/>
        <v>"</v>
      </c>
      <c r="T90" s="6" t="str">
        <f t="shared" si="21"/>
        <v xml:space="preserve">: </v>
      </c>
      <c r="U90" s="6" t="str">
        <f t="shared" si="22"/>
        <v>100.0</v>
      </c>
      <c r="V90" s="6" t="str">
        <f t="shared" si="23"/>
        <v>}</v>
      </c>
      <c r="X90" s="10" t="str">
        <f t="shared" si="26"/>
        <v/>
      </c>
      <c r="Y90" s="6" t="str">
        <f t="shared" si="27"/>
        <v>خصم ضمان أعمال</v>
      </c>
      <c r="Z90" s="6">
        <f t="shared" si="28"/>
        <v>-1</v>
      </c>
      <c r="AA90" s="29">
        <f t="shared" si="29"/>
        <v>-769415</v>
      </c>
    </row>
    <row r="91" spans="1:27" x14ac:dyDescent="0.2">
      <c r="A91" s="6" t="s">
        <v>796</v>
      </c>
      <c r="B91" s="7">
        <v>45323</v>
      </c>
      <c r="C91" s="7" t="str">
        <f t="shared" si="30"/>
        <v/>
      </c>
      <c r="D91" s="7">
        <v>45351</v>
      </c>
      <c r="E91" s="7" t="str">
        <f t="shared" si="31"/>
        <v/>
      </c>
      <c r="F91" s="7" t="str">
        <f t="shared" si="32"/>
        <v/>
      </c>
      <c r="G91" s="6">
        <v>384707.408528</v>
      </c>
      <c r="H91" s="9">
        <f t="shared" si="17"/>
        <v>384707</v>
      </c>
      <c r="I91" s="6" t="str">
        <f>VLOOKUP(K91,'Customers VS CC'!$A$1:$G$9999,4,FALSE)</f>
        <v>شركة محمد محمد الراشد للتجارة والمقاولات</v>
      </c>
      <c r="J91" s="6" t="str">
        <f t="shared" si="33"/>
        <v/>
      </c>
      <c r="K91" s="6">
        <v>10247</v>
      </c>
      <c r="L91" s="6">
        <f>VLOOKUP(K91,'CC Odoo'!$A$1:$E$998,4,FALSE)</f>
        <v>1019</v>
      </c>
      <c r="M91" s="6" t="str">
        <f t="shared" si="18"/>
        <v>{"1019": 100.0}</v>
      </c>
      <c r="N91" s="6" t="str">
        <f t="shared" si="24"/>
        <v>2010306</v>
      </c>
      <c r="O91" s="7">
        <v>45358</v>
      </c>
      <c r="P91" s="7" t="str">
        <f t="shared" si="25"/>
        <v/>
      </c>
      <c r="R91" s="6" t="str">
        <f t="shared" si="19"/>
        <v>{"</v>
      </c>
      <c r="S91" s="6" t="str">
        <f t="shared" si="20"/>
        <v>"</v>
      </c>
      <c r="T91" s="6" t="str">
        <f t="shared" si="21"/>
        <v xml:space="preserve">: </v>
      </c>
      <c r="U91" s="6" t="str">
        <f t="shared" si="22"/>
        <v>100.0</v>
      </c>
      <c r="V91" s="6" t="str">
        <f t="shared" si="23"/>
        <v>}</v>
      </c>
      <c r="X91" s="10" t="str">
        <f t="shared" si="26"/>
        <v>15%</v>
      </c>
      <c r="Y91" s="6" t="str">
        <f t="shared" si="27"/>
        <v>خصم دفعة مقدمة</v>
      </c>
      <c r="Z91" s="6">
        <f t="shared" si="28"/>
        <v>-1</v>
      </c>
      <c r="AA91" s="29">
        <f t="shared" si="29"/>
        <v>-384707</v>
      </c>
    </row>
    <row r="92" spans="1:27" x14ac:dyDescent="0.2">
      <c r="A92" s="6" t="s">
        <v>794</v>
      </c>
      <c r="B92" s="7">
        <v>45323</v>
      </c>
      <c r="C92" s="7">
        <f t="shared" si="30"/>
        <v>45323</v>
      </c>
      <c r="D92" s="7">
        <v>45351</v>
      </c>
      <c r="E92" s="7">
        <f t="shared" si="31"/>
        <v>45351</v>
      </c>
      <c r="F92" s="7">
        <f t="shared" si="32"/>
        <v>45351</v>
      </c>
      <c r="G92" s="6">
        <v>113527.18040000019</v>
      </c>
      <c r="H92" s="9">
        <f t="shared" si="17"/>
        <v>113527</v>
      </c>
      <c r="I92" s="6" t="str">
        <f>VLOOKUP(K92,'Customers VS CC'!$A$1:$G$9999,4,FALSE)</f>
        <v>شركة بى اى سى العربية المحدودة</v>
      </c>
      <c r="J92" s="6" t="str">
        <f t="shared" si="33"/>
        <v>شركة بى اى سى العربية المحدودة</v>
      </c>
      <c r="K92" s="6">
        <v>10225</v>
      </c>
      <c r="L92" s="6">
        <f>VLOOKUP(K92,'CC Odoo'!$A$1:$E$998,4,FALSE)</f>
        <v>997</v>
      </c>
      <c r="M92" s="6" t="str">
        <f t="shared" si="18"/>
        <v>{"997": 100.0}</v>
      </c>
      <c r="N92" s="6" t="str">
        <f t="shared" si="24"/>
        <v>4010202</v>
      </c>
      <c r="O92" s="7">
        <v>45381</v>
      </c>
      <c r="P92" s="7">
        <f t="shared" si="25"/>
        <v>45381</v>
      </c>
      <c r="R92" s="6" t="str">
        <f t="shared" si="19"/>
        <v>{"</v>
      </c>
      <c r="S92" s="6" t="str">
        <f t="shared" si="20"/>
        <v>"</v>
      </c>
      <c r="T92" s="6" t="str">
        <f t="shared" si="21"/>
        <v xml:space="preserve">: </v>
      </c>
      <c r="U92" s="6" t="str">
        <f t="shared" si="22"/>
        <v>100.0</v>
      </c>
      <c r="V92" s="6" t="str">
        <f t="shared" si="23"/>
        <v>}</v>
      </c>
      <c r="X92" s="10" t="str">
        <f t="shared" si="26"/>
        <v>15%</v>
      </c>
      <c r="Y92" s="6" t="str">
        <f t="shared" si="27"/>
        <v>صنف لتسجيل موازنة المبيعات 2024</v>
      </c>
      <c r="Z92" s="6">
        <f t="shared" si="28"/>
        <v>1</v>
      </c>
      <c r="AA92" s="29">
        <f t="shared" si="29"/>
        <v>113527</v>
      </c>
    </row>
    <row r="93" spans="1:27" x14ac:dyDescent="0.2">
      <c r="A93" s="6" t="s">
        <v>795</v>
      </c>
      <c r="B93" s="7">
        <v>45323</v>
      </c>
      <c r="C93" s="7" t="str">
        <f t="shared" si="30"/>
        <v/>
      </c>
      <c r="D93" s="7">
        <v>45351</v>
      </c>
      <c r="E93" s="7" t="str">
        <f t="shared" si="31"/>
        <v/>
      </c>
      <c r="F93" s="7" t="str">
        <f t="shared" si="32"/>
        <v/>
      </c>
      <c r="G93" s="6">
        <v>56763.590200000093</v>
      </c>
      <c r="H93" s="9">
        <f t="shared" si="17"/>
        <v>56764</v>
      </c>
      <c r="I93" s="6" t="str">
        <f>VLOOKUP(K93,'Customers VS CC'!$A$1:$G$9999,4,FALSE)</f>
        <v>شركة بى اى سى العربية المحدودة</v>
      </c>
      <c r="J93" s="6" t="str">
        <f t="shared" si="33"/>
        <v/>
      </c>
      <c r="K93" s="6">
        <v>10225</v>
      </c>
      <c r="L93" s="6">
        <f>VLOOKUP(K93,'CC Odoo'!$A$1:$E$998,4,FALSE)</f>
        <v>997</v>
      </c>
      <c r="M93" s="6" t="str">
        <f t="shared" si="18"/>
        <v>{"997": 100.0}</v>
      </c>
      <c r="N93" s="6" t="str">
        <f t="shared" si="24"/>
        <v>101011002</v>
      </c>
      <c r="O93" s="7">
        <v>45381</v>
      </c>
      <c r="P93" s="7" t="str">
        <f t="shared" si="25"/>
        <v/>
      </c>
      <c r="R93" s="6" t="str">
        <f t="shared" si="19"/>
        <v>{"</v>
      </c>
      <c r="S93" s="6" t="str">
        <f t="shared" si="20"/>
        <v>"</v>
      </c>
      <c r="T93" s="6" t="str">
        <f t="shared" si="21"/>
        <v xml:space="preserve">: </v>
      </c>
      <c r="U93" s="6" t="str">
        <f t="shared" si="22"/>
        <v>100.0</v>
      </c>
      <c r="V93" s="6" t="str">
        <f t="shared" si="23"/>
        <v>}</v>
      </c>
      <c r="X93" s="10" t="str">
        <f t="shared" si="26"/>
        <v/>
      </c>
      <c r="Y93" s="6" t="str">
        <f t="shared" si="27"/>
        <v>خصم ضمان أعمال</v>
      </c>
      <c r="Z93" s="6">
        <f t="shared" si="28"/>
        <v>-1</v>
      </c>
      <c r="AA93" s="29">
        <f t="shared" si="29"/>
        <v>-56764</v>
      </c>
    </row>
    <row r="94" spans="1:27" x14ac:dyDescent="0.2">
      <c r="A94" s="6" t="s">
        <v>796</v>
      </c>
      <c r="B94" s="7">
        <v>45323</v>
      </c>
      <c r="C94" s="7" t="str">
        <f t="shared" si="30"/>
        <v/>
      </c>
      <c r="D94" s="7">
        <v>45351</v>
      </c>
      <c r="E94" s="7" t="str">
        <f t="shared" si="31"/>
        <v/>
      </c>
      <c r="F94" s="7" t="str">
        <f t="shared" si="32"/>
        <v/>
      </c>
      <c r="G94" s="6">
        <v>11352.71804000002</v>
      </c>
      <c r="H94" s="9">
        <f t="shared" si="17"/>
        <v>11353</v>
      </c>
      <c r="I94" s="6" t="str">
        <f>VLOOKUP(K94,'Customers VS CC'!$A$1:$G$9999,4,FALSE)</f>
        <v>شركة بى اى سى العربية المحدودة</v>
      </c>
      <c r="J94" s="6" t="str">
        <f t="shared" si="33"/>
        <v/>
      </c>
      <c r="K94" s="6">
        <v>10225</v>
      </c>
      <c r="L94" s="6">
        <f>VLOOKUP(K94,'CC Odoo'!$A$1:$E$998,4,FALSE)</f>
        <v>997</v>
      </c>
      <c r="M94" s="6" t="str">
        <f t="shared" si="18"/>
        <v>{"997": 100.0}</v>
      </c>
      <c r="N94" s="6" t="str">
        <f t="shared" si="24"/>
        <v>2010306</v>
      </c>
      <c r="O94" s="7">
        <v>45381</v>
      </c>
      <c r="P94" s="7" t="str">
        <f t="shared" si="25"/>
        <v/>
      </c>
      <c r="R94" s="6" t="str">
        <f t="shared" si="19"/>
        <v>{"</v>
      </c>
      <c r="S94" s="6" t="str">
        <f t="shared" si="20"/>
        <v>"</v>
      </c>
      <c r="T94" s="6" t="str">
        <f t="shared" si="21"/>
        <v xml:space="preserve">: </v>
      </c>
      <c r="U94" s="6" t="str">
        <f t="shared" si="22"/>
        <v>100.0</v>
      </c>
      <c r="V94" s="6" t="str">
        <f t="shared" si="23"/>
        <v>}</v>
      </c>
      <c r="X94" s="10" t="str">
        <f t="shared" si="26"/>
        <v>15%</v>
      </c>
      <c r="Y94" s="6" t="str">
        <f t="shared" si="27"/>
        <v>خصم دفعة مقدمة</v>
      </c>
      <c r="Z94" s="6">
        <f t="shared" si="28"/>
        <v>-1</v>
      </c>
      <c r="AA94" s="29">
        <f t="shared" si="29"/>
        <v>-11353</v>
      </c>
    </row>
    <row r="95" spans="1:27" x14ac:dyDescent="0.2">
      <c r="A95" s="6" t="s">
        <v>794</v>
      </c>
      <c r="B95" s="7">
        <v>45323</v>
      </c>
      <c r="C95" s="7">
        <f t="shared" si="30"/>
        <v>45323</v>
      </c>
      <c r="D95" s="7">
        <v>45351</v>
      </c>
      <c r="E95" s="7">
        <f t="shared" si="31"/>
        <v>45351</v>
      </c>
      <c r="F95" s="7">
        <f t="shared" si="32"/>
        <v>45351</v>
      </c>
      <c r="G95" s="6">
        <v>2367580.1116389199</v>
      </c>
      <c r="H95" s="9">
        <f t="shared" si="17"/>
        <v>2367580</v>
      </c>
      <c r="I95" s="6" t="str">
        <f>VLOOKUP(K95,'Customers VS CC'!$A$1:$G$9999,4,FALSE)</f>
        <v>الآعمال المدنية المشروع المشترك</v>
      </c>
      <c r="J95" s="6" t="str">
        <f t="shared" si="33"/>
        <v>الآعمال المدنية المشروع المشترك</v>
      </c>
      <c r="K95" s="6">
        <v>10139</v>
      </c>
      <c r="L95" s="6">
        <f>VLOOKUP(K95,'CC Odoo'!$A$1:$E$998,4,FALSE)</f>
        <v>911</v>
      </c>
      <c r="M95" s="6" t="str">
        <f t="shared" si="18"/>
        <v>{"911": 100.0}</v>
      </c>
      <c r="N95" s="6" t="str">
        <f t="shared" si="24"/>
        <v>4010202</v>
      </c>
      <c r="O95" s="7">
        <v>45396</v>
      </c>
      <c r="P95" s="7">
        <f t="shared" si="25"/>
        <v>45396</v>
      </c>
      <c r="R95" s="6" t="str">
        <f t="shared" si="19"/>
        <v>{"</v>
      </c>
      <c r="S95" s="6" t="str">
        <f t="shared" si="20"/>
        <v>"</v>
      </c>
      <c r="T95" s="6" t="str">
        <f t="shared" si="21"/>
        <v xml:space="preserve">: </v>
      </c>
      <c r="U95" s="6" t="str">
        <f t="shared" si="22"/>
        <v>100.0</v>
      </c>
      <c r="V95" s="6" t="str">
        <f t="shared" si="23"/>
        <v>}</v>
      </c>
      <c r="X95" s="10" t="str">
        <f t="shared" si="26"/>
        <v>15%</v>
      </c>
      <c r="Y95" s="6" t="str">
        <f t="shared" si="27"/>
        <v>صنف لتسجيل موازنة المبيعات 2024</v>
      </c>
      <c r="Z95" s="6">
        <f t="shared" si="28"/>
        <v>1</v>
      </c>
      <c r="AA95" s="29">
        <f t="shared" si="29"/>
        <v>2367580</v>
      </c>
    </row>
    <row r="96" spans="1:27" x14ac:dyDescent="0.2">
      <c r="A96" s="6" t="s">
        <v>795</v>
      </c>
      <c r="B96" s="7">
        <v>45323</v>
      </c>
      <c r="C96" s="7" t="str">
        <f t="shared" si="30"/>
        <v/>
      </c>
      <c r="D96" s="7">
        <v>45351</v>
      </c>
      <c r="E96" s="7" t="str">
        <f t="shared" si="31"/>
        <v/>
      </c>
      <c r="F96" s="7" t="str">
        <f t="shared" si="32"/>
        <v/>
      </c>
      <c r="G96" s="6">
        <v>139213.71056436849</v>
      </c>
      <c r="H96" s="9">
        <f t="shared" si="17"/>
        <v>139214</v>
      </c>
      <c r="I96" s="6" t="str">
        <f>VLOOKUP(K96,'Customers VS CC'!$A$1:$G$9999,4,FALSE)</f>
        <v>الآعمال المدنية المشروع المشترك</v>
      </c>
      <c r="J96" s="6" t="str">
        <f t="shared" si="33"/>
        <v/>
      </c>
      <c r="K96" s="6">
        <v>10139</v>
      </c>
      <c r="L96" s="6">
        <f>VLOOKUP(K96,'CC Odoo'!$A$1:$E$998,4,FALSE)</f>
        <v>911</v>
      </c>
      <c r="M96" s="6" t="str">
        <f t="shared" si="18"/>
        <v>{"911": 100.0}</v>
      </c>
      <c r="N96" s="6" t="str">
        <f t="shared" si="24"/>
        <v>101011002</v>
      </c>
      <c r="O96" s="7">
        <v>45396</v>
      </c>
      <c r="P96" s="7" t="str">
        <f t="shared" si="25"/>
        <v/>
      </c>
      <c r="R96" s="6" t="str">
        <f t="shared" si="19"/>
        <v>{"</v>
      </c>
      <c r="S96" s="6" t="str">
        <f t="shared" si="20"/>
        <v>"</v>
      </c>
      <c r="T96" s="6" t="str">
        <f t="shared" si="21"/>
        <v xml:space="preserve">: </v>
      </c>
      <c r="U96" s="6" t="str">
        <f t="shared" si="22"/>
        <v>100.0</v>
      </c>
      <c r="V96" s="6" t="str">
        <f t="shared" si="23"/>
        <v>}</v>
      </c>
      <c r="X96" s="10" t="str">
        <f t="shared" si="26"/>
        <v/>
      </c>
      <c r="Y96" s="6" t="str">
        <f t="shared" si="27"/>
        <v>خصم ضمان أعمال</v>
      </c>
      <c r="Z96" s="6">
        <f t="shared" si="28"/>
        <v>-1</v>
      </c>
      <c r="AA96" s="29">
        <f t="shared" si="29"/>
        <v>-139214</v>
      </c>
    </row>
    <row r="97" spans="1:27" x14ac:dyDescent="0.2">
      <c r="A97" s="6" t="s">
        <v>796</v>
      </c>
      <c r="B97" s="7">
        <v>45323</v>
      </c>
      <c r="C97" s="7" t="str">
        <f t="shared" si="30"/>
        <v/>
      </c>
      <c r="D97" s="7">
        <v>45351</v>
      </c>
      <c r="E97" s="7" t="str">
        <f t="shared" si="31"/>
        <v/>
      </c>
      <c r="F97" s="7" t="str">
        <f t="shared" si="32"/>
        <v/>
      </c>
      <c r="G97" s="6">
        <v>355137.01674583799</v>
      </c>
      <c r="H97" s="9">
        <f t="shared" si="17"/>
        <v>355137</v>
      </c>
      <c r="I97" s="6" t="str">
        <f>VLOOKUP(K97,'Customers VS CC'!$A$1:$G$9999,4,FALSE)</f>
        <v>الآعمال المدنية المشروع المشترك</v>
      </c>
      <c r="J97" s="6" t="str">
        <f t="shared" si="33"/>
        <v/>
      </c>
      <c r="K97" s="6">
        <v>10139</v>
      </c>
      <c r="L97" s="6">
        <f>VLOOKUP(K97,'CC Odoo'!$A$1:$E$998,4,FALSE)</f>
        <v>911</v>
      </c>
      <c r="M97" s="6" t="str">
        <f t="shared" si="18"/>
        <v>{"911": 100.0}</v>
      </c>
      <c r="N97" s="6" t="str">
        <f t="shared" si="24"/>
        <v>2010306</v>
      </c>
      <c r="O97" s="7">
        <v>45396</v>
      </c>
      <c r="P97" s="7" t="str">
        <f t="shared" si="25"/>
        <v/>
      </c>
      <c r="R97" s="6" t="str">
        <f t="shared" si="19"/>
        <v>{"</v>
      </c>
      <c r="S97" s="6" t="str">
        <f t="shared" si="20"/>
        <v>"</v>
      </c>
      <c r="T97" s="6" t="str">
        <f t="shared" si="21"/>
        <v xml:space="preserve">: </v>
      </c>
      <c r="U97" s="6" t="str">
        <f t="shared" si="22"/>
        <v>100.0</v>
      </c>
      <c r="V97" s="6" t="str">
        <f t="shared" si="23"/>
        <v>}</v>
      </c>
      <c r="X97" s="10" t="str">
        <f t="shared" si="26"/>
        <v>15%</v>
      </c>
      <c r="Y97" s="6" t="str">
        <f t="shared" si="27"/>
        <v>خصم دفعة مقدمة</v>
      </c>
      <c r="Z97" s="6">
        <f t="shared" si="28"/>
        <v>-1</v>
      </c>
      <c r="AA97" s="29">
        <f t="shared" si="29"/>
        <v>-355137</v>
      </c>
    </row>
    <row r="98" spans="1:27" x14ac:dyDescent="0.2">
      <c r="A98" s="6" t="s">
        <v>794</v>
      </c>
      <c r="B98" s="7">
        <v>45323</v>
      </c>
      <c r="C98" s="7">
        <f t="shared" si="30"/>
        <v>45323</v>
      </c>
      <c r="D98" s="7">
        <v>45351</v>
      </c>
      <c r="E98" s="7">
        <f t="shared" si="31"/>
        <v>45351</v>
      </c>
      <c r="F98" s="7">
        <f t="shared" si="32"/>
        <v>45351</v>
      </c>
      <c r="G98" s="6">
        <v>158442.06</v>
      </c>
      <c r="H98" s="9">
        <f t="shared" si="17"/>
        <v>158442</v>
      </c>
      <c r="I98" s="6" t="str">
        <f>VLOOKUP(K98,'Customers VS CC'!$A$1:$G$9999,4,FALSE)</f>
        <v>شركة السيف مهندسون ومقاولون</v>
      </c>
      <c r="J98" s="6" t="str">
        <f t="shared" si="33"/>
        <v>شركة السيف مهندسون ومقاولون</v>
      </c>
      <c r="K98" s="6">
        <v>10097</v>
      </c>
      <c r="L98" s="6">
        <f>VLOOKUP(K98,'CC Odoo'!$A$1:$E$998,4,FALSE)</f>
        <v>869</v>
      </c>
      <c r="M98" s="6" t="str">
        <f t="shared" si="18"/>
        <v>{"869": 100.0}</v>
      </c>
      <c r="N98" s="6" t="str">
        <f t="shared" si="24"/>
        <v>4010202</v>
      </c>
      <c r="O98" s="7">
        <v>45441</v>
      </c>
      <c r="P98" s="7">
        <f t="shared" si="25"/>
        <v>45441</v>
      </c>
      <c r="R98" s="6" t="str">
        <f t="shared" si="19"/>
        <v>{"</v>
      </c>
      <c r="S98" s="6" t="str">
        <f t="shared" si="20"/>
        <v>"</v>
      </c>
      <c r="T98" s="6" t="str">
        <f t="shared" si="21"/>
        <v xml:space="preserve">: </v>
      </c>
      <c r="U98" s="6" t="str">
        <f t="shared" si="22"/>
        <v>100.0</v>
      </c>
      <c r="V98" s="6" t="str">
        <f t="shared" si="23"/>
        <v>}</v>
      </c>
      <c r="X98" s="10" t="str">
        <f t="shared" si="26"/>
        <v>15%</v>
      </c>
      <c r="Y98" s="6" t="str">
        <f t="shared" si="27"/>
        <v>صنف لتسجيل موازنة المبيعات 2024</v>
      </c>
      <c r="Z98" s="6">
        <f t="shared" si="28"/>
        <v>1</v>
      </c>
      <c r="AA98" s="29">
        <f t="shared" si="29"/>
        <v>158442</v>
      </c>
    </row>
    <row r="99" spans="1:27" x14ac:dyDescent="0.2">
      <c r="A99" s="6" t="s">
        <v>795</v>
      </c>
      <c r="B99" s="7">
        <v>45323</v>
      </c>
      <c r="C99" s="7" t="str">
        <f t="shared" si="30"/>
        <v/>
      </c>
      <c r="D99" s="7">
        <v>45351</v>
      </c>
      <c r="E99" s="7" t="str">
        <f t="shared" si="31"/>
        <v/>
      </c>
      <c r="F99" s="7" t="str">
        <f t="shared" si="32"/>
        <v/>
      </c>
      <c r="G99" s="6">
        <v>0</v>
      </c>
      <c r="H99" s="9">
        <f t="shared" si="17"/>
        <v>0</v>
      </c>
      <c r="I99" s="6" t="str">
        <f>VLOOKUP(K99,'Customers VS CC'!$A$1:$G$9999,4,FALSE)</f>
        <v>شركة السيف مهندسون ومقاولون</v>
      </c>
      <c r="J99" s="6" t="str">
        <f t="shared" si="33"/>
        <v/>
      </c>
      <c r="K99" s="6">
        <v>10097</v>
      </c>
      <c r="L99" s="6">
        <f>VLOOKUP(K99,'CC Odoo'!$A$1:$E$998,4,FALSE)</f>
        <v>869</v>
      </c>
      <c r="M99" s="6" t="str">
        <f t="shared" si="18"/>
        <v>{"869": 100.0}</v>
      </c>
      <c r="N99" s="6" t="str">
        <f t="shared" si="24"/>
        <v>101011002</v>
      </c>
      <c r="O99" s="7">
        <v>45441</v>
      </c>
      <c r="P99" s="7" t="str">
        <f t="shared" si="25"/>
        <v/>
      </c>
      <c r="R99" s="6" t="str">
        <f t="shared" si="19"/>
        <v>{"</v>
      </c>
      <c r="S99" s="6" t="str">
        <f t="shared" si="20"/>
        <v>"</v>
      </c>
      <c r="T99" s="6" t="str">
        <f t="shared" si="21"/>
        <v xml:space="preserve">: </v>
      </c>
      <c r="U99" s="6" t="str">
        <f t="shared" si="22"/>
        <v>100.0</v>
      </c>
      <c r="V99" s="6" t="str">
        <f t="shared" si="23"/>
        <v>}</v>
      </c>
      <c r="X99" s="10" t="str">
        <f t="shared" si="26"/>
        <v/>
      </c>
      <c r="Y99" s="6" t="str">
        <f t="shared" si="27"/>
        <v>خصم ضمان أعمال</v>
      </c>
      <c r="Z99" s="6">
        <f t="shared" si="28"/>
        <v>-1</v>
      </c>
      <c r="AA99" s="29">
        <f t="shared" si="29"/>
        <v>0</v>
      </c>
    </row>
    <row r="100" spans="1:27" x14ac:dyDescent="0.2">
      <c r="A100" s="6" t="s">
        <v>796</v>
      </c>
      <c r="B100" s="7">
        <v>45323</v>
      </c>
      <c r="C100" s="7" t="str">
        <f t="shared" si="30"/>
        <v/>
      </c>
      <c r="D100" s="7">
        <v>45351</v>
      </c>
      <c r="E100" s="7" t="str">
        <f t="shared" si="31"/>
        <v/>
      </c>
      <c r="F100" s="7" t="str">
        <f t="shared" si="32"/>
        <v/>
      </c>
      <c r="G100" s="6">
        <v>0</v>
      </c>
      <c r="H100" s="9">
        <f t="shared" si="17"/>
        <v>0</v>
      </c>
      <c r="I100" s="6" t="str">
        <f>VLOOKUP(K100,'Customers VS CC'!$A$1:$G$9999,4,FALSE)</f>
        <v>شركة السيف مهندسون ومقاولون</v>
      </c>
      <c r="J100" s="6" t="str">
        <f t="shared" si="33"/>
        <v/>
      </c>
      <c r="K100" s="6">
        <v>10097</v>
      </c>
      <c r="L100" s="6">
        <f>VLOOKUP(K100,'CC Odoo'!$A$1:$E$998,4,FALSE)</f>
        <v>869</v>
      </c>
      <c r="M100" s="6" t="str">
        <f t="shared" si="18"/>
        <v>{"869": 100.0}</v>
      </c>
      <c r="N100" s="6" t="str">
        <f t="shared" si="24"/>
        <v>2010306</v>
      </c>
      <c r="O100" s="7">
        <v>45441</v>
      </c>
      <c r="P100" s="7" t="str">
        <f t="shared" si="25"/>
        <v/>
      </c>
      <c r="R100" s="6" t="str">
        <f t="shared" si="19"/>
        <v>{"</v>
      </c>
      <c r="S100" s="6" t="str">
        <f t="shared" si="20"/>
        <v>"</v>
      </c>
      <c r="T100" s="6" t="str">
        <f t="shared" si="21"/>
        <v xml:space="preserve">: </v>
      </c>
      <c r="U100" s="6" t="str">
        <f t="shared" si="22"/>
        <v>100.0</v>
      </c>
      <c r="V100" s="6" t="str">
        <f t="shared" si="23"/>
        <v>}</v>
      </c>
      <c r="X100" s="10" t="str">
        <f t="shared" si="26"/>
        <v>15%</v>
      </c>
      <c r="Y100" s="6" t="str">
        <f t="shared" si="27"/>
        <v>خصم دفعة مقدمة</v>
      </c>
      <c r="Z100" s="6">
        <f t="shared" si="28"/>
        <v>-1</v>
      </c>
      <c r="AA100" s="29">
        <f t="shared" si="29"/>
        <v>0</v>
      </c>
    </row>
    <row r="101" spans="1:27" x14ac:dyDescent="0.2">
      <c r="A101" s="6" t="s">
        <v>794</v>
      </c>
      <c r="B101" s="7">
        <v>45323</v>
      </c>
      <c r="C101" s="7">
        <f t="shared" si="30"/>
        <v>45323</v>
      </c>
      <c r="D101" s="7">
        <v>45351</v>
      </c>
      <c r="E101" s="7">
        <f t="shared" si="31"/>
        <v>45351</v>
      </c>
      <c r="F101" s="7">
        <f t="shared" si="32"/>
        <v>45351</v>
      </c>
      <c r="G101" s="6">
        <v>465582.58000000007</v>
      </c>
      <c r="H101" s="9">
        <f t="shared" si="17"/>
        <v>465583</v>
      </c>
      <c r="I101" s="6" t="str">
        <f>VLOOKUP(K101,'Customers VS CC'!$A$1:$G$9999,4,FALSE)</f>
        <v>شركة وسائل التعمير للمقاولات</v>
      </c>
      <c r="J101" s="6" t="str">
        <f t="shared" si="33"/>
        <v>شركة وسائل التعمير للمقاولات</v>
      </c>
      <c r="K101" s="6">
        <v>10233</v>
      </c>
      <c r="L101" s="6">
        <f>VLOOKUP(K101,'CC Odoo'!$A$1:$E$998,4,FALSE)</f>
        <v>1005</v>
      </c>
      <c r="M101" s="6" t="str">
        <f t="shared" si="18"/>
        <v>{"1005": 100.0}</v>
      </c>
      <c r="N101" s="6" t="str">
        <f t="shared" si="24"/>
        <v>4010202</v>
      </c>
      <c r="O101" s="7">
        <v>45366</v>
      </c>
      <c r="P101" s="7">
        <f t="shared" si="25"/>
        <v>45366</v>
      </c>
      <c r="R101" s="6" t="str">
        <f t="shared" si="19"/>
        <v>{"</v>
      </c>
      <c r="S101" s="6" t="str">
        <f t="shared" si="20"/>
        <v>"</v>
      </c>
      <c r="T101" s="6" t="str">
        <f t="shared" si="21"/>
        <v xml:space="preserve">: </v>
      </c>
      <c r="U101" s="6" t="str">
        <f t="shared" si="22"/>
        <v>100.0</v>
      </c>
      <c r="V101" s="6" t="str">
        <f t="shared" si="23"/>
        <v>}</v>
      </c>
      <c r="X101" s="10" t="str">
        <f t="shared" si="26"/>
        <v>15%</v>
      </c>
      <c r="Y101" s="6" t="str">
        <f t="shared" si="27"/>
        <v>صنف لتسجيل موازنة المبيعات 2024</v>
      </c>
      <c r="Z101" s="6">
        <f t="shared" si="28"/>
        <v>1</v>
      </c>
      <c r="AA101" s="29">
        <f t="shared" si="29"/>
        <v>465583</v>
      </c>
    </row>
    <row r="102" spans="1:27" x14ac:dyDescent="0.2">
      <c r="A102" s="6" t="s">
        <v>795</v>
      </c>
      <c r="B102" s="7">
        <v>45323</v>
      </c>
      <c r="C102" s="7" t="str">
        <f t="shared" si="30"/>
        <v/>
      </c>
      <c r="D102" s="7">
        <v>45351</v>
      </c>
      <c r="E102" s="7" t="str">
        <f t="shared" si="31"/>
        <v/>
      </c>
      <c r="F102" s="7" t="str">
        <f t="shared" si="32"/>
        <v/>
      </c>
      <c r="G102" s="6">
        <v>0</v>
      </c>
      <c r="H102" s="9">
        <f t="shared" si="17"/>
        <v>0</v>
      </c>
      <c r="I102" s="6" t="str">
        <f>VLOOKUP(K102,'Customers VS CC'!$A$1:$G$9999,4,FALSE)</f>
        <v>شركة وسائل التعمير للمقاولات</v>
      </c>
      <c r="J102" s="6" t="str">
        <f t="shared" si="33"/>
        <v/>
      </c>
      <c r="K102" s="6">
        <v>10233</v>
      </c>
      <c r="L102" s="6">
        <f>VLOOKUP(K102,'CC Odoo'!$A$1:$E$998,4,FALSE)</f>
        <v>1005</v>
      </c>
      <c r="M102" s="6" t="str">
        <f t="shared" si="18"/>
        <v>{"1005": 100.0}</v>
      </c>
      <c r="N102" s="6" t="str">
        <f t="shared" si="24"/>
        <v>101011002</v>
      </c>
      <c r="O102" s="7">
        <v>45366</v>
      </c>
      <c r="P102" s="7" t="str">
        <f t="shared" si="25"/>
        <v/>
      </c>
      <c r="R102" s="6" t="str">
        <f t="shared" si="19"/>
        <v>{"</v>
      </c>
      <c r="S102" s="6" t="str">
        <f t="shared" si="20"/>
        <v>"</v>
      </c>
      <c r="T102" s="6" t="str">
        <f t="shared" si="21"/>
        <v xml:space="preserve">: </v>
      </c>
      <c r="U102" s="6" t="str">
        <f t="shared" si="22"/>
        <v>100.0</v>
      </c>
      <c r="V102" s="6" t="str">
        <f t="shared" si="23"/>
        <v>}</v>
      </c>
      <c r="X102" s="10" t="str">
        <f t="shared" si="26"/>
        <v/>
      </c>
      <c r="Y102" s="6" t="str">
        <f t="shared" si="27"/>
        <v>خصم ضمان أعمال</v>
      </c>
      <c r="Z102" s="6">
        <f t="shared" si="28"/>
        <v>-1</v>
      </c>
      <c r="AA102" s="29">
        <f t="shared" si="29"/>
        <v>0</v>
      </c>
    </row>
    <row r="103" spans="1:27" x14ac:dyDescent="0.2">
      <c r="A103" s="6" t="s">
        <v>796</v>
      </c>
      <c r="B103" s="7">
        <v>45323</v>
      </c>
      <c r="C103" s="7" t="str">
        <f t="shared" si="30"/>
        <v/>
      </c>
      <c r="D103" s="7">
        <v>45351</v>
      </c>
      <c r="E103" s="7" t="str">
        <f t="shared" si="31"/>
        <v/>
      </c>
      <c r="F103" s="7" t="str">
        <f t="shared" si="32"/>
        <v/>
      </c>
      <c r="G103" s="6">
        <v>0</v>
      </c>
      <c r="H103" s="9">
        <f t="shared" si="17"/>
        <v>0</v>
      </c>
      <c r="I103" s="6" t="str">
        <f>VLOOKUP(K103,'Customers VS CC'!$A$1:$G$9999,4,FALSE)</f>
        <v>شركة وسائل التعمير للمقاولات</v>
      </c>
      <c r="J103" s="6" t="str">
        <f t="shared" si="33"/>
        <v/>
      </c>
      <c r="K103" s="6">
        <v>10233</v>
      </c>
      <c r="L103" s="6">
        <f>VLOOKUP(K103,'CC Odoo'!$A$1:$E$998,4,FALSE)</f>
        <v>1005</v>
      </c>
      <c r="M103" s="6" t="str">
        <f t="shared" si="18"/>
        <v>{"1005": 100.0}</v>
      </c>
      <c r="N103" s="6" t="str">
        <f t="shared" si="24"/>
        <v>2010306</v>
      </c>
      <c r="O103" s="7">
        <v>45366</v>
      </c>
      <c r="P103" s="7" t="str">
        <f t="shared" si="25"/>
        <v/>
      </c>
      <c r="R103" s="6" t="str">
        <f t="shared" si="19"/>
        <v>{"</v>
      </c>
      <c r="S103" s="6" t="str">
        <f t="shared" si="20"/>
        <v>"</v>
      </c>
      <c r="T103" s="6" t="str">
        <f t="shared" si="21"/>
        <v xml:space="preserve">: </v>
      </c>
      <c r="U103" s="6" t="str">
        <f t="shared" si="22"/>
        <v>100.0</v>
      </c>
      <c r="V103" s="6" t="str">
        <f t="shared" si="23"/>
        <v>}</v>
      </c>
      <c r="X103" s="10" t="str">
        <f t="shared" si="26"/>
        <v>15%</v>
      </c>
      <c r="Y103" s="6" t="str">
        <f t="shared" si="27"/>
        <v>خصم دفعة مقدمة</v>
      </c>
      <c r="Z103" s="6">
        <f t="shared" si="28"/>
        <v>-1</v>
      </c>
      <c r="AA103" s="29">
        <f t="shared" si="29"/>
        <v>0</v>
      </c>
    </row>
    <row r="104" spans="1:27" x14ac:dyDescent="0.2">
      <c r="A104" s="6" t="s">
        <v>794</v>
      </c>
      <c r="B104" s="7">
        <v>45323</v>
      </c>
      <c r="C104" s="7">
        <f t="shared" si="30"/>
        <v>45323</v>
      </c>
      <c r="D104" s="7">
        <v>45351</v>
      </c>
      <c r="E104" s="7">
        <f t="shared" si="31"/>
        <v>45351</v>
      </c>
      <c r="F104" s="7">
        <f t="shared" si="32"/>
        <v>45351</v>
      </c>
      <c r="G104" s="6">
        <v>350000</v>
      </c>
      <c r="H104" s="9">
        <f t="shared" si="17"/>
        <v>350000</v>
      </c>
      <c r="I104" s="6" t="str">
        <f>VLOOKUP(K104,'Customers VS CC'!$A$1:$G$9999,4,FALSE)</f>
        <v>شركة التعفف للأعمال الكهربائية</v>
      </c>
      <c r="J104" s="6" t="str">
        <f t="shared" si="33"/>
        <v>شركة التعفف للأعمال الكهربائية</v>
      </c>
      <c r="K104" s="6">
        <v>10230</v>
      </c>
      <c r="L104" s="6">
        <f>VLOOKUP(K104,'CC Odoo'!$A$1:$E$998,4,FALSE)</f>
        <v>1002</v>
      </c>
      <c r="M104" s="6" t="str">
        <f t="shared" si="18"/>
        <v>{"1002": 100.0}</v>
      </c>
      <c r="N104" s="6" t="str">
        <f t="shared" si="24"/>
        <v>4010202</v>
      </c>
      <c r="O104" s="7">
        <v>45381</v>
      </c>
      <c r="P104" s="7">
        <f t="shared" si="25"/>
        <v>45381</v>
      </c>
      <c r="R104" s="6" t="str">
        <f t="shared" si="19"/>
        <v>{"</v>
      </c>
      <c r="S104" s="6" t="str">
        <f t="shared" si="20"/>
        <v>"</v>
      </c>
      <c r="T104" s="6" t="str">
        <f t="shared" si="21"/>
        <v xml:space="preserve">: </v>
      </c>
      <c r="U104" s="6" t="str">
        <f t="shared" si="22"/>
        <v>100.0</v>
      </c>
      <c r="V104" s="6" t="str">
        <f t="shared" si="23"/>
        <v>}</v>
      </c>
      <c r="X104" s="10" t="str">
        <f t="shared" si="26"/>
        <v>15%</v>
      </c>
      <c r="Y104" s="6" t="str">
        <f t="shared" si="27"/>
        <v>صنف لتسجيل موازنة المبيعات 2024</v>
      </c>
      <c r="Z104" s="6">
        <f t="shared" si="28"/>
        <v>1</v>
      </c>
      <c r="AA104" s="29">
        <f t="shared" si="29"/>
        <v>350000</v>
      </c>
    </row>
    <row r="105" spans="1:27" x14ac:dyDescent="0.2">
      <c r="A105" s="6" t="s">
        <v>795</v>
      </c>
      <c r="B105" s="7">
        <v>45323</v>
      </c>
      <c r="C105" s="7" t="str">
        <f t="shared" si="30"/>
        <v/>
      </c>
      <c r="D105" s="7">
        <v>45351</v>
      </c>
      <c r="E105" s="7" t="str">
        <f t="shared" si="31"/>
        <v/>
      </c>
      <c r="F105" s="7" t="str">
        <f t="shared" si="32"/>
        <v/>
      </c>
      <c r="G105" s="6">
        <v>0</v>
      </c>
      <c r="H105" s="9">
        <f t="shared" si="17"/>
        <v>0</v>
      </c>
      <c r="I105" s="6" t="str">
        <f>VLOOKUP(K105,'Customers VS CC'!$A$1:$G$9999,4,FALSE)</f>
        <v>شركة التعفف للأعمال الكهربائية</v>
      </c>
      <c r="J105" s="6" t="str">
        <f t="shared" si="33"/>
        <v/>
      </c>
      <c r="K105" s="6">
        <v>10230</v>
      </c>
      <c r="L105" s="6">
        <f>VLOOKUP(K105,'CC Odoo'!$A$1:$E$998,4,FALSE)</f>
        <v>1002</v>
      </c>
      <c r="M105" s="6" t="str">
        <f t="shared" si="18"/>
        <v>{"1002": 100.0}</v>
      </c>
      <c r="N105" s="6" t="str">
        <f t="shared" si="24"/>
        <v>101011002</v>
      </c>
      <c r="O105" s="7">
        <v>45381</v>
      </c>
      <c r="P105" s="7" t="str">
        <f t="shared" si="25"/>
        <v/>
      </c>
      <c r="R105" s="6" t="str">
        <f t="shared" si="19"/>
        <v>{"</v>
      </c>
      <c r="S105" s="6" t="str">
        <f t="shared" si="20"/>
        <v>"</v>
      </c>
      <c r="T105" s="6" t="str">
        <f t="shared" si="21"/>
        <v xml:space="preserve">: </v>
      </c>
      <c r="U105" s="6" t="str">
        <f t="shared" si="22"/>
        <v>100.0</v>
      </c>
      <c r="V105" s="6" t="str">
        <f t="shared" si="23"/>
        <v>}</v>
      </c>
      <c r="X105" s="10" t="str">
        <f t="shared" si="26"/>
        <v/>
      </c>
      <c r="Y105" s="6" t="str">
        <f t="shared" si="27"/>
        <v>خصم ضمان أعمال</v>
      </c>
      <c r="Z105" s="6">
        <f t="shared" si="28"/>
        <v>-1</v>
      </c>
      <c r="AA105" s="29">
        <f t="shared" si="29"/>
        <v>0</v>
      </c>
    </row>
    <row r="106" spans="1:27" x14ac:dyDescent="0.2">
      <c r="A106" s="6" t="s">
        <v>796</v>
      </c>
      <c r="B106" s="7">
        <v>45323</v>
      </c>
      <c r="C106" s="7" t="str">
        <f t="shared" si="30"/>
        <v/>
      </c>
      <c r="D106" s="7">
        <v>45351</v>
      </c>
      <c r="E106" s="7" t="str">
        <f t="shared" si="31"/>
        <v/>
      </c>
      <c r="F106" s="7" t="str">
        <f t="shared" si="32"/>
        <v/>
      </c>
      <c r="G106" s="6">
        <v>35000</v>
      </c>
      <c r="H106" s="9">
        <f t="shared" si="17"/>
        <v>35000</v>
      </c>
      <c r="I106" s="6" t="str">
        <f>VLOOKUP(K106,'Customers VS CC'!$A$1:$G$9999,4,FALSE)</f>
        <v>شركة التعفف للأعمال الكهربائية</v>
      </c>
      <c r="J106" s="6" t="str">
        <f t="shared" si="33"/>
        <v/>
      </c>
      <c r="K106" s="6">
        <v>10230</v>
      </c>
      <c r="L106" s="6">
        <f>VLOOKUP(K106,'CC Odoo'!$A$1:$E$998,4,FALSE)</f>
        <v>1002</v>
      </c>
      <c r="M106" s="6" t="str">
        <f t="shared" si="18"/>
        <v>{"1002": 100.0}</v>
      </c>
      <c r="N106" s="6" t="str">
        <f t="shared" si="24"/>
        <v>2010306</v>
      </c>
      <c r="O106" s="7">
        <v>45381</v>
      </c>
      <c r="P106" s="7" t="str">
        <f t="shared" si="25"/>
        <v/>
      </c>
      <c r="R106" s="6" t="str">
        <f t="shared" si="19"/>
        <v>{"</v>
      </c>
      <c r="S106" s="6" t="str">
        <f t="shared" si="20"/>
        <v>"</v>
      </c>
      <c r="T106" s="6" t="str">
        <f t="shared" si="21"/>
        <v xml:space="preserve">: </v>
      </c>
      <c r="U106" s="6" t="str">
        <f t="shared" si="22"/>
        <v>100.0</v>
      </c>
      <c r="V106" s="6" t="str">
        <f t="shared" si="23"/>
        <v>}</v>
      </c>
      <c r="X106" s="10" t="str">
        <f t="shared" si="26"/>
        <v>15%</v>
      </c>
      <c r="Y106" s="6" t="str">
        <f t="shared" si="27"/>
        <v>خصم دفعة مقدمة</v>
      </c>
      <c r="Z106" s="6">
        <f t="shared" si="28"/>
        <v>-1</v>
      </c>
      <c r="AA106" s="29">
        <f t="shared" si="29"/>
        <v>-35000</v>
      </c>
    </row>
    <row r="107" spans="1:27" x14ac:dyDescent="0.2">
      <c r="A107" s="6" t="s">
        <v>794</v>
      </c>
      <c r="B107" s="7">
        <v>45323</v>
      </c>
      <c r="C107" s="7">
        <f t="shared" si="30"/>
        <v>45323</v>
      </c>
      <c r="D107" s="7">
        <v>45351</v>
      </c>
      <c r="E107" s="7">
        <f t="shared" si="31"/>
        <v>45351</v>
      </c>
      <c r="F107" s="7">
        <f t="shared" si="32"/>
        <v>45351</v>
      </c>
      <c r="G107" s="6">
        <v>1002554.22</v>
      </c>
      <c r="H107" s="9">
        <f t="shared" si="17"/>
        <v>1002554</v>
      </c>
      <c r="I107" s="6" t="str">
        <f>VLOOKUP(K107,'Customers VS CC'!$A$1:$G$9999,4,FALSE)</f>
        <v>شركة الكفاح للمقاولات العامة</v>
      </c>
      <c r="J107" s="6" t="str">
        <f t="shared" si="33"/>
        <v>شركة الكفاح للمقاولات العامة</v>
      </c>
      <c r="K107" s="6">
        <v>10183</v>
      </c>
      <c r="L107" s="6">
        <f>VLOOKUP(K107,'CC Odoo'!$A$1:$E$998,4,FALSE)</f>
        <v>955</v>
      </c>
      <c r="M107" s="6" t="str">
        <f t="shared" si="18"/>
        <v>{"955": 100.0}</v>
      </c>
      <c r="N107" s="6" t="str">
        <f t="shared" si="24"/>
        <v>4010202</v>
      </c>
      <c r="O107" s="7">
        <v>45381</v>
      </c>
      <c r="P107" s="7">
        <f t="shared" si="25"/>
        <v>45381</v>
      </c>
      <c r="R107" s="6" t="str">
        <f t="shared" si="19"/>
        <v>{"</v>
      </c>
      <c r="S107" s="6" t="str">
        <f t="shared" si="20"/>
        <v>"</v>
      </c>
      <c r="T107" s="6" t="str">
        <f t="shared" si="21"/>
        <v xml:space="preserve">: </v>
      </c>
      <c r="U107" s="6" t="str">
        <f t="shared" si="22"/>
        <v>100.0</v>
      </c>
      <c r="V107" s="6" t="str">
        <f t="shared" si="23"/>
        <v>}</v>
      </c>
      <c r="X107" s="10" t="str">
        <f t="shared" si="26"/>
        <v>15%</v>
      </c>
      <c r="Y107" s="6" t="str">
        <f t="shared" si="27"/>
        <v>صنف لتسجيل موازنة المبيعات 2024</v>
      </c>
      <c r="Z107" s="6">
        <f t="shared" si="28"/>
        <v>1</v>
      </c>
      <c r="AA107" s="29">
        <f t="shared" si="29"/>
        <v>1002554</v>
      </c>
    </row>
    <row r="108" spans="1:27" x14ac:dyDescent="0.2">
      <c r="A108" s="6" t="s">
        <v>795</v>
      </c>
      <c r="B108" s="7">
        <v>45323</v>
      </c>
      <c r="C108" s="7" t="str">
        <f t="shared" si="30"/>
        <v/>
      </c>
      <c r="D108" s="7">
        <v>45351</v>
      </c>
      <c r="E108" s="7" t="str">
        <f t="shared" si="31"/>
        <v/>
      </c>
      <c r="F108" s="7" t="str">
        <f t="shared" si="32"/>
        <v/>
      </c>
      <c r="G108" s="6">
        <v>304375.46119199996</v>
      </c>
      <c r="H108" s="9">
        <f t="shared" si="17"/>
        <v>304375</v>
      </c>
      <c r="I108" s="6" t="str">
        <f>VLOOKUP(K108,'Customers VS CC'!$A$1:$G$9999,4,FALSE)</f>
        <v>شركة الكفاح للمقاولات العامة</v>
      </c>
      <c r="J108" s="6" t="str">
        <f t="shared" si="33"/>
        <v/>
      </c>
      <c r="K108" s="6">
        <v>10183</v>
      </c>
      <c r="L108" s="6">
        <f>VLOOKUP(K108,'CC Odoo'!$A$1:$E$998,4,FALSE)</f>
        <v>955</v>
      </c>
      <c r="M108" s="6" t="str">
        <f t="shared" si="18"/>
        <v>{"955": 100.0}</v>
      </c>
      <c r="N108" s="6" t="str">
        <f t="shared" si="24"/>
        <v>101011002</v>
      </c>
      <c r="O108" s="7">
        <v>45381</v>
      </c>
      <c r="P108" s="7" t="str">
        <f t="shared" si="25"/>
        <v/>
      </c>
      <c r="R108" s="6" t="str">
        <f t="shared" si="19"/>
        <v>{"</v>
      </c>
      <c r="S108" s="6" t="str">
        <f t="shared" si="20"/>
        <v>"</v>
      </c>
      <c r="T108" s="6" t="str">
        <f t="shared" si="21"/>
        <v xml:space="preserve">: </v>
      </c>
      <c r="U108" s="6" t="str">
        <f t="shared" si="22"/>
        <v>100.0</v>
      </c>
      <c r="V108" s="6" t="str">
        <f t="shared" si="23"/>
        <v>}</v>
      </c>
      <c r="X108" s="10" t="str">
        <f t="shared" si="26"/>
        <v/>
      </c>
      <c r="Y108" s="6" t="str">
        <f t="shared" si="27"/>
        <v>خصم ضمان أعمال</v>
      </c>
      <c r="Z108" s="6">
        <f t="shared" si="28"/>
        <v>-1</v>
      </c>
      <c r="AA108" s="29">
        <f t="shared" si="29"/>
        <v>-304375</v>
      </c>
    </row>
    <row r="109" spans="1:27" x14ac:dyDescent="0.2">
      <c r="A109" s="6" t="s">
        <v>796</v>
      </c>
      <c r="B109" s="7">
        <v>45323</v>
      </c>
      <c r="C109" s="7" t="str">
        <f t="shared" si="30"/>
        <v/>
      </c>
      <c r="D109" s="7">
        <v>45351</v>
      </c>
      <c r="E109" s="7" t="str">
        <f t="shared" si="31"/>
        <v/>
      </c>
      <c r="F109" s="7" t="str">
        <f t="shared" si="32"/>
        <v/>
      </c>
      <c r="G109" s="6">
        <v>15218.773059599998</v>
      </c>
      <c r="H109" s="9">
        <f t="shared" si="17"/>
        <v>15219</v>
      </c>
      <c r="I109" s="6" t="str">
        <f>VLOOKUP(K109,'Customers VS CC'!$A$1:$G$9999,4,FALSE)</f>
        <v>شركة الكفاح للمقاولات العامة</v>
      </c>
      <c r="J109" s="6" t="str">
        <f t="shared" si="33"/>
        <v/>
      </c>
      <c r="K109" s="6">
        <v>10183</v>
      </c>
      <c r="L109" s="6">
        <f>VLOOKUP(K109,'CC Odoo'!$A$1:$E$998,4,FALSE)</f>
        <v>955</v>
      </c>
      <c r="M109" s="6" t="str">
        <f t="shared" si="18"/>
        <v>{"955": 100.0}</v>
      </c>
      <c r="N109" s="6" t="str">
        <f t="shared" si="24"/>
        <v>2010306</v>
      </c>
      <c r="O109" s="7">
        <v>45381</v>
      </c>
      <c r="P109" s="7" t="str">
        <f t="shared" si="25"/>
        <v/>
      </c>
      <c r="R109" s="6" t="str">
        <f t="shared" si="19"/>
        <v>{"</v>
      </c>
      <c r="S109" s="6" t="str">
        <f t="shared" si="20"/>
        <v>"</v>
      </c>
      <c r="T109" s="6" t="str">
        <f t="shared" si="21"/>
        <v xml:space="preserve">: </v>
      </c>
      <c r="U109" s="6" t="str">
        <f t="shared" si="22"/>
        <v>100.0</v>
      </c>
      <c r="V109" s="6" t="str">
        <f t="shared" si="23"/>
        <v>}</v>
      </c>
      <c r="X109" s="10" t="str">
        <f t="shared" si="26"/>
        <v>15%</v>
      </c>
      <c r="Y109" s="6" t="str">
        <f t="shared" si="27"/>
        <v>خصم دفعة مقدمة</v>
      </c>
      <c r="Z109" s="6">
        <f t="shared" si="28"/>
        <v>-1</v>
      </c>
      <c r="AA109" s="29">
        <f t="shared" si="29"/>
        <v>-15219</v>
      </c>
    </row>
    <row r="110" spans="1:27" x14ac:dyDescent="0.2">
      <c r="A110" s="6" t="s">
        <v>794</v>
      </c>
      <c r="B110" s="7">
        <v>45323</v>
      </c>
      <c r="C110" s="7">
        <f t="shared" si="30"/>
        <v>45323</v>
      </c>
      <c r="D110" s="7">
        <v>45351</v>
      </c>
      <c r="E110" s="7">
        <f t="shared" si="31"/>
        <v>45351</v>
      </c>
      <c r="F110" s="7">
        <f t="shared" si="32"/>
        <v>45351</v>
      </c>
      <c r="G110" s="6">
        <v>549610.14000000013</v>
      </c>
      <c r="H110" s="9">
        <f t="shared" si="17"/>
        <v>549610</v>
      </c>
      <c r="I110" s="6" t="str">
        <f>VLOOKUP(K110,'Customers VS CC'!$A$1:$G$9999,4,FALSE)</f>
        <v>شركة رضايات المحدودة - قسم الانشاءات والصيانة</v>
      </c>
      <c r="J110" s="6" t="str">
        <f t="shared" si="33"/>
        <v>شركة رضايات المحدودة - قسم الانشاءات والصيانة</v>
      </c>
      <c r="K110" s="6">
        <v>10156</v>
      </c>
      <c r="L110" s="6">
        <f>VLOOKUP(K110,'CC Odoo'!$A$1:$E$998,4,FALSE)</f>
        <v>928</v>
      </c>
      <c r="M110" s="6" t="str">
        <f t="shared" si="18"/>
        <v>{"928": 100.0}</v>
      </c>
      <c r="N110" s="6" t="str">
        <f t="shared" si="24"/>
        <v>4010202</v>
      </c>
      <c r="O110" s="7">
        <v>45381</v>
      </c>
      <c r="P110" s="7">
        <f t="shared" si="25"/>
        <v>45381</v>
      </c>
      <c r="R110" s="6" t="str">
        <f t="shared" si="19"/>
        <v>{"</v>
      </c>
      <c r="S110" s="6" t="str">
        <f t="shared" si="20"/>
        <v>"</v>
      </c>
      <c r="T110" s="6" t="str">
        <f t="shared" si="21"/>
        <v xml:space="preserve">: </v>
      </c>
      <c r="U110" s="6" t="str">
        <f t="shared" si="22"/>
        <v>100.0</v>
      </c>
      <c r="V110" s="6" t="str">
        <f t="shared" si="23"/>
        <v>}</v>
      </c>
      <c r="X110" s="10" t="str">
        <f t="shared" si="26"/>
        <v>15%</v>
      </c>
      <c r="Y110" s="6" t="str">
        <f t="shared" si="27"/>
        <v>صنف لتسجيل موازنة المبيعات 2024</v>
      </c>
      <c r="Z110" s="6">
        <f t="shared" si="28"/>
        <v>1</v>
      </c>
      <c r="AA110" s="29">
        <f t="shared" si="29"/>
        <v>549610</v>
      </c>
    </row>
    <row r="111" spans="1:27" x14ac:dyDescent="0.2">
      <c r="A111" s="6" t="s">
        <v>795</v>
      </c>
      <c r="B111" s="7">
        <v>45323</v>
      </c>
      <c r="C111" s="7" t="str">
        <f t="shared" si="30"/>
        <v/>
      </c>
      <c r="D111" s="7">
        <v>45351</v>
      </c>
      <c r="E111" s="7" t="str">
        <f t="shared" si="31"/>
        <v/>
      </c>
      <c r="F111" s="7" t="str">
        <f t="shared" si="32"/>
        <v/>
      </c>
      <c r="G111" s="6">
        <v>0</v>
      </c>
      <c r="H111" s="9">
        <f t="shared" si="17"/>
        <v>0</v>
      </c>
      <c r="I111" s="6" t="str">
        <f>VLOOKUP(K111,'Customers VS CC'!$A$1:$G$9999,4,FALSE)</f>
        <v>شركة رضايات المحدودة - قسم الانشاءات والصيانة</v>
      </c>
      <c r="J111" s="6" t="str">
        <f t="shared" si="33"/>
        <v/>
      </c>
      <c r="K111" s="6">
        <v>10156</v>
      </c>
      <c r="L111" s="6">
        <f>VLOOKUP(K111,'CC Odoo'!$A$1:$E$998,4,FALSE)</f>
        <v>928</v>
      </c>
      <c r="M111" s="6" t="str">
        <f t="shared" si="18"/>
        <v>{"928": 100.0}</v>
      </c>
      <c r="N111" s="6" t="str">
        <f t="shared" si="24"/>
        <v>101011002</v>
      </c>
      <c r="O111" s="7">
        <v>45381</v>
      </c>
      <c r="P111" s="7" t="str">
        <f t="shared" si="25"/>
        <v/>
      </c>
      <c r="R111" s="6" t="str">
        <f t="shared" si="19"/>
        <v>{"</v>
      </c>
      <c r="S111" s="6" t="str">
        <f t="shared" si="20"/>
        <v>"</v>
      </c>
      <c r="T111" s="6" t="str">
        <f t="shared" si="21"/>
        <v xml:space="preserve">: </v>
      </c>
      <c r="U111" s="6" t="str">
        <f t="shared" si="22"/>
        <v>100.0</v>
      </c>
      <c r="V111" s="6" t="str">
        <f t="shared" si="23"/>
        <v>}</v>
      </c>
      <c r="X111" s="10" t="str">
        <f t="shared" si="26"/>
        <v/>
      </c>
      <c r="Y111" s="6" t="str">
        <f t="shared" si="27"/>
        <v>خصم ضمان أعمال</v>
      </c>
      <c r="Z111" s="6">
        <f t="shared" si="28"/>
        <v>-1</v>
      </c>
      <c r="AA111" s="29">
        <f t="shared" si="29"/>
        <v>0</v>
      </c>
    </row>
    <row r="112" spans="1:27" x14ac:dyDescent="0.2">
      <c r="A112" s="6" t="s">
        <v>796</v>
      </c>
      <c r="B112" s="7">
        <v>45323</v>
      </c>
      <c r="C112" s="7" t="str">
        <f t="shared" si="30"/>
        <v/>
      </c>
      <c r="D112" s="7">
        <v>45351</v>
      </c>
      <c r="E112" s="7" t="str">
        <f t="shared" si="31"/>
        <v/>
      </c>
      <c r="F112" s="7" t="str">
        <f t="shared" si="32"/>
        <v/>
      </c>
      <c r="G112" s="6">
        <v>0</v>
      </c>
      <c r="H112" s="9">
        <f t="shared" si="17"/>
        <v>0</v>
      </c>
      <c r="I112" s="6" t="str">
        <f>VLOOKUP(K112,'Customers VS CC'!$A$1:$G$9999,4,FALSE)</f>
        <v>شركة رضايات المحدودة - قسم الانشاءات والصيانة</v>
      </c>
      <c r="J112" s="6" t="str">
        <f t="shared" si="33"/>
        <v/>
      </c>
      <c r="K112" s="6">
        <v>10156</v>
      </c>
      <c r="L112" s="6">
        <f>VLOOKUP(K112,'CC Odoo'!$A$1:$E$998,4,FALSE)</f>
        <v>928</v>
      </c>
      <c r="M112" s="6" t="str">
        <f t="shared" si="18"/>
        <v>{"928": 100.0}</v>
      </c>
      <c r="N112" s="6" t="str">
        <f t="shared" si="24"/>
        <v>2010306</v>
      </c>
      <c r="O112" s="7">
        <v>45381</v>
      </c>
      <c r="P112" s="7" t="str">
        <f t="shared" si="25"/>
        <v/>
      </c>
      <c r="R112" s="6" t="str">
        <f t="shared" si="19"/>
        <v>{"</v>
      </c>
      <c r="S112" s="6" t="str">
        <f t="shared" si="20"/>
        <v>"</v>
      </c>
      <c r="T112" s="6" t="str">
        <f t="shared" si="21"/>
        <v xml:space="preserve">: </v>
      </c>
      <c r="U112" s="6" t="str">
        <f t="shared" si="22"/>
        <v>100.0</v>
      </c>
      <c r="V112" s="6" t="str">
        <f t="shared" si="23"/>
        <v>}</v>
      </c>
      <c r="X112" s="10" t="str">
        <f t="shared" si="26"/>
        <v>15%</v>
      </c>
      <c r="Y112" s="6" t="str">
        <f t="shared" si="27"/>
        <v>خصم دفعة مقدمة</v>
      </c>
      <c r="Z112" s="6">
        <f t="shared" si="28"/>
        <v>-1</v>
      </c>
      <c r="AA112" s="29">
        <f t="shared" si="29"/>
        <v>0</v>
      </c>
    </row>
    <row r="113" spans="1:27" x14ac:dyDescent="0.2">
      <c r="A113" s="6" t="s">
        <v>794</v>
      </c>
      <c r="B113" s="7">
        <v>45323</v>
      </c>
      <c r="C113" s="7">
        <f t="shared" si="30"/>
        <v>45323</v>
      </c>
      <c r="D113" s="7">
        <v>45351</v>
      </c>
      <c r="E113" s="7">
        <f t="shared" si="31"/>
        <v>45351</v>
      </c>
      <c r="F113" s="7">
        <f t="shared" si="32"/>
        <v>45351</v>
      </c>
      <c r="G113" s="6">
        <v>250000</v>
      </c>
      <c r="H113" s="9">
        <f t="shared" si="17"/>
        <v>250000</v>
      </c>
      <c r="I113" s="6" t="str">
        <f>VLOOKUP(K113,'Customers VS CC'!$A$1:$G$9999,4,FALSE)</f>
        <v>شركة ازميل للمقاولات العامة</v>
      </c>
      <c r="J113" s="6" t="str">
        <f t="shared" si="33"/>
        <v>شركة ازميل للمقاولات العامة</v>
      </c>
      <c r="K113" s="6">
        <v>10147</v>
      </c>
      <c r="L113" s="6">
        <f>VLOOKUP(K113,'CC Odoo'!$A$1:$E$998,4,FALSE)</f>
        <v>919</v>
      </c>
      <c r="M113" s="6" t="str">
        <f t="shared" si="18"/>
        <v>{"919": 100.0}</v>
      </c>
      <c r="N113" s="6" t="str">
        <f t="shared" si="24"/>
        <v>4010202</v>
      </c>
      <c r="O113" s="7">
        <v>45381</v>
      </c>
      <c r="P113" s="7">
        <f t="shared" si="25"/>
        <v>45381</v>
      </c>
      <c r="R113" s="6" t="str">
        <f t="shared" si="19"/>
        <v>{"</v>
      </c>
      <c r="S113" s="6" t="str">
        <f t="shared" si="20"/>
        <v>"</v>
      </c>
      <c r="T113" s="6" t="str">
        <f t="shared" si="21"/>
        <v xml:space="preserve">: </v>
      </c>
      <c r="U113" s="6" t="str">
        <f t="shared" si="22"/>
        <v>100.0</v>
      </c>
      <c r="V113" s="6" t="str">
        <f t="shared" si="23"/>
        <v>}</v>
      </c>
      <c r="X113" s="10" t="str">
        <f t="shared" si="26"/>
        <v>15%</v>
      </c>
      <c r="Y113" s="6" t="str">
        <f t="shared" si="27"/>
        <v>صنف لتسجيل موازنة المبيعات 2024</v>
      </c>
      <c r="Z113" s="6">
        <f t="shared" si="28"/>
        <v>1</v>
      </c>
      <c r="AA113" s="29">
        <f t="shared" si="29"/>
        <v>250000</v>
      </c>
    </row>
    <row r="114" spans="1:27" x14ac:dyDescent="0.2">
      <c r="A114" s="6" t="s">
        <v>795</v>
      </c>
      <c r="B114" s="7">
        <v>45323</v>
      </c>
      <c r="C114" s="7" t="str">
        <f t="shared" si="30"/>
        <v/>
      </c>
      <c r="D114" s="7">
        <v>45351</v>
      </c>
      <c r="E114" s="7" t="str">
        <f t="shared" si="31"/>
        <v/>
      </c>
      <c r="F114" s="7" t="str">
        <f t="shared" si="32"/>
        <v/>
      </c>
      <c r="G114" s="6">
        <v>0</v>
      </c>
      <c r="H114" s="9">
        <f t="shared" si="17"/>
        <v>0</v>
      </c>
      <c r="I114" s="6" t="str">
        <f>VLOOKUP(K114,'Customers VS CC'!$A$1:$G$9999,4,FALSE)</f>
        <v>شركة ازميل للمقاولات العامة</v>
      </c>
      <c r="J114" s="6" t="str">
        <f t="shared" si="33"/>
        <v/>
      </c>
      <c r="K114" s="6">
        <v>10147</v>
      </c>
      <c r="L114" s="6">
        <f>VLOOKUP(K114,'CC Odoo'!$A$1:$E$998,4,FALSE)</f>
        <v>919</v>
      </c>
      <c r="M114" s="6" t="str">
        <f t="shared" si="18"/>
        <v>{"919": 100.0}</v>
      </c>
      <c r="N114" s="6" t="str">
        <f t="shared" si="24"/>
        <v>101011002</v>
      </c>
      <c r="O114" s="7">
        <v>45381</v>
      </c>
      <c r="P114" s="7" t="str">
        <f t="shared" si="25"/>
        <v/>
      </c>
      <c r="R114" s="6" t="str">
        <f t="shared" si="19"/>
        <v>{"</v>
      </c>
      <c r="S114" s="6" t="str">
        <f t="shared" si="20"/>
        <v>"</v>
      </c>
      <c r="T114" s="6" t="str">
        <f t="shared" si="21"/>
        <v xml:space="preserve">: </v>
      </c>
      <c r="U114" s="6" t="str">
        <f t="shared" si="22"/>
        <v>100.0</v>
      </c>
      <c r="V114" s="6" t="str">
        <f t="shared" si="23"/>
        <v>}</v>
      </c>
      <c r="X114" s="10" t="str">
        <f t="shared" si="26"/>
        <v/>
      </c>
      <c r="Y114" s="6" t="str">
        <f t="shared" si="27"/>
        <v>خصم ضمان أعمال</v>
      </c>
      <c r="Z114" s="6">
        <f t="shared" si="28"/>
        <v>-1</v>
      </c>
      <c r="AA114" s="29">
        <f t="shared" si="29"/>
        <v>0</v>
      </c>
    </row>
    <row r="115" spans="1:27" x14ac:dyDescent="0.2">
      <c r="A115" s="6" t="s">
        <v>796</v>
      </c>
      <c r="B115" s="7">
        <v>45323</v>
      </c>
      <c r="C115" s="7" t="str">
        <f t="shared" si="30"/>
        <v/>
      </c>
      <c r="D115" s="7">
        <v>45351</v>
      </c>
      <c r="E115" s="7" t="str">
        <f t="shared" si="31"/>
        <v/>
      </c>
      <c r="F115" s="7" t="str">
        <f t="shared" si="32"/>
        <v/>
      </c>
      <c r="G115" s="6">
        <v>0</v>
      </c>
      <c r="H115" s="9">
        <f t="shared" si="17"/>
        <v>0</v>
      </c>
      <c r="I115" s="6" t="str">
        <f>VLOOKUP(K115,'Customers VS CC'!$A$1:$G$9999,4,FALSE)</f>
        <v>شركة ازميل للمقاولات العامة</v>
      </c>
      <c r="J115" s="6" t="str">
        <f t="shared" si="33"/>
        <v/>
      </c>
      <c r="K115" s="6">
        <v>10147</v>
      </c>
      <c r="L115" s="6">
        <f>VLOOKUP(K115,'CC Odoo'!$A$1:$E$998,4,FALSE)</f>
        <v>919</v>
      </c>
      <c r="M115" s="6" t="str">
        <f t="shared" si="18"/>
        <v>{"919": 100.0}</v>
      </c>
      <c r="N115" s="6" t="str">
        <f t="shared" si="24"/>
        <v>2010306</v>
      </c>
      <c r="O115" s="7">
        <v>45381</v>
      </c>
      <c r="P115" s="7" t="str">
        <f t="shared" si="25"/>
        <v/>
      </c>
      <c r="R115" s="6" t="str">
        <f t="shared" si="19"/>
        <v>{"</v>
      </c>
      <c r="S115" s="6" t="str">
        <f t="shared" si="20"/>
        <v>"</v>
      </c>
      <c r="T115" s="6" t="str">
        <f t="shared" si="21"/>
        <v xml:space="preserve">: </v>
      </c>
      <c r="U115" s="6" t="str">
        <f t="shared" si="22"/>
        <v>100.0</v>
      </c>
      <c r="V115" s="6" t="str">
        <f t="shared" si="23"/>
        <v>}</v>
      </c>
      <c r="X115" s="10" t="str">
        <f t="shared" si="26"/>
        <v>15%</v>
      </c>
      <c r="Y115" s="6" t="str">
        <f t="shared" si="27"/>
        <v>خصم دفعة مقدمة</v>
      </c>
      <c r="Z115" s="6">
        <f t="shared" si="28"/>
        <v>-1</v>
      </c>
      <c r="AA115" s="29">
        <f t="shared" si="29"/>
        <v>0</v>
      </c>
    </row>
    <row r="116" spans="1:27" x14ac:dyDescent="0.2">
      <c r="A116" s="6" t="s">
        <v>794</v>
      </c>
      <c r="B116" s="7">
        <v>45323</v>
      </c>
      <c r="C116" s="7">
        <f t="shared" si="30"/>
        <v>45323</v>
      </c>
      <c r="D116" s="7">
        <v>45351</v>
      </c>
      <c r="E116" s="7">
        <f t="shared" si="31"/>
        <v>45351</v>
      </c>
      <c r="F116" s="7">
        <f t="shared" si="32"/>
        <v>45351</v>
      </c>
      <c r="G116" s="6">
        <v>101139.8</v>
      </c>
      <c r="H116" s="9">
        <f t="shared" si="17"/>
        <v>101140</v>
      </c>
      <c r="I116" s="6" t="str">
        <f>VLOOKUP(K116,'Customers VS CC'!$A$1:$G$9999,4,FALSE)</f>
        <v>شركة الراشد للتجارة والمقاولات</v>
      </c>
      <c r="J116" s="6" t="str">
        <f t="shared" si="33"/>
        <v>شركة الراشد للتجارة والمقاولات</v>
      </c>
      <c r="K116" s="6">
        <v>10208</v>
      </c>
      <c r="L116" s="6">
        <f>VLOOKUP(K116,'CC Odoo'!$A$1:$E$998,4,FALSE)</f>
        <v>980</v>
      </c>
      <c r="M116" s="6" t="str">
        <f t="shared" si="18"/>
        <v>{"980": 100.0}</v>
      </c>
      <c r="N116" s="6" t="str">
        <f t="shared" si="24"/>
        <v>4010202</v>
      </c>
      <c r="O116" s="7">
        <v>45381</v>
      </c>
      <c r="P116" s="7">
        <f t="shared" si="25"/>
        <v>45381</v>
      </c>
      <c r="R116" s="6" t="str">
        <f t="shared" si="19"/>
        <v>{"</v>
      </c>
      <c r="S116" s="6" t="str">
        <f t="shared" si="20"/>
        <v>"</v>
      </c>
      <c r="T116" s="6" t="str">
        <f t="shared" si="21"/>
        <v xml:space="preserve">: </v>
      </c>
      <c r="U116" s="6" t="str">
        <f t="shared" si="22"/>
        <v>100.0</v>
      </c>
      <c r="V116" s="6" t="str">
        <f t="shared" si="23"/>
        <v>}</v>
      </c>
      <c r="X116" s="10" t="str">
        <f t="shared" si="26"/>
        <v>15%</v>
      </c>
      <c r="Y116" s="6" t="str">
        <f t="shared" si="27"/>
        <v>صنف لتسجيل موازنة المبيعات 2024</v>
      </c>
      <c r="Z116" s="6">
        <f t="shared" si="28"/>
        <v>1</v>
      </c>
      <c r="AA116" s="29">
        <f t="shared" si="29"/>
        <v>101140</v>
      </c>
    </row>
    <row r="117" spans="1:27" x14ac:dyDescent="0.2">
      <c r="A117" s="6" t="s">
        <v>795</v>
      </c>
      <c r="B117" s="7">
        <v>45323</v>
      </c>
      <c r="C117" s="7" t="str">
        <f t="shared" si="30"/>
        <v/>
      </c>
      <c r="D117" s="7">
        <v>45351</v>
      </c>
      <c r="E117" s="7" t="str">
        <f t="shared" si="31"/>
        <v/>
      </c>
      <c r="F117" s="7" t="str">
        <f t="shared" si="32"/>
        <v/>
      </c>
      <c r="G117" s="6">
        <v>0</v>
      </c>
      <c r="H117" s="9">
        <f t="shared" si="17"/>
        <v>0</v>
      </c>
      <c r="I117" s="6" t="str">
        <f>VLOOKUP(K117,'Customers VS CC'!$A$1:$G$9999,4,FALSE)</f>
        <v>شركة الراشد للتجارة والمقاولات</v>
      </c>
      <c r="J117" s="6" t="str">
        <f t="shared" si="33"/>
        <v/>
      </c>
      <c r="K117" s="6">
        <v>10208</v>
      </c>
      <c r="L117" s="6">
        <f>VLOOKUP(K117,'CC Odoo'!$A$1:$E$998,4,FALSE)</f>
        <v>980</v>
      </c>
      <c r="M117" s="6" t="str">
        <f t="shared" si="18"/>
        <v>{"980": 100.0}</v>
      </c>
      <c r="N117" s="6" t="str">
        <f t="shared" si="24"/>
        <v>101011002</v>
      </c>
      <c r="O117" s="7">
        <v>45381</v>
      </c>
      <c r="P117" s="7" t="str">
        <f t="shared" si="25"/>
        <v/>
      </c>
      <c r="R117" s="6" t="str">
        <f t="shared" si="19"/>
        <v>{"</v>
      </c>
      <c r="S117" s="6" t="str">
        <f t="shared" si="20"/>
        <v>"</v>
      </c>
      <c r="T117" s="6" t="str">
        <f t="shared" si="21"/>
        <v xml:space="preserve">: </v>
      </c>
      <c r="U117" s="6" t="str">
        <f t="shared" si="22"/>
        <v>100.0</v>
      </c>
      <c r="V117" s="6" t="str">
        <f t="shared" si="23"/>
        <v>}</v>
      </c>
      <c r="X117" s="10" t="str">
        <f t="shared" si="26"/>
        <v/>
      </c>
      <c r="Y117" s="6" t="str">
        <f t="shared" si="27"/>
        <v>خصم ضمان أعمال</v>
      </c>
      <c r="Z117" s="6">
        <f t="shared" si="28"/>
        <v>-1</v>
      </c>
      <c r="AA117" s="29">
        <f t="shared" si="29"/>
        <v>0</v>
      </c>
    </row>
    <row r="118" spans="1:27" x14ac:dyDescent="0.2">
      <c r="A118" s="6" t="s">
        <v>796</v>
      </c>
      <c r="B118" s="7">
        <v>45323</v>
      </c>
      <c r="C118" s="7" t="str">
        <f t="shared" si="30"/>
        <v/>
      </c>
      <c r="D118" s="7">
        <v>45351</v>
      </c>
      <c r="E118" s="7" t="str">
        <f t="shared" si="31"/>
        <v/>
      </c>
      <c r="F118" s="7" t="str">
        <f t="shared" si="32"/>
        <v/>
      </c>
      <c r="G118" s="6">
        <v>0</v>
      </c>
      <c r="H118" s="9">
        <f t="shared" si="17"/>
        <v>0</v>
      </c>
      <c r="I118" s="6" t="str">
        <f>VLOOKUP(K118,'Customers VS CC'!$A$1:$G$9999,4,FALSE)</f>
        <v>شركة الراشد للتجارة والمقاولات</v>
      </c>
      <c r="J118" s="6" t="str">
        <f t="shared" si="33"/>
        <v/>
      </c>
      <c r="K118" s="6">
        <v>10208</v>
      </c>
      <c r="L118" s="6">
        <f>VLOOKUP(K118,'CC Odoo'!$A$1:$E$998,4,FALSE)</f>
        <v>980</v>
      </c>
      <c r="M118" s="6" t="str">
        <f t="shared" si="18"/>
        <v>{"980": 100.0}</v>
      </c>
      <c r="N118" s="6" t="str">
        <f t="shared" si="24"/>
        <v>2010306</v>
      </c>
      <c r="O118" s="7">
        <v>45381</v>
      </c>
      <c r="P118" s="7" t="str">
        <f t="shared" si="25"/>
        <v/>
      </c>
      <c r="R118" s="6" t="str">
        <f t="shared" si="19"/>
        <v>{"</v>
      </c>
      <c r="S118" s="6" t="str">
        <f t="shared" si="20"/>
        <v>"</v>
      </c>
      <c r="T118" s="6" t="str">
        <f t="shared" si="21"/>
        <v xml:space="preserve">: </v>
      </c>
      <c r="U118" s="6" t="str">
        <f t="shared" si="22"/>
        <v>100.0</v>
      </c>
      <c r="V118" s="6" t="str">
        <f t="shared" si="23"/>
        <v>}</v>
      </c>
      <c r="X118" s="10" t="str">
        <f t="shared" si="26"/>
        <v>15%</v>
      </c>
      <c r="Y118" s="6" t="str">
        <f t="shared" si="27"/>
        <v>خصم دفعة مقدمة</v>
      </c>
      <c r="Z118" s="6">
        <f t="shared" si="28"/>
        <v>-1</v>
      </c>
      <c r="AA118" s="29">
        <f t="shared" si="29"/>
        <v>0</v>
      </c>
    </row>
    <row r="119" spans="1:27" x14ac:dyDescent="0.2">
      <c r="A119" s="6" t="s">
        <v>794</v>
      </c>
      <c r="B119" s="7">
        <v>45323</v>
      </c>
      <c r="C119" s="7">
        <f t="shared" si="30"/>
        <v>45323</v>
      </c>
      <c r="D119" s="7">
        <v>45351</v>
      </c>
      <c r="E119" s="7">
        <f t="shared" si="31"/>
        <v>45351</v>
      </c>
      <c r="F119" s="7">
        <f t="shared" si="32"/>
        <v>45351</v>
      </c>
      <c r="G119" s="6">
        <v>3958912.5</v>
      </c>
      <c r="H119" s="9">
        <f t="shared" si="17"/>
        <v>3958913</v>
      </c>
      <c r="I119" s="6" t="str">
        <f>VLOOKUP(K119,'Customers VS CC'!$A$1:$G$9999,4,FALSE)</f>
        <v>شركة بى اى سى العربية المحدودة</v>
      </c>
      <c r="J119" s="6" t="str">
        <f t="shared" si="33"/>
        <v>شركة بى اى سى العربية المحدودة</v>
      </c>
      <c r="K119" s="6">
        <v>10248</v>
      </c>
      <c r="L119" s="6">
        <f>VLOOKUP(K119,'CC Odoo'!$A$1:$E$998,4,FALSE)</f>
        <v>1020</v>
      </c>
      <c r="M119" s="6" t="str">
        <f t="shared" si="18"/>
        <v>{"1020": 100.0}</v>
      </c>
      <c r="N119" s="6" t="str">
        <f t="shared" si="24"/>
        <v>4010202</v>
      </c>
      <c r="O119" s="7">
        <v>45381</v>
      </c>
      <c r="P119" s="7">
        <f t="shared" si="25"/>
        <v>45381</v>
      </c>
      <c r="R119" s="6" t="str">
        <f t="shared" si="19"/>
        <v>{"</v>
      </c>
      <c r="S119" s="6" t="str">
        <f t="shared" si="20"/>
        <v>"</v>
      </c>
      <c r="T119" s="6" t="str">
        <f t="shared" si="21"/>
        <v xml:space="preserve">: </v>
      </c>
      <c r="U119" s="6" t="str">
        <f t="shared" si="22"/>
        <v>100.0</v>
      </c>
      <c r="V119" s="6" t="str">
        <f t="shared" si="23"/>
        <v>}</v>
      </c>
      <c r="X119" s="10" t="str">
        <f t="shared" si="26"/>
        <v>15%</v>
      </c>
      <c r="Y119" s="6" t="str">
        <f t="shared" si="27"/>
        <v>صنف لتسجيل موازنة المبيعات 2024</v>
      </c>
      <c r="Z119" s="6">
        <f t="shared" si="28"/>
        <v>1</v>
      </c>
      <c r="AA119" s="29">
        <f t="shared" si="29"/>
        <v>3958913</v>
      </c>
    </row>
    <row r="120" spans="1:27" x14ac:dyDescent="0.2">
      <c r="A120" s="6" t="s">
        <v>795</v>
      </c>
      <c r="B120" s="7">
        <v>45323</v>
      </c>
      <c r="C120" s="7" t="str">
        <f t="shared" si="30"/>
        <v/>
      </c>
      <c r="D120" s="7">
        <v>45351</v>
      </c>
      <c r="E120" s="7" t="str">
        <f t="shared" si="31"/>
        <v/>
      </c>
      <c r="F120" s="7" t="str">
        <f t="shared" si="32"/>
        <v/>
      </c>
      <c r="G120" s="6">
        <v>1979456.25</v>
      </c>
      <c r="H120" s="9">
        <f t="shared" si="17"/>
        <v>1979456</v>
      </c>
      <c r="I120" s="6" t="str">
        <f>VLOOKUP(K120,'Customers VS CC'!$A$1:$G$9999,4,FALSE)</f>
        <v>شركة بى اى سى العربية المحدودة</v>
      </c>
      <c r="J120" s="6" t="str">
        <f t="shared" si="33"/>
        <v/>
      </c>
      <c r="K120" s="6">
        <v>10248</v>
      </c>
      <c r="L120" s="6">
        <f>VLOOKUP(K120,'CC Odoo'!$A$1:$E$998,4,FALSE)</f>
        <v>1020</v>
      </c>
      <c r="M120" s="6" t="str">
        <f t="shared" si="18"/>
        <v>{"1020": 100.0}</v>
      </c>
      <c r="N120" s="6" t="str">
        <f t="shared" si="24"/>
        <v>101011002</v>
      </c>
      <c r="O120" s="7">
        <v>45381</v>
      </c>
      <c r="P120" s="7" t="str">
        <f t="shared" si="25"/>
        <v/>
      </c>
      <c r="R120" s="6" t="str">
        <f t="shared" si="19"/>
        <v>{"</v>
      </c>
      <c r="S120" s="6" t="str">
        <f t="shared" si="20"/>
        <v>"</v>
      </c>
      <c r="T120" s="6" t="str">
        <f t="shared" si="21"/>
        <v xml:space="preserve">: </v>
      </c>
      <c r="U120" s="6" t="str">
        <f t="shared" si="22"/>
        <v>100.0</v>
      </c>
      <c r="V120" s="6" t="str">
        <f t="shared" si="23"/>
        <v>}</v>
      </c>
      <c r="X120" s="10" t="str">
        <f t="shared" si="26"/>
        <v/>
      </c>
      <c r="Y120" s="6" t="str">
        <f t="shared" si="27"/>
        <v>خصم ضمان أعمال</v>
      </c>
      <c r="Z120" s="6">
        <f t="shared" si="28"/>
        <v>-1</v>
      </c>
      <c r="AA120" s="29">
        <f t="shared" si="29"/>
        <v>-1979456</v>
      </c>
    </row>
    <row r="121" spans="1:27" x14ac:dyDescent="0.2">
      <c r="A121" s="6" t="s">
        <v>796</v>
      </c>
      <c r="B121" s="7">
        <v>45323</v>
      </c>
      <c r="C121" s="7" t="str">
        <f t="shared" si="30"/>
        <v/>
      </c>
      <c r="D121" s="7">
        <v>45351</v>
      </c>
      <c r="E121" s="7" t="str">
        <f t="shared" si="31"/>
        <v/>
      </c>
      <c r="F121" s="7" t="str">
        <f t="shared" si="32"/>
        <v/>
      </c>
      <c r="G121" s="6">
        <v>395891.25</v>
      </c>
      <c r="H121" s="9">
        <f t="shared" si="17"/>
        <v>395891</v>
      </c>
      <c r="I121" s="6" t="str">
        <f>VLOOKUP(K121,'Customers VS CC'!$A$1:$G$9999,4,FALSE)</f>
        <v>شركة بى اى سى العربية المحدودة</v>
      </c>
      <c r="J121" s="6" t="str">
        <f t="shared" si="33"/>
        <v/>
      </c>
      <c r="K121" s="6">
        <v>10248</v>
      </c>
      <c r="L121" s="6">
        <f>VLOOKUP(K121,'CC Odoo'!$A$1:$E$998,4,FALSE)</f>
        <v>1020</v>
      </c>
      <c r="M121" s="6" t="str">
        <f t="shared" si="18"/>
        <v>{"1020": 100.0}</v>
      </c>
      <c r="N121" s="6" t="str">
        <f t="shared" si="24"/>
        <v>2010306</v>
      </c>
      <c r="O121" s="7">
        <v>45381</v>
      </c>
      <c r="P121" s="7" t="str">
        <f t="shared" si="25"/>
        <v/>
      </c>
      <c r="R121" s="6" t="str">
        <f t="shared" si="19"/>
        <v>{"</v>
      </c>
      <c r="S121" s="6" t="str">
        <f t="shared" si="20"/>
        <v>"</v>
      </c>
      <c r="T121" s="6" t="str">
        <f t="shared" si="21"/>
        <v xml:space="preserve">: </v>
      </c>
      <c r="U121" s="6" t="str">
        <f t="shared" si="22"/>
        <v>100.0</v>
      </c>
      <c r="V121" s="6" t="str">
        <f t="shared" si="23"/>
        <v>}</v>
      </c>
      <c r="X121" s="10" t="str">
        <f t="shared" si="26"/>
        <v>15%</v>
      </c>
      <c r="Y121" s="6" t="str">
        <f t="shared" si="27"/>
        <v>خصم دفعة مقدمة</v>
      </c>
      <c r="Z121" s="6">
        <f t="shared" si="28"/>
        <v>-1</v>
      </c>
      <c r="AA121" s="29">
        <f t="shared" si="29"/>
        <v>-395891</v>
      </c>
    </row>
    <row r="122" spans="1:27" x14ac:dyDescent="0.2">
      <c r="A122" s="6" t="s">
        <v>794</v>
      </c>
      <c r="B122" s="7">
        <v>45352</v>
      </c>
      <c r="C122" s="7">
        <f t="shared" si="30"/>
        <v>45352</v>
      </c>
      <c r="D122" s="7">
        <v>45382</v>
      </c>
      <c r="E122" s="7">
        <f t="shared" si="31"/>
        <v>45382</v>
      </c>
      <c r="F122" s="7">
        <f t="shared" si="32"/>
        <v>45382</v>
      </c>
      <c r="G122" s="6">
        <v>276619.86</v>
      </c>
      <c r="H122" s="9">
        <f t="shared" si="17"/>
        <v>276620</v>
      </c>
      <c r="I122" s="6" t="str">
        <f>VLOOKUP(K122,'Customers VS CC'!$A$1:$G$9999,4,FALSE)</f>
        <v>شركة العراب للمقاولات</v>
      </c>
      <c r="J122" s="6" t="str">
        <f t="shared" si="33"/>
        <v>شركة العراب للمقاولات</v>
      </c>
      <c r="K122" s="6">
        <v>10077</v>
      </c>
      <c r="L122" s="6">
        <f>VLOOKUP(K122,'CC Odoo'!$A$1:$E$998,4,FALSE)</f>
        <v>851</v>
      </c>
      <c r="M122" s="6" t="str">
        <f t="shared" si="18"/>
        <v>{"851": 100.0}</v>
      </c>
      <c r="N122" s="6" t="str">
        <f t="shared" si="24"/>
        <v>4010202</v>
      </c>
      <c r="O122" s="7">
        <v>45389</v>
      </c>
      <c r="P122" s="7">
        <f t="shared" si="25"/>
        <v>45389</v>
      </c>
      <c r="R122" s="6" t="str">
        <f t="shared" si="19"/>
        <v>{"</v>
      </c>
      <c r="S122" s="6" t="str">
        <f t="shared" si="20"/>
        <v>"</v>
      </c>
      <c r="T122" s="6" t="str">
        <f t="shared" si="21"/>
        <v xml:space="preserve">: </v>
      </c>
      <c r="U122" s="6" t="str">
        <f t="shared" si="22"/>
        <v>100.0</v>
      </c>
      <c r="V122" s="6" t="str">
        <f t="shared" si="23"/>
        <v>}</v>
      </c>
      <c r="X122" s="10" t="str">
        <f t="shared" si="26"/>
        <v>15%</v>
      </c>
      <c r="Y122" s="6" t="str">
        <f t="shared" si="27"/>
        <v>صنف لتسجيل موازنة المبيعات 2024</v>
      </c>
      <c r="Z122" s="6">
        <f t="shared" si="28"/>
        <v>1</v>
      </c>
      <c r="AA122" s="29">
        <f t="shared" si="29"/>
        <v>276620</v>
      </c>
    </row>
    <row r="123" spans="1:27" x14ac:dyDescent="0.2">
      <c r="A123" s="6" t="s">
        <v>795</v>
      </c>
      <c r="B123" s="7">
        <v>45352</v>
      </c>
      <c r="C123" s="7" t="str">
        <f t="shared" si="30"/>
        <v/>
      </c>
      <c r="D123" s="7">
        <v>45382</v>
      </c>
      <c r="E123" s="7" t="str">
        <f t="shared" si="31"/>
        <v/>
      </c>
      <c r="F123" s="7" t="str">
        <f t="shared" si="32"/>
        <v/>
      </c>
      <c r="G123" s="6">
        <v>55323.972000000002</v>
      </c>
      <c r="H123" s="9">
        <f t="shared" si="17"/>
        <v>55324</v>
      </c>
      <c r="I123" s="6" t="str">
        <f>VLOOKUP(K123,'Customers VS CC'!$A$1:$G$9999,4,FALSE)</f>
        <v>شركة العراب للمقاولات</v>
      </c>
      <c r="J123" s="6" t="str">
        <f t="shared" si="33"/>
        <v/>
      </c>
      <c r="K123" s="6">
        <v>10077</v>
      </c>
      <c r="L123" s="6">
        <f>VLOOKUP(K123,'CC Odoo'!$A$1:$E$998,4,FALSE)</f>
        <v>851</v>
      </c>
      <c r="M123" s="6" t="str">
        <f t="shared" si="18"/>
        <v>{"851": 100.0}</v>
      </c>
      <c r="N123" s="6" t="str">
        <f t="shared" si="24"/>
        <v>101011002</v>
      </c>
      <c r="O123" s="7">
        <v>45389</v>
      </c>
      <c r="P123" s="7" t="str">
        <f t="shared" si="25"/>
        <v/>
      </c>
      <c r="R123" s="6" t="str">
        <f t="shared" si="19"/>
        <v>{"</v>
      </c>
      <c r="S123" s="6" t="str">
        <f t="shared" si="20"/>
        <v>"</v>
      </c>
      <c r="T123" s="6" t="str">
        <f t="shared" si="21"/>
        <v xml:space="preserve">: </v>
      </c>
      <c r="U123" s="6" t="str">
        <f t="shared" si="22"/>
        <v>100.0</v>
      </c>
      <c r="V123" s="6" t="str">
        <f t="shared" si="23"/>
        <v>}</v>
      </c>
      <c r="X123" s="10" t="str">
        <f t="shared" si="26"/>
        <v/>
      </c>
      <c r="Y123" s="6" t="str">
        <f t="shared" si="27"/>
        <v>خصم ضمان أعمال</v>
      </c>
      <c r="Z123" s="6">
        <f t="shared" si="28"/>
        <v>-1</v>
      </c>
      <c r="AA123" s="29">
        <f t="shared" si="29"/>
        <v>-55324</v>
      </c>
    </row>
    <row r="124" spans="1:27" x14ac:dyDescent="0.2">
      <c r="A124" s="6" t="s">
        <v>796</v>
      </c>
      <c r="B124" s="7">
        <v>45352</v>
      </c>
      <c r="C124" s="7" t="str">
        <f t="shared" si="30"/>
        <v/>
      </c>
      <c r="D124" s="7">
        <v>45382</v>
      </c>
      <c r="E124" s="7" t="str">
        <f t="shared" si="31"/>
        <v/>
      </c>
      <c r="F124" s="7" t="str">
        <f t="shared" si="32"/>
        <v/>
      </c>
      <c r="G124" s="6">
        <v>27661.986000000001</v>
      </c>
      <c r="H124" s="9">
        <f t="shared" si="17"/>
        <v>27662</v>
      </c>
      <c r="I124" s="6" t="str">
        <f>VLOOKUP(K124,'Customers VS CC'!$A$1:$G$9999,4,FALSE)</f>
        <v>شركة العراب للمقاولات</v>
      </c>
      <c r="J124" s="6" t="str">
        <f t="shared" si="33"/>
        <v/>
      </c>
      <c r="K124" s="6">
        <v>10077</v>
      </c>
      <c r="L124" s="6">
        <f>VLOOKUP(K124,'CC Odoo'!$A$1:$E$998,4,FALSE)</f>
        <v>851</v>
      </c>
      <c r="M124" s="6" t="str">
        <f t="shared" si="18"/>
        <v>{"851": 100.0}</v>
      </c>
      <c r="N124" s="6" t="str">
        <f t="shared" si="24"/>
        <v>2010306</v>
      </c>
      <c r="O124" s="7">
        <v>45389</v>
      </c>
      <c r="P124" s="7" t="str">
        <f t="shared" si="25"/>
        <v/>
      </c>
      <c r="R124" s="6" t="str">
        <f t="shared" si="19"/>
        <v>{"</v>
      </c>
      <c r="S124" s="6" t="str">
        <f t="shared" si="20"/>
        <v>"</v>
      </c>
      <c r="T124" s="6" t="str">
        <f t="shared" si="21"/>
        <v xml:space="preserve">: </v>
      </c>
      <c r="U124" s="6" t="str">
        <f t="shared" si="22"/>
        <v>100.0</v>
      </c>
      <c r="V124" s="6" t="str">
        <f t="shared" si="23"/>
        <v>}</v>
      </c>
      <c r="X124" s="10" t="str">
        <f t="shared" si="26"/>
        <v>15%</v>
      </c>
      <c r="Y124" s="6" t="str">
        <f t="shared" si="27"/>
        <v>خصم دفعة مقدمة</v>
      </c>
      <c r="Z124" s="6">
        <f t="shared" si="28"/>
        <v>-1</v>
      </c>
      <c r="AA124" s="29">
        <f t="shared" si="29"/>
        <v>-27662</v>
      </c>
    </row>
    <row r="125" spans="1:27" x14ac:dyDescent="0.2">
      <c r="A125" s="6" t="s">
        <v>794</v>
      </c>
      <c r="B125" s="7">
        <v>45352</v>
      </c>
      <c r="C125" s="7">
        <f t="shared" si="30"/>
        <v>45352</v>
      </c>
      <c r="D125" s="7">
        <v>45382</v>
      </c>
      <c r="E125" s="7">
        <f t="shared" si="31"/>
        <v>45382</v>
      </c>
      <c r="F125" s="7">
        <f t="shared" si="32"/>
        <v>45382</v>
      </c>
      <c r="G125" s="6">
        <v>742003.34</v>
      </c>
      <c r="H125" s="9">
        <f t="shared" si="17"/>
        <v>742003</v>
      </c>
      <c r="I125" s="6" t="str">
        <f>VLOOKUP(K125,'Customers VS CC'!$A$1:$G$9999,4,FALSE)</f>
        <v>شركة مديدة للرعاية الطبية</v>
      </c>
      <c r="J125" s="6" t="str">
        <f t="shared" si="33"/>
        <v>شركة مديدة للرعاية الطبية</v>
      </c>
      <c r="K125" s="6">
        <v>10245</v>
      </c>
      <c r="L125" s="6">
        <f>VLOOKUP(K125,'CC Odoo'!$A$1:$E$998,4,FALSE)</f>
        <v>1017</v>
      </c>
      <c r="M125" s="6" t="str">
        <f t="shared" si="18"/>
        <v>{"1017": 100.0}</v>
      </c>
      <c r="N125" s="6" t="str">
        <f t="shared" si="24"/>
        <v>4010202</v>
      </c>
      <c r="O125" s="7">
        <v>45397</v>
      </c>
      <c r="P125" s="7">
        <f t="shared" si="25"/>
        <v>45397</v>
      </c>
      <c r="R125" s="6" t="str">
        <f t="shared" si="19"/>
        <v>{"</v>
      </c>
      <c r="S125" s="6" t="str">
        <f t="shared" si="20"/>
        <v>"</v>
      </c>
      <c r="T125" s="6" t="str">
        <f t="shared" si="21"/>
        <v xml:space="preserve">: </v>
      </c>
      <c r="U125" s="6" t="str">
        <f t="shared" si="22"/>
        <v>100.0</v>
      </c>
      <c r="V125" s="6" t="str">
        <f t="shared" si="23"/>
        <v>}</v>
      </c>
      <c r="X125" s="10" t="str">
        <f t="shared" si="26"/>
        <v>15%</v>
      </c>
      <c r="Y125" s="6" t="str">
        <f t="shared" si="27"/>
        <v>صنف لتسجيل موازنة المبيعات 2024</v>
      </c>
      <c r="Z125" s="6">
        <f t="shared" si="28"/>
        <v>1</v>
      </c>
      <c r="AA125" s="29">
        <f t="shared" si="29"/>
        <v>742003</v>
      </c>
    </row>
    <row r="126" spans="1:27" x14ac:dyDescent="0.2">
      <c r="A126" s="6" t="s">
        <v>795</v>
      </c>
      <c r="B126" s="7">
        <v>45352</v>
      </c>
      <c r="C126" s="7" t="str">
        <f t="shared" si="30"/>
        <v/>
      </c>
      <c r="D126" s="7">
        <v>45382</v>
      </c>
      <c r="E126" s="7" t="str">
        <f t="shared" si="31"/>
        <v/>
      </c>
      <c r="F126" s="7" t="str">
        <f t="shared" si="32"/>
        <v/>
      </c>
      <c r="G126" s="6">
        <v>222601.00199999998</v>
      </c>
      <c r="H126" s="9">
        <f t="shared" si="17"/>
        <v>222601</v>
      </c>
      <c r="I126" s="6" t="str">
        <f>VLOOKUP(K126,'Customers VS CC'!$A$1:$G$9999,4,FALSE)</f>
        <v>شركة مديدة للرعاية الطبية</v>
      </c>
      <c r="J126" s="6" t="str">
        <f t="shared" si="33"/>
        <v/>
      </c>
      <c r="K126" s="6">
        <v>10245</v>
      </c>
      <c r="L126" s="6">
        <f>VLOOKUP(K126,'CC Odoo'!$A$1:$E$998,4,FALSE)</f>
        <v>1017</v>
      </c>
      <c r="M126" s="6" t="str">
        <f t="shared" si="18"/>
        <v>{"1017": 100.0}</v>
      </c>
      <c r="N126" s="6" t="str">
        <f t="shared" si="24"/>
        <v>101011002</v>
      </c>
      <c r="O126" s="7">
        <v>45397</v>
      </c>
      <c r="P126" s="7" t="str">
        <f t="shared" si="25"/>
        <v/>
      </c>
      <c r="R126" s="6" t="str">
        <f t="shared" si="19"/>
        <v>{"</v>
      </c>
      <c r="S126" s="6" t="str">
        <f t="shared" si="20"/>
        <v>"</v>
      </c>
      <c r="T126" s="6" t="str">
        <f t="shared" si="21"/>
        <v xml:space="preserve">: </v>
      </c>
      <c r="U126" s="6" t="str">
        <f t="shared" si="22"/>
        <v>100.0</v>
      </c>
      <c r="V126" s="6" t="str">
        <f t="shared" si="23"/>
        <v>}</v>
      </c>
      <c r="X126" s="10" t="str">
        <f t="shared" si="26"/>
        <v/>
      </c>
      <c r="Y126" s="6" t="str">
        <f t="shared" si="27"/>
        <v>خصم ضمان أعمال</v>
      </c>
      <c r="Z126" s="6">
        <f t="shared" si="28"/>
        <v>-1</v>
      </c>
      <c r="AA126" s="29">
        <f t="shared" si="29"/>
        <v>-222601</v>
      </c>
    </row>
    <row r="127" spans="1:27" x14ac:dyDescent="0.2">
      <c r="A127" s="6" t="s">
        <v>796</v>
      </c>
      <c r="B127" s="7">
        <v>45352</v>
      </c>
      <c r="C127" s="7" t="str">
        <f t="shared" si="30"/>
        <v/>
      </c>
      <c r="D127" s="7">
        <v>45382</v>
      </c>
      <c r="E127" s="7" t="str">
        <f t="shared" si="31"/>
        <v/>
      </c>
      <c r="F127" s="7" t="str">
        <f t="shared" si="32"/>
        <v/>
      </c>
      <c r="G127" s="6">
        <v>37100.167000000001</v>
      </c>
      <c r="H127" s="9">
        <f t="shared" si="17"/>
        <v>37100</v>
      </c>
      <c r="I127" s="6" t="str">
        <f>VLOOKUP(K127,'Customers VS CC'!$A$1:$G$9999,4,FALSE)</f>
        <v>شركة مديدة للرعاية الطبية</v>
      </c>
      <c r="J127" s="6" t="str">
        <f t="shared" si="33"/>
        <v/>
      </c>
      <c r="K127" s="6">
        <v>10245</v>
      </c>
      <c r="L127" s="6">
        <f>VLOOKUP(K127,'CC Odoo'!$A$1:$E$998,4,FALSE)</f>
        <v>1017</v>
      </c>
      <c r="M127" s="6" t="str">
        <f t="shared" si="18"/>
        <v>{"1017": 100.0}</v>
      </c>
      <c r="N127" s="6" t="str">
        <f t="shared" si="24"/>
        <v>2010306</v>
      </c>
      <c r="O127" s="7">
        <v>45397</v>
      </c>
      <c r="P127" s="7" t="str">
        <f t="shared" si="25"/>
        <v/>
      </c>
      <c r="R127" s="6" t="str">
        <f t="shared" si="19"/>
        <v>{"</v>
      </c>
      <c r="S127" s="6" t="str">
        <f t="shared" si="20"/>
        <v>"</v>
      </c>
      <c r="T127" s="6" t="str">
        <f t="shared" si="21"/>
        <v xml:space="preserve">: </v>
      </c>
      <c r="U127" s="6" t="str">
        <f t="shared" si="22"/>
        <v>100.0</v>
      </c>
      <c r="V127" s="6" t="str">
        <f t="shared" si="23"/>
        <v>}</v>
      </c>
      <c r="X127" s="10" t="str">
        <f t="shared" si="26"/>
        <v>15%</v>
      </c>
      <c r="Y127" s="6" t="str">
        <f t="shared" si="27"/>
        <v>خصم دفعة مقدمة</v>
      </c>
      <c r="Z127" s="6">
        <f t="shared" si="28"/>
        <v>-1</v>
      </c>
      <c r="AA127" s="29">
        <f t="shared" si="29"/>
        <v>-37100</v>
      </c>
    </row>
    <row r="128" spans="1:27" x14ac:dyDescent="0.2">
      <c r="A128" s="6" t="s">
        <v>794</v>
      </c>
      <c r="B128" s="7">
        <v>45352</v>
      </c>
      <c r="C128" s="7">
        <f t="shared" si="30"/>
        <v>45352</v>
      </c>
      <c r="D128" s="7">
        <v>45382</v>
      </c>
      <c r="E128" s="7">
        <f t="shared" si="31"/>
        <v>45382</v>
      </c>
      <c r="F128" s="7">
        <f t="shared" si="32"/>
        <v>45382</v>
      </c>
      <c r="G128" s="6">
        <v>342770.33</v>
      </c>
      <c r="H128" s="9">
        <f t="shared" si="17"/>
        <v>342770</v>
      </c>
      <c r="I128" s="6" t="str">
        <f>VLOOKUP(K128,'Customers VS CC'!$A$1:$G$9999,4,FALSE)</f>
        <v>شركة نسما للصناعات المتحدة</v>
      </c>
      <c r="J128" s="6" t="str">
        <f t="shared" si="33"/>
        <v>شركة نسما للصناعات المتحدة</v>
      </c>
      <c r="K128" s="6">
        <v>10251</v>
      </c>
      <c r="L128" s="6">
        <f>VLOOKUP(K128,'CC Odoo'!$A$1:$E$998,4,FALSE)</f>
        <v>1023</v>
      </c>
      <c r="M128" s="6" t="str">
        <f t="shared" si="18"/>
        <v>{"1023": 100.0}</v>
      </c>
      <c r="N128" s="6" t="str">
        <f t="shared" si="24"/>
        <v>4010202</v>
      </c>
      <c r="O128" s="7">
        <v>45472</v>
      </c>
      <c r="P128" s="7">
        <f t="shared" si="25"/>
        <v>45472</v>
      </c>
      <c r="R128" s="6" t="str">
        <f t="shared" si="19"/>
        <v>{"</v>
      </c>
      <c r="S128" s="6" t="str">
        <f t="shared" si="20"/>
        <v>"</v>
      </c>
      <c r="T128" s="6" t="str">
        <f t="shared" si="21"/>
        <v xml:space="preserve">: </v>
      </c>
      <c r="U128" s="6" t="str">
        <f t="shared" si="22"/>
        <v>100.0</v>
      </c>
      <c r="V128" s="6" t="str">
        <f t="shared" si="23"/>
        <v>}</v>
      </c>
      <c r="X128" s="10" t="str">
        <f t="shared" si="26"/>
        <v>15%</v>
      </c>
      <c r="Y128" s="6" t="str">
        <f t="shared" si="27"/>
        <v>صنف لتسجيل موازنة المبيعات 2024</v>
      </c>
      <c r="Z128" s="6">
        <f t="shared" si="28"/>
        <v>1</v>
      </c>
      <c r="AA128" s="29">
        <f t="shared" si="29"/>
        <v>342770</v>
      </c>
    </row>
    <row r="129" spans="1:27" x14ac:dyDescent="0.2">
      <c r="A129" s="6" t="s">
        <v>795</v>
      </c>
      <c r="B129" s="7">
        <v>45352</v>
      </c>
      <c r="C129" s="7" t="str">
        <f t="shared" si="30"/>
        <v/>
      </c>
      <c r="D129" s="7">
        <v>45382</v>
      </c>
      <c r="E129" s="7" t="str">
        <f t="shared" si="31"/>
        <v/>
      </c>
      <c r="F129" s="7" t="str">
        <f t="shared" si="32"/>
        <v/>
      </c>
      <c r="G129" s="6">
        <v>13505.151002000001</v>
      </c>
      <c r="H129" s="9">
        <f t="shared" si="17"/>
        <v>13505</v>
      </c>
      <c r="I129" s="6" t="str">
        <f>VLOOKUP(K129,'Customers VS CC'!$A$1:$G$9999,4,FALSE)</f>
        <v>شركة نسما للصناعات المتحدة</v>
      </c>
      <c r="J129" s="6" t="str">
        <f t="shared" si="33"/>
        <v/>
      </c>
      <c r="K129" s="6">
        <v>10251</v>
      </c>
      <c r="L129" s="6">
        <f>VLOOKUP(K129,'CC Odoo'!$A$1:$E$998,4,FALSE)</f>
        <v>1023</v>
      </c>
      <c r="M129" s="6" t="str">
        <f t="shared" si="18"/>
        <v>{"1023": 100.0}</v>
      </c>
      <c r="N129" s="6" t="str">
        <f t="shared" si="24"/>
        <v>101011002</v>
      </c>
      <c r="O129" s="7">
        <v>45472</v>
      </c>
      <c r="P129" s="7" t="str">
        <f t="shared" si="25"/>
        <v/>
      </c>
      <c r="R129" s="6" t="str">
        <f t="shared" si="19"/>
        <v>{"</v>
      </c>
      <c r="S129" s="6" t="str">
        <f t="shared" si="20"/>
        <v>"</v>
      </c>
      <c r="T129" s="6" t="str">
        <f t="shared" si="21"/>
        <v xml:space="preserve">: </v>
      </c>
      <c r="U129" s="6" t="str">
        <f t="shared" si="22"/>
        <v>100.0</v>
      </c>
      <c r="V129" s="6" t="str">
        <f t="shared" si="23"/>
        <v>}</v>
      </c>
      <c r="X129" s="10" t="str">
        <f t="shared" si="26"/>
        <v/>
      </c>
      <c r="Y129" s="6" t="str">
        <f t="shared" si="27"/>
        <v>خصم ضمان أعمال</v>
      </c>
      <c r="Z129" s="6">
        <f t="shared" si="28"/>
        <v>-1</v>
      </c>
      <c r="AA129" s="29">
        <f t="shared" si="29"/>
        <v>-13505</v>
      </c>
    </row>
    <row r="130" spans="1:27" x14ac:dyDescent="0.2">
      <c r="A130" s="6" t="s">
        <v>796</v>
      </c>
      <c r="B130" s="7">
        <v>45352</v>
      </c>
      <c r="C130" s="7" t="str">
        <f t="shared" si="30"/>
        <v/>
      </c>
      <c r="D130" s="7">
        <v>45382</v>
      </c>
      <c r="E130" s="7" t="str">
        <f t="shared" si="31"/>
        <v/>
      </c>
      <c r="F130" s="7" t="str">
        <f t="shared" si="32"/>
        <v/>
      </c>
      <c r="G130" s="6">
        <v>17138.516500000002</v>
      </c>
      <c r="H130" s="9">
        <f t="shared" ref="H130:H193" si="34">ROUND(G130,0)</f>
        <v>17139</v>
      </c>
      <c r="I130" s="6" t="str">
        <f>VLOOKUP(K130,'Customers VS CC'!$A$1:$G$9999,4,FALSE)</f>
        <v>شركة نسما للصناعات المتحدة</v>
      </c>
      <c r="J130" s="6" t="str">
        <f t="shared" si="33"/>
        <v/>
      </c>
      <c r="K130" s="6">
        <v>10251</v>
      </c>
      <c r="L130" s="6">
        <f>VLOOKUP(K130,'CC Odoo'!$A$1:$E$998,4,FALSE)</f>
        <v>1023</v>
      </c>
      <c r="M130" s="6" t="str">
        <f t="shared" ref="M130:M193" si="35">R130&amp;L130&amp;S130&amp;T130&amp;U130&amp;V130</f>
        <v>{"1023": 100.0}</v>
      </c>
      <c r="N130" s="6" t="str">
        <f t="shared" si="24"/>
        <v>2010306</v>
      </c>
      <c r="O130" s="7">
        <v>45472</v>
      </c>
      <c r="P130" s="7" t="str">
        <f t="shared" si="25"/>
        <v/>
      </c>
      <c r="R130" s="6" t="str">
        <f t="shared" ref="R130:R193" si="36">"{"""</f>
        <v>{"</v>
      </c>
      <c r="S130" s="6" t="str">
        <f t="shared" ref="S130:S193" si="37">""""</f>
        <v>"</v>
      </c>
      <c r="T130" s="6" t="str">
        <f t="shared" ref="T130:T193" si="38">": "</f>
        <v xml:space="preserve">: </v>
      </c>
      <c r="U130" s="6" t="str">
        <f t="shared" ref="U130:U193" si="39">"100.0"</f>
        <v>100.0</v>
      </c>
      <c r="V130" s="6" t="str">
        <f t="shared" ref="V130:V193" si="40">"}"</f>
        <v>}</v>
      </c>
      <c r="X130" s="10" t="str">
        <f t="shared" si="26"/>
        <v>15%</v>
      </c>
      <c r="Y130" s="6" t="str">
        <f t="shared" si="27"/>
        <v>خصم دفعة مقدمة</v>
      </c>
      <c r="Z130" s="6">
        <f t="shared" si="28"/>
        <v>-1</v>
      </c>
      <c r="AA130" s="29">
        <f t="shared" si="29"/>
        <v>-17139</v>
      </c>
    </row>
    <row r="131" spans="1:27" x14ac:dyDescent="0.2">
      <c r="A131" s="6" t="s">
        <v>794</v>
      </c>
      <c r="B131" s="7">
        <v>45352</v>
      </c>
      <c r="C131" s="7">
        <f t="shared" si="30"/>
        <v>45352</v>
      </c>
      <c r="D131" s="7">
        <v>45382</v>
      </c>
      <c r="E131" s="7">
        <f t="shared" si="31"/>
        <v>45382</v>
      </c>
      <c r="F131" s="7">
        <f t="shared" si="32"/>
        <v>45382</v>
      </c>
      <c r="G131" s="6">
        <v>725587.5</v>
      </c>
      <c r="H131" s="9">
        <f t="shared" si="34"/>
        <v>725588</v>
      </c>
      <c r="I131" s="6" t="str">
        <f>VLOOKUP(K131,'Customers VS CC'!$A$1:$G$9999,4,FALSE)</f>
        <v>شركة امد العربية للاستثمار المحدودة</v>
      </c>
      <c r="J131" s="6" t="str">
        <f t="shared" si="33"/>
        <v>شركة امد العربية للاستثمار المحدودة</v>
      </c>
      <c r="K131" s="6">
        <v>10240</v>
      </c>
      <c r="L131" s="6">
        <f>VLOOKUP(K131,'CC Odoo'!$A$1:$E$998,4,FALSE)</f>
        <v>1012</v>
      </c>
      <c r="M131" s="6" t="str">
        <f t="shared" si="35"/>
        <v>{"1012": 100.0}</v>
      </c>
      <c r="N131" s="6" t="str">
        <f t="shared" ref="N131:N194" si="41">IF(A131="TOTAL WORKS","4010202",IF(A131="ADV. PAYMENT","101011002","2010306"))</f>
        <v>4010202</v>
      </c>
      <c r="O131" s="7">
        <v>45389</v>
      </c>
      <c r="P131" s="7">
        <f t="shared" ref="P131:P194" si="42">IF(F131&lt;&gt;"",O131,"")</f>
        <v>45389</v>
      </c>
      <c r="R131" s="6" t="str">
        <f t="shared" si="36"/>
        <v>{"</v>
      </c>
      <c r="S131" s="6" t="str">
        <f t="shared" si="37"/>
        <v>"</v>
      </c>
      <c r="T131" s="6" t="str">
        <f t="shared" si="38"/>
        <v xml:space="preserve">: </v>
      </c>
      <c r="U131" s="6" t="str">
        <f t="shared" si="39"/>
        <v>100.0</v>
      </c>
      <c r="V131" s="6" t="str">
        <f t="shared" si="40"/>
        <v>}</v>
      </c>
      <c r="X131" s="10" t="str">
        <f t="shared" ref="X131:X194" si="43">IF(OR(N131="2010306",N131="4010202"),"15%","")</f>
        <v>15%</v>
      </c>
      <c r="Y131" s="6" t="str">
        <f t="shared" ref="Y131:Y194" si="44">IF(N131="4010202","صنف لتسجيل موازنة المبيعات 2024",IF(N131="2010306","خصم دفعة مقدمة","خصم ضمان أعمال"))</f>
        <v>صنف لتسجيل موازنة المبيعات 2024</v>
      </c>
      <c r="Z131" s="6">
        <f t="shared" ref="Z131:Z194" si="45">IF(N131="4010202",1,IF(N131="2010306",-1,IF(N131="4010403",1,IF(N131="101011002",-1,-1))))</f>
        <v>1</v>
      </c>
      <c r="AA131" s="29">
        <f t="shared" ref="AA131:AA194" si="46">H131*Z131</f>
        <v>725588</v>
      </c>
    </row>
    <row r="132" spans="1:27" x14ac:dyDescent="0.2">
      <c r="A132" s="6" t="s">
        <v>795</v>
      </c>
      <c r="B132" s="7">
        <v>45352</v>
      </c>
      <c r="C132" s="7" t="str">
        <f t="shared" ref="C132:C195" si="47">IF(K132&lt;&gt;K131,B132,"")</f>
        <v/>
      </c>
      <c r="D132" s="7">
        <v>45382</v>
      </c>
      <c r="E132" s="7" t="str">
        <f t="shared" ref="E132:E195" si="48">IF(K132&lt;&gt;K131,D132,"")</f>
        <v/>
      </c>
      <c r="F132" s="7" t="str">
        <f t="shared" ref="F132:F195" si="49">IF(K132&lt;&gt;K131,D132,"")</f>
        <v/>
      </c>
      <c r="G132" s="6">
        <v>217676.25</v>
      </c>
      <c r="H132" s="9">
        <f t="shared" si="34"/>
        <v>217676</v>
      </c>
      <c r="I132" s="6" t="str">
        <f>VLOOKUP(K132,'Customers VS CC'!$A$1:$G$9999,4,FALSE)</f>
        <v>شركة امد العربية للاستثمار المحدودة</v>
      </c>
      <c r="J132" s="6" t="str">
        <f t="shared" ref="J132:J195" si="50">IF(K132&lt;&gt;K131,I132,"")</f>
        <v/>
      </c>
      <c r="K132" s="6">
        <v>10240</v>
      </c>
      <c r="L132" s="6">
        <f>VLOOKUP(K132,'CC Odoo'!$A$1:$E$998,4,FALSE)</f>
        <v>1012</v>
      </c>
      <c r="M132" s="6" t="str">
        <f t="shared" si="35"/>
        <v>{"1012": 100.0}</v>
      </c>
      <c r="N132" s="6" t="str">
        <f t="shared" si="41"/>
        <v>101011002</v>
      </c>
      <c r="O132" s="7">
        <v>45389</v>
      </c>
      <c r="P132" s="7" t="str">
        <f t="shared" si="42"/>
        <v/>
      </c>
      <c r="R132" s="6" t="str">
        <f t="shared" si="36"/>
        <v>{"</v>
      </c>
      <c r="S132" s="6" t="str">
        <f t="shared" si="37"/>
        <v>"</v>
      </c>
      <c r="T132" s="6" t="str">
        <f t="shared" si="38"/>
        <v xml:space="preserve">: </v>
      </c>
      <c r="U132" s="6" t="str">
        <f t="shared" si="39"/>
        <v>100.0</v>
      </c>
      <c r="V132" s="6" t="str">
        <f t="shared" si="40"/>
        <v>}</v>
      </c>
      <c r="X132" s="10" t="str">
        <f t="shared" si="43"/>
        <v/>
      </c>
      <c r="Y132" s="6" t="str">
        <f t="shared" si="44"/>
        <v>خصم ضمان أعمال</v>
      </c>
      <c r="Z132" s="6">
        <f t="shared" si="45"/>
        <v>-1</v>
      </c>
      <c r="AA132" s="29">
        <f t="shared" si="46"/>
        <v>-217676</v>
      </c>
    </row>
    <row r="133" spans="1:27" x14ac:dyDescent="0.2">
      <c r="A133" s="6" t="s">
        <v>794</v>
      </c>
      <c r="B133" s="7">
        <v>45352</v>
      </c>
      <c r="C133" s="7">
        <f t="shared" si="47"/>
        <v>45352</v>
      </c>
      <c r="D133" s="7">
        <v>45382</v>
      </c>
      <c r="E133" s="7">
        <f t="shared" si="48"/>
        <v>45382</v>
      </c>
      <c r="F133" s="7">
        <f t="shared" si="49"/>
        <v>45382</v>
      </c>
      <c r="G133" s="6">
        <v>348952</v>
      </c>
      <c r="H133" s="9">
        <f t="shared" si="34"/>
        <v>348952</v>
      </c>
      <c r="I133" s="6" t="str">
        <f>VLOOKUP(K133,'Customers VS CC'!$A$1:$G$9999,4,FALSE)</f>
        <v>شركة الراشد للتجارة والمقاولات</v>
      </c>
      <c r="J133" s="6" t="str">
        <f t="shared" si="50"/>
        <v>شركة الراشد للتجارة والمقاولات</v>
      </c>
      <c r="K133" s="6">
        <v>10088</v>
      </c>
      <c r="L133" s="6">
        <f>VLOOKUP(K133,'CC Odoo'!$A$1:$E$998,4,FALSE)</f>
        <v>860</v>
      </c>
      <c r="M133" s="6" t="str">
        <f t="shared" si="35"/>
        <v>{"860": 100.0}</v>
      </c>
      <c r="N133" s="6" t="str">
        <f t="shared" si="41"/>
        <v>4010202</v>
      </c>
      <c r="O133" s="7">
        <v>45412</v>
      </c>
      <c r="P133" s="7">
        <f t="shared" si="42"/>
        <v>45412</v>
      </c>
      <c r="R133" s="6" t="str">
        <f t="shared" si="36"/>
        <v>{"</v>
      </c>
      <c r="S133" s="6" t="str">
        <f t="shared" si="37"/>
        <v>"</v>
      </c>
      <c r="T133" s="6" t="str">
        <f t="shared" si="38"/>
        <v xml:space="preserve">: </v>
      </c>
      <c r="U133" s="6" t="str">
        <f t="shared" si="39"/>
        <v>100.0</v>
      </c>
      <c r="V133" s="6" t="str">
        <f t="shared" si="40"/>
        <v>}</v>
      </c>
      <c r="X133" s="10" t="str">
        <f t="shared" si="43"/>
        <v>15%</v>
      </c>
      <c r="Y133" s="6" t="str">
        <f t="shared" si="44"/>
        <v>صنف لتسجيل موازنة المبيعات 2024</v>
      </c>
      <c r="Z133" s="6">
        <f t="shared" si="45"/>
        <v>1</v>
      </c>
      <c r="AA133" s="29">
        <f t="shared" si="46"/>
        <v>348952</v>
      </c>
    </row>
    <row r="134" spans="1:27" x14ac:dyDescent="0.2">
      <c r="A134" s="6" t="s">
        <v>796</v>
      </c>
      <c r="B134" s="7">
        <v>45352</v>
      </c>
      <c r="C134" s="7" t="str">
        <f t="shared" si="47"/>
        <v/>
      </c>
      <c r="D134" s="7">
        <v>45382</v>
      </c>
      <c r="E134" s="7" t="str">
        <f t="shared" si="48"/>
        <v/>
      </c>
      <c r="F134" s="7" t="str">
        <f t="shared" si="49"/>
        <v/>
      </c>
      <c r="G134" s="6">
        <v>0</v>
      </c>
      <c r="H134" s="9">
        <f t="shared" si="34"/>
        <v>0</v>
      </c>
      <c r="I134" s="6" t="str">
        <f>VLOOKUP(K134,'Customers VS CC'!$A$1:$G$9999,4,FALSE)</f>
        <v>شركة الراشد للتجارة والمقاولات</v>
      </c>
      <c r="J134" s="6" t="str">
        <f t="shared" si="50"/>
        <v/>
      </c>
      <c r="K134" s="6">
        <v>10088</v>
      </c>
      <c r="L134" s="6">
        <f>VLOOKUP(K134,'CC Odoo'!$A$1:$E$998,4,FALSE)</f>
        <v>860</v>
      </c>
      <c r="M134" s="6" t="str">
        <f t="shared" si="35"/>
        <v>{"860": 100.0}</v>
      </c>
      <c r="N134" s="6" t="str">
        <f t="shared" si="41"/>
        <v>2010306</v>
      </c>
      <c r="O134" s="7">
        <v>45412</v>
      </c>
      <c r="P134" s="7" t="str">
        <f t="shared" si="42"/>
        <v/>
      </c>
      <c r="R134" s="6" t="str">
        <f t="shared" si="36"/>
        <v>{"</v>
      </c>
      <c r="S134" s="6" t="str">
        <f t="shared" si="37"/>
        <v>"</v>
      </c>
      <c r="T134" s="6" t="str">
        <f t="shared" si="38"/>
        <v xml:space="preserve">: </v>
      </c>
      <c r="U134" s="6" t="str">
        <f t="shared" si="39"/>
        <v>100.0</v>
      </c>
      <c r="V134" s="6" t="str">
        <f t="shared" si="40"/>
        <v>}</v>
      </c>
      <c r="X134" s="10" t="str">
        <f t="shared" si="43"/>
        <v>15%</v>
      </c>
      <c r="Y134" s="6" t="str">
        <f t="shared" si="44"/>
        <v>خصم دفعة مقدمة</v>
      </c>
      <c r="Z134" s="6">
        <f t="shared" si="45"/>
        <v>-1</v>
      </c>
      <c r="AA134" s="29">
        <f t="shared" si="46"/>
        <v>0</v>
      </c>
    </row>
    <row r="135" spans="1:27" x14ac:dyDescent="0.2">
      <c r="A135" s="6" t="s">
        <v>794</v>
      </c>
      <c r="B135" s="7">
        <v>45352</v>
      </c>
      <c r="C135" s="7">
        <f t="shared" si="47"/>
        <v>45352</v>
      </c>
      <c r="D135" s="7">
        <v>45382</v>
      </c>
      <c r="E135" s="7">
        <f t="shared" si="48"/>
        <v>45382</v>
      </c>
      <c r="F135" s="7">
        <f t="shared" si="49"/>
        <v>45382</v>
      </c>
      <c r="G135" s="6">
        <v>3779614</v>
      </c>
      <c r="H135" s="9">
        <f t="shared" si="34"/>
        <v>3779614</v>
      </c>
      <c r="I135" s="6" t="str">
        <f>VLOOKUP(K135,'Customers VS CC'!$A$1:$G$9999,4,FALSE)</f>
        <v>شركة شابورجي بالونجي ميد ايست المحدوده</v>
      </c>
      <c r="J135" s="6" t="str">
        <f t="shared" si="50"/>
        <v>شركة شابورجي بالونجي ميد ايست المحدوده</v>
      </c>
      <c r="K135" s="6">
        <v>10256</v>
      </c>
      <c r="L135" s="6">
        <f>VLOOKUP(K135,'CC Odoo'!$A$1:$E$998,4,FALSE)</f>
        <v>1028</v>
      </c>
      <c r="M135" s="6" t="str">
        <f t="shared" si="35"/>
        <v>{"1028": 100.0}</v>
      </c>
      <c r="N135" s="6" t="str">
        <f t="shared" si="41"/>
        <v>4010202</v>
      </c>
      <c r="O135" s="7">
        <v>45396</v>
      </c>
      <c r="P135" s="7">
        <f t="shared" si="42"/>
        <v>45396</v>
      </c>
      <c r="R135" s="6" t="str">
        <f t="shared" si="36"/>
        <v>{"</v>
      </c>
      <c r="S135" s="6" t="str">
        <f t="shared" si="37"/>
        <v>"</v>
      </c>
      <c r="T135" s="6" t="str">
        <f t="shared" si="38"/>
        <v xml:space="preserve">: </v>
      </c>
      <c r="U135" s="6" t="str">
        <f t="shared" si="39"/>
        <v>100.0</v>
      </c>
      <c r="V135" s="6" t="str">
        <f t="shared" si="40"/>
        <v>}</v>
      </c>
      <c r="X135" s="10" t="str">
        <f t="shared" si="43"/>
        <v>15%</v>
      </c>
      <c r="Y135" s="6" t="str">
        <f t="shared" si="44"/>
        <v>صنف لتسجيل موازنة المبيعات 2024</v>
      </c>
      <c r="Z135" s="6">
        <f t="shared" si="45"/>
        <v>1</v>
      </c>
      <c r="AA135" s="29">
        <f t="shared" si="46"/>
        <v>3779614</v>
      </c>
    </row>
    <row r="136" spans="1:27" x14ac:dyDescent="0.2">
      <c r="A136" s="6" t="s">
        <v>795</v>
      </c>
      <c r="B136" s="7">
        <v>45352</v>
      </c>
      <c r="C136" s="7" t="str">
        <f t="shared" si="47"/>
        <v/>
      </c>
      <c r="D136" s="7">
        <v>45382</v>
      </c>
      <c r="E136" s="7" t="str">
        <f t="shared" si="48"/>
        <v/>
      </c>
      <c r="F136" s="7" t="str">
        <f t="shared" si="49"/>
        <v/>
      </c>
      <c r="G136" s="6">
        <v>755922.8</v>
      </c>
      <c r="H136" s="9">
        <f t="shared" si="34"/>
        <v>755923</v>
      </c>
      <c r="I136" s="6" t="str">
        <f>VLOOKUP(K136,'Customers VS CC'!$A$1:$G$9999,4,FALSE)</f>
        <v>شركة شابورجي بالونجي ميد ايست المحدوده</v>
      </c>
      <c r="J136" s="6" t="str">
        <f t="shared" si="50"/>
        <v/>
      </c>
      <c r="K136" s="6">
        <v>10256</v>
      </c>
      <c r="L136" s="6">
        <f>VLOOKUP(K136,'CC Odoo'!$A$1:$E$998,4,FALSE)</f>
        <v>1028</v>
      </c>
      <c r="M136" s="6" t="str">
        <f t="shared" si="35"/>
        <v>{"1028": 100.0}</v>
      </c>
      <c r="N136" s="6" t="str">
        <f t="shared" si="41"/>
        <v>101011002</v>
      </c>
      <c r="O136" s="7">
        <v>45396</v>
      </c>
      <c r="P136" s="7" t="str">
        <f t="shared" si="42"/>
        <v/>
      </c>
      <c r="R136" s="6" t="str">
        <f t="shared" si="36"/>
        <v>{"</v>
      </c>
      <c r="S136" s="6" t="str">
        <f t="shared" si="37"/>
        <v>"</v>
      </c>
      <c r="T136" s="6" t="str">
        <f t="shared" si="38"/>
        <v xml:space="preserve">: </v>
      </c>
      <c r="U136" s="6" t="str">
        <f t="shared" si="39"/>
        <v>100.0</v>
      </c>
      <c r="V136" s="6" t="str">
        <f t="shared" si="40"/>
        <v>}</v>
      </c>
      <c r="X136" s="10" t="str">
        <f t="shared" si="43"/>
        <v/>
      </c>
      <c r="Y136" s="6" t="str">
        <f t="shared" si="44"/>
        <v>خصم ضمان أعمال</v>
      </c>
      <c r="Z136" s="6">
        <f t="shared" si="45"/>
        <v>-1</v>
      </c>
      <c r="AA136" s="29">
        <f t="shared" si="46"/>
        <v>-755923</v>
      </c>
    </row>
    <row r="137" spans="1:27" x14ac:dyDescent="0.2">
      <c r="A137" s="6" t="s">
        <v>796</v>
      </c>
      <c r="B137" s="7">
        <v>45352</v>
      </c>
      <c r="C137" s="7" t="str">
        <f t="shared" si="47"/>
        <v/>
      </c>
      <c r="D137" s="7">
        <v>45382</v>
      </c>
      <c r="E137" s="7" t="str">
        <f t="shared" si="48"/>
        <v/>
      </c>
      <c r="F137" s="7" t="str">
        <f t="shared" si="49"/>
        <v/>
      </c>
      <c r="G137" s="6">
        <v>377961.4</v>
      </c>
      <c r="H137" s="9">
        <f t="shared" si="34"/>
        <v>377961</v>
      </c>
      <c r="I137" s="6" t="str">
        <f>VLOOKUP(K137,'Customers VS CC'!$A$1:$G$9999,4,FALSE)</f>
        <v>شركة شابورجي بالونجي ميد ايست المحدوده</v>
      </c>
      <c r="J137" s="6" t="str">
        <f t="shared" si="50"/>
        <v/>
      </c>
      <c r="K137" s="6">
        <v>10256</v>
      </c>
      <c r="L137" s="6">
        <f>VLOOKUP(K137,'CC Odoo'!$A$1:$E$998,4,FALSE)</f>
        <v>1028</v>
      </c>
      <c r="M137" s="6" t="str">
        <f t="shared" si="35"/>
        <v>{"1028": 100.0}</v>
      </c>
      <c r="N137" s="6" t="str">
        <f t="shared" si="41"/>
        <v>2010306</v>
      </c>
      <c r="O137" s="7">
        <v>45396</v>
      </c>
      <c r="P137" s="7" t="str">
        <f t="shared" si="42"/>
        <v/>
      </c>
      <c r="R137" s="6" t="str">
        <f t="shared" si="36"/>
        <v>{"</v>
      </c>
      <c r="S137" s="6" t="str">
        <f t="shared" si="37"/>
        <v>"</v>
      </c>
      <c r="T137" s="6" t="str">
        <f t="shared" si="38"/>
        <v xml:space="preserve">: </v>
      </c>
      <c r="U137" s="6" t="str">
        <f t="shared" si="39"/>
        <v>100.0</v>
      </c>
      <c r="V137" s="6" t="str">
        <f t="shared" si="40"/>
        <v>}</v>
      </c>
      <c r="X137" s="10" t="str">
        <f t="shared" si="43"/>
        <v>15%</v>
      </c>
      <c r="Y137" s="6" t="str">
        <f t="shared" si="44"/>
        <v>خصم دفعة مقدمة</v>
      </c>
      <c r="Z137" s="6">
        <f t="shared" si="45"/>
        <v>-1</v>
      </c>
      <c r="AA137" s="29">
        <f t="shared" si="46"/>
        <v>-377961</v>
      </c>
    </row>
    <row r="138" spans="1:27" x14ac:dyDescent="0.2">
      <c r="A138" s="6" t="s">
        <v>794</v>
      </c>
      <c r="B138" s="7">
        <v>45352</v>
      </c>
      <c r="C138" s="7">
        <f t="shared" si="47"/>
        <v>45352</v>
      </c>
      <c r="D138" s="7">
        <v>45382</v>
      </c>
      <c r="E138" s="7">
        <f t="shared" si="48"/>
        <v>45382</v>
      </c>
      <c r="F138" s="7">
        <f t="shared" si="49"/>
        <v>45382</v>
      </c>
      <c r="G138" s="6">
        <v>500000</v>
      </c>
      <c r="H138" s="9">
        <f t="shared" si="34"/>
        <v>500000</v>
      </c>
      <c r="I138" s="6" t="str">
        <f>VLOOKUP(K138,'Customers VS CC'!$A$1:$G$9999,4,FALSE)</f>
        <v>شركة ارميتال للصناعات المعدنيه المحدوده</v>
      </c>
      <c r="J138" s="6" t="str">
        <f t="shared" si="50"/>
        <v>شركة ارميتال للصناعات المعدنيه المحدوده</v>
      </c>
      <c r="K138" s="6">
        <v>10080</v>
      </c>
      <c r="L138" s="6">
        <f>VLOOKUP(K138,'CC Odoo'!$A$1:$E$998,4,FALSE)</f>
        <v>854</v>
      </c>
      <c r="M138" s="6" t="str">
        <f t="shared" si="35"/>
        <v>{"854": 100.0}</v>
      </c>
      <c r="N138" s="6" t="str">
        <f t="shared" si="41"/>
        <v>4010202</v>
      </c>
      <c r="O138" s="7">
        <v>45472</v>
      </c>
      <c r="P138" s="7">
        <f t="shared" si="42"/>
        <v>45472</v>
      </c>
      <c r="R138" s="6" t="str">
        <f t="shared" si="36"/>
        <v>{"</v>
      </c>
      <c r="S138" s="6" t="str">
        <f t="shared" si="37"/>
        <v>"</v>
      </c>
      <c r="T138" s="6" t="str">
        <f t="shared" si="38"/>
        <v xml:space="preserve">: </v>
      </c>
      <c r="U138" s="6" t="str">
        <f t="shared" si="39"/>
        <v>100.0</v>
      </c>
      <c r="V138" s="6" t="str">
        <f t="shared" si="40"/>
        <v>}</v>
      </c>
      <c r="X138" s="10" t="str">
        <f t="shared" si="43"/>
        <v>15%</v>
      </c>
      <c r="Y138" s="6" t="str">
        <f t="shared" si="44"/>
        <v>صنف لتسجيل موازنة المبيعات 2024</v>
      </c>
      <c r="Z138" s="6">
        <f t="shared" si="45"/>
        <v>1</v>
      </c>
      <c r="AA138" s="29">
        <f t="shared" si="46"/>
        <v>500000</v>
      </c>
    </row>
    <row r="139" spans="1:27" x14ac:dyDescent="0.2">
      <c r="A139" s="6" t="s">
        <v>795</v>
      </c>
      <c r="B139" s="7">
        <v>45352</v>
      </c>
      <c r="C139" s="7" t="str">
        <f t="shared" si="47"/>
        <v/>
      </c>
      <c r="D139" s="7">
        <v>45382</v>
      </c>
      <c r="E139" s="7" t="str">
        <f t="shared" si="48"/>
        <v/>
      </c>
      <c r="F139" s="7" t="str">
        <f t="shared" si="49"/>
        <v/>
      </c>
      <c r="G139" s="6">
        <v>200000</v>
      </c>
      <c r="H139" s="9">
        <f t="shared" si="34"/>
        <v>200000</v>
      </c>
      <c r="I139" s="6" t="str">
        <f>VLOOKUP(K139,'Customers VS CC'!$A$1:$G$9999,4,FALSE)</f>
        <v>شركة ارميتال للصناعات المعدنيه المحدوده</v>
      </c>
      <c r="J139" s="6" t="str">
        <f t="shared" si="50"/>
        <v/>
      </c>
      <c r="K139" s="6">
        <v>10080</v>
      </c>
      <c r="L139" s="6">
        <f>VLOOKUP(K139,'CC Odoo'!$A$1:$E$998,4,FALSE)</f>
        <v>854</v>
      </c>
      <c r="M139" s="6" t="str">
        <f t="shared" si="35"/>
        <v>{"854": 100.0}</v>
      </c>
      <c r="N139" s="6" t="str">
        <f t="shared" si="41"/>
        <v>101011002</v>
      </c>
      <c r="O139" s="7">
        <v>45472</v>
      </c>
      <c r="P139" s="7" t="str">
        <f t="shared" si="42"/>
        <v/>
      </c>
      <c r="R139" s="6" t="str">
        <f t="shared" si="36"/>
        <v>{"</v>
      </c>
      <c r="S139" s="6" t="str">
        <f t="shared" si="37"/>
        <v>"</v>
      </c>
      <c r="T139" s="6" t="str">
        <f t="shared" si="38"/>
        <v xml:space="preserve">: </v>
      </c>
      <c r="U139" s="6" t="str">
        <f t="shared" si="39"/>
        <v>100.0</v>
      </c>
      <c r="V139" s="6" t="str">
        <f t="shared" si="40"/>
        <v>}</v>
      </c>
      <c r="X139" s="10" t="str">
        <f t="shared" si="43"/>
        <v/>
      </c>
      <c r="Y139" s="6" t="str">
        <f t="shared" si="44"/>
        <v>خصم ضمان أعمال</v>
      </c>
      <c r="Z139" s="6">
        <f t="shared" si="45"/>
        <v>-1</v>
      </c>
      <c r="AA139" s="29">
        <f t="shared" si="46"/>
        <v>-200000</v>
      </c>
    </row>
    <row r="140" spans="1:27" x14ac:dyDescent="0.2">
      <c r="A140" s="6" t="s">
        <v>796</v>
      </c>
      <c r="B140" s="7">
        <v>45352</v>
      </c>
      <c r="C140" s="7" t="str">
        <f t="shared" si="47"/>
        <v/>
      </c>
      <c r="D140" s="7">
        <v>45382</v>
      </c>
      <c r="E140" s="7" t="str">
        <f t="shared" si="48"/>
        <v/>
      </c>
      <c r="F140" s="7" t="str">
        <f t="shared" si="49"/>
        <v/>
      </c>
      <c r="G140" s="6">
        <v>50000</v>
      </c>
      <c r="H140" s="9">
        <f t="shared" si="34"/>
        <v>50000</v>
      </c>
      <c r="I140" s="6" t="str">
        <f>VLOOKUP(K140,'Customers VS CC'!$A$1:$G$9999,4,FALSE)</f>
        <v>شركة ارميتال للصناعات المعدنيه المحدوده</v>
      </c>
      <c r="J140" s="6" t="str">
        <f t="shared" si="50"/>
        <v/>
      </c>
      <c r="K140" s="6">
        <v>10080</v>
      </c>
      <c r="L140" s="6">
        <f>VLOOKUP(K140,'CC Odoo'!$A$1:$E$998,4,FALSE)</f>
        <v>854</v>
      </c>
      <c r="M140" s="6" t="str">
        <f t="shared" si="35"/>
        <v>{"854": 100.0}</v>
      </c>
      <c r="N140" s="6" t="str">
        <f t="shared" si="41"/>
        <v>2010306</v>
      </c>
      <c r="O140" s="7">
        <v>45472</v>
      </c>
      <c r="P140" s="7" t="str">
        <f t="shared" si="42"/>
        <v/>
      </c>
      <c r="R140" s="6" t="str">
        <f t="shared" si="36"/>
        <v>{"</v>
      </c>
      <c r="S140" s="6" t="str">
        <f t="shared" si="37"/>
        <v>"</v>
      </c>
      <c r="T140" s="6" t="str">
        <f t="shared" si="38"/>
        <v xml:space="preserve">: </v>
      </c>
      <c r="U140" s="6" t="str">
        <f t="shared" si="39"/>
        <v>100.0</v>
      </c>
      <c r="V140" s="6" t="str">
        <f t="shared" si="40"/>
        <v>}</v>
      </c>
      <c r="X140" s="10" t="str">
        <f t="shared" si="43"/>
        <v>15%</v>
      </c>
      <c r="Y140" s="6" t="str">
        <f t="shared" si="44"/>
        <v>خصم دفعة مقدمة</v>
      </c>
      <c r="Z140" s="6">
        <f t="shared" si="45"/>
        <v>-1</v>
      </c>
      <c r="AA140" s="29">
        <f t="shared" si="46"/>
        <v>-50000</v>
      </c>
    </row>
    <row r="141" spans="1:27" x14ac:dyDescent="0.2">
      <c r="A141" s="6" t="s">
        <v>794</v>
      </c>
      <c r="B141" s="7">
        <v>45352</v>
      </c>
      <c r="C141" s="7">
        <f t="shared" si="47"/>
        <v>45352</v>
      </c>
      <c r="D141" s="7">
        <v>45382</v>
      </c>
      <c r="E141" s="7">
        <f t="shared" si="48"/>
        <v>45382</v>
      </c>
      <c r="F141" s="7">
        <f t="shared" si="49"/>
        <v>45382</v>
      </c>
      <c r="G141" s="6">
        <v>90000</v>
      </c>
      <c r="H141" s="9">
        <f t="shared" si="34"/>
        <v>90000</v>
      </c>
      <c r="I141" s="6" t="str">
        <f>VLOOKUP(K141,'Customers VS CC'!$A$1:$G$9999,4,FALSE)</f>
        <v>New Care Medical Clinics Building</v>
      </c>
      <c r="J141" s="6" t="str">
        <f t="shared" si="50"/>
        <v>New Care Medical Clinics Building</v>
      </c>
      <c r="K141" s="6">
        <v>10241</v>
      </c>
      <c r="L141" s="6">
        <f>VLOOKUP(K141,'CC Odoo'!$A$1:$E$998,4,FALSE)</f>
        <v>1013</v>
      </c>
      <c r="M141" s="6" t="str">
        <f t="shared" si="35"/>
        <v>{"1013": 100.0}</v>
      </c>
      <c r="N141" s="6" t="str">
        <f t="shared" si="41"/>
        <v>4010202</v>
      </c>
      <c r="O141" s="7">
        <v>45397</v>
      </c>
      <c r="P141" s="7">
        <f t="shared" si="42"/>
        <v>45397</v>
      </c>
      <c r="R141" s="6" t="str">
        <f t="shared" si="36"/>
        <v>{"</v>
      </c>
      <c r="S141" s="6" t="str">
        <f t="shared" si="37"/>
        <v>"</v>
      </c>
      <c r="T141" s="6" t="str">
        <f t="shared" si="38"/>
        <v xml:space="preserve">: </v>
      </c>
      <c r="U141" s="6" t="str">
        <f t="shared" si="39"/>
        <v>100.0</v>
      </c>
      <c r="V141" s="6" t="str">
        <f t="shared" si="40"/>
        <v>}</v>
      </c>
      <c r="X141" s="10" t="str">
        <f t="shared" si="43"/>
        <v>15%</v>
      </c>
      <c r="Y141" s="6" t="str">
        <f t="shared" si="44"/>
        <v>صنف لتسجيل موازنة المبيعات 2024</v>
      </c>
      <c r="Z141" s="6">
        <f t="shared" si="45"/>
        <v>1</v>
      </c>
      <c r="AA141" s="29">
        <f t="shared" si="46"/>
        <v>90000</v>
      </c>
    </row>
    <row r="142" spans="1:27" x14ac:dyDescent="0.2">
      <c r="A142" s="6" t="s">
        <v>795</v>
      </c>
      <c r="B142" s="7">
        <v>45352</v>
      </c>
      <c r="C142" s="7" t="str">
        <f t="shared" si="47"/>
        <v/>
      </c>
      <c r="D142" s="7">
        <v>45382</v>
      </c>
      <c r="E142" s="7" t="str">
        <f t="shared" si="48"/>
        <v/>
      </c>
      <c r="F142" s="7" t="str">
        <f t="shared" si="49"/>
        <v/>
      </c>
      <c r="G142" s="6">
        <v>0</v>
      </c>
      <c r="H142" s="9">
        <f t="shared" si="34"/>
        <v>0</v>
      </c>
      <c r="I142" s="6" t="str">
        <f>VLOOKUP(K142,'Customers VS CC'!$A$1:$G$9999,4,FALSE)</f>
        <v>New Care Medical Clinics Building</v>
      </c>
      <c r="J142" s="6" t="str">
        <f t="shared" si="50"/>
        <v/>
      </c>
      <c r="K142" s="6">
        <v>10241</v>
      </c>
      <c r="L142" s="6">
        <f>VLOOKUP(K142,'CC Odoo'!$A$1:$E$998,4,FALSE)</f>
        <v>1013</v>
      </c>
      <c r="M142" s="6" t="str">
        <f t="shared" si="35"/>
        <v>{"1013": 100.0}</v>
      </c>
      <c r="N142" s="6" t="str">
        <f t="shared" si="41"/>
        <v>101011002</v>
      </c>
      <c r="O142" s="7">
        <v>45397</v>
      </c>
      <c r="P142" s="7" t="str">
        <f t="shared" si="42"/>
        <v/>
      </c>
      <c r="R142" s="6" t="str">
        <f t="shared" si="36"/>
        <v>{"</v>
      </c>
      <c r="S142" s="6" t="str">
        <f t="shared" si="37"/>
        <v>"</v>
      </c>
      <c r="T142" s="6" t="str">
        <f t="shared" si="38"/>
        <v xml:space="preserve">: </v>
      </c>
      <c r="U142" s="6" t="str">
        <f t="shared" si="39"/>
        <v>100.0</v>
      </c>
      <c r="V142" s="6" t="str">
        <f t="shared" si="40"/>
        <v>}</v>
      </c>
      <c r="X142" s="10" t="str">
        <f t="shared" si="43"/>
        <v/>
      </c>
      <c r="Y142" s="6" t="str">
        <f t="shared" si="44"/>
        <v>خصم ضمان أعمال</v>
      </c>
      <c r="Z142" s="6">
        <f t="shared" si="45"/>
        <v>-1</v>
      </c>
      <c r="AA142" s="29">
        <f t="shared" si="46"/>
        <v>0</v>
      </c>
    </row>
    <row r="143" spans="1:27" x14ac:dyDescent="0.2">
      <c r="A143" s="6" t="s">
        <v>796</v>
      </c>
      <c r="B143" s="7">
        <v>45352</v>
      </c>
      <c r="C143" s="7" t="str">
        <f t="shared" si="47"/>
        <v/>
      </c>
      <c r="D143" s="7">
        <v>45382</v>
      </c>
      <c r="E143" s="7" t="str">
        <f t="shared" si="48"/>
        <v/>
      </c>
      <c r="F143" s="7" t="str">
        <f t="shared" si="49"/>
        <v/>
      </c>
      <c r="G143" s="6">
        <v>0</v>
      </c>
      <c r="H143" s="9">
        <f t="shared" si="34"/>
        <v>0</v>
      </c>
      <c r="I143" s="6" t="str">
        <f>VLOOKUP(K143,'Customers VS CC'!$A$1:$G$9999,4,FALSE)</f>
        <v>New Care Medical Clinics Building</v>
      </c>
      <c r="J143" s="6" t="str">
        <f t="shared" si="50"/>
        <v/>
      </c>
      <c r="K143" s="6">
        <v>10241</v>
      </c>
      <c r="L143" s="6">
        <f>VLOOKUP(K143,'CC Odoo'!$A$1:$E$998,4,FALSE)</f>
        <v>1013</v>
      </c>
      <c r="M143" s="6" t="str">
        <f t="shared" si="35"/>
        <v>{"1013": 100.0}</v>
      </c>
      <c r="N143" s="6" t="str">
        <f t="shared" si="41"/>
        <v>2010306</v>
      </c>
      <c r="O143" s="7">
        <v>45397</v>
      </c>
      <c r="P143" s="7" t="str">
        <f t="shared" si="42"/>
        <v/>
      </c>
      <c r="R143" s="6" t="str">
        <f t="shared" si="36"/>
        <v>{"</v>
      </c>
      <c r="S143" s="6" t="str">
        <f t="shared" si="37"/>
        <v>"</v>
      </c>
      <c r="T143" s="6" t="str">
        <f t="shared" si="38"/>
        <v xml:space="preserve">: </v>
      </c>
      <c r="U143" s="6" t="str">
        <f t="shared" si="39"/>
        <v>100.0</v>
      </c>
      <c r="V143" s="6" t="str">
        <f t="shared" si="40"/>
        <v>}</v>
      </c>
      <c r="X143" s="10" t="str">
        <f t="shared" si="43"/>
        <v>15%</v>
      </c>
      <c r="Y143" s="6" t="str">
        <f t="shared" si="44"/>
        <v>خصم دفعة مقدمة</v>
      </c>
      <c r="Z143" s="6">
        <f t="shared" si="45"/>
        <v>-1</v>
      </c>
      <c r="AA143" s="29">
        <f t="shared" si="46"/>
        <v>0</v>
      </c>
    </row>
    <row r="144" spans="1:27" x14ac:dyDescent="0.2">
      <c r="A144" s="6" t="s">
        <v>794</v>
      </c>
      <c r="B144" s="7">
        <v>45352</v>
      </c>
      <c r="C144" s="7">
        <f t="shared" si="47"/>
        <v>45352</v>
      </c>
      <c r="D144" s="7">
        <v>45382</v>
      </c>
      <c r="E144" s="7">
        <f t="shared" si="48"/>
        <v>45382</v>
      </c>
      <c r="F144" s="7">
        <f t="shared" si="49"/>
        <v>45382</v>
      </c>
      <c r="G144" s="6">
        <v>2494529.4840000002</v>
      </c>
      <c r="H144" s="9">
        <f t="shared" si="34"/>
        <v>2494529</v>
      </c>
      <c r="I144" s="6" t="str">
        <f>VLOOKUP(K144,'Customers VS CC'!$A$1:$G$9999,4,FALSE)</f>
        <v>AL mishraq project - saudico-Steel</v>
      </c>
      <c r="J144" s="6" t="str">
        <f t="shared" si="50"/>
        <v>AL mishraq project - saudico-Steel</v>
      </c>
      <c r="K144" s="6">
        <v>10253</v>
      </c>
      <c r="L144" s="6">
        <f>VLOOKUP(K144,'CC Odoo'!$A$1:$E$998,4,FALSE)</f>
        <v>1025</v>
      </c>
      <c r="M144" s="6" t="str">
        <f t="shared" si="35"/>
        <v>{"1025": 100.0}</v>
      </c>
      <c r="N144" s="6" t="str">
        <f t="shared" si="41"/>
        <v>4010202</v>
      </c>
      <c r="O144" s="7">
        <v>45427</v>
      </c>
      <c r="P144" s="7">
        <f t="shared" si="42"/>
        <v>45427</v>
      </c>
      <c r="R144" s="6" t="str">
        <f t="shared" si="36"/>
        <v>{"</v>
      </c>
      <c r="S144" s="6" t="str">
        <f t="shared" si="37"/>
        <v>"</v>
      </c>
      <c r="T144" s="6" t="str">
        <f t="shared" si="38"/>
        <v xml:space="preserve">: </v>
      </c>
      <c r="U144" s="6" t="str">
        <f t="shared" si="39"/>
        <v>100.0</v>
      </c>
      <c r="V144" s="6" t="str">
        <f t="shared" si="40"/>
        <v>}</v>
      </c>
      <c r="X144" s="10" t="str">
        <f t="shared" si="43"/>
        <v>15%</v>
      </c>
      <c r="Y144" s="6" t="str">
        <f t="shared" si="44"/>
        <v>صنف لتسجيل موازنة المبيعات 2024</v>
      </c>
      <c r="Z144" s="6">
        <f t="shared" si="45"/>
        <v>1</v>
      </c>
      <c r="AA144" s="29">
        <f t="shared" si="46"/>
        <v>2494529</v>
      </c>
    </row>
    <row r="145" spans="1:27" x14ac:dyDescent="0.2">
      <c r="A145" s="6" t="s">
        <v>795</v>
      </c>
      <c r="B145" s="7">
        <v>45352</v>
      </c>
      <c r="C145" s="7" t="str">
        <f t="shared" si="47"/>
        <v/>
      </c>
      <c r="D145" s="7">
        <v>45382</v>
      </c>
      <c r="E145" s="7" t="str">
        <f t="shared" si="48"/>
        <v/>
      </c>
      <c r="F145" s="7" t="str">
        <f t="shared" si="49"/>
        <v/>
      </c>
      <c r="G145" s="6">
        <v>997811.79360000009</v>
      </c>
      <c r="H145" s="9">
        <f t="shared" si="34"/>
        <v>997812</v>
      </c>
      <c r="I145" s="6" t="str">
        <f>VLOOKUP(K145,'Customers VS CC'!$A$1:$G$9999,4,FALSE)</f>
        <v>AL mishraq project - saudico-Steel</v>
      </c>
      <c r="J145" s="6" t="str">
        <f t="shared" si="50"/>
        <v/>
      </c>
      <c r="K145" s="6">
        <v>10253</v>
      </c>
      <c r="L145" s="6">
        <f>VLOOKUP(K145,'CC Odoo'!$A$1:$E$998,4,FALSE)</f>
        <v>1025</v>
      </c>
      <c r="M145" s="6" t="str">
        <f t="shared" si="35"/>
        <v>{"1025": 100.0}</v>
      </c>
      <c r="N145" s="6" t="str">
        <f t="shared" si="41"/>
        <v>101011002</v>
      </c>
      <c r="O145" s="7">
        <v>45427</v>
      </c>
      <c r="P145" s="7" t="str">
        <f t="shared" si="42"/>
        <v/>
      </c>
      <c r="R145" s="6" t="str">
        <f t="shared" si="36"/>
        <v>{"</v>
      </c>
      <c r="S145" s="6" t="str">
        <f t="shared" si="37"/>
        <v>"</v>
      </c>
      <c r="T145" s="6" t="str">
        <f t="shared" si="38"/>
        <v xml:space="preserve">: </v>
      </c>
      <c r="U145" s="6" t="str">
        <f t="shared" si="39"/>
        <v>100.0</v>
      </c>
      <c r="V145" s="6" t="str">
        <f t="shared" si="40"/>
        <v>}</v>
      </c>
      <c r="X145" s="10" t="str">
        <f t="shared" si="43"/>
        <v/>
      </c>
      <c r="Y145" s="6" t="str">
        <f t="shared" si="44"/>
        <v>خصم ضمان أعمال</v>
      </c>
      <c r="Z145" s="6">
        <f t="shared" si="45"/>
        <v>-1</v>
      </c>
      <c r="AA145" s="29">
        <f t="shared" si="46"/>
        <v>-997812</v>
      </c>
    </row>
    <row r="146" spans="1:27" x14ac:dyDescent="0.2">
      <c r="A146" s="6" t="s">
        <v>796</v>
      </c>
      <c r="B146" s="7">
        <v>45352</v>
      </c>
      <c r="C146" s="7" t="str">
        <f t="shared" si="47"/>
        <v/>
      </c>
      <c r="D146" s="7">
        <v>45382</v>
      </c>
      <c r="E146" s="7" t="str">
        <f t="shared" si="48"/>
        <v/>
      </c>
      <c r="F146" s="7" t="str">
        <f t="shared" si="49"/>
        <v/>
      </c>
      <c r="G146" s="6">
        <v>249452.94840000002</v>
      </c>
      <c r="H146" s="9">
        <f t="shared" si="34"/>
        <v>249453</v>
      </c>
      <c r="I146" s="6" t="str">
        <f>VLOOKUP(K146,'Customers VS CC'!$A$1:$G$9999,4,FALSE)</f>
        <v>AL mishraq project - saudico-Steel</v>
      </c>
      <c r="J146" s="6" t="str">
        <f t="shared" si="50"/>
        <v/>
      </c>
      <c r="K146" s="6">
        <v>10253</v>
      </c>
      <c r="L146" s="6">
        <f>VLOOKUP(K146,'CC Odoo'!$A$1:$E$998,4,FALSE)</f>
        <v>1025</v>
      </c>
      <c r="M146" s="6" t="str">
        <f t="shared" si="35"/>
        <v>{"1025": 100.0}</v>
      </c>
      <c r="N146" s="6" t="str">
        <f t="shared" si="41"/>
        <v>2010306</v>
      </c>
      <c r="O146" s="7">
        <v>45427</v>
      </c>
      <c r="P146" s="7" t="str">
        <f t="shared" si="42"/>
        <v/>
      </c>
      <c r="R146" s="6" t="str">
        <f t="shared" si="36"/>
        <v>{"</v>
      </c>
      <c r="S146" s="6" t="str">
        <f t="shared" si="37"/>
        <v>"</v>
      </c>
      <c r="T146" s="6" t="str">
        <f t="shared" si="38"/>
        <v xml:space="preserve">: </v>
      </c>
      <c r="U146" s="6" t="str">
        <f t="shared" si="39"/>
        <v>100.0</v>
      </c>
      <c r="V146" s="6" t="str">
        <f t="shared" si="40"/>
        <v>}</v>
      </c>
      <c r="X146" s="10" t="str">
        <f t="shared" si="43"/>
        <v>15%</v>
      </c>
      <c r="Y146" s="6" t="str">
        <f t="shared" si="44"/>
        <v>خصم دفعة مقدمة</v>
      </c>
      <c r="Z146" s="6">
        <f t="shared" si="45"/>
        <v>-1</v>
      </c>
      <c r="AA146" s="29">
        <f t="shared" si="46"/>
        <v>-249453</v>
      </c>
    </row>
    <row r="147" spans="1:27" x14ac:dyDescent="0.2">
      <c r="A147" s="6" t="s">
        <v>794</v>
      </c>
      <c r="B147" s="7">
        <v>45352</v>
      </c>
      <c r="C147" s="7">
        <f t="shared" si="47"/>
        <v>45352</v>
      </c>
      <c r="D147" s="7">
        <v>45382</v>
      </c>
      <c r="E147" s="7">
        <f t="shared" si="48"/>
        <v>45382</v>
      </c>
      <c r="F147" s="7">
        <f t="shared" si="49"/>
        <v>45382</v>
      </c>
      <c r="G147" s="6">
        <v>2977862</v>
      </c>
      <c r="H147" s="9">
        <f t="shared" si="34"/>
        <v>2977862</v>
      </c>
      <c r="I147" s="6" t="str">
        <f>VLOOKUP(K147,'Customers VS CC'!$A$1:$G$9999,4,FALSE)</f>
        <v>شركة بى اى سى العربية المحدودة</v>
      </c>
      <c r="J147" s="6" t="str">
        <f t="shared" si="50"/>
        <v>شركة بى اى سى العربية المحدودة</v>
      </c>
      <c r="K147" s="6">
        <v>10234</v>
      </c>
      <c r="L147" s="6">
        <f>VLOOKUP(K147,'CC Odoo'!$A$1:$E$998,4,FALSE)</f>
        <v>1006</v>
      </c>
      <c r="M147" s="6" t="str">
        <f t="shared" si="35"/>
        <v>{"1006": 100.0}</v>
      </c>
      <c r="N147" s="6" t="str">
        <f t="shared" si="41"/>
        <v>4010202</v>
      </c>
      <c r="O147" s="7">
        <v>45412</v>
      </c>
      <c r="P147" s="7">
        <f t="shared" si="42"/>
        <v>45412</v>
      </c>
      <c r="R147" s="6" t="str">
        <f t="shared" si="36"/>
        <v>{"</v>
      </c>
      <c r="S147" s="6" t="str">
        <f t="shared" si="37"/>
        <v>"</v>
      </c>
      <c r="T147" s="6" t="str">
        <f t="shared" si="38"/>
        <v xml:space="preserve">: </v>
      </c>
      <c r="U147" s="6" t="str">
        <f t="shared" si="39"/>
        <v>100.0</v>
      </c>
      <c r="V147" s="6" t="str">
        <f t="shared" si="40"/>
        <v>}</v>
      </c>
      <c r="X147" s="10" t="str">
        <f t="shared" si="43"/>
        <v>15%</v>
      </c>
      <c r="Y147" s="6" t="str">
        <f t="shared" si="44"/>
        <v>صنف لتسجيل موازنة المبيعات 2024</v>
      </c>
      <c r="Z147" s="6">
        <f t="shared" si="45"/>
        <v>1</v>
      </c>
      <c r="AA147" s="29">
        <f t="shared" si="46"/>
        <v>2977862</v>
      </c>
    </row>
    <row r="148" spans="1:27" x14ac:dyDescent="0.2">
      <c r="A148" s="6" t="s">
        <v>795</v>
      </c>
      <c r="B148" s="7">
        <v>45352</v>
      </c>
      <c r="C148" s="7" t="str">
        <f t="shared" si="47"/>
        <v/>
      </c>
      <c r="D148" s="7">
        <v>45382</v>
      </c>
      <c r="E148" s="7" t="str">
        <f t="shared" si="48"/>
        <v/>
      </c>
      <c r="F148" s="7" t="str">
        <f t="shared" si="49"/>
        <v/>
      </c>
      <c r="G148" s="6">
        <v>744465.5</v>
      </c>
      <c r="H148" s="9">
        <f t="shared" si="34"/>
        <v>744466</v>
      </c>
      <c r="I148" s="6" t="str">
        <f>VLOOKUP(K148,'Customers VS CC'!$A$1:$G$9999,4,FALSE)</f>
        <v>شركة بى اى سى العربية المحدودة</v>
      </c>
      <c r="J148" s="6" t="str">
        <f t="shared" si="50"/>
        <v/>
      </c>
      <c r="K148" s="6">
        <v>10234</v>
      </c>
      <c r="L148" s="6">
        <f>VLOOKUP(K148,'CC Odoo'!$A$1:$E$998,4,FALSE)</f>
        <v>1006</v>
      </c>
      <c r="M148" s="6" t="str">
        <f t="shared" si="35"/>
        <v>{"1006": 100.0}</v>
      </c>
      <c r="N148" s="6" t="str">
        <f t="shared" si="41"/>
        <v>101011002</v>
      </c>
      <c r="O148" s="7">
        <v>45412</v>
      </c>
      <c r="P148" s="7" t="str">
        <f t="shared" si="42"/>
        <v/>
      </c>
      <c r="R148" s="6" t="str">
        <f t="shared" si="36"/>
        <v>{"</v>
      </c>
      <c r="S148" s="6" t="str">
        <f t="shared" si="37"/>
        <v>"</v>
      </c>
      <c r="T148" s="6" t="str">
        <f t="shared" si="38"/>
        <v xml:space="preserve">: </v>
      </c>
      <c r="U148" s="6" t="str">
        <f t="shared" si="39"/>
        <v>100.0</v>
      </c>
      <c r="V148" s="6" t="str">
        <f t="shared" si="40"/>
        <v>}</v>
      </c>
      <c r="X148" s="10" t="str">
        <f t="shared" si="43"/>
        <v/>
      </c>
      <c r="Y148" s="6" t="str">
        <f t="shared" si="44"/>
        <v>خصم ضمان أعمال</v>
      </c>
      <c r="Z148" s="6">
        <f t="shared" si="45"/>
        <v>-1</v>
      </c>
      <c r="AA148" s="29">
        <f t="shared" si="46"/>
        <v>-744466</v>
      </c>
    </row>
    <row r="149" spans="1:27" x14ac:dyDescent="0.2">
      <c r="A149" s="6" t="s">
        <v>796</v>
      </c>
      <c r="B149" s="7">
        <v>45352</v>
      </c>
      <c r="C149" s="7" t="str">
        <f t="shared" si="47"/>
        <v/>
      </c>
      <c r="D149" s="7">
        <v>45382</v>
      </c>
      <c r="E149" s="7" t="str">
        <f t="shared" si="48"/>
        <v/>
      </c>
      <c r="F149" s="7" t="str">
        <f t="shared" si="49"/>
        <v/>
      </c>
      <c r="G149" s="6">
        <v>297786.2</v>
      </c>
      <c r="H149" s="9">
        <f t="shared" si="34"/>
        <v>297786</v>
      </c>
      <c r="I149" s="6" t="str">
        <f>VLOOKUP(K149,'Customers VS CC'!$A$1:$G$9999,4,FALSE)</f>
        <v>شركة بى اى سى العربية المحدودة</v>
      </c>
      <c r="J149" s="6" t="str">
        <f t="shared" si="50"/>
        <v/>
      </c>
      <c r="K149" s="6">
        <v>10234</v>
      </c>
      <c r="L149" s="6">
        <f>VLOOKUP(K149,'CC Odoo'!$A$1:$E$998,4,FALSE)</f>
        <v>1006</v>
      </c>
      <c r="M149" s="6" t="str">
        <f t="shared" si="35"/>
        <v>{"1006": 100.0}</v>
      </c>
      <c r="N149" s="6" t="str">
        <f t="shared" si="41"/>
        <v>2010306</v>
      </c>
      <c r="O149" s="7">
        <v>45412</v>
      </c>
      <c r="P149" s="7" t="str">
        <f t="shared" si="42"/>
        <v/>
      </c>
      <c r="R149" s="6" t="str">
        <f t="shared" si="36"/>
        <v>{"</v>
      </c>
      <c r="S149" s="6" t="str">
        <f t="shared" si="37"/>
        <v>"</v>
      </c>
      <c r="T149" s="6" t="str">
        <f t="shared" si="38"/>
        <v xml:space="preserve">: </v>
      </c>
      <c r="U149" s="6" t="str">
        <f t="shared" si="39"/>
        <v>100.0</v>
      </c>
      <c r="V149" s="6" t="str">
        <f t="shared" si="40"/>
        <v>}</v>
      </c>
      <c r="X149" s="10" t="str">
        <f t="shared" si="43"/>
        <v>15%</v>
      </c>
      <c r="Y149" s="6" t="str">
        <f t="shared" si="44"/>
        <v>خصم دفعة مقدمة</v>
      </c>
      <c r="Z149" s="6">
        <f t="shared" si="45"/>
        <v>-1</v>
      </c>
      <c r="AA149" s="29">
        <f t="shared" si="46"/>
        <v>-297786</v>
      </c>
    </row>
    <row r="150" spans="1:27" x14ac:dyDescent="0.2">
      <c r="A150" s="6" t="s">
        <v>794</v>
      </c>
      <c r="B150" s="7">
        <v>45352</v>
      </c>
      <c r="C150" s="7">
        <f t="shared" si="47"/>
        <v>45352</v>
      </c>
      <c r="D150" s="7">
        <v>45382</v>
      </c>
      <c r="E150" s="7">
        <f t="shared" si="48"/>
        <v>45382</v>
      </c>
      <c r="F150" s="7">
        <f t="shared" si="49"/>
        <v>45382</v>
      </c>
      <c r="G150" s="6">
        <v>1716803</v>
      </c>
      <c r="H150" s="9">
        <f t="shared" si="34"/>
        <v>1716803</v>
      </c>
      <c r="I150" s="6" t="str">
        <f>VLOOKUP(K150,'Customers VS CC'!$A$1:$G$9999,4,FALSE)</f>
        <v>المشروع المشترك للأعمال المدنية</v>
      </c>
      <c r="J150" s="6" t="str">
        <f t="shared" si="50"/>
        <v>المشروع المشترك للأعمال المدنية</v>
      </c>
      <c r="K150" s="6">
        <v>10134</v>
      </c>
      <c r="L150" s="6">
        <f>VLOOKUP(K150,'CC Odoo'!$A$1:$E$998,4,FALSE)</f>
        <v>906</v>
      </c>
      <c r="M150" s="6" t="str">
        <f t="shared" si="35"/>
        <v>{"906": 100.0}</v>
      </c>
      <c r="N150" s="6" t="str">
        <f t="shared" si="41"/>
        <v>4010202</v>
      </c>
      <c r="O150" s="7">
        <v>45427</v>
      </c>
      <c r="P150" s="7">
        <f t="shared" si="42"/>
        <v>45427</v>
      </c>
      <c r="R150" s="6" t="str">
        <f t="shared" si="36"/>
        <v>{"</v>
      </c>
      <c r="S150" s="6" t="str">
        <f t="shared" si="37"/>
        <v>"</v>
      </c>
      <c r="T150" s="6" t="str">
        <f t="shared" si="38"/>
        <v xml:space="preserve">: </v>
      </c>
      <c r="U150" s="6" t="str">
        <f t="shared" si="39"/>
        <v>100.0</v>
      </c>
      <c r="V150" s="6" t="str">
        <f t="shared" si="40"/>
        <v>}</v>
      </c>
      <c r="X150" s="10" t="str">
        <f t="shared" si="43"/>
        <v>15%</v>
      </c>
      <c r="Y150" s="6" t="str">
        <f t="shared" si="44"/>
        <v>صنف لتسجيل موازنة المبيعات 2024</v>
      </c>
      <c r="Z150" s="6">
        <f t="shared" si="45"/>
        <v>1</v>
      </c>
      <c r="AA150" s="29">
        <f t="shared" si="46"/>
        <v>1716803</v>
      </c>
    </row>
    <row r="151" spans="1:27" x14ac:dyDescent="0.2">
      <c r="A151" s="6" t="s">
        <v>795</v>
      </c>
      <c r="B151" s="7">
        <v>45352</v>
      </c>
      <c r="C151" s="7" t="str">
        <f t="shared" si="47"/>
        <v/>
      </c>
      <c r="D151" s="7">
        <v>45382</v>
      </c>
      <c r="E151" s="7" t="str">
        <f t="shared" si="48"/>
        <v/>
      </c>
      <c r="F151" s="7" t="str">
        <f t="shared" si="49"/>
        <v/>
      </c>
      <c r="G151" s="6">
        <v>515040.89999999997</v>
      </c>
      <c r="H151" s="9">
        <f t="shared" si="34"/>
        <v>515041</v>
      </c>
      <c r="I151" s="6" t="str">
        <f>VLOOKUP(K151,'Customers VS CC'!$A$1:$G$9999,4,FALSE)</f>
        <v>المشروع المشترك للأعمال المدنية</v>
      </c>
      <c r="J151" s="6" t="str">
        <f t="shared" si="50"/>
        <v/>
      </c>
      <c r="K151" s="6">
        <v>10134</v>
      </c>
      <c r="L151" s="6">
        <f>VLOOKUP(K151,'CC Odoo'!$A$1:$E$998,4,FALSE)</f>
        <v>906</v>
      </c>
      <c r="M151" s="6" t="str">
        <f t="shared" si="35"/>
        <v>{"906": 100.0}</v>
      </c>
      <c r="N151" s="6" t="str">
        <f t="shared" si="41"/>
        <v>101011002</v>
      </c>
      <c r="O151" s="7">
        <v>45427</v>
      </c>
      <c r="P151" s="7" t="str">
        <f t="shared" si="42"/>
        <v/>
      </c>
      <c r="R151" s="6" t="str">
        <f t="shared" si="36"/>
        <v>{"</v>
      </c>
      <c r="S151" s="6" t="str">
        <f t="shared" si="37"/>
        <v>"</v>
      </c>
      <c r="T151" s="6" t="str">
        <f t="shared" si="38"/>
        <v xml:space="preserve">: </v>
      </c>
      <c r="U151" s="6" t="str">
        <f t="shared" si="39"/>
        <v>100.0</v>
      </c>
      <c r="V151" s="6" t="str">
        <f t="shared" si="40"/>
        <v>}</v>
      </c>
      <c r="X151" s="10" t="str">
        <f t="shared" si="43"/>
        <v/>
      </c>
      <c r="Y151" s="6" t="str">
        <f t="shared" si="44"/>
        <v>خصم ضمان أعمال</v>
      </c>
      <c r="Z151" s="6">
        <f t="shared" si="45"/>
        <v>-1</v>
      </c>
      <c r="AA151" s="29">
        <f t="shared" si="46"/>
        <v>-515041</v>
      </c>
    </row>
    <row r="152" spans="1:27" x14ac:dyDescent="0.2">
      <c r="A152" s="6" t="s">
        <v>796</v>
      </c>
      <c r="B152" s="7">
        <v>45352</v>
      </c>
      <c r="C152" s="7" t="str">
        <f t="shared" si="47"/>
        <v/>
      </c>
      <c r="D152" s="7">
        <v>45382</v>
      </c>
      <c r="E152" s="7" t="str">
        <f t="shared" si="48"/>
        <v/>
      </c>
      <c r="F152" s="7" t="str">
        <f t="shared" si="49"/>
        <v/>
      </c>
      <c r="G152" s="6">
        <v>343360.60000000003</v>
      </c>
      <c r="H152" s="9">
        <f t="shared" si="34"/>
        <v>343361</v>
      </c>
      <c r="I152" s="6" t="str">
        <f>VLOOKUP(K152,'Customers VS CC'!$A$1:$G$9999,4,FALSE)</f>
        <v>المشروع المشترك للأعمال المدنية</v>
      </c>
      <c r="J152" s="6" t="str">
        <f t="shared" si="50"/>
        <v/>
      </c>
      <c r="K152" s="6">
        <v>10134</v>
      </c>
      <c r="L152" s="6">
        <f>VLOOKUP(K152,'CC Odoo'!$A$1:$E$998,4,FALSE)</f>
        <v>906</v>
      </c>
      <c r="M152" s="6" t="str">
        <f t="shared" si="35"/>
        <v>{"906": 100.0}</v>
      </c>
      <c r="N152" s="6" t="str">
        <f t="shared" si="41"/>
        <v>2010306</v>
      </c>
      <c r="O152" s="7">
        <v>45427</v>
      </c>
      <c r="P152" s="7" t="str">
        <f t="shared" si="42"/>
        <v/>
      </c>
      <c r="R152" s="6" t="str">
        <f t="shared" si="36"/>
        <v>{"</v>
      </c>
      <c r="S152" s="6" t="str">
        <f t="shared" si="37"/>
        <v>"</v>
      </c>
      <c r="T152" s="6" t="str">
        <f t="shared" si="38"/>
        <v xml:space="preserve">: </v>
      </c>
      <c r="U152" s="6" t="str">
        <f t="shared" si="39"/>
        <v>100.0</v>
      </c>
      <c r="V152" s="6" t="str">
        <f t="shared" si="40"/>
        <v>}</v>
      </c>
      <c r="X152" s="10" t="str">
        <f t="shared" si="43"/>
        <v>15%</v>
      </c>
      <c r="Y152" s="6" t="str">
        <f t="shared" si="44"/>
        <v>خصم دفعة مقدمة</v>
      </c>
      <c r="Z152" s="6">
        <f t="shared" si="45"/>
        <v>-1</v>
      </c>
      <c r="AA152" s="29">
        <f t="shared" si="46"/>
        <v>-343361</v>
      </c>
    </row>
    <row r="153" spans="1:27" x14ac:dyDescent="0.2">
      <c r="A153" s="6" t="s">
        <v>794</v>
      </c>
      <c r="B153" s="7">
        <v>45352</v>
      </c>
      <c r="C153" s="7">
        <f t="shared" si="47"/>
        <v>45352</v>
      </c>
      <c r="D153" s="7">
        <v>45382</v>
      </c>
      <c r="E153" s="7">
        <f t="shared" si="48"/>
        <v>45382</v>
      </c>
      <c r="F153" s="7">
        <f t="shared" si="49"/>
        <v>45382</v>
      </c>
      <c r="G153" s="6">
        <v>400784</v>
      </c>
      <c r="H153" s="9">
        <f t="shared" si="34"/>
        <v>400784</v>
      </c>
      <c r="I153" s="6" t="str">
        <f>VLOOKUP(K153,'Customers VS CC'!$A$1:$G$9999,4,FALSE)</f>
        <v>THE RED SEA REAL ESTATE COMPANY</v>
      </c>
      <c r="J153" s="6" t="str">
        <f t="shared" si="50"/>
        <v>THE RED SEA REAL ESTATE COMPANY</v>
      </c>
      <c r="K153" s="6">
        <v>10259</v>
      </c>
      <c r="L153" s="6">
        <f>VLOOKUP(K153,'CC Odoo'!$A$1:$E$998,4,FALSE)</f>
        <v>1031</v>
      </c>
      <c r="M153" s="6" t="str">
        <f t="shared" si="35"/>
        <v>{"1031": 100.0}</v>
      </c>
      <c r="N153" s="6" t="str">
        <f t="shared" si="41"/>
        <v>4010202</v>
      </c>
      <c r="O153" s="7">
        <v>45412</v>
      </c>
      <c r="P153" s="7">
        <f t="shared" si="42"/>
        <v>45412</v>
      </c>
      <c r="R153" s="6" t="str">
        <f t="shared" si="36"/>
        <v>{"</v>
      </c>
      <c r="S153" s="6" t="str">
        <f t="shared" si="37"/>
        <v>"</v>
      </c>
      <c r="T153" s="6" t="str">
        <f t="shared" si="38"/>
        <v xml:space="preserve">: </v>
      </c>
      <c r="U153" s="6" t="str">
        <f t="shared" si="39"/>
        <v>100.0</v>
      </c>
      <c r="V153" s="6" t="str">
        <f t="shared" si="40"/>
        <v>}</v>
      </c>
      <c r="X153" s="10" t="str">
        <f t="shared" si="43"/>
        <v>15%</v>
      </c>
      <c r="Y153" s="6" t="str">
        <f t="shared" si="44"/>
        <v>صنف لتسجيل موازنة المبيعات 2024</v>
      </c>
      <c r="Z153" s="6">
        <f t="shared" si="45"/>
        <v>1</v>
      </c>
      <c r="AA153" s="29">
        <f t="shared" si="46"/>
        <v>400784</v>
      </c>
    </row>
    <row r="154" spans="1:27" x14ac:dyDescent="0.2">
      <c r="A154" s="6" t="s">
        <v>795</v>
      </c>
      <c r="B154" s="7">
        <v>45352</v>
      </c>
      <c r="C154" s="7" t="str">
        <f t="shared" si="47"/>
        <v/>
      </c>
      <c r="D154" s="7">
        <v>45382</v>
      </c>
      <c r="E154" s="7" t="str">
        <f t="shared" si="48"/>
        <v/>
      </c>
      <c r="F154" s="7" t="str">
        <f t="shared" si="49"/>
        <v/>
      </c>
      <c r="G154" s="6">
        <v>40078.400000000001</v>
      </c>
      <c r="H154" s="9">
        <f t="shared" si="34"/>
        <v>40078</v>
      </c>
      <c r="I154" s="6" t="str">
        <f>VLOOKUP(K154,'Customers VS CC'!$A$1:$G$9999,4,FALSE)</f>
        <v>THE RED SEA REAL ESTATE COMPANY</v>
      </c>
      <c r="J154" s="6" t="str">
        <f t="shared" si="50"/>
        <v/>
      </c>
      <c r="K154" s="6">
        <v>10259</v>
      </c>
      <c r="L154" s="6">
        <f>VLOOKUP(K154,'CC Odoo'!$A$1:$E$998,4,FALSE)</f>
        <v>1031</v>
      </c>
      <c r="M154" s="6" t="str">
        <f t="shared" si="35"/>
        <v>{"1031": 100.0}</v>
      </c>
      <c r="N154" s="6" t="str">
        <f t="shared" si="41"/>
        <v>101011002</v>
      </c>
      <c r="O154" s="7">
        <v>45412</v>
      </c>
      <c r="P154" s="7" t="str">
        <f t="shared" si="42"/>
        <v/>
      </c>
      <c r="R154" s="6" t="str">
        <f t="shared" si="36"/>
        <v>{"</v>
      </c>
      <c r="S154" s="6" t="str">
        <f t="shared" si="37"/>
        <v>"</v>
      </c>
      <c r="T154" s="6" t="str">
        <f t="shared" si="38"/>
        <v xml:space="preserve">: </v>
      </c>
      <c r="U154" s="6" t="str">
        <f t="shared" si="39"/>
        <v>100.0</v>
      </c>
      <c r="V154" s="6" t="str">
        <f t="shared" si="40"/>
        <v>}</v>
      </c>
      <c r="X154" s="10" t="str">
        <f t="shared" si="43"/>
        <v/>
      </c>
      <c r="Y154" s="6" t="str">
        <f t="shared" si="44"/>
        <v>خصم ضمان أعمال</v>
      </c>
      <c r="Z154" s="6">
        <f t="shared" si="45"/>
        <v>-1</v>
      </c>
      <c r="AA154" s="29">
        <f t="shared" si="46"/>
        <v>-40078</v>
      </c>
    </row>
    <row r="155" spans="1:27" x14ac:dyDescent="0.2">
      <c r="A155" s="6" t="s">
        <v>796</v>
      </c>
      <c r="B155" s="7">
        <v>45352</v>
      </c>
      <c r="C155" s="7" t="str">
        <f t="shared" si="47"/>
        <v/>
      </c>
      <c r="D155" s="7">
        <v>45382</v>
      </c>
      <c r="E155" s="7" t="str">
        <f t="shared" si="48"/>
        <v/>
      </c>
      <c r="F155" s="7" t="str">
        <f t="shared" si="49"/>
        <v/>
      </c>
      <c r="G155" s="6">
        <v>4007.84</v>
      </c>
      <c r="H155" s="9">
        <f t="shared" si="34"/>
        <v>4008</v>
      </c>
      <c r="I155" s="6" t="str">
        <f>VLOOKUP(K155,'Customers VS CC'!$A$1:$G$9999,4,FALSE)</f>
        <v>THE RED SEA REAL ESTATE COMPANY</v>
      </c>
      <c r="J155" s="6" t="str">
        <f t="shared" si="50"/>
        <v/>
      </c>
      <c r="K155" s="6">
        <v>10259</v>
      </c>
      <c r="L155" s="6">
        <f>VLOOKUP(K155,'CC Odoo'!$A$1:$E$998,4,FALSE)</f>
        <v>1031</v>
      </c>
      <c r="M155" s="6" t="str">
        <f t="shared" si="35"/>
        <v>{"1031": 100.0}</v>
      </c>
      <c r="N155" s="6" t="str">
        <f t="shared" si="41"/>
        <v>2010306</v>
      </c>
      <c r="O155" s="7">
        <v>45412</v>
      </c>
      <c r="P155" s="7" t="str">
        <f t="shared" si="42"/>
        <v/>
      </c>
      <c r="R155" s="6" t="str">
        <f t="shared" si="36"/>
        <v>{"</v>
      </c>
      <c r="S155" s="6" t="str">
        <f t="shared" si="37"/>
        <v>"</v>
      </c>
      <c r="T155" s="6" t="str">
        <f t="shared" si="38"/>
        <v xml:space="preserve">: </v>
      </c>
      <c r="U155" s="6" t="str">
        <f t="shared" si="39"/>
        <v>100.0</v>
      </c>
      <c r="V155" s="6" t="str">
        <f t="shared" si="40"/>
        <v>}</v>
      </c>
      <c r="X155" s="10" t="str">
        <f t="shared" si="43"/>
        <v>15%</v>
      </c>
      <c r="Y155" s="6" t="str">
        <f t="shared" si="44"/>
        <v>خصم دفعة مقدمة</v>
      </c>
      <c r="Z155" s="6">
        <f t="shared" si="45"/>
        <v>-1</v>
      </c>
      <c r="AA155" s="29">
        <f t="shared" si="46"/>
        <v>-4008</v>
      </c>
    </row>
    <row r="156" spans="1:27" x14ac:dyDescent="0.2">
      <c r="A156" s="6" t="s">
        <v>794</v>
      </c>
      <c r="B156" s="7">
        <v>45352</v>
      </c>
      <c r="C156" s="7">
        <f t="shared" si="47"/>
        <v>45352</v>
      </c>
      <c r="D156" s="7">
        <v>45382</v>
      </c>
      <c r="E156" s="7">
        <f t="shared" si="48"/>
        <v>45382</v>
      </c>
      <c r="F156" s="7">
        <f t="shared" si="49"/>
        <v>45382</v>
      </c>
      <c r="G156" s="6">
        <v>3843166</v>
      </c>
      <c r="H156" s="9">
        <f t="shared" si="34"/>
        <v>3843166</v>
      </c>
      <c r="I156" s="6" t="str">
        <f>VLOOKUP(K156,'Customers VS CC'!$A$1:$G$9999,4,FALSE)</f>
        <v>شركة بى اى سى العربية المحدودة</v>
      </c>
      <c r="J156" s="6" t="str">
        <f t="shared" si="50"/>
        <v>شركة بى اى سى العربية المحدودة</v>
      </c>
      <c r="K156" s="6">
        <v>10263</v>
      </c>
      <c r="L156" s="6">
        <f>VLOOKUP(K156,'CC Odoo'!$A$1:$E$998,4,FALSE)</f>
        <v>1035</v>
      </c>
      <c r="M156" s="6" t="str">
        <f t="shared" si="35"/>
        <v>{"1035": 100.0}</v>
      </c>
      <c r="N156" s="6" t="str">
        <f t="shared" si="41"/>
        <v>4010202</v>
      </c>
      <c r="O156" s="7">
        <v>45412</v>
      </c>
      <c r="P156" s="7">
        <f t="shared" si="42"/>
        <v>45412</v>
      </c>
      <c r="R156" s="6" t="str">
        <f t="shared" si="36"/>
        <v>{"</v>
      </c>
      <c r="S156" s="6" t="str">
        <f t="shared" si="37"/>
        <v>"</v>
      </c>
      <c r="T156" s="6" t="str">
        <f t="shared" si="38"/>
        <v xml:space="preserve">: </v>
      </c>
      <c r="U156" s="6" t="str">
        <f t="shared" si="39"/>
        <v>100.0</v>
      </c>
      <c r="V156" s="6" t="str">
        <f t="shared" si="40"/>
        <v>}</v>
      </c>
      <c r="X156" s="10" t="str">
        <f t="shared" si="43"/>
        <v>15%</v>
      </c>
      <c r="Y156" s="6" t="str">
        <f t="shared" si="44"/>
        <v>صنف لتسجيل موازنة المبيعات 2024</v>
      </c>
      <c r="Z156" s="6">
        <f t="shared" si="45"/>
        <v>1</v>
      </c>
      <c r="AA156" s="29">
        <f t="shared" si="46"/>
        <v>3843166</v>
      </c>
    </row>
    <row r="157" spans="1:27" x14ac:dyDescent="0.2">
      <c r="A157" s="6" t="s">
        <v>795</v>
      </c>
      <c r="B157" s="7">
        <v>45352</v>
      </c>
      <c r="C157" s="7" t="str">
        <f t="shared" si="47"/>
        <v/>
      </c>
      <c r="D157" s="7">
        <v>45382</v>
      </c>
      <c r="E157" s="7" t="str">
        <f t="shared" si="48"/>
        <v/>
      </c>
      <c r="F157" s="7" t="str">
        <f t="shared" si="49"/>
        <v/>
      </c>
      <c r="G157" s="6">
        <v>1921583</v>
      </c>
      <c r="H157" s="9">
        <f t="shared" si="34"/>
        <v>1921583</v>
      </c>
      <c r="I157" s="6" t="str">
        <f>VLOOKUP(K157,'Customers VS CC'!$A$1:$G$9999,4,FALSE)</f>
        <v>شركة بى اى سى العربية المحدودة</v>
      </c>
      <c r="J157" s="6" t="str">
        <f t="shared" si="50"/>
        <v/>
      </c>
      <c r="K157" s="6">
        <v>10263</v>
      </c>
      <c r="L157" s="6">
        <f>VLOOKUP(K157,'CC Odoo'!$A$1:$E$998,4,FALSE)</f>
        <v>1035</v>
      </c>
      <c r="M157" s="6" t="str">
        <f t="shared" si="35"/>
        <v>{"1035": 100.0}</v>
      </c>
      <c r="N157" s="6" t="str">
        <f t="shared" si="41"/>
        <v>101011002</v>
      </c>
      <c r="O157" s="7">
        <v>45412</v>
      </c>
      <c r="P157" s="7" t="str">
        <f t="shared" si="42"/>
        <v/>
      </c>
      <c r="R157" s="6" t="str">
        <f t="shared" si="36"/>
        <v>{"</v>
      </c>
      <c r="S157" s="6" t="str">
        <f t="shared" si="37"/>
        <v>"</v>
      </c>
      <c r="T157" s="6" t="str">
        <f t="shared" si="38"/>
        <v xml:space="preserve">: </v>
      </c>
      <c r="U157" s="6" t="str">
        <f t="shared" si="39"/>
        <v>100.0</v>
      </c>
      <c r="V157" s="6" t="str">
        <f t="shared" si="40"/>
        <v>}</v>
      </c>
      <c r="X157" s="10" t="str">
        <f t="shared" si="43"/>
        <v/>
      </c>
      <c r="Y157" s="6" t="str">
        <f t="shared" si="44"/>
        <v>خصم ضمان أعمال</v>
      </c>
      <c r="Z157" s="6">
        <f t="shared" si="45"/>
        <v>-1</v>
      </c>
      <c r="AA157" s="29">
        <f t="shared" si="46"/>
        <v>-1921583</v>
      </c>
    </row>
    <row r="158" spans="1:27" x14ac:dyDescent="0.2">
      <c r="A158" s="6" t="s">
        <v>796</v>
      </c>
      <c r="B158" s="7">
        <v>45352</v>
      </c>
      <c r="C158" s="7" t="str">
        <f t="shared" si="47"/>
        <v/>
      </c>
      <c r="D158" s="7">
        <v>45382</v>
      </c>
      <c r="E158" s="7" t="str">
        <f t="shared" si="48"/>
        <v/>
      </c>
      <c r="F158" s="7" t="str">
        <f t="shared" si="49"/>
        <v/>
      </c>
      <c r="G158" s="6">
        <v>384316.60000000003</v>
      </c>
      <c r="H158" s="9">
        <f t="shared" si="34"/>
        <v>384317</v>
      </c>
      <c r="I158" s="6" t="str">
        <f>VLOOKUP(K158,'Customers VS CC'!$A$1:$G$9999,4,FALSE)</f>
        <v>شركة بى اى سى العربية المحدودة</v>
      </c>
      <c r="J158" s="6" t="str">
        <f t="shared" si="50"/>
        <v/>
      </c>
      <c r="K158" s="6">
        <v>10263</v>
      </c>
      <c r="L158" s="6">
        <f>VLOOKUP(K158,'CC Odoo'!$A$1:$E$998,4,FALSE)</f>
        <v>1035</v>
      </c>
      <c r="M158" s="6" t="str">
        <f t="shared" si="35"/>
        <v>{"1035": 100.0}</v>
      </c>
      <c r="N158" s="6" t="str">
        <f t="shared" si="41"/>
        <v>2010306</v>
      </c>
      <c r="O158" s="7">
        <v>45412</v>
      </c>
      <c r="P158" s="7" t="str">
        <f t="shared" si="42"/>
        <v/>
      </c>
      <c r="R158" s="6" t="str">
        <f t="shared" si="36"/>
        <v>{"</v>
      </c>
      <c r="S158" s="6" t="str">
        <f t="shared" si="37"/>
        <v>"</v>
      </c>
      <c r="T158" s="6" t="str">
        <f t="shared" si="38"/>
        <v xml:space="preserve">: </v>
      </c>
      <c r="U158" s="6" t="str">
        <f t="shared" si="39"/>
        <v>100.0</v>
      </c>
      <c r="V158" s="6" t="str">
        <f t="shared" si="40"/>
        <v>}</v>
      </c>
      <c r="X158" s="10" t="str">
        <f t="shared" si="43"/>
        <v>15%</v>
      </c>
      <c r="Y158" s="6" t="str">
        <f t="shared" si="44"/>
        <v>خصم دفعة مقدمة</v>
      </c>
      <c r="Z158" s="6">
        <f t="shared" si="45"/>
        <v>-1</v>
      </c>
      <c r="AA158" s="29">
        <f t="shared" si="46"/>
        <v>-384317</v>
      </c>
    </row>
    <row r="159" spans="1:27" x14ac:dyDescent="0.2">
      <c r="A159" s="6" t="s">
        <v>794</v>
      </c>
      <c r="B159" s="7">
        <v>45352</v>
      </c>
      <c r="C159" s="7">
        <f t="shared" si="47"/>
        <v>45352</v>
      </c>
      <c r="D159" s="7">
        <v>45382</v>
      </c>
      <c r="E159" s="7">
        <f t="shared" si="48"/>
        <v>45382</v>
      </c>
      <c r="F159" s="7">
        <f t="shared" si="49"/>
        <v>45382</v>
      </c>
      <c r="G159" s="6">
        <v>2020000</v>
      </c>
      <c r="H159" s="9">
        <f t="shared" si="34"/>
        <v>2020000</v>
      </c>
      <c r="I159" s="6" t="str">
        <f>VLOOKUP(K159,'Customers VS CC'!$A$1:$G$9999,4,FALSE)</f>
        <v>HASSAN ALLAM CONSTRUCTION</v>
      </c>
      <c r="J159" s="6" t="str">
        <f t="shared" si="50"/>
        <v>HASSAN ALLAM CONSTRUCTION</v>
      </c>
      <c r="K159" s="6">
        <v>10262</v>
      </c>
      <c r="L159" s="6">
        <f>VLOOKUP(K159,'CC Odoo'!$A$1:$E$998,4,FALSE)</f>
        <v>1034</v>
      </c>
      <c r="M159" s="6" t="str">
        <f t="shared" si="35"/>
        <v>{"1034": 100.0}</v>
      </c>
      <c r="N159" s="6" t="str">
        <f t="shared" si="41"/>
        <v>4010202</v>
      </c>
      <c r="O159" s="7">
        <v>45396</v>
      </c>
      <c r="P159" s="7">
        <f t="shared" si="42"/>
        <v>45396</v>
      </c>
      <c r="R159" s="6" t="str">
        <f t="shared" si="36"/>
        <v>{"</v>
      </c>
      <c r="S159" s="6" t="str">
        <f t="shared" si="37"/>
        <v>"</v>
      </c>
      <c r="T159" s="6" t="str">
        <f t="shared" si="38"/>
        <v xml:space="preserve">: </v>
      </c>
      <c r="U159" s="6" t="str">
        <f t="shared" si="39"/>
        <v>100.0</v>
      </c>
      <c r="V159" s="6" t="str">
        <f t="shared" si="40"/>
        <v>}</v>
      </c>
      <c r="X159" s="10" t="str">
        <f t="shared" si="43"/>
        <v>15%</v>
      </c>
      <c r="Y159" s="6" t="str">
        <f t="shared" si="44"/>
        <v>صنف لتسجيل موازنة المبيعات 2024</v>
      </c>
      <c r="Z159" s="6">
        <f t="shared" si="45"/>
        <v>1</v>
      </c>
      <c r="AA159" s="29">
        <f t="shared" si="46"/>
        <v>2020000</v>
      </c>
    </row>
    <row r="160" spans="1:27" x14ac:dyDescent="0.2">
      <c r="A160" s="6" t="s">
        <v>795</v>
      </c>
      <c r="B160" s="7">
        <v>45352</v>
      </c>
      <c r="C160" s="7" t="str">
        <f t="shared" si="47"/>
        <v/>
      </c>
      <c r="D160" s="7">
        <v>45382</v>
      </c>
      <c r="E160" s="7" t="str">
        <f t="shared" si="48"/>
        <v/>
      </c>
      <c r="F160" s="7" t="str">
        <f t="shared" si="49"/>
        <v/>
      </c>
      <c r="G160" s="6">
        <v>404000</v>
      </c>
      <c r="H160" s="9">
        <f t="shared" si="34"/>
        <v>404000</v>
      </c>
      <c r="I160" s="6" t="str">
        <f>VLOOKUP(K160,'Customers VS CC'!$A$1:$G$9999,4,FALSE)</f>
        <v>HASSAN ALLAM CONSTRUCTION</v>
      </c>
      <c r="J160" s="6" t="str">
        <f t="shared" si="50"/>
        <v/>
      </c>
      <c r="K160" s="6">
        <v>10262</v>
      </c>
      <c r="L160" s="6">
        <f>VLOOKUP(K160,'CC Odoo'!$A$1:$E$998,4,FALSE)</f>
        <v>1034</v>
      </c>
      <c r="M160" s="6" t="str">
        <f t="shared" si="35"/>
        <v>{"1034": 100.0}</v>
      </c>
      <c r="N160" s="6" t="str">
        <f t="shared" si="41"/>
        <v>101011002</v>
      </c>
      <c r="O160" s="7">
        <v>45396</v>
      </c>
      <c r="P160" s="7" t="str">
        <f t="shared" si="42"/>
        <v/>
      </c>
      <c r="R160" s="6" t="str">
        <f t="shared" si="36"/>
        <v>{"</v>
      </c>
      <c r="S160" s="6" t="str">
        <f t="shared" si="37"/>
        <v>"</v>
      </c>
      <c r="T160" s="6" t="str">
        <f t="shared" si="38"/>
        <v xml:space="preserve">: </v>
      </c>
      <c r="U160" s="6" t="str">
        <f t="shared" si="39"/>
        <v>100.0</v>
      </c>
      <c r="V160" s="6" t="str">
        <f t="shared" si="40"/>
        <v>}</v>
      </c>
      <c r="X160" s="10" t="str">
        <f t="shared" si="43"/>
        <v/>
      </c>
      <c r="Y160" s="6" t="str">
        <f t="shared" si="44"/>
        <v>خصم ضمان أعمال</v>
      </c>
      <c r="Z160" s="6">
        <f t="shared" si="45"/>
        <v>-1</v>
      </c>
      <c r="AA160" s="29">
        <f t="shared" si="46"/>
        <v>-404000</v>
      </c>
    </row>
    <row r="161" spans="1:27" x14ac:dyDescent="0.2">
      <c r="A161" s="6" t="s">
        <v>796</v>
      </c>
      <c r="B161" s="7">
        <v>45352</v>
      </c>
      <c r="C161" s="7" t="str">
        <f t="shared" si="47"/>
        <v/>
      </c>
      <c r="D161" s="7">
        <v>45382</v>
      </c>
      <c r="E161" s="7" t="str">
        <f t="shared" si="48"/>
        <v/>
      </c>
      <c r="F161" s="7" t="str">
        <f t="shared" si="49"/>
        <v/>
      </c>
      <c r="G161" s="6">
        <v>101000</v>
      </c>
      <c r="H161" s="9">
        <f t="shared" si="34"/>
        <v>101000</v>
      </c>
      <c r="I161" s="6" t="str">
        <f>VLOOKUP(K161,'Customers VS CC'!$A$1:$G$9999,4,FALSE)</f>
        <v>HASSAN ALLAM CONSTRUCTION</v>
      </c>
      <c r="J161" s="6" t="str">
        <f t="shared" si="50"/>
        <v/>
      </c>
      <c r="K161" s="6">
        <v>10262</v>
      </c>
      <c r="L161" s="6">
        <f>VLOOKUP(K161,'CC Odoo'!$A$1:$E$998,4,FALSE)</f>
        <v>1034</v>
      </c>
      <c r="M161" s="6" t="str">
        <f t="shared" si="35"/>
        <v>{"1034": 100.0}</v>
      </c>
      <c r="N161" s="6" t="str">
        <f t="shared" si="41"/>
        <v>2010306</v>
      </c>
      <c r="O161" s="7">
        <v>45396</v>
      </c>
      <c r="P161" s="7" t="str">
        <f t="shared" si="42"/>
        <v/>
      </c>
      <c r="R161" s="6" t="str">
        <f t="shared" si="36"/>
        <v>{"</v>
      </c>
      <c r="S161" s="6" t="str">
        <f t="shared" si="37"/>
        <v>"</v>
      </c>
      <c r="T161" s="6" t="str">
        <f t="shared" si="38"/>
        <v xml:space="preserve">: </v>
      </c>
      <c r="U161" s="6" t="str">
        <f t="shared" si="39"/>
        <v>100.0</v>
      </c>
      <c r="V161" s="6" t="str">
        <f t="shared" si="40"/>
        <v>}</v>
      </c>
      <c r="X161" s="10" t="str">
        <f t="shared" si="43"/>
        <v>15%</v>
      </c>
      <c r="Y161" s="6" t="str">
        <f t="shared" si="44"/>
        <v>خصم دفعة مقدمة</v>
      </c>
      <c r="Z161" s="6">
        <f t="shared" si="45"/>
        <v>-1</v>
      </c>
      <c r="AA161" s="29">
        <f t="shared" si="46"/>
        <v>-101000</v>
      </c>
    </row>
    <row r="162" spans="1:27" x14ac:dyDescent="0.2">
      <c r="A162" s="6" t="s">
        <v>794</v>
      </c>
      <c r="B162" s="7">
        <v>45352</v>
      </c>
      <c r="C162" s="7">
        <f t="shared" si="47"/>
        <v>45352</v>
      </c>
      <c r="D162" s="7">
        <v>45382</v>
      </c>
      <c r="E162" s="7">
        <f t="shared" si="48"/>
        <v>45382</v>
      </c>
      <c r="F162" s="7">
        <f t="shared" si="49"/>
        <v>45382</v>
      </c>
      <c r="G162" s="6">
        <v>993682.08357006079</v>
      </c>
      <c r="H162" s="9">
        <f t="shared" si="34"/>
        <v>993682</v>
      </c>
      <c r="I162" s="6" t="str">
        <f>VLOOKUP(K162,'Customers VS CC'!$A$1:$G$9999,4,FALSE)</f>
        <v>شركة الخريجى للتجارة و المقاولات</v>
      </c>
      <c r="J162" s="6" t="str">
        <f t="shared" si="50"/>
        <v>شركة الخريجى للتجارة و المقاولات</v>
      </c>
      <c r="K162" s="6">
        <v>10239</v>
      </c>
      <c r="L162" s="6">
        <f>VLOOKUP(K162,'CC Odoo'!$A$1:$E$998,4,FALSE)</f>
        <v>1011</v>
      </c>
      <c r="M162" s="6" t="str">
        <f t="shared" si="35"/>
        <v>{"1011": 100.0}</v>
      </c>
      <c r="N162" s="6" t="str">
        <f t="shared" si="41"/>
        <v>4010202</v>
      </c>
      <c r="O162" s="7">
        <v>45412</v>
      </c>
      <c r="P162" s="7">
        <f t="shared" si="42"/>
        <v>45412</v>
      </c>
      <c r="R162" s="6" t="str">
        <f t="shared" si="36"/>
        <v>{"</v>
      </c>
      <c r="S162" s="6" t="str">
        <f t="shared" si="37"/>
        <v>"</v>
      </c>
      <c r="T162" s="6" t="str">
        <f t="shared" si="38"/>
        <v xml:space="preserve">: </v>
      </c>
      <c r="U162" s="6" t="str">
        <f t="shared" si="39"/>
        <v>100.0</v>
      </c>
      <c r="V162" s="6" t="str">
        <f t="shared" si="40"/>
        <v>}</v>
      </c>
      <c r="X162" s="10" t="str">
        <f t="shared" si="43"/>
        <v>15%</v>
      </c>
      <c r="Y162" s="6" t="str">
        <f t="shared" si="44"/>
        <v>صنف لتسجيل موازنة المبيعات 2024</v>
      </c>
      <c r="Z162" s="6">
        <f t="shared" si="45"/>
        <v>1</v>
      </c>
      <c r="AA162" s="29">
        <f t="shared" si="46"/>
        <v>993682</v>
      </c>
    </row>
    <row r="163" spans="1:27" x14ac:dyDescent="0.2">
      <c r="A163" s="6" t="s">
        <v>795</v>
      </c>
      <c r="B163" s="7">
        <v>45352</v>
      </c>
      <c r="C163" s="7" t="str">
        <f t="shared" si="47"/>
        <v/>
      </c>
      <c r="D163" s="7">
        <v>45382</v>
      </c>
      <c r="E163" s="7" t="str">
        <f t="shared" si="48"/>
        <v/>
      </c>
      <c r="F163" s="7" t="str">
        <f t="shared" si="49"/>
        <v/>
      </c>
      <c r="G163" s="6">
        <v>248420.5208925152</v>
      </c>
      <c r="H163" s="9">
        <f t="shared" si="34"/>
        <v>248421</v>
      </c>
      <c r="I163" s="6" t="str">
        <f>VLOOKUP(K163,'Customers VS CC'!$A$1:$G$9999,4,FALSE)</f>
        <v>شركة الخريجى للتجارة و المقاولات</v>
      </c>
      <c r="J163" s="6" t="str">
        <f t="shared" si="50"/>
        <v/>
      </c>
      <c r="K163" s="6">
        <v>10239</v>
      </c>
      <c r="L163" s="6">
        <f>VLOOKUP(K163,'CC Odoo'!$A$1:$E$998,4,FALSE)</f>
        <v>1011</v>
      </c>
      <c r="M163" s="6" t="str">
        <f t="shared" si="35"/>
        <v>{"1011": 100.0}</v>
      </c>
      <c r="N163" s="6" t="str">
        <f t="shared" si="41"/>
        <v>101011002</v>
      </c>
      <c r="O163" s="7">
        <v>45412</v>
      </c>
      <c r="P163" s="7" t="str">
        <f t="shared" si="42"/>
        <v/>
      </c>
      <c r="R163" s="6" t="str">
        <f t="shared" si="36"/>
        <v>{"</v>
      </c>
      <c r="S163" s="6" t="str">
        <f t="shared" si="37"/>
        <v>"</v>
      </c>
      <c r="T163" s="6" t="str">
        <f t="shared" si="38"/>
        <v xml:space="preserve">: </v>
      </c>
      <c r="U163" s="6" t="str">
        <f t="shared" si="39"/>
        <v>100.0</v>
      </c>
      <c r="V163" s="6" t="str">
        <f t="shared" si="40"/>
        <v>}</v>
      </c>
      <c r="X163" s="10" t="str">
        <f t="shared" si="43"/>
        <v/>
      </c>
      <c r="Y163" s="6" t="str">
        <f t="shared" si="44"/>
        <v>خصم ضمان أعمال</v>
      </c>
      <c r="Z163" s="6">
        <f t="shared" si="45"/>
        <v>-1</v>
      </c>
      <c r="AA163" s="29">
        <f t="shared" si="46"/>
        <v>-248421</v>
      </c>
    </row>
    <row r="164" spans="1:27" x14ac:dyDescent="0.2">
      <c r="A164" s="6" t="s">
        <v>796</v>
      </c>
      <c r="B164" s="7">
        <v>45352</v>
      </c>
      <c r="C164" s="7" t="str">
        <f t="shared" si="47"/>
        <v/>
      </c>
      <c r="D164" s="7">
        <v>45382</v>
      </c>
      <c r="E164" s="7" t="str">
        <f t="shared" si="48"/>
        <v/>
      </c>
      <c r="F164" s="7" t="str">
        <f t="shared" si="49"/>
        <v/>
      </c>
      <c r="G164" s="6">
        <v>99368.208357006079</v>
      </c>
      <c r="H164" s="9">
        <f t="shared" si="34"/>
        <v>99368</v>
      </c>
      <c r="I164" s="6" t="str">
        <f>VLOOKUP(K164,'Customers VS CC'!$A$1:$G$9999,4,FALSE)</f>
        <v>شركة الخريجى للتجارة و المقاولات</v>
      </c>
      <c r="J164" s="6" t="str">
        <f t="shared" si="50"/>
        <v/>
      </c>
      <c r="K164" s="6">
        <v>10239</v>
      </c>
      <c r="L164" s="6">
        <f>VLOOKUP(K164,'CC Odoo'!$A$1:$E$998,4,FALSE)</f>
        <v>1011</v>
      </c>
      <c r="M164" s="6" t="str">
        <f t="shared" si="35"/>
        <v>{"1011": 100.0}</v>
      </c>
      <c r="N164" s="6" t="str">
        <f t="shared" si="41"/>
        <v>2010306</v>
      </c>
      <c r="O164" s="7">
        <v>45412</v>
      </c>
      <c r="P164" s="7" t="str">
        <f t="shared" si="42"/>
        <v/>
      </c>
      <c r="R164" s="6" t="str">
        <f t="shared" si="36"/>
        <v>{"</v>
      </c>
      <c r="S164" s="6" t="str">
        <f t="shared" si="37"/>
        <v>"</v>
      </c>
      <c r="T164" s="6" t="str">
        <f t="shared" si="38"/>
        <v xml:space="preserve">: </v>
      </c>
      <c r="U164" s="6" t="str">
        <f t="shared" si="39"/>
        <v>100.0</v>
      </c>
      <c r="V164" s="6" t="str">
        <f t="shared" si="40"/>
        <v>}</v>
      </c>
      <c r="X164" s="10" t="str">
        <f t="shared" si="43"/>
        <v>15%</v>
      </c>
      <c r="Y164" s="6" t="str">
        <f t="shared" si="44"/>
        <v>خصم دفعة مقدمة</v>
      </c>
      <c r="Z164" s="6">
        <f t="shared" si="45"/>
        <v>-1</v>
      </c>
      <c r="AA164" s="29">
        <f t="shared" si="46"/>
        <v>-99368</v>
      </c>
    </row>
    <row r="165" spans="1:27" x14ac:dyDescent="0.2">
      <c r="A165" s="6" t="s">
        <v>794</v>
      </c>
      <c r="B165" s="7">
        <v>45352</v>
      </c>
      <c r="C165" s="7">
        <f t="shared" si="47"/>
        <v>45352</v>
      </c>
      <c r="D165" s="7">
        <v>45382</v>
      </c>
      <c r="E165" s="7">
        <f t="shared" si="48"/>
        <v>45382</v>
      </c>
      <c r="F165" s="7">
        <f t="shared" si="49"/>
        <v>45382</v>
      </c>
      <c r="G165" s="6">
        <v>508831.02561230795</v>
      </c>
      <c r="H165" s="9">
        <f t="shared" si="34"/>
        <v>508831</v>
      </c>
      <c r="I165" s="6" t="str">
        <f>VLOOKUP(K165,'Customers VS CC'!$A$1:$G$9999,4,FALSE)</f>
        <v>شركة تحالف بكين و موبكو للمقاولات</v>
      </c>
      <c r="J165" s="6" t="str">
        <f t="shared" si="50"/>
        <v>شركة تحالف بكين و موبكو للمقاولات</v>
      </c>
      <c r="K165" s="6">
        <v>10236</v>
      </c>
      <c r="L165" s="6">
        <f>VLOOKUP(K165,'CC Odoo'!$A$1:$E$998,4,FALSE)</f>
        <v>1008</v>
      </c>
      <c r="M165" s="6" t="str">
        <f t="shared" si="35"/>
        <v>{"1008": 100.0}</v>
      </c>
      <c r="N165" s="6" t="str">
        <f t="shared" si="41"/>
        <v>4010202</v>
      </c>
      <c r="O165" s="7">
        <v>45412</v>
      </c>
      <c r="P165" s="7">
        <f t="shared" si="42"/>
        <v>45412</v>
      </c>
      <c r="R165" s="6" t="str">
        <f t="shared" si="36"/>
        <v>{"</v>
      </c>
      <c r="S165" s="6" t="str">
        <f t="shared" si="37"/>
        <v>"</v>
      </c>
      <c r="T165" s="6" t="str">
        <f t="shared" si="38"/>
        <v xml:space="preserve">: </v>
      </c>
      <c r="U165" s="6" t="str">
        <f t="shared" si="39"/>
        <v>100.0</v>
      </c>
      <c r="V165" s="6" t="str">
        <f t="shared" si="40"/>
        <v>}</v>
      </c>
      <c r="X165" s="10" t="str">
        <f t="shared" si="43"/>
        <v>15%</v>
      </c>
      <c r="Y165" s="6" t="str">
        <f t="shared" si="44"/>
        <v>صنف لتسجيل موازنة المبيعات 2024</v>
      </c>
      <c r="Z165" s="6">
        <f t="shared" si="45"/>
        <v>1</v>
      </c>
      <c r="AA165" s="29">
        <f t="shared" si="46"/>
        <v>508831</v>
      </c>
    </row>
    <row r="166" spans="1:27" x14ac:dyDescent="0.2">
      <c r="A166" s="6" t="s">
        <v>795</v>
      </c>
      <c r="B166" s="7">
        <v>45352</v>
      </c>
      <c r="C166" s="7" t="str">
        <f t="shared" si="47"/>
        <v/>
      </c>
      <c r="D166" s="7">
        <v>45382</v>
      </c>
      <c r="E166" s="7" t="str">
        <f t="shared" si="48"/>
        <v/>
      </c>
      <c r="F166" s="7" t="str">
        <f t="shared" si="49"/>
        <v/>
      </c>
      <c r="G166" s="6">
        <v>127207.75640307699</v>
      </c>
      <c r="H166" s="9">
        <f t="shared" si="34"/>
        <v>127208</v>
      </c>
      <c r="I166" s="6" t="str">
        <f>VLOOKUP(K166,'Customers VS CC'!$A$1:$G$9999,4,FALSE)</f>
        <v>شركة تحالف بكين و موبكو للمقاولات</v>
      </c>
      <c r="J166" s="6" t="str">
        <f t="shared" si="50"/>
        <v/>
      </c>
      <c r="K166" s="6">
        <v>10236</v>
      </c>
      <c r="L166" s="6">
        <f>VLOOKUP(K166,'CC Odoo'!$A$1:$E$998,4,FALSE)</f>
        <v>1008</v>
      </c>
      <c r="M166" s="6" t="str">
        <f t="shared" si="35"/>
        <v>{"1008": 100.0}</v>
      </c>
      <c r="N166" s="6" t="str">
        <f t="shared" si="41"/>
        <v>101011002</v>
      </c>
      <c r="O166" s="7">
        <v>45412</v>
      </c>
      <c r="P166" s="7" t="str">
        <f t="shared" si="42"/>
        <v/>
      </c>
      <c r="R166" s="6" t="str">
        <f t="shared" si="36"/>
        <v>{"</v>
      </c>
      <c r="S166" s="6" t="str">
        <f t="shared" si="37"/>
        <v>"</v>
      </c>
      <c r="T166" s="6" t="str">
        <f t="shared" si="38"/>
        <v xml:space="preserve">: </v>
      </c>
      <c r="U166" s="6" t="str">
        <f t="shared" si="39"/>
        <v>100.0</v>
      </c>
      <c r="V166" s="6" t="str">
        <f t="shared" si="40"/>
        <v>}</v>
      </c>
      <c r="X166" s="10" t="str">
        <f t="shared" si="43"/>
        <v/>
      </c>
      <c r="Y166" s="6" t="str">
        <f t="shared" si="44"/>
        <v>خصم ضمان أعمال</v>
      </c>
      <c r="Z166" s="6">
        <f t="shared" si="45"/>
        <v>-1</v>
      </c>
      <c r="AA166" s="29">
        <f t="shared" si="46"/>
        <v>-127208</v>
      </c>
    </row>
    <row r="167" spans="1:27" x14ac:dyDescent="0.2">
      <c r="A167" s="6" t="s">
        <v>796</v>
      </c>
      <c r="B167" s="7">
        <v>45352</v>
      </c>
      <c r="C167" s="7" t="str">
        <f t="shared" si="47"/>
        <v/>
      </c>
      <c r="D167" s="7">
        <v>45382</v>
      </c>
      <c r="E167" s="7" t="str">
        <f t="shared" si="48"/>
        <v/>
      </c>
      <c r="F167" s="7" t="str">
        <f t="shared" si="49"/>
        <v/>
      </c>
      <c r="G167" s="6">
        <v>0</v>
      </c>
      <c r="H167" s="9">
        <f t="shared" si="34"/>
        <v>0</v>
      </c>
      <c r="I167" s="6" t="str">
        <f>VLOOKUP(K167,'Customers VS CC'!$A$1:$G$9999,4,FALSE)</f>
        <v>شركة تحالف بكين و موبكو للمقاولات</v>
      </c>
      <c r="J167" s="6" t="str">
        <f t="shared" si="50"/>
        <v/>
      </c>
      <c r="K167" s="6">
        <v>10236</v>
      </c>
      <c r="L167" s="6">
        <f>VLOOKUP(K167,'CC Odoo'!$A$1:$E$998,4,FALSE)</f>
        <v>1008</v>
      </c>
      <c r="M167" s="6" t="str">
        <f t="shared" si="35"/>
        <v>{"1008": 100.0}</v>
      </c>
      <c r="N167" s="6" t="str">
        <f t="shared" si="41"/>
        <v>2010306</v>
      </c>
      <c r="O167" s="7">
        <v>45412</v>
      </c>
      <c r="P167" s="7" t="str">
        <f t="shared" si="42"/>
        <v/>
      </c>
      <c r="R167" s="6" t="str">
        <f t="shared" si="36"/>
        <v>{"</v>
      </c>
      <c r="S167" s="6" t="str">
        <f t="shared" si="37"/>
        <v>"</v>
      </c>
      <c r="T167" s="6" t="str">
        <f t="shared" si="38"/>
        <v xml:space="preserve">: </v>
      </c>
      <c r="U167" s="6" t="str">
        <f t="shared" si="39"/>
        <v>100.0</v>
      </c>
      <c r="V167" s="6" t="str">
        <f t="shared" si="40"/>
        <v>}</v>
      </c>
      <c r="X167" s="10" t="str">
        <f t="shared" si="43"/>
        <v>15%</v>
      </c>
      <c r="Y167" s="6" t="str">
        <f t="shared" si="44"/>
        <v>خصم دفعة مقدمة</v>
      </c>
      <c r="Z167" s="6">
        <f t="shared" si="45"/>
        <v>-1</v>
      </c>
      <c r="AA167" s="29">
        <f t="shared" si="46"/>
        <v>0</v>
      </c>
    </row>
    <row r="168" spans="1:27" x14ac:dyDescent="0.2">
      <c r="A168" s="6" t="s">
        <v>794</v>
      </c>
      <c r="B168" s="7">
        <v>45352</v>
      </c>
      <c r="C168" s="7">
        <f t="shared" si="47"/>
        <v>45352</v>
      </c>
      <c r="D168" s="7">
        <v>45382</v>
      </c>
      <c r="E168" s="7">
        <f t="shared" si="48"/>
        <v>45382</v>
      </c>
      <c r="F168" s="7">
        <f t="shared" si="49"/>
        <v>45382</v>
      </c>
      <c r="G168" s="6">
        <v>2747910.0609142855</v>
      </c>
      <c r="H168" s="9">
        <f t="shared" si="34"/>
        <v>2747910</v>
      </c>
      <c r="I168" s="6" t="str">
        <f>VLOOKUP(K168,'Customers VS CC'!$A$1:$G$9999,4,FALSE)</f>
        <v>شركة محمد محمد الراشد للتجارة والمقاولات</v>
      </c>
      <c r="J168" s="6" t="str">
        <f t="shared" si="50"/>
        <v>شركة محمد محمد الراشد للتجارة والمقاولات</v>
      </c>
      <c r="K168" s="6">
        <v>10247</v>
      </c>
      <c r="L168" s="6">
        <f>VLOOKUP(K168,'CC Odoo'!$A$1:$E$998,4,FALSE)</f>
        <v>1019</v>
      </c>
      <c r="M168" s="6" t="str">
        <f t="shared" si="35"/>
        <v>{"1019": 100.0}</v>
      </c>
      <c r="N168" s="6" t="str">
        <f t="shared" si="41"/>
        <v>4010202</v>
      </c>
      <c r="O168" s="7">
        <v>45389</v>
      </c>
      <c r="P168" s="7">
        <f t="shared" si="42"/>
        <v>45389</v>
      </c>
      <c r="R168" s="6" t="str">
        <f t="shared" si="36"/>
        <v>{"</v>
      </c>
      <c r="S168" s="6" t="str">
        <f t="shared" si="37"/>
        <v>"</v>
      </c>
      <c r="T168" s="6" t="str">
        <f t="shared" si="38"/>
        <v xml:space="preserve">: </v>
      </c>
      <c r="U168" s="6" t="str">
        <f t="shared" si="39"/>
        <v>100.0</v>
      </c>
      <c r="V168" s="6" t="str">
        <f t="shared" si="40"/>
        <v>}</v>
      </c>
      <c r="X168" s="10" t="str">
        <f t="shared" si="43"/>
        <v>15%</v>
      </c>
      <c r="Y168" s="6" t="str">
        <f t="shared" si="44"/>
        <v>صنف لتسجيل موازنة المبيعات 2024</v>
      </c>
      <c r="Z168" s="6">
        <f t="shared" si="45"/>
        <v>1</v>
      </c>
      <c r="AA168" s="29">
        <f t="shared" si="46"/>
        <v>2747910</v>
      </c>
    </row>
    <row r="169" spans="1:27" x14ac:dyDescent="0.2">
      <c r="A169" s="6" t="s">
        <v>795</v>
      </c>
      <c r="B169" s="7">
        <v>45352</v>
      </c>
      <c r="C169" s="7" t="str">
        <f t="shared" si="47"/>
        <v/>
      </c>
      <c r="D169" s="7">
        <v>45382</v>
      </c>
      <c r="E169" s="7" t="str">
        <f t="shared" si="48"/>
        <v/>
      </c>
      <c r="F169" s="7" t="str">
        <f t="shared" si="49"/>
        <v/>
      </c>
      <c r="G169" s="6">
        <v>549582.01218285714</v>
      </c>
      <c r="H169" s="9">
        <f t="shared" si="34"/>
        <v>549582</v>
      </c>
      <c r="I169" s="6" t="str">
        <f>VLOOKUP(K169,'Customers VS CC'!$A$1:$G$9999,4,FALSE)</f>
        <v>شركة محمد محمد الراشد للتجارة والمقاولات</v>
      </c>
      <c r="J169" s="6" t="str">
        <f t="shared" si="50"/>
        <v/>
      </c>
      <c r="K169" s="6">
        <v>10247</v>
      </c>
      <c r="L169" s="6">
        <f>VLOOKUP(K169,'CC Odoo'!$A$1:$E$998,4,FALSE)</f>
        <v>1019</v>
      </c>
      <c r="M169" s="6" t="str">
        <f t="shared" si="35"/>
        <v>{"1019": 100.0}</v>
      </c>
      <c r="N169" s="6" t="str">
        <f t="shared" si="41"/>
        <v>101011002</v>
      </c>
      <c r="O169" s="7">
        <v>45389</v>
      </c>
      <c r="P169" s="7" t="str">
        <f t="shared" si="42"/>
        <v/>
      </c>
      <c r="R169" s="6" t="str">
        <f t="shared" si="36"/>
        <v>{"</v>
      </c>
      <c r="S169" s="6" t="str">
        <f t="shared" si="37"/>
        <v>"</v>
      </c>
      <c r="T169" s="6" t="str">
        <f t="shared" si="38"/>
        <v xml:space="preserve">: </v>
      </c>
      <c r="U169" s="6" t="str">
        <f t="shared" si="39"/>
        <v>100.0</v>
      </c>
      <c r="V169" s="6" t="str">
        <f t="shared" si="40"/>
        <v>}</v>
      </c>
      <c r="X169" s="10" t="str">
        <f t="shared" si="43"/>
        <v/>
      </c>
      <c r="Y169" s="6" t="str">
        <f t="shared" si="44"/>
        <v>خصم ضمان أعمال</v>
      </c>
      <c r="Z169" s="6">
        <f t="shared" si="45"/>
        <v>-1</v>
      </c>
      <c r="AA169" s="29">
        <f t="shared" si="46"/>
        <v>-549582</v>
      </c>
    </row>
    <row r="170" spans="1:27" x14ac:dyDescent="0.2">
      <c r="A170" s="6" t="s">
        <v>796</v>
      </c>
      <c r="B170" s="7">
        <v>45352</v>
      </c>
      <c r="C170" s="7" t="str">
        <f t="shared" si="47"/>
        <v/>
      </c>
      <c r="D170" s="7">
        <v>45382</v>
      </c>
      <c r="E170" s="7" t="str">
        <f t="shared" si="48"/>
        <v/>
      </c>
      <c r="F170" s="7" t="str">
        <f t="shared" si="49"/>
        <v/>
      </c>
      <c r="G170" s="6">
        <v>274791.00609142857</v>
      </c>
      <c r="H170" s="9">
        <f t="shared" si="34"/>
        <v>274791</v>
      </c>
      <c r="I170" s="6" t="str">
        <f>VLOOKUP(K170,'Customers VS CC'!$A$1:$G$9999,4,FALSE)</f>
        <v>شركة محمد محمد الراشد للتجارة والمقاولات</v>
      </c>
      <c r="J170" s="6" t="str">
        <f t="shared" si="50"/>
        <v/>
      </c>
      <c r="K170" s="6">
        <v>10247</v>
      </c>
      <c r="L170" s="6">
        <f>VLOOKUP(K170,'CC Odoo'!$A$1:$E$998,4,FALSE)</f>
        <v>1019</v>
      </c>
      <c r="M170" s="6" t="str">
        <f t="shared" si="35"/>
        <v>{"1019": 100.0}</v>
      </c>
      <c r="N170" s="6" t="str">
        <f t="shared" si="41"/>
        <v>2010306</v>
      </c>
      <c r="O170" s="7">
        <v>45389</v>
      </c>
      <c r="P170" s="7" t="str">
        <f t="shared" si="42"/>
        <v/>
      </c>
      <c r="R170" s="6" t="str">
        <f t="shared" si="36"/>
        <v>{"</v>
      </c>
      <c r="S170" s="6" t="str">
        <f t="shared" si="37"/>
        <v>"</v>
      </c>
      <c r="T170" s="6" t="str">
        <f t="shared" si="38"/>
        <v xml:space="preserve">: </v>
      </c>
      <c r="U170" s="6" t="str">
        <f t="shared" si="39"/>
        <v>100.0</v>
      </c>
      <c r="V170" s="6" t="str">
        <f t="shared" si="40"/>
        <v>}</v>
      </c>
      <c r="X170" s="10" t="str">
        <f t="shared" si="43"/>
        <v>15%</v>
      </c>
      <c r="Y170" s="6" t="str">
        <f t="shared" si="44"/>
        <v>خصم دفعة مقدمة</v>
      </c>
      <c r="Z170" s="6">
        <f t="shared" si="45"/>
        <v>-1</v>
      </c>
      <c r="AA170" s="29">
        <f t="shared" si="46"/>
        <v>-274791</v>
      </c>
    </row>
    <row r="171" spans="1:27" x14ac:dyDescent="0.2">
      <c r="A171" s="6" t="s">
        <v>794</v>
      </c>
      <c r="B171" s="7">
        <v>45352</v>
      </c>
      <c r="C171" s="7">
        <f t="shared" si="47"/>
        <v>45352</v>
      </c>
      <c r="D171" s="7">
        <v>45382</v>
      </c>
      <c r="E171" s="7">
        <f t="shared" si="48"/>
        <v>45382</v>
      </c>
      <c r="F171" s="7">
        <f t="shared" si="49"/>
        <v>45382</v>
      </c>
      <c r="G171" s="6">
        <v>480000</v>
      </c>
      <c r="H171" s="9">
        <f t="shared" si="34"/>
        <v>480000</v>
      </c>
      <c r="I171" s="6" t="str">
        <f>VLOOKUP(K171,'Customers VS CC'!$A$1:$G$9999,4,FALSE)</f>
        <v>شركة يوسف مرون للمقاولات</v>
      </c>
      <c r="J171" s="6" t="str">
        <f t="shared" si="50"/>
        <v>شركة يوسف مرون للمقاولات</v>
      </c>
      <c r="K171" s="6">
        <v>10261</v>
      </c>
      <c r="L171" s="6">
        <f>VLOOKUP(K171,'CC Odoo'!$A$1:$E$998,4,FALSE)</f>
        <v>1033</v>
      </c>
      <c r="M171" s="6" t="str">
        <f t="shared" si="35"/>
        <v>{"1033": 100.0}</v>
      </c>
      <c r="N171" s="6" t="str">
        <f t="shared" si="41"/>
        <v>4010202</v>
      </c>
      <c r="O171" s="7">
        <v>45427</v>
      </c>
      <c r="P171" s="7">
        <f t="shared" si="42"/>
        <v>45427</v>
      </c>
      <c r="R171" s="6" t="str">
        <f t="shared" si="36"/>
        <v>{"</v>
      </c>
      <c r="S171" s="6" t="str">
        <f t="shared" si="37"/>
        <v>"</v>
      </c>
      <c r="T171" s="6" t="str">
        <f t="shared" si="38"/>
        <v xml:space="preserve">: </v>
      </c>
      <c r="U171" s="6" t="str">
        <f t="shared" si="39"/>
        <v>100.0</v>
      </c>
      <c r="V171" s="6" t="str">
        <f t="shared" si="40"/>
        <v>}</v>
      </c>
      <c r="X171" s="10" t="str">
        <f t="shared" si="43"/>
        <v>15%</v>
      </c>
      <c r="Y171" s="6" t="str">
        <f t="shared" si="44"/>
        <v>صنف لتسجيل موازنة المبيعات 2024</v>
      </c>
      <c r="Z171" s="6">
        <f t="shared" si="45"/>
        <v>1</v>
      </c>
      <c r="AA171" s="29">
        <f t="shared" si="46"/>
        <v>480000</v>
      </c>
    </row>
    <row r="172" spans="1:27" x14ac:dyDescent="0.2">
      <c r="A172" s="6" t="s">
        <v>795</v>
      </c>
      <c r="B172" s="7">
        <v>45352</v>
      </c>
      <c r="C172" s="7" t="str">
        <f t="shared" si="47"/>
        <v/>
      </c>
      <c r="D172" s="7">
        <v>45382</v>
      </c>
      <c r="E172" s="7" t="str">
        <f t="shared" si="48"/>
        <v/>
      </c>
      <c r="F172" s="7" t="str">
        <f t="shared" si="49"/>
        <v/>
      </c>
      <c r="G172" s="6">
        <v>144000</v>
      </c>
      <c r="H172" s="9">
        <f t="shared" si="34"/>
        <v>144000</v>
      </c>
      <c r="I172" s="6" t="str">
        <f>VLOOKUP(K172,'Customers VS CC'!$A$1:$G$9999,4,FALSE)</f>
        <v>شركة يوسف مرون للمقاولات</v>
      </c>
      <c r="J172" s="6" t="str">
        <f t="shared" si="50"/>
        <v/>
      </c>
      <c r="K172" s="6">
        <v>10261</v>
      </c>
      <c r="L172" s="6">
        <f>VLOOKUP(K172,'CC Odoo'!$A$1:$E$998,4,FALSE)</f>
        <v>1033</v>
      </c>
      <c r="M172" s="6" t="str">
        <f t="shared" si="35"/>
        <v>{"1033": 100.0}</v>
      </c>
      <c r="N172" s="6" t="str">
        <f t="shared" si="41"/>
        <v>101011002</v>
      </c>
      <c r="O172" s="7">
        <v>45427</v>
      </c>
      <c r="P172" s="7" t="str">
        <f t="shared" si="42"/>
        <v/>
      </c>
      <c r="R172" s="6" t="str">
        <f t="shared" si="36"/>
        <v>{"</v>
      </c>
      <c r="S172" s="6" t="str">
        <f t="shared" si="37"/>
        <v>"</v>
      </c>
      <c r="T172" s="6" t="str">
        <f t="shared" si="38"/>
        <v xml:space="preserve">: </v>
      </c>
      <c r="U172" s="6" t="str">
        <f t="shared" si="39"/>
        <v>100.0</v>
      </c>
      <c r="V172" s="6" t="str">
        <f t="shared" si="40"/>
        <v>}</v>
      </c>
      <c r="X172" s="10" t="str">
        <f t="shared" si="43"/>
        <v/>
      </c>
      <c r="Y172" s="6" t="str">
        <f t="shared" si="44"/>
        <v>خصم ضمان أعمال</v>
      </c>
      <c r="Z172" s="6">
        <f t="shared" si="45"/>
        <v>-1</v>
      </c>
      <c r="AA172" s="29">
        <f t="shared" si="46"/>
        <v>-144000</v>
      </c>
    </row>
    <row r="173" spans="1:27" x14ac:dyDescent="0.2">
      <c r="A173" s="6" t="s">
        <v>794</v>
      </c>
      <c r="B173" s="7">
        <v>45352</v>
      </c>
      <c r="C173" s="7">
        <f t="shared" si="47"/>
        <v>45352</v>
      </c>
      <c r="D173" s="7">
        <v>45382</v>
      </c>
      <c r="E173" s="7">
        <f t="shared" si="48"/>
        <v>45382</v>
      </c>
      <c r="F173" s="7">
        <f t="shared" si="49"/>
        <v>45382</v>
      </c>
      <c r="G173" s="6">
        <v>1200000</v>
      </c>
      <c r="H173" s="9">
        <f t="shared" si="34"/>
        <v>1200000</v>
      </c>
      <c r="I173" s="6" t="str">
        <f>VLOOKUP(K173,'Customers VS CC'!$A$1:$G$9999,4,FALSE)</f>
        <v>Orient Construction Company</v>
      </c>
      <c r="J173" s="6" t="str">
        <f t="shared" si="50"/>
        <v>Orient Construction Company</v>
      </c>
      <c r="K173" s="6">
        <v>10249</v>
      </c>
      <c r="L173" s="6">
        <f>VLOOKUP(K173,'CC Odoo'!$A$1:$E$998,4,FALSE)</f>
        <v>1021</v>
      </c>
      <c r="M173" s="6" t="str">
        <f t="shared" si="35"/>
        <v>{"1021": 100.0}</v>
      </c>
      <c r="N173" s="6" t="str">
        <f t="shared" si="41"/>
        <v>4010202</v>
      </c>
      <c r="O173" s="7">
        <v>45403</v>
      </c>
      <c r="P173" s="7">
        <f t="shared" si="42"/>
        <v>45403</v>
      </c>
      <c r="R173" s="6" t="str">
        <f t="shared" si="36"/>
        <v>{"</v>
      </c>
      <c r="S173" s="6" t="str">
        <f t="shared" si="37"/>
        <v>"</v>
      </c>
      <c r="T173" s="6" t="str">
        <f t="shared" si="38"/>
        <v xml:space="preserve">: </v>
      </c>
      <c r="U173" s="6" t="str">
        <f t="shared" si="39"/>
        <v>100.0</v>
      </c>
      <c r="V173" s="6" t="str">
        <f t="shared" si="40"/>
        <v>}</v>
      </c>
      <c r="X173" s="10" t="str">
        <f t="shared" si="43"/>
        <v>15%</v>
      </c>
      <c r="Y173" s="6" t="str">
        <f t="shared" si="44"/>
        <v>صنف لتسجيل موازنة المبيعات 2024</v>
      </c>
      <c r="Z173" s="6">
        <f t="shared" si="45"/>
        <v>1</v>
      </c>
      <c r="AA173" s="29">
        <f t="shared" si="46"/>
        <v>1200000</v>
      </c>
    </row>
    <row r="174" spans="1:27" x14ac:dyDescent="0.2">
      <c r="A174" s="6" t="s">
        <v>795</v>
      </c>
      <c r="B174" s="7">
        <v>45352</v>
      </c>
      <c r="C174" s="7" t="str">
        <f t="shared" si="47"/>
        <v/>
      </c>
      <c r="D174" s="7">
        <v>45382</v>
      </c>
      <c r="E174" s="7" t="str">
        <f t="shared" si="48"/>
        <v/>
      </c>
      <c r="F174" s="7" t="str">
        <f t="shared" si="49"/>
        <v/>
      </c>
      <c r="G174" s="6">
        <v>180000</v>
      </c>
      <c r="H174" s="9">
        <f t="shared" si="34"/>
        <v>180000</v>
      </c>
      <c r="I174" s="6" t="str">
        <f>VLOOKUP(K174,'Customers VS CC'!$A$1:$G$9999,4,FALSE)</f>
        <v>Orient Construction Company</v>
      </c>
      <c r="J174" s="6" t="str">
        <f t="shared" si="50"/>
        <v/>
      </c>
      <c r="K174" s="6">
        <v>10249</v>
      </c>
      <c r="L174" s="6">
        <f>VLOOKUP(K174,'CC Odoo'!$A$1:$E$998,4,FALSE)</f>
        <v>1021</v>
      </c>
      <c r="M174" s="6" t="str">
        <f t="shared" si="35"/>
        <v>{"1021": 100.0}</v>
      </c>
      <c r="N174" s="6" t="str">
        <f t="shared" si="41"/>
        <v>101011002</v>
      </c>
      <c r="O174" s="7">
        <v>45403</v>
      </c>
      <c r="P174" s="7" t="str">
        <f t="shared" si="42"/>
        <v/>
      </c>
      <c r="R174" s="6" t="str">
        <f t="shared" si="36"/>
        <v>{"</v>
      </c>
      <c r="S174" s="6" t="str">
        <f t="shared" si="37"/>
        <v>"</v>
      </c>
      <c r="T174" s="6" t="str">
        <f t="shared" si="38"/>
        <v xml:space="preserve">: </v>
      </c>
      <c r="U174" s="6" t="str">
        <f t="shared" si="39"/>
        <v>100.0</v>
      </c>
      <c r="V174" s="6" t="str">
        <f t="shared" si="40"/>
        <v>}</v>
      </c>
      <c r="X174" s="10" t="str">
        <f t="shared" si="43"/>
        <v/>
      </c>
      <c r="Y174" s="6" t="str">
        <f t="shared" si="44"/>
        <v>خصم ضمان أعمال</v>
      </c>
      <c r="Z174" s="6">
        <f t="shared" si="45"/>
        <v>-1</v>
      </c>
      <c r="AA174" s="29">
        <f t="shared" si="46"/>
        <v>-180000</v>
      </c>
    </row>
    <row r="175" spans="1:27" x14ac:dyDescent="0.2">
      <c r="A175" s="6" t="s">
        <v>796</v>
      </c>
      <c r="B175" s="7">
        <v>45352</v>
      </c>
      <c r="C175" s="7" t="str">
        <f t="shared" si="47"/>
        <v/>
      </c>
      <c r="D175" s="7">
        <v>45382</v>
      </c>
      <c r="E175" s="7" t="str">
        <f t="shared" si="48"/>
        <v/>
      </c>
      <c r="F175" s="7" t="str">
        <f t="shared" si="49"/>
        <v/>
      </c>
      <c r="G175" s="6">
        <v>120000</v>
      </c>
      <c r="H175" s="9">
        <f t="shared" si="34"/>
        <v>120000</v>
      </c>
      <c r="I175" s="6" t="str">
        <f>VLOOKUP(K175,'Customers VS CC'!$A$1:$G$9999,4,FALSE)</f>
        <v>Orient Construction Company</v>
      </c>
      <c r="J175" s="6" t="str">
        <f t="shared" si="50"/>
        <v/>
      </c>
      <c r="K175" s="6">
        <v>10249</v>
      </c>
      <c r="L175" s="6">
        <f>VLOOKUP(K175,'CC Odoo'!$A$1:$E$998,4,FALSE)</f>
        <v>1021</v>
      </c>
      <c r="M175" s="6" t="str">
        <f t="shared" si="35"/>
        <v>{"1021": 100.0}</v>
      </c>
      <c r="N175" s="6" t="str">
        <f t="shared" si="41"/>
        <v>2010306</v>
      </c>
      <c r="O175" s="7">
        <v>45403</v>
      </c>
      <c r="P175" s="7" t="str">
        <f t="shared" si="42"/>
        <v/>
      </c>
      <c r="R175" s="6" t="str">
        <f t="shared" si="36"/>
        <v>{"</v>
      </c>
      <c r="S175" s="6" t="str">
        <f t="shared" si="37"/>
        <v>"</v>
      </c>
      <c r="T175" s="6" t="str">
        <f t="shared" si="38"/>
        <v xml:space="preserve">: </v>
      </c>
      <c r="U175" s="6" t="str">
        <f t="shared" si="39"/>
        <v>100.0</v>
      </c>
      <c r="V175" s="6" t="str">
        <f t="shared" si="40"/>
        <v>}</v>
      </c>
      <c r="X175" s="10" t="str">
        <f t="shared" si="43"/>
        <v>15%</v>
      </c>
      <c r="Y175" s="6" t="str">
        <f t="shared" si="44"/>
        <v>خصم دفعة مقدمة</v>
      </c>
      <c r="Z175" s="6">
        <f t="shared" si="45"/>
        <v>-1</v>
      </c>
      <c r="AA175" s="29">
        <f t="shared" si="46"/>
        <v>-120000</v>
      </c>
    </row>
    <row r="176" spans="1:27" x14ac:dyDescent="0.2">
      <c r="A176" s="6" t="s">
        <v>794</v>
      </c>
      <c r="B176" s="7">
        <v>45352</v>
      </c>
      <c r="C176" s="7">
        <f t="shared" si="47"/>
        <v>45352</v>
      </c>
      <c r="D176" s="7">
        <v>45382</v>
      </c>
      <c r="E176" s="7">
        <f t="shared" si="48"/>
        <v>45382</v>
      </c>
      <c r="F176" s="7">
        <f t="shared" si="49"/>
        <v>45382</v>
      </c>
      <c r="G176" s="6">
        <v>1455852.98346737</v>
      </c>
      <c r="H176" s="9">
        <f t="shared" si="34"/>
        <v>1455853</v>
      </c>
      <c r="I176" s="6" t="str">
        <f>VLOOKUP(K176,'Customers VS CC'!$A$1:$G$9999,4,FALSE)</f>
        <v>الآعمال المدنية المشروع المشترك</v>
      </c>
      <c r="J176" s="6" t="str">
        <f t="shared" si="50"/>
        <v>الآعمال المدنية المشروع المشترك</v>
      </c>
      <c r="K176" s="6">
        <v>10139</v>
      </c>
      <c r="L176" s="6">
        <f>VLOOKUP(K176,'CC Odoo'!$A$1:$E$998,4,FALSE)</f>
        <v>911</v>
      </c>
      <c r="M176" s="6" t="str">
        <f t="shared" si="35"/>
        <v>{"911": 100.0}</v>
      </c>
      <c r="N176" s="6" t="str">
        <f t="shared" si="41"/>
        <v>4010202</v>
      </c>
      <c r="O176" s="7">
        <v>45427</v>
      </c>
      <c r="P176" s="7">
        <f t="shared" si="42"/>
        <v>45427</v>
      </c>
      <c r="R176" s="6" t="str">
        <f t="shared" si="36"/>
        <v>{"</v>
      </c>
      <c r="S176" s="6" t="str">
        <f t="shared" si="37"/>
        <v>"</v>
      </c>
      <c r="T176" s="6" t="str">
        <f t="shared" si="38"/>
        <v xml:space="preserve">: </v>
      </c>
      <c r="U176" s="6" t="str">
        <f t="shared" si="39"/>
        <v>100.0</v>
      </c>
      <c r="V176" s="6" t="str">
        <f t="shared" si="40"/>
        <v>}</v>
      </c>
      <c r="X176" s="10" t="str">
        <f t="shared" si="43"/>
        <v>15%</v>
      </c>
      <c r="Y176" s="6" t="str">
        <f t="shared" si="44"/>
        <v>صنف لتسجيل موازنة المبيعات 2024</v>
      </c>
      <c r="Z176" s="6">
        <f t="shared" si="45"/>
        <v>1</v>
      </c>
      <c r="AA176" s="29">
        <f t="shared" si="46"/>
        <v>1455853</v>
      </c>
    </row>
    <row r="177" spans="1:27" x14ac:dyDescent="0.2">
      <c r="A177" s="6" t="s">
        <v>795</v>
      </c>
      <c r="B177" s="7">
        <v>45352</v>
      </c>
      <c r="C177" s="7" t="str">
        <f t="shared" si="47"/>
        <v/>
      </c>
      <c r="D177" s="7">
        <v>45382</v>
      </c>
      <c r="E177" s="7" t="str">
        <f t="shared" si="48"/>
        <v/>
      </c>
      <c r="F177" s="7" t="str">
        <f t="shared" si="49"/>
        <v/>
      </c>
      <c r="G177" s="6">
        <v>85604.155427881356</v>
      </c>
      <c r="H177" s="9">
        <f t="shared" si="34"/>
        <v>85604</v>
      </c>
      <c r="I177" s="6" t="str">
        <f>VLOOKUP(K177,'Customers VS CC'!$A$1:$G$9999,4,FALSE)</f>
        <v>الآعمال المدنية المشروع المشترك</v>
      </c>
      <c r="J177" s="6" t="str">
        <f t="shared" si="50"/>
        <v/>
      </c>
      <c r="K177" s="6">
        <v>10139</v>
      </c>
      <c r="L177" s="6">
        <f>VLOOKUP(K177,'CC Odoo'!$A$1:$E$998,4,FALSE)</f>
        <v>911</v>
      </c>
      <c r="M177" s="6" t="str">
        <f t="shared" si="35"/>
        <v>{"911": 100.0}</v>
      </c>
      <c r="N177" s="6" t="str">
        <f t="shared" si="41"/>
        <v>101011002</v>
      </c>
      <c r="O177" s="7">
        <v>45427</v>
      </c>
      <c r="P177" s="7" t="str">
        <f t="shared" si="42"/>
        <v/>
      </c>
      <c r="R177" s="6" t="str">
        <f t="shared" si="36"/>
        <v>{"</v>
      </c>
      <c r="S177" s="6" t="str">
        <f t="shared" si="37"/>
        <v>"</v>
      </c>
      <c r="T177" s="6" t="str">
        <f t="shared" si="38"/>
        <v xml:space="preserve">: </v>
      </c>
      <c r="U177" s="6" t="str">
        <f t="shared" si="39"/>
        <v>100.0</v>
      </c>
      <c r="V177" s="6" t="str">
        <f t="shared" si="40"/>
        <v>}</v>
      </c>
      <c r="X177" s="10" t="str">
        <f t="shared" si="43"/>
        <v/>
      </c>
      <c r="Y177" s="6" t="str">
        <f t="shared" si="44"/>
        <v>خصم ضمان أعمال</v>
      </c>
      <c r="Z177" s="6">
        <f t="shared" si="45"/>
        <v>-1</v>
      </c>
      <c r="AA177" s="29">
        <f t="shared" si="46"/>
        <v>-85604</v>
      </c>
    </row>
    <row r="178" spans="1:27" x14ac:dyDescent="0.2">
      <c r="A178" s="6" t="s">
        <v>796</v>
      </c>
      <c r="B178" s="7">
        <v>45352</v>
      </c>
      <c r="C178" s="7" t="str">
        <f t="shared" si="47"/>
        <v/>
      </c>
      <c r="D178" s="7">
        <v>45382</v>
      </c>
      <c r="E178" s="7" t="str">
        <f t="shared" si="48"/>
        <v/>
      </c>
      <c r="F178" s="7" t="str">
        <f t="shared" si="49"/>
        <v/>
      </c>
      <c r="G178" s="6">
        <v>218377.94752010549</v>
      </c>
      <c r="H178" s="9">
        <f t="shared" si="34"/>
        <v>218378</v>
      </c>
      <c r="I178" s="6" t="str">
        <f>VLOOKUP(K178,'Customers VS CC'!$A$1:$G$9999,4,FALSE)</f>
        <v>الآعمال المدنية المشروع المشترك</v>
      </c>
      <c r="J178" s="6" t="str">
        <f t="shared" si="50"/>
        <v/>
      </c>
      <c r="K178" s="6">
        <v>10139</v>
      </c>
      <c r="L178" s="6">
        <f>VLOOKUP(K178,'CC Odoo'!$A$1:$E$998,4,FALSE)</f>
        <v>911</v>
      </c>
      <c r="M178" s="6" t="str">
        <f t="shared" si="35"/>
        <v>{"911": 100.0}</v>
      </c>
      <c r="N178" s="6" t="str">
        <f t="shared" si="41"/>
        <v>2010306</v>
      </c>
      <c r="O178" s="7">
        <v>45427</v>
      </c>
      <c r="P178" s="7" t="str">
        <f t="shared" si="42"/>
        <v/>
      </c>
      <c r="R178" s="6" t="str">
        <f t="shared" si="36"/>
        <v>{"</v>
      </c>
      <c r="S178" s="6" t="str">
        <f t="shared" si="37"/>
        <v>"</v>
      </c>
      <c r="T178" s="6" t="str">
        <f t="shared" si="38"/>
        <v xml:space="preserve">: </v>
      </c>
      <c r="U178" s="6" t="str">
        <f t="shared" si="39"/>
        <v>100.0</v>
      </c>
      <c r="V178" s="6" t="str">
        <f t="shared" si="40"/>
        <v>}</v>
      </c>
      <c r="X178" s="10" t="str">
        <f t="shared" si="43"/>
        <v>15%</v>
      </c>
      <c r="Y178" s="6" t="str">
        <f t="shared" si="44"/>
        <v>خصم دفعة مقدمة</v>
      </c>
      <c r="Z178" s="6">
        <f t="shared" si="45"/>
        <v>-1</v>
      </c>
      <c r="AA178" s="29">
        <f t="shared" si="46"/>
        <v>-218378</v>
      </c>
    </row>
    <row r="179" spans="1:27" x14ac:dyDescent="0.2">
      <c r="A179" s="6" t="s">
        <v>794</v>
      </c>
      <c r="B179" s="7">
        <v>45352</v>
      </c>
      <c r="C179" s="7">
        <f t="shared" si="47"/>
        <v>45352</v>
      </c>
      <c r="D179" s="7">
        <v>45382</v>
      </c>
      <c r="E179" s="7">
        <f t="shared" si="48"/>
        <v>45382</v>
      </c>
      <c r="F179" s="7">
        <f t="shared" si="49"/>
        <v>45382</v>
      </c>
      <c r="G179" s="6">
        <v>590000</v>
      </c>
      <c r="H179" s="9">
        <f t="shared" si="34"/>
        <v>590000</v>
      </c>
      <c r="I179" s="6" t="str">
        <f>VLOOKUP(K179,'Customers VS CC'!$A$1:$G$9999,4,FALSE)</f>
        <v>شركة التعفف للأعمال الكهربائية</v>
      </c>
      <c r="J179" s="6" t="str">
        <f t="shared" si="50"/>
        <v>شركة التعفف للأعمال الكهربائية</v>
      </c>
      <c r="K179" s="6">
        <v>10230</v>
      </c>
      <c r="L179" s="6">
        <f>VLOOKUP(K179,'CC Odoo'!$A$1:$E$998,4,FALSE)</f>
        <v>1002</v>
      </c>
      <c r="M179" s="6" t="str">
        <f t="shared" si="35"/>
        <v>{"1002": 100.0}</v>
      </c>
      <c r="N179" s="6" t="str">
        <f t="shared" si="41"/>
        <v>4010202</v>
      </c>
      <c r="O179" s="7">
        <v>45412</v>
      </c>
      <c r="P179" s="7">
        <f t="shared" si="42"/>
        <v>45412</v>
      </c>
      <c r="R179" s="6" t="str">
        <f t="shared" si="36"/>
        <v>{"</v>
      </c>
      <c r="S179" s="6" t="str">
        <f t="shared" si="37"/>
        <v>"</v>
      </c>
      <c r="T179" s="6" t="str">
        <f t="shared" si="38"/>
        <v xml:space="preserve">: </v>
      </c>
      <c r="U179" s="6" t="str">
        <f t="shared" si="39"/>
        <v>100.0</v>
      </c>
      <c r="V179" s="6" t="str">
        <f t="shared" si="40"/>
        <v>}</v>
      </c>
      <c r="X179" s="10" t="str">
        <f t="shared" si="43"/>
        <v>15%</v>
      </c>
      <c r="Y179" s="6" t="str">
        <f t="shared" si="44"/>
        <v>صنف لتسجيل موازنة المبيعات 2024</v>
      </c>
      <c r="Z179" s="6">
        <f t="shared" si="45"/>
        <v>1</v>
      </c>
      <c r="AA179" s="29">
        <f t="shared" si="46"/>
        <v>590000</v>
      </c>
    </row>
    <row r="180" spans="1:27" x14ac:dyDescent="0.2">
      <c r="A180" s="6" t="s">
        <v>795</v>
      </c>
      <c r="B180" s="7">
        <v>45352</v>
      </c>
      <c r="C180" s="7" t="str">
        <f t="shared" si="47"/>
        <v/>
      </c>
      <c r="D180" s="7">
        <v>45382</v>
      </c>
      <c r="E180" s="7" t="str">
        <f t="shared" si="48"/>
        <v/>
      </c>
      <c r="F180" s="7" t="str">
        <f t="shared" si="49"/>
        <v/>
      </c>
      <c r="G180" s="6">
        <v>0</v>
      </c>
      <c r="H180" s="9">
        <f t="shared" si="34"/>
        <v>0</v>
      </c>
      <c r="I180" s="6" t="str">
        <f>VLOOKUP(K180,'Customers VS CC'!$A$1:$G$9999,4,FALSE)</f>
        <v>شركة التعفف للأعمال الكهربائية</v>
      </c>
      <c r="J180" s="6" t="str">
        <f t="shared" si="50"/>
        <v/>
      </c>
      <c r="K180" s="6">
        <v>10230</v>
      </c>
      <c r="L180" s="6">
        <f>VLOOKUP(K180,'CC Odoo'!$A$1:$E$998,4,FALSE)</f>
        <v>1002</v>
      </c>
      <c r="M180" s="6" t="str">
        <f t="shared" si="35"/>
        <v>{"1002": 100.0}</v>
      </c>
      <c r="N180" s="6" t="str">
        <f t="shared" si="41"/>
        <v>101011002</v>
      </c>
      <c r="O180" s="7">
        <v>45412</v>
      </c>
      <c r="P180" s="7" t="str">
        <f t="shared" si="42"/>
        <v/>
      </c>
      <c r="R180" s="6" t="str">
        <f t="shared" si="36"/>
        <v>{"</v>
      </c>
      <c r="S180" s="6" t="str">
        <f t="shared" si="37"/>
        <v>"</v>
      </c>
      <c r="T180" s="6" t="str">
        <f t="shared" si="38"/>
        <v xml:space="preserve">: </v>
      </c>
      <c r="U180" s="6" t="str">
        <f t="shared" si="39"/>
        <v>100.0</v>
      </c>
      <c r="V180" s="6" t="str">
        <f t="shared" si="40"/>
        <v>}</v>
      </c>
      <c r="X180" s="10" t="str">
        <f t="shared" si="43"/>
        <v/>
      </c>
      <c r="Y180" s="6" t="str">
        <f t="shared" si="44"/>
        <v>خصم ضمان أعمال</v>
      </c>
      <c r="Z180" s="6">
        <f t="shared" si="45"/>
        <v>-1</v>
      </c>
      <c r="AA180" s="29">
        <f t="shared" si="46"/>
        <v>0</v>
      </c>
    </row>
    <row r="181" spans="1:27" x14ac:dyDescent="0.2">
      <c r="A181" s="6" t="s">
        <v>796</v>
      </c>
      <c r="B181" s="7">
        <v>45352</v>
      </c>
      <c r="C181" s="7" t="str">
        <f t="shared" si="47"/>
        <v/>
      </c>
      <c r="D181" s="7">
        <v>45382</v>
      </c>
      <c r="E181" s="7" t="str">
        <f t="shared" si="48"/>
        <v/>
      </c>
      <c r="F181" s="7" t="str">
        <f t="shared" si="49"/>
        <v/>
      </c>
      <c r="G181" s="6">
        <v>59000</v>
      </c>
      <c r="H181" s="9">
        <f t="shared" si="34"/>
        <v>59000</v>
      </c>
      <c r="I181" s="6" t="str">
        <f>VLOOKUP(K181,'Customers VS CC'!$A$1:$G$9999,4,FALSE)</f>
        <v>شركة التعفف للأعمال الكهربائية</v>
      </c>
      <c r="J181" s="6" t="str">
        <f t="shared" si="50"/>
        <v/>
      </c>
      <c r="K181" s="6">
        <v>10230</v>
      </c>
      <c r="L181" s="6">
        <f>VLOOKUP(K181,'CC Odoo'!$A$1:$E$998,4,FALSE)</f>
        <v>1002</v>
      </c>
      <c r="M181" s="6" t="str">
        <f t="shared" si="35"/>
        <v>{"1002": 100.0}</v>
      </c>
      <c r="N181" s="6" t="str">
        <f t="shared" si="41"/>
        <v>2010306</v>
      </c>
      <c r="O181" s="7">
        <v>45412</v>
      </c>
      <c r="P181" s="7" t="str">
        <f t="shared" si="42"/>
        <v/>
      </c>
      <c r="R181" s="6" t="str">
        <f t="shared" si="36"/>
        <v>{"</v>
      </c>
      <c r="S181" s="6" t="str">
        <f t="shared" si="37"/>
        <v>"</v>
      </c>
      <c r="T181" s="6" t="str">
        <f t="shared" si="38"/>
        <v xml:space="preserve">: </v>
      </c>
      <c r="U181" s="6" t="str">
        <f t="shared" si="39"/>
        <v>100.0</v>
      </c>
      <c r="V181" s="6" t="str">
        <f t="shared" si="40"/>
        <v>}</v>
      </c>
      <c r="X181" s="10" t="str">
        <f t="shared" si="43"/>
        <v>15%</v>
      </c>
      <c r="Y181" s="6" t="str">
        <f t="shared" si="44"/>
        <v>خصم دفعة مقدمة</v>
      </c>
      <c r="Z181" s="6">
        <f t="shared" si="45"/>
        <v>-1</v>
      </c>
      <c r="AA181" s="29">
        <f t="shared" si="46"/>
        <v>-59000</v>
      </c>
    </row>
    <row r="182" spans="1:27" x14ac:dyDescent="0.2">
      <c r="A182" s="6" t="s">
        <v>794</v>
      </c>
      <c r="B182" s="7">
        <v>45352</v>
      </c>
      <c r="C182" s="7">
        <f t="shared" si="47"/>
        <v>45352</v>
      </c>
      <c r="D182" s="7">
        <v>45382</v>
      </c>
      <c r="E182" s="7">
        <f t="shared" si="48"/>
        <v>45382</v>
      </c>
      <c r="F182" s="7">
        <f t="shared" si="49"/>
        <v>45382</v>
      </c>
      <c r="G182" s="6">
        <v>551407.79</v>
      </c>
      <c r="H182" s="9">
        <f t="shared" si="34"/>
        <v>551408</v>
      </c>
      <c r="I182" s="6" t="str">
        <f>VLOOKUP(K182,'Customers VS CC'!$A$1:$G$9999,4,FALSE)</f>
        <v>شركة مجموعة الحقيط</v>
      </c>
      <c r="J182" s="6" t="str">
        <f t="shared" si="50"/>
        <v>شركة مجموعة الحقيط</v>
      </c>
      <c r="K182" s="6">
        <v>10179</v>
      </c>
      <c r="L182" s="6">
        <f>VLOOKUP(K182,'CC Odoo'!$A$1:$E$998,4,FALSE)</f>
        <v>951</v>
      </c>
      <c r="M182" s="6" t="str">
        <f t="shared" si="35"/>
        <v>{"951": 100.0}</v>
      </c>
      <c r="N182" s="6" t="str">
        <f t="shared" si="41"/>
        <v>4010202</v>
      </c>
      <c r="O182" s="7">
        <v>45412</v>
      </c>
      <c r="P182" s="7">
        <f t="shared" si="42"/>
        <v>45412</v>
      </c>
      <c r="R182" s="6" t="str">
        <f t="shared" si="36"/>
        <v>{"</v>
      </c>
      <c r="S182" s="6" t="str">
        <f t="shared" si="37"/>
        <v>"</v>
      </c>
      <c r="T182" s="6" t="str">
        <f t="shared" si="38"/>
        <v xml:space="preserve">: </v>
      </c>
      <c r="U182" s="6" t="str">
        <f t="shared" si="39"/>
        <v>100.0</v>
      </c>
      <c r="V182" s="6" t="str">
        <f t="shared" si="40"/>
        <v>}</v>
      </c>
      <c r="X182" s="10" t="str">
        <f t="shared" si="43"/>
        <v>15%</v>
      </c>
      <c r="Y182" s="6" t="str">
        <f t="shared" si="44"/>
        <v>صنف لتسجيل موازنة المبيعات 2024</v>
      </c>
      <c r="Z182" s="6">
        <f t="shared" si="45"/>
        <v>1</v>
      </c>
      <c r="AA182" s="29">
        <f t="shared" si="46"/>
        <v>551408</v>
      </c>
    </row>
    <row r="183" spans="1:27" x14ac:dyDescent="0.2">
      <c r="A183" s="6" t="s">
        <v>795</v>
      </c>
      <c r="B183" s="7">
        <v>45352</v>
      </c>
      <c r="C183" s="7" t="str">
        <f t="shared" si="47"/>
        <v/>
      </c>
      <c r="D183" s="7">
        <v>45382</v>
      </c>
      <c r="E183" s="7" t="str">
        <f t="shared" si="48"/>
        <v/>
      </c>
      <c r="F183" s="7" t="str">
        <f t="shared" si="49"/>
        <v/>
      </c>
      <c r="G183" s="6">
        <v>0</v>
      </c>
      <c r="H183" s="9">
        <f t="shared" si="34"/>
        <v>0</v>
      </c>
      <c r="I183" s="6" t="str">
        <f>VLOOKUP(K183,'Customers VS CC'!$A$1:$G$9999,4,FALSE)</f>
        <v>شركة مجموعة الحقيط</v>
      </c>
      <c r="J183" s="6" t="str">
        <f t="shared" si="50"/>
        <v/>
      </c>
      <c r="K183" s="6">
        <v>10179</v>
      </c>
      <c r="L183" s="6">
        <f>VLOOKUP(K183,'CC Odoo'!$A$1:$E$998,4,FALSE)</f>
        <v>951</v>
      </c>
      <c r="M183" s="6" t="str">
        <f t="shared" si="35"/>
        <v>{"951": 100.0}</v>
      </c>
      <c r="N183" s="6" t="str">
        <f t="shared" si="41"/>
        <v>101011002</v>
      </c>
      <c r="O183" s="7">
        <v>45412</v>
      </c>
      <c r="P183" s="7" t="str">
        <f t="shared" si="42"/>
        <v/>
      </c>
      <c r="R183" s="6" t="str">
        <f t="shared" si="36"/>
        <v>{"</v>
      </c>
      <c r="S183" s="6" t="str">
        <f t="shared" si="37"/>
        <v>"</v>
      </c>
      <c r="T183" s="6" t="str">
        <f t="shared" si="38"/>
        <v xml:space="preserve">: </v>
      </c>
      <c r="U183" s="6" t="str">
        <f t="shared" si="39"/>
        <v>100.0</v>
      </c>
      <c r="V183" s="6" t="str">
        <f t="shared" si="40"/>
        <v>}</v>
      </c>
      <c r="X183" s="10" t="str">
        <f t="shared" si="43"/>
        <v/>
      </c>
      <c r="Y183" s="6" t="str">
        <f t="shared" si="44"/>
        <v>خصم ضمان أعمال</v>
      </c>
      <c r="Z183" s="6">
        <f t="shared" si="45"/>
        <v>-1</v>
      </c>
      <c r="AA183" s="29">
        <f t="shared" si="46"/>
        <v>0</v>
      </c>
    </row>
    <row r="184" spans="1:27" x14ac:dyDescent="0.2">
      <c r="A184" s="6" t="s">
        <v>796</v>
      </c>
      <c r="B184" s="7">
        <v>45352</v>
      </c>
      <c r="C184" s="7" t="str">
        <f t="shared" si="47"/>
        <v/>
      </c>
      <c r="D184" s="7">
        <v>45382</v>
      </c>
      <c r="E184" s="7" t="str">
        <f t="shared" si="48"/>
        <v/>
      </c>
      <c r="F184" s="7" t="str">
        <f t="shared" si="49"/>
        <v/>
      </c>
      <c r="G184" s="6">
        <v>0</v>
      </c>
      <c r="H184" s="9">
        <f t="shared" si="34"/>
        <v>0</v>
      </c>
      <c r="I184" s="6" t="str">
        <f>VLOOKUP(K184,'Customers VS CC'!$A$1:$G$9999,4,FALSE)</f>
        <v>شركة مجموعة الحقيط</v>
      </c>
      <c r="J184" s="6" t="str">
        <f t="shared" si="50"/>
        <v/>
      </c>
      <c r="K184" s="6">
        <v>10179</v>
      </c>
      <c r="L184" s="6">
        <f>VLOOKUP(K184,'CC Odoo'!$A$1:$E$998,4,FALSE)</f>
        <v>951</v>
      </c>
      <c r="M184" s="6" t="str">
        <f t="shared" si="35"/>
        <v>{"951": 100.0}</v>
      </c>
      <c r="N184" s="6" t="str">
        <f t="shared" si="41"/>
        <v>2010306</v>
      </c>
      <c r="O184" s="7">
        <v>45412</v>
      </c>
      <c r="P184" s="7" t="str">
        <f t="shared" si="42"/>
        <v/>
      </c>
      <c r="R184" s="6" t="str">
        <f t="shared" si="36"/>
        <v>{"</v>
      </c>
      <c r="S184" s="6" t="str">
        <f t="shared" si="37"/>
        <v>"</v>
      </c>
      <c r="T184" s="6" t="str">
        <f t="shared" si="38"/>
        <v xml:space="preserve">: </v>
      </c>
      <c r="U184" s="6" t="str">
        <f t="shared" si="39"/>
        <v>100.0</v>
      </c>
      <c r="V184" s="6" t="str">
        <f t="shared" si="40"/>
        <v>}</v>
      </c>
      <c r="X184" s="10" t="str">
        <f t="shared" si="43"/>
        <v>15%</v>
      </c>
      <c r="Y184" s="6" t="str">
        <f t="shared" si="44"/>
        <v>خصم دفعة مقدمة</v>
      </c>
      <c r="Z184" s="6">
        <f t="shared" si="45"/>
        <v>-1</v>
      </c>
      <c r="AA184" s="29">
        <f t="shared" si="46"/>
        <v>0</v>
      </c>
    </row>
    <row r="185" spans="1:27" x14ac:dyDescent="0.2">
      <c r="A185" s="6" t="s">
        <v>794</v>
      </c>
      <c r="B185" s="7">
        <v>45352</v>
      </c>
      <c r="C185" s="7">
        <f t="shared" si="47"/>
        <v>45352</v>
      </c>
      <c r="D185" s="7">
        <v>45382</v>
      </c>
      <c r="E185" s="7">
        <f t="shared" si="48"/>
        <v>45382</v>
      </c>
      <c r="F185" s="7">
        <f t="shared" si="49"/>
        <v>45382</v>
      </c>
      <c r="G185" s="6">
        <v>400000</v>
      </c>
      <c r="H185" s="9">
        <f t="shared" si="34"/>
        <v>400000</v>
      </c>
      <c r="I185" s="6" t="str">
        <f>VLOOKUP(K185,'Customers VS CC'!$A$1:$G$9999,4,FALSE)</f>
        <v>شركة الكفاح للمقاولات العامة</v>
      </c>
      <c r="J185" s="6" t="str">
        <f t="shared" si="50"/>
        <v>شركة الكفاح للمقاولات العامة</v>
      </c>
      <c r="K185" s="6">
        <v>10183</v>
      </c>
      <c r="L185" s="6">
        <f>VLOOKUP(K185,'CC Odoo'!$A$1:$E$998,4,FALSE)</f>
        <v>955</v>
      </c>
      <c r="M185" s="6" t="str">
        <f t="shared" si="35"/>
        <v>{"955": 100.0}</v>
      </c>
      <c r="N185" s="6" t="str">
        <f t="shared" si="41"/>
        <v>4010202</v>
      </c>
      <c r="O185" s="7">
        <v>45412</v>
      </c>
      <c r="P185" s="7">
        <f t="shared" si="42"/>
        <v>45412</v>
      </c>
      <c r="R185" s="6" t="str">
        <f t="shared" si="36"/>
        <v>{"</v>
      </c>
      <c r="S185" s="6" t="str">
        <f t="shared" si="37"/>
        <v>"</v>
      </c>
      <c r="T185" s="6" t="str">
        <f t="shared" si="38"/>
        <v xml:space="preserve">: </v>
      </c>
      <c r="U185" s="6" t="str">
        <f t="shared" si="39"/>
        <v>100.0</v>
      </c>
      <c r="V185" s="6" t="str">
        <f t="shared" si="40"/>
        <v>}</v>
      </c>
      <c r="X185" s="10" t="str">
        <f t="shared" si="43"/>
        <v>15%</v>
      </c>
      <c r="Y185" s="6" t="str">
        <f t="shared" si="44"/>
        <v>صنف لتسجيل موازنة المبيعات 2024</v>
      </c>
      <c r="Z185" s="6">
        <f t="shared" si="45"/>
        <v>1</v>
      </c>
      <c r="AA185" s="29">
        <f t="shared" si="46"/>
        <v>400000</v>
      </c>
    </row>
    <row r="186" spans="1:27" x14ac:dyDescent="0.2">
      <c r="A186" s="6" t="s">
        <v>795</v>
      </c>
      <c r="B186" s="7">
        <v>45352</v>
      </c>
      <c r="C186" s="7" t="str">
        <f t="shared" si="47"/>
        <v/>
      </c>
      <c r="D186" s="7">
        <v>45382</v>
      </c>
      <c r="E186" s="7" t="str">
        <f t="shared" si="48"/>
        <v/>
      </c>
      <c r="F186" s="7" t="str">
        <f t="shared" si="49"/>
        <v/>
      </c>
      <c r="G186" s="6">
        <v>121439.99999999999</v>
      </c>
      <c r="H186" s="9">
        <f t="shared" si="34"/>
        <v>121440</v>
      </c>
      <c r="I186" s="6" t="str">
        <f>VLOOKUP(K186,'Customers VS CC'!$A$1:$G$9999,4,FALSE)</f>
        <v>شركة الكفاح للمقاولات العامة</v>
      </c>
      <c r="J186" s="6" t="str">
        <f t="shared" si="50"/>
        <v/>
      </c>
      <c r="K186" s="6">
        <v>10183</v>
      </c>
      <c r="L186" s="6">
        <f>VLOOKUP(K186,'CC Odoo'!$A$1:$E$998,4,FALSE)</f>
        <v>955</v>
      </c>
      <c r="M186" s="6" t="str">
        <f t="shared" si="35"/>
        <v>{"955": 100.0}</v>
      </c>
      <c r="N186" s="6" t="str">
        <f t="shared" si="41"/>
        <v>101011002</v>
      </c>
      <c r="O186" s="7">
        <v>45412</v>
      </c>
      <c r="P186" s="7" t="str">
        <f t="shared" si="42"/>
        <v/>
      </c>
      <c r="R186" s="6" t="str">
        <f t="shared" si="36"/>
        <v>{"</v>
      </c>
      <c r="S186" s="6" t="str">
        <f t="shared" si="37"/>
        <v>"</v>
      </c>
      <c r="T186" s="6" t="str">
        <f t="shared" si="38"/>
        <v xml:space="preserve">: </v>
      </c>
      <c r="U186" s="6" t="str">
        <f t="shared" si="39"/>
        <v>100.0</v>
      </c>
      <c r="V186" s="6" t="str">
        <f t="shared" si="40"/>
        <v>}</v>
      </c>
      <c r="X186" s="10" t="str">
        <f t="shared" si="43"/>
        <v/>
      </c>
      <c r="Y186" s="6" t="str">
        <f t="shared" si="44"/>
        <v>خصم ضمان أعمال</v>
      </c>
      <c r="Z186" s="6">
        <f t="shared" si="45"/>
        <v>-1</v>
      </c>
      <c r="AA186" s="29">
        <f t="shared" si="46"/>
        <v>-121440</v>
      </c>
    </row>
    <row r="187" spans="1:27" x14ac:dyDescent="0.2">
      <c r="A187" s="6" t="s">
        <v>796</v>
      </c>
      <c r="B187" s="7">
        <v>45352</v>
      </c>
      <c r="C187" s="7" t="str">
        <f t="shared" si="47"/>
        <v/>
      </c>
      <c r="D187" s="7">
        <v>45382</v>
      </c>
      <c r="E187" s="7" t="str">
        <f t="shared" si="48"/>
        <v/>
      </c>
      <c r="F187" s="7" t="str">
        <f t="shared" si="49"/>
        <v/>
      </c>
      <c r="G187" s="6">
        <v>6072</v>
      </c>
      <c r="H187" s="9">
        <f t="shared" si="34"/>
        <v>6072</v>
      </c>
      <c r="I187" s="6" t="str">
        <f>VLOOKUP(K187,'Customers VS CC'!$A$1:$G$9999,4,FALSE)</f>
        <v>شركة الكفاح للمقاولات العامة</v>
      </c>
      <c r="J187" s="6" t="str">
        <f t="shared" si="50"/>
        <v/>
      </c>
      <c r="K187" s="6">
        <v>10183</v>
      </c>
      <c r="L187" s="6">
        <f>VLOOKUP(K187,'CC Odoo'!$A$1:$E$998,4,FALSE)</f>
        <v>955</v>
      </c>
      <c r="M187" s="6" t="str">
        <f t="shared" si="35"/>
        <v>{"955": 100.0}</v>
      </c>
      <c r="N187" s="6" t="str">
        <f t="shared" si="41"/>
        <v>2010306</v>
      </c>
      <c r="O187" s="7">
        <v>45412</v>
      </c>
      <c r="P187" s="7" t="str">
        <f t="shared" si="42"/>
        <v/>
      </c>
      <c r="R187" s="6" t="str">
        <f t="shared" si="36"/>
        <v>{"</v>
      </c>
      <c r="S187" s="6" t="str">
        <f t="shared" si="37"/>
        <v>"</v>
      </c>
      <c r="T187" s="6" t="str">
        <f t="shared" si="38"/>
        <v xml:space="preserve">: </v>
      </c>
      <c r="U187" s="6" t="str">
        <f t="shared" si="39"/>
        <v>100.0</v>
      </c>
      <c r="V187" s="6" t="str">
        <f t="shared" si="40"/>
        <v>}</v>
      </c>
      <c r="X187" s="10" t="str">
        <f t="shared" si="43"/>
        <v>15%</v>
      </c>
      <c r="Y187" s="6" t="str">
        <f t="shared" si="44"/>
        <v>خصم دفعة مقدمة</v>
      </c>
      <c r="Z187" s="6">
        <f t="shared" si="45"/>
        <v>-1</v>
      </c>
      <c r="AA187" s="29">
        <f t="shared" si="46"/>
        <v>-6072</v>
      </c>
    </row>
    <row r="188" spans="1:27" x14ac:dyDescent="0.2">
      <c r="A188" s="6" t="s">
        <v>794</v>
      </c>
      <c r="B188" s="7">
        <v>45352</v>
      </c>
      <c r="C188" s="7">
        <f t="shared" si="47"/>
        <v>45352</v>
      </c>
      <c r="D188" s="7">
        <v>45382</v>
      </c>
      <c r="E188" s="7">
        <f t="shared" si="48"/>
        <v>45382</v>
      </c>
      <c r="F188" s="7">
        <f t="shared" si="49"/>
        <v>45382</v>
      </c>
      <c r="G188" s="6">
        <v>403807</v>
      </c>
      <c r="H188" s="9">
        <f t="shared" si="34"/>
        <v>403807</v>
      </c>
      <c r="I188" s="6" t="str">
        <f>VLOOKUP(K188,'Customers VS CC'!$A$1:$G$9999,4,FALSE)</f>
        <v>شركة ازميل للمقاولات العامة</v>
      </c>
      <c r="J188" s="6" t="str">
        <f t="shared" si="50"/>
        <v>شركة ازميل للمقاولات العامة</v>
      </c>
      <c r="K188" s="6">
        <v>10147</v>
      </c>
      <c r="L188" s="6">
        <f>VLOOKUP(K188,'CC Odoo'!$A$1:$E$998,4,FALSE)</f>
        <v>919</v>
      </c>
      <c r="M188" s="6" t="str">
        <f t="shared" si="35"/>
        <v>{"919": 100.0}</v>
      </c>
      <c r="N188" s="6" t="str">
        <f t="shared" si="41"/>
        <v>4010202</v>
      </c>
      <c r="O188" s="7">
        <v>45412</v>
      </c>
      <c r="P188" s="7">
        <f t="shared" si="42"/>
        <v>45412</v>
      </c>
      <c r="R188" s="6" t="str">
        <f t="shared" si="36"/>
        <v>{"</v>
      </c>
      <c r="S188" s="6" t="str">
        <f t="shared" si="37"/>
        <v>"</v>
      </c>
      <c r="T188" s="6" t="str">
        <f t="shared" si="38"/>
        <v xml:space="preserve">: </v>
      </c>
      <c r="U188" s="6" t="str">
        <f t="shared" si="39"/>
        <v>100.0</v>
      </c>
      <c r="V188" s="6" t="str">
        <f t="shared" si="40"/>
        <v>}</v>
      </c>
      <c r="X188" s="10" t="str">
        <f t="shared" si="43"/>
        <v>15%</v>
      </c>
      <c r="Y188" s="6" t="str">
        <f t="shared" si="44"/>
        <v>صنف لتسجيل موازنة المبيعات 2024</v>
      </c>
      <c r="Z188" s="6">
        <f t="shared" si="45"/>
        <v>1</v>
      </c>
      <c r="AA188" s="29">
        <f t="shared" si="46"/>
        <v>403807</v>
      </c>
    </row>
    <row r="189" spans="1:27" x14ac:dyDescent="0.2">
      <c r="A189" s="6" t="s">
        <v>795</v>
      </c>
      <c r="B189" s="7">
        <v>45352</v>
      </c>
      <c r="C189" s="7" t="str">
        <f t="shared" si="47"/>
        <v/>
      </c>
      <c r="D189" s="7">
        <v>45382</v>
      </c>
      <c r="E189" s="7" t="str">
        <f t="shared" si="48"/>
        <v/>
      </c>
      <c r="F189" s="7" t="str">
        <f t="shared" si="49"/>
        <v/>
      </c>
      <c r="G189" s="6">
        <v>0</v>
      </c>
      <c r="H189" s="9">
        <f t="shared" si="34"/>
        <v>0</v>
      </c>
      <c r="I189" s="6" t="str">
        <f>VLOOKUP(K189,'Customers VS CC'!$A$1:$G$9999,4,FALSE)</f>
        <v>شركة ازميل للمقاولات العامة</v>
      </c>
      <c r="J189" s="6" t="str">
        <f t="shared" si="50"/>
        <v/>
      </c>
      <c r="K189" s="6">
        <v>10147</v>
      </c>
      <c r="L189" s="6">
        <f>VLOOKUP(K189,'CC Odoo'!$A$1:$E$998,4,FALSE)</f>
        <v>919</v>
      </c>
      <c r="M189" s="6" t="str">
        <f t="shared" si="35"/>
        <v>{"919": 100.0}</v>
      </c>
      <c r="N189" s="6" t="str">
        <f t="shared" si="41"/>
        <v>101011002</v>
      </c>
      <c r="O189" s="7">
        <v>45412</v>
      </c>
      <c r="P189" s="7" t="str">
        <f t="shared" si="42"/>
        <v/>
      </c>
      <c r="R189" s="6" t="str">
        <f t="shared" si="36"/>
        <v>{"</v>
      </c>
      <c r="S189" s="6" t="str">
        <f t="shared" si="37"/>
        <v>"</v>
      </c>
      <c r="T189" s="6" t="str">
        <f t="shared" si="38"/>
        <v xml:space="preserve">: </v>
      </c>
      <c r="U189" s="6" t="str">
        <f t="shared" si="39"/>
        <v>100.0</v>
      </c>
      <c r="V189" s="6" t="str">
        <f t="shared" si="40"/>
        <v>}</v>
      </c>
      <c r="X189" s="10" t="str">
        <f t="shared" si="43"/>
        <v/>
      </c>
      <c r="Y189" s="6" t="str">
        <f t="shared" si="44"/>
        <v>خصم ضمان أعمال</v>
      </c>
      <c r="Z189" s="6">
        <f t="shared" si="45"/>
        <v>-1</v>
      </c>
      <c r="AA189" s="29">
        <f t="shared" si="46"/>
        <v>0</v>
      </c>
    </row>
    <row r="190" spans="1:27" x14ac:dyDescent="0.2">
      <c r="A190" s="6" t="s">
        <v>796</v>
      </c>
      <c r="B190" s="7">
        <v>45352</v>
      </c>
      <c r="C190" s="7" t="str">
        <f t="shared" si="47"/>
        <v/>
      </c>
      <c r="D190" s="7">
        <v>45382</v>
      </c>
      <c r="E190" s="7" t="str">
        <f t="shared" si="48"/>
        <v/>
      </c>
      <c r="F190" s="7" t="str">
        <f t="shared" si="49"/>
        <v/>
      </c>
      <c r="G190" s="6">
        <v>0</v>
      </c>
      <c r="H190" s="9">
        <f t="shared" si="34"/>
        <v>0</v>
      </c>
      <c r="I190" s="6" t="str">
        <f>VLOOKUP(K190,'Customers VS CC'!$A$1:$G$9999,4,FALSE)</f>
        <v>شركة ازميل للمقاولات العامة</v>
      </c>
      <c r="J190" s="6" t="str">
        <f t="shared" si="50"/>
        <v/>
      </c>
      <c r="K190" s="6">
        <v>10147</v>
      </c>
      <c r="L190" s="6">
        <f>VLOOKUP(K190,'CC Odoo'!$A$1:$E$998,4,FALSE)</f>
        <v>919</v>
      </c>
      <c r="M190" s="6" t="str">
        <f t="shared" si="35"/>
        <v>{"919": 100.0}</v>
      </c>
      <c r="N190" s="6" t="str">
        <f t="shared" si="41"/>
        <v>2010306</v>
      </c>
      <c r="O190" s="7">
        <v>45412</v>
      </c>
      <c r="P190" s="7" t="str">
        <f t="shared" si="42"/>
        <v/>
      </c>
      <c r="R190" s="6" t="str">
        <f t="shared" si="36"/>
        <v>{"</v>
      </c>
      <c r="S190" s="6" t="str">
        <f t="shared" si="37"/>
        <v>"</v>
      </c>
      <c r="T190" s="6" t="str">
        <f t="shared" si="38"/>
        <v xml:space="preserve">: </v>
      </c>
      <c r="U190" s="6" t="str">
        <f t="shared" si="39"/>
        <v>100.0</v>
      </c>
      <c r="V190" s="6" t="str">
        <f t="shared" si="40"/>
        <v>}</v>
      </c>
      <c r="X190" s="10" t="str">
        <f t="shared" si="43"/>
        <v>15%</v>
      </c>
      <c r="Y190" s="6" t="str">
        <f t="shared" si="44"/>
        <v>خصم دفعة مقدمة</v>
      </c>
      <c r="Z190" s="6">
        <f t="shared" si="45"/>
        <v>-1</v>
      </c>
      <c r="AA190" s="29">
        <f t="shared" si="46"/>
        <v>0</v>
      </c>
    </row>
    <row r="191" spans="1:27" x14ac:dyDescent="0.2">
      <c r="A191" s="6" t="s">
        <v>794</v>
      </c>
      <c r="B191" s="7">
        <v>45352</v>
      </c>
      <c r="C191" s="7">
        <f t="shared" si="47"/>
        <v>45352</v>
      </c>
      <c r="D191" s="7">
        <v>45382</v>
      </c>
      <c r="E191" s="7">
        <f t="shared" si="48"/>
        <v>45382</v>
      </c>
      <c r="F191" s="7">
        <f t="shared" si="49"/>
        <v>45382</v>
      </c>
      <c r="G191" s="6">
        <v>124831</v>
      </c>
      <c r="H191" s="9">
        <f t="shared" si="34"/>
        <v>124831</v>
      </c>
      <c r="I191" s="6" t="str">
        <f>VLOOKUP(K191,'Customers VS CC'!$A$1:$G$9999,4,FALSE)</f>
        <v>شركة الخنينى العالمية</v>
      </c>
      <c r="J191" s="6" t="str">
        <f t="shared" si="50"/>
        <v>شركة الخنينى العالمية</v>
      </c>
      <c r="K191" s="6">
        <v>10168</v>
      </c>
      <c r="L191" s="6">
        <f>VLOOKUP(K191,'CC Odoo'!$A$1:$E$998,4,FALSE)</f>
        <v>940</v>
      </c>
      <c r="M191" s="6" t="str">
        <f t="shared" si="35"/>
        <v>{"940": 100.0}</v>
      </c>
      <c r="N191" s="6" t="str">
        <f t="shared" si="41"/>
        <v>4010202</v>
      </c>
      <c r="O191" s="7">
        <v>45412</v>
      </c>
      <c r="P191" s="7">
        <f t="shared" si="42"/>
        <v>45412</v>
      </c>
      <c r="R191" s="6" t="str">
        <f t="shared" si="36"/>
        <v>{"</v>
      </c>
      <c r="S191" s="6" t="str">
        <f t="shared" si="37"/>
        <v>"</v>
      </c>
      <c r="T191" s="6" t="str">
        <f t="shared" si="38"/>
        <v xml:space="preserve">: </v>
      </c>
      <c r="U191" s="6" t="str">
        <f t="shared" si="39"/>
        <v>100.0</v>
      </c>
      <c r="V191" s="6" t="str">
        <f t="shared" si="40"/>
        <v>}</v>
      </c>
      <c r="X191" s="10" t="str">
        <f t="shared" si="43"/>
        <v>15%</v>
      </c>
      <c r="Y191" s="6" t="str">
        <f t="shared" si="44"/>
        <v>صنف لتسجيل موازنة المبيعات 2024</v>
      </c>
      <c r="Z191" s="6">
        <f t="shared" si="45"/>
        <v>1</v>
      </c>
      <c r="AA191" s="29">
        <f t="shared" si="46"/>
        <v>124831</v>
      </c>
    </row>
    <row r="192" spans="1:27" x14ac:dyDescent="0.2">
      <c r="A192" s="6" t="s">
        <v>795</v>
      </c>
      <c r="B192" s="7">
        <v>45352</v>
      </c>
      <c r="C192" s="7" t="str">
        <f t="shared" si="47"/>
        <v/>
      </c>
      <c r="D192" s="7">
        <v>45382</v>
      </c>
      <c r="E192" s="7" t="str">
        <f t="shared" si="48"/>
        <v/>
      </c>
      <c r="F192" s="7" t="str">
        <f t="shared" si="49"/>
        <v/>
      </c>
      <c r="G192" s="6">
        <v>24966.2</v>
      </c>
      <c r="H192" s="9">
        <f t="shared" si="34"/>
        <v>24966</v>
      </c>
      <c r="I192" s="6" t="str">
        <f>VLOOKUP(K192,'Customers VS CC'!$A$1:$G$9999,4,FALSE)</f>
        <v>شركة الخنينى العالمية</v>
      </c>
      <c r="J192" s="6" t="str">
        <f t="shared" si="50"/>
        <v/>
      </c>
      <c r="K192" s="6">
        <v>10168</v>
      </c>
      <c r="L192" s="6">
        <f>VLOOKUP(K192,'CC Odoo'!$A$1:$E$998,4,FALSE)</f>
        <v>940</v>
      </c>
      <c r="M192" s="6" t="str">
        <f t="shared" si="35"/>
        <v>{"940": 100.0}</v>
      </c>
      <c r="N192" s="6" t="str">
        <f t="shared" si="41"/>
        <v>101011002</v>
      </c>
      <c r="O192" s="7">
        <v>45412</v>
      </c>
      <c r="P192" s="7" t="str">
        <f t="shared" si="42"/>
        <v/>
      </c>
      <c r="R192" s="6" t="str">
        <f t="shared" si="36"/>
        <v>{"</v>
      </c>
      <c r="S192" s="6" t="str">
        <f t="shared" si="37"/>
        <v>"</v>
      </c>
      <c r="T192" s="6" t="str">
        <f t="shared" si="38"/>
        <v xml:space="preserve">: </v>
      </c>
      <c r="U192" s="6" t="str">
        <f t="shared" si="39"/>
        <v>100.0</v>
      </c>
      <c r="V192" s="6" t="str">
        <f t="shared" si="40"/>
        <v>}</v>
      </c>
      <c r="X192" s="10" t="str">
        <f t="shared" si="43"/>
        <v/>
      </c>
      <c r="Y192" s="6" t="str">
        <f t="shared" si="44"/>
        <v>خصم ضمان أعمال</v>
      </c>
      <c r="Z192" s="6">
        <f t="shared" si="45"/>
        <v>-1</v>
      </c>
      <c r="AA192" s="29">
        <f t="shared" si="46"/>
        <v>-24966</v>
      </c>
    </row>
    <row r="193" spans="1:27" x14ac:dyDescent="0.2">
      <c r="A193" s="6" t="s">
        <v>796</v>
      </c>
      <c r="B193" s="7">
        <v>45352</v>
      </c>
      <c r="C193" s="7" t="str">
        <f t="shared" si="47"/>
        <v/>
      </c>
      <c r="D193" s="7">
        <v>45382</v>
      </c>
      <c r="E193" s="7" t="str">
        <f t="shared" si="48"/>
        <v/>
      </c>
      <c r="F193" s="7" t="str">
        <f t="shared" si="49"/>
        <v/>
      </c>
      <c r="G193" s="6">
        <v>6241.55</v>
      </c>
      <c r="H193" s="9">
        <f t="shared" si="34"/>
        <v>6242</v>
      </c>
      <c r="I193" s="6" t="str">
        <f>VLOOKUP(K193,'Customers VS CC'!$A$1:$G$9999,4,FALSE)</f>
        <v>شركة الخنينى العالمية</v>
      </c>
      <c r="J193" s="6" t="str">
        <f t="shared" si="50"/>
        <v/>
      </c>
      <c r="K193" s="6">
        <v>10168</v>
      </c>
      <c r="L193" s="6">
        <f>VLOOKUP(K193,'CC Odoo'!$A$1:$E$998,4,FALSE)</f>
        <v>940</v>
      </c>
      <c r="M193" s="6" t="str">
        <f t="shared" si="35"/>
        <v>{"940": 100.0}</v>
      </c>
      <c r="N193" s="6" t="str">
        <f t="shared" si="41"/>
        <v>2010306</v>
      </c>
      <c r="O193" s="7">
        <v>45412</v>
      </c>
      <c r="P193" s="7" t="str">
        <f t="shared" si="42"/>
        <v/>
      </c>
      <c r="R193" s="6" t="str">
        <f t="shared" si="36"/>
        <v>{"</v>
      </c>
      <c r="S193" s="6" t="str">
        <f t="shared" si="37"/>
        <v>"</v>
      </c>
      <c r="T193" s="6" t="str">
        <f t="shared" si="38"/>
        <v xml:space="preserve">: </v>
      </c>
      <c r="U193" s="6" t="str">
        <f t="shared" si="39"/>
        <v>100.0</v>
      </c>
      <c r="V193" s="6" t="str">
        <f t="shared" si="40"/>
        <v>}</v>
      </c>
      <c r="X193" s="10" t="str">
        <f t="shared" si="43"/>
        <v>15%</v>
      </c>
      <c r="Y193" s="6" t="str">
        <f t="shared" si="44"/>
        <v>خصم دفعة مقدمة</v>
      </c>
      <c r="Z193" s="6">
        <f t="shared" si="45"/>
        <v>-1</v>
      </c>
      <c r="AA193" s="29">
        <f t="shared" si="46"/>
        <v>-6242</v>
      </c>
    </row>
    <row r="194" spans="1:27" x14ac:dyDescent="0.2">
      <c r="A194" s="6" t="s">
        <v>794</v>
      </c>
      <c r="B194" s="7">
        <v>45352</v>
      </c>
      <c r="C194" s="7">
        <f t="shared" si="47"/>
        <v>45352</v>
      </c>
      <c r="D194" s="7">
        <v>45382</v>
      </c>
      <c r="E194" s="7">
        <f t="shared" si="48"/>
        <v>45382</v>
      </c>
      <c r="F194" s="7">
        <f t="shared" si="49"/>
        <v>45382</v>
      </c>
      <c r="G194" s="6">
        <v>188814</v>
      </c>
      <c r="H194" s="9">
        <f t="shared" ref="H194:H257" si="51">ROUND(G194,0)</f>
        <v>188814</v>
      </c>
      <c r="I194" s="6" t="str">
        <f>VLOOKUP(K194,'Customers VS CC'!$A$1:$G$9999,4,FALSE)</f>
        <v>شركة الراشد للتجارة والمقاولات</v>
      </c>
      <c r="J194" s="6" t="str">
        <f t="shared" si="50"/>
        <v>شركة الراشد للتجارة والمقاولات</v>
      </c>
      <c r="K194" s="6">
        <v>10208</v>
      </c>
      <c r="L194" s="6">
        <f>VLOOKUP(K194,'CC Odoo'!$A$1:$E$998,4,FALSE)</f>
        <v>980</v>
      </c>
      <c r="M194" s="6" t="str">
        <f t="shared" ref="M194:M257" si="52">R194&amp;L194&amp;S194&amp;T194&amp;U194&amp;V194</f>
        <v>{"980": 100.0}</v>
      </c>
      <c r="N194" s="6" t="str">
        <f t="shared" si="41"/>
        <v>4010202</v>
      </c>
      <c r="O194" s="7">
        <v>45412</v>
      </c>
      <c r="P194" s="7">
        <f t="shared" si="42"/>
        <v>45412</v>
      </c>
      <c r="R194" s="6" t="str">
        <f t="shared" ref="R194:R257" si="53">"{"""</f>
        <v>{"</v>
      </c>
      <c r="S194" s="6" t="str">
        <f t="shared" ref="S194:S257" si="54">""""</f>
        <v>"</v>
      </c>
      <c r="T194" s="6" t="str">
        <f t="shared" ref="T194:T257" si="55">": "</f>
        <v xml:space="preserve">: </v>
      </c>
      <c r="U194" s="6" t="str">
        <f t="shared" ref="U194:U257" si="56">"100.0"</f>
        <v>100.0</v>
      </c>
      <c r="V194" s="6" t="str">
        <f t="shared" ref="V194:V257" si="57">"}"</f>
        <v>}</v>
      </c>
      <c r="X194" s="10" t="str">
        <f t="shared" si="43"/>
        <v>15%</v>
      </c>
      <c r="Y194" s="6" t="str">
        <f t="shared" si="44"/>
        <v>صنف لتسجيل موازنة المبيعات 2024</v>
      </c>
      <c r="Z194" s="6">
        <f t="shared" si="45"/>
        <v>1</v>
      </c>
      <c r="AA194" s="29">
        <f t="shared" si="46"/>
        <v>188814</v>
      </c>
    </row>
    <row r="195" spans="1:27" x14ac:dyDescent="0.2">
      <c r="A195" s="6" t="s">
        <v>795</v>
      </c>
      <c r="B195" s="7">
        <v>45352</v>
      </c>
      <c r="C195" s="7" t="str">
        <f t="shared" si="47"/>
        <v/>
      </c>
      <c r="D195" s="7">
        <v>45382</v>
      </c>
      <c r="E195" s="7" t="str">
        <f t="shared" si="48"/>
        <v/>
      </c>
      <c r="F195" s="7" t="str">
        <f t="shared" si="49"/>
        <v/>
      </c>
      <c r="G195" s="6">
        <v>0</v>
      </c>
      <c r="H195" s="9">
        <f t="shared" si="51"/>
        <v>0</v>
      </c>
      <c r="I195" s="6" t="str">
        <f>VLOOKUP(K195,'Customers VS CC'!$A$1:$G$9999,4,FALSE)</f>
        <v>شركة الراشد للتجارة والمقاولات</v>
      </c>
      <c r="J195" s="6" t="str">
        <f t="shared" si="50"/>
        <v/>
      </c>
      <c r="K195" s="6">
        <v>10208</v>
      </c>
      <c r="L195" s="6">
        <f>VLOOKUP(K195,'CC Odoo'!$A$1:$E$998,4,FALSE)</f>
        <v>980</v>
      </c>
      <c r="M195" s="6" t="str">
        <f t="shared" si="52"/>
        <v>{"980": 100.0}</v>
      </c>
      <c r="N195" s="6" t="str">
        <f t="shared" ref="N195:N258" si="58">IF(A195="TOTAL WORKS","4010202",IF(A195="ADV. PAYMENT","101011002","2010306"))</f>
        <v>101011002</v>
      </c>
      <c r="O195" s="7">
        <v>45412</v>
      </c>
      <c r="P195" s="7" t="str">
        <f t="shared" ref="P195:P258" si="59">IF(F195&lt;&gt;"",O195,"")</f>
        <v/>
      </c>
      <c r="R195" s="6" t="str">
        <f t="shared" si="53"/>
        <v>{"</v>
      </c>
      <c r="S195" s="6" t="str">
        <f t="shared" si="54"/>
        <v>"</v>
      </c>
      <c r="T195" s="6" t="str">
        <f t="shared" si="55"/>
        <v xml:space="preserve">: </v>
      </c>
      <c r="U195" s="6" t="str">
        <f t="shared" si="56"/>
        <v>100.0</v>
      </c>
      <c r="V195" s="6" t="str">
        <f t="shared" si="57"/>
        <v>}</v>
      </c>
      <c r="X195" s="10" t="str">
        <f t="shared" ref="X195:X258" si="60">IF(OR(N195="2010306",N195="4010202"),"15%","")</f>
        <v/>
      </c>
      <c r="Y195" s="6" t="str">
        <f t="shared" ref="Y195:Y258" si="61">IF(N195="4010202","صنف لتسجيل موازنة المبيعات 2024",IF(N195="2010306","خصم دفعة مقدمة","خصم ضمان أعمال"))</f>
        <v>خصم ضمان أعمال</v>
      </c>
      <c r="Z195" s="6">
        <f t="shared" ref="Z195:Z258" si="62">IF(N195="4010202",1,IF(N195="2010306",-1,IF(N195="4010403",1,IF(N195="101011002",-1,-1))))</f>
        <v>-1</v>
      </c>
      <c r="AA195" s="29">
        <f t="shared" ref="AA195:AA258" si="63">H195*Z195</f>
        <v>0</v>
      </c>
    </row>
    <row r="196" spans="1:27" x14ac:dyDescent="0.2">
      <c r="A196" s="6" t="s">
        <v>796</v>
      </c>
      <c r="B196" s="7">
        <v>45352</v>
      </c>
      <c r="C196" s="7" t="str">
        <f t="shared" ref="C196:C259" si="64">IF(K196&lt;&gt;K195,B196,"")</f>
        <v/>
      </c>
      <c r="D196" s="7">
        <v>45382</v>
      </c>
      <c r="E196" s="7" t="str">
        <f t="shared" ref="E196:E259" si="65">IF(K196&lt;&gt;K195,D196,"")</f>
        <v/>
      </c>
      <c r="F196" s="7" t="str">
        <f t="shared" ref="F196:F259" si="66">IF(K196&lt;&gt;K195,D196,"")</f>
        <v/>
      </c>
      <c r="G196" s="6">
        <v>0</v>
      </c>
      <c r="H196" s="9">
        <f t="shared" si="51"/>
        <v>0</v>
      </c>
      <c r="I196" s="6" t="str">
        <f>VLOOKUP(K196,'Customers VS CC'!$A$1:$G$9999,4,FALSE)</f>
        <v>شركة الراشد للتجارة والمقاولات</v>
      </c>
      <c r="J196" s="6" t="str">
        <f t="shared" ref="J196:J259" si="67">IF(K196&lt;&gt;K195,I196,"")</f>
        <v/>
      </c>
      <c r="K196" s="6">
        <v>10208</v>
      </c>
      <c r="L196" s="6">
        <f>VLOOKUP(K196,'CC Odoo'!$A$1:$E$998,4,FALSE)</f>
        <v>980</v>
      </c>
      <c r="M196" s="6" t="str">
        <f t="shared" si="52"/>
        <v>{"980": 100.0}</v>
      </c>
      <c r="N196" s="6" t="str">
        <f t="shared" si="58"/>
        <v>2010306</v>
      </c>
      <c r="O196" s="7">
        <v>45412</v>
      </c>
      <c r="P196" s="7" t="str">
        <f t="shared" si="59"/>
        <v/>
      </c>
      <c r="R196" s="6" t="str">
        <f t="shared" si="53"/>
        <v>{"</v>
      </c>
      <c r="S196" s="6" t="str">
        <f t="shared" si="54"/>
        <v>"</v>
      </c>
      <c r="T196" s="6" t="str">
        <f t="shared" si="55"/>
        <v xml:space="preserve">: </v>
      </c>
      <c r="U196" s="6" t="str">
        <f t="shared" si="56"/>
        <v>100.0</v>
      </c>
      <c r="V196" s="6" t="str">
        <f t="shared" si="57"/>
        <v>}</v>
      </c>
      <c r="X196" s="10" t="str">
        <f t="shared" si="60"/>
        <v>15%</v>
      </c>
      <c r="Y196" s="6" t="str">
        <f t="shared" si="61"/>
        <v>خصم دفعة مقدمة</v>
      </c>
      <c r="Z196" s="6">
        <f t="shared" si="62"/>
        <v>-1</v>
      </c>
      <c r="AA196" s="29">
        <f t="shared" si="63"/>
        <v>0</v>
      </c>
    </row>
    <row r="197" spans="1:27" x14ac:dyDescent="0.2">
      <c r="A197" s="6" t="s">
        <v>794</v>
      </c>
      <c r="B197" s="7">
        <v>45383</v>
      </c>
      <c r="C197" s="7">
        <f t="shared" si="64"/>
        <v>45383</v>
      </c>
      <c r="D197" s="7">
        <v>45412</v>
      </c>
      <c r="E197" s="7">
        <f t="shared" si="65"/>
        <v>45412</v>
      </c>
      <c r="F197" s="7">
        <f t="shared" si="66"/>
        <v>45412</v>
      </c>
      <c r="G197" s="6">
        <v>190500.6</v>
      </c>
      <c r="H197" s="9">
        <f t="shared" si="51"/>
        <v>190501</v>
      </c>
      <c r="I197" s="6" t="str">
        <f>VLOOKUP(K197,'Customers VS CC'!$A$1:$G$9999,4,FALSE)</f>
        <v>شركة العراب للمقاولات</v>
      </c>
      <c r="J197" s="6" t="str">
        <f t="shared" si="67"/>
        <v>شركة العراب للمقاولات</v>
      </c>
      <c r="K197" s="6">
        <v>10077</v>
      </c>
      <c r="L197" s="6">
        <f>VLOOKUP(K197,'CC Odoo'!$A$1:$E$998,4,FALSE)</f>
        <v>851</v>
      </c>
      <c r="M197" s="6" t="str">
        <f t="shared" si="52"/>
        <v>{"851": 100.0}</v>
      </c>
      <c r="N197" s="6" t="str">
        <f t="shared" si="58"/>
        <v>4010202</v>
      </c>
      <c r="O197" s="7">
        <v>45419</v>
      </c>
      <c r="P197" s="7">
        <f t="shared" si="59"/>
        <v>45419</v>
      </c>
      <c r="R197" s="6" t="str">
        <f t="shared" si="53"/>
        <v>{"</v>
      </c>
      <c r="S197" s="6" t="str">
        <f t="shared" si="54"/>
        <v>"</v>
      </c>
      <c r="T197" s="6" t="str">
        <f t="shared" si="55"/>
        <v xml:space="preserve">: </v>
      </c>
      <c r="U197" s="6" t="str">
        <f t="shared" si="56"/>
        <v>100.0</v>
      </c>
      <c r="V197" s="6" t="str">
        <f t="shared" si="57"/>
        <v>}</v>
      </c>
      <c r="X197" s="10" t="str">
        <f t="shared" si="60"/>
        <v>15%</v>
      </c>
      <c r="Y197" s="6" t="str">
        <f t="shared" si="61"/>
        <v>صنف لتسجيل موازنة المبيعات 2024</v>
      </c>
      <c r="Z197" s="6">
        <f t="shared" si="62"/>
        <v>1</v>
      </c>
      <c r="AA197" s="29">
        <f t="shared" si="63"/>
        <v>190501</v>
      </c>
    </row>
    <row r="198" spans="1:27" x14ac:dyDescent="0.2">
      <c r="A198" s="6" t="s">
        <v>795</v>
      </c>
      <c r="B198" s="7">
        <v>45383</v>
      </c>
      <c r="C198" s="7" t="str">
        <f t="shared" si="64"/>
        <v/>
      </c>
      <c r="D198" s="7">
        <v>45412</v>
      </c>
      <c r="E198" s="7" t="str">
        <f t="shared" si="65"/>
        <v/>
      </c>
      <c r="F198" s="7" t="str">
        <f t="shared" si="66"/>
        <v/>
      </c>
      <c r="G198" s="6">
        <v>38100.120000000003</v>
      </c>
      <c r="H198" s="9">
        <f t="shared" si="51"/>
        <v>38100</v>
      </c>
      <c r="I198" s="6" t="str">
        <f>VLOOKUP(K198,'Customers VS CC'!$A$1:$G$9999,4,FALSE)</f>
        <v>شركة العراب للمقاولات</v>
      </c>
      <c r="J198" s="6" t="str">
        <f t="shared" si="67"/>
        <v/>
      </c>
      <c r="K198" s="6">
        <v>10077</v>
      </c>
      <c r="L198" s="6">
        <f>VLOOKUP(K198,'CC Odoo'!$A$1:$E$998,4,FALSE)</f>
        <v>851</v>
      </c>
      <c r="M198" s="6" t="str">
        <f t="shared" si="52"/>
        <v>{"851": 100.0}</v>
      </c>
      <c r="N198" s="6" t="str">
        <f t="shared" si="58"/>
        <v>101011002</v>
      </c>
      <c r="O198" s="7">
        <v>45419</v>
      </c>
      <c r="P198" s="7" t="str">
        <f t="shared" si="59"/>
        <v/>
      </c>
      <c r="R198" s="6" t="str">
        <f t="shared" si="53"/>
        <v>{"</v>
      </c>
      <c r="S198" s="6" t="str">
        <f t="shared" si="54"/>
        <v>"</v>
      </c>
      <c r="T198" s="6" t="str">
        <f t="shared" si="55"/>
        <v xml:space="preserve">: </v>
      </c>
      <c r="U198" s="6" t="str">
        <f t="shared" si="56"/>
        <v>100.0</v>
      </c>
      <c r="V198" s="6" t="str">
        <f t="shared" si="57"/>
        <v>}</v>
      </c>
      <c r="X198" s="10" t="str">
        <f t="shared" si="60"/>
        <v/>
      </c>
      <c r="Y198" s="6" t="str">
        <f t="shared" si="61"/>
        <v>خصم ضمان أعمال</v>
      </c>
      <c r="Z198" s="6">
        <f t="shared" si="62"/>
        <v>-1</v>
      </c>
      <c r="AA198" s="29">
        <f t="shared" si="63"/>
        <v>-38100</v>
      </c>
    </row>
    <row r="199" spans="1:27" x14ac:dyDescent="0.2">
      <c r="A199" s="6" t="s">
        <v>796</v>
      </c>
      <c r="B199" s="7">
        <v>45383</v>
      </c>
      <c r="C199" s="7" t="str">
        <f t="shared" si="64"/>
        <v/>
      </c>
      <c r="D199" s="7">
        <v>45412</v>
      </c>
      <c r="E199" s="7" t="str">
        <f t="shared" si="65"/>
        <v/>
      </c>
      <c r="F199" s="7" t="str">
        <f t="shared" si="66"/>
        <v/>
      </c>
      <c r="G199" s="6">
        <v>19050.060000000001</v>
      </c>
      <c r="H199" s="9">
        <f t="shared" si="51"/>
        <v>19050</v>
      </c>
      <c r="I199" s="6" t="str">
        <f>VLOOKUP(K199,'Customers VS CC'!$A$1:$G$9999,4,FALSE)</f>
        <v>شركة العراب للمقاولات</v>
      </c>
      <c r="J199" s="6" t="str">
        <f t="shared" si="67"/>
        <v/>
      </c>
      <c r="K199" s="6">
        <v>10077</v>
      </c>
      <c r="L199" s="6">
        <f>VLOOKUP(K199,'CC Odoo'!$A$1:$E$998,4,FALSE)</f>
        <v>851</v>
      </c>
      <c r="M199" s="6" t="str">
        <f t="shared" si="52"/>
        <v>{"851": 100.0}</v>
      </c>
      <c r="N199" s="6" t="str">
        <f t="shared" si="58"/>
        <v>2010306</v>
      </c>
      <c r="O199" s="7">
        <v>45419</v>
      </c>
      <c r="P199" s="7" t="str">
        <f t="shared" si="59"/>
        <v/>
      </c>
      <c r="R199" s="6" t="str">
        <f t="shared" si="53"/>
        <v>{"</v>
      </c>
      <c r="S199" s="6" t="str">
        <f t="shared" si="54"/>
        <v>"</v>
      </c>
      <c r="T199" s="6" t="str">
        <f t="shared" si="55"/>
        <v xml:space="preserve">: </v>
      </c>
      <c r="U199" s="6" t="str">
        <f t="shared" si="56"/>
        <v>100.0</v>
      </c>
      <c r="V199" s="6" t="str">
        <f t="shared" si="57"/>
        <v>}</v>
      </c>
      <c r="X199" s="10" t="str">
        <f t="shared" si="60"/>
        <v>15%</v>
      </c>
      <c r="Y199" s="6" t="str">
        <f t="shared" si="61"/>
        <v>خصم دفعة مقدمة</v>
      </c>
      <c r="Z199" s="6">
        <f t="shared" si="62"/>
        <v>-1</v>
      </c>
      <c r="AA199" s="29">
        <f t="shared" si="63"/>
        <v>-19050</v>
      </c>
    </row>
    <row r="200" spans="1:27" x14ac:dyDescent="0.2">
      <c r="A200" s="6" t="s">
        <v>794</v>
      </c>
      <c r="B200" s="7">
        <v>45383</v>
      </c>
      <c r="C200" s="7">
        <f t="shared" si="64"/>
        <v>45383</v>
      </c>
      <c r="D200" s="7">
        <v>45412</v>
      </c>
      <c r="E200" s="7">
        <f t="shared" si="65"/>
        <v>45412</v>
      </c>
      <c r="F200" s="7">
        <f t="shared" si="66"/>
        <v>45412</v>
      </c>
      <c r="G200" s="6">
        <v>804594.92999999993</v>
      </c>
      <c r="H200" s="9">
        <f t="shared" si="51"/>
        <v>804595</v>
      </c>
      <c r="I200" s="6" t="str">
        <f>VLOOKUP(K200,'Customers VS CC'!$A$1:$G$9999,4,FALSE)</f>
        <v>شركة مديدة للرعاية الطبية</v>
      </c>
      <c r="J200" s="6" t="str">
        <f t="shared" si="67"/>
        <v>شركة مديدة للرعاية الطبية</v>
      </c>
      <c r="K200" s="6">
        <v>10245</v>
      </c>
      <c r="L200" s="6">
        <f>VLOOKUP(K200,'CC Odoo'!$A$1:$E$998,4,FALSE)</f>
        <v>1017</v>
      </c>
      <c r="M200" s="6" t="str">
        <f t="shared" si="52"/>
        <v>{"1017": 100.0}</v>
      </c>
      <c r="N200" s="6" t="str">
        <f t="shared" si="58"/>
        <v>4010202</v>
      </c>
      <c r="O200" s="7">
        <v>45427</v>
      </c>
      <c r="P200" s="7">
        <f t="shared" si="59"/>
        <v>45427</v>
      </c>
      <c r="R200" s="6" t="str">
        <f t="shared" si="53"/>
        <v>{"</v>
      </c>
      <c r="S200" s="6" t="str">
        <f t="shared" si="54"/>
        <v>"</v>
      </c>
      <c r="T200" s="6" t="str">
        <f t="shared" si="55"/>
        <v xml:space="preserve">: </v>
      </c>
      <c r="U200" s="6" t="str">
        <f t="shared" si="56"/>
        <v>100.0</v>
      </c>
      <c r="V200" s="6" t="str">
        <f t="shared" si="57"/>
        <v>}</v>
      </c>
      <c r="X200" s="10" t="str">
        <f t="shared" si="60"/>
        <v>15%</v>
      </c>
      <c r="Y200" s="6" t="str">
        <f t="shared" si="61"/>
        <v>صنف لتسجيل موازنة المبيعات 2024</v>
      </c>
      <c r="Z200" s="6">
        <f t="shared" si="62"/>
        <v>1</v>
      </c>
      <c r="AA200" s="29">
        <f t="shared" si="63"/>
        <v>804595</v>
      </c>
    </row>
    <row r="201" spans="1:27" x14ac:dyDescent="0.2">
      <c r="A201" s="6" t="s">
        <v>795</v>
      </c>
      <c r="B201" s="7">
        <v>45383</v>
      </c>
      <c r="C201" s="7" t="str">
        <f t="shared" si="64"/>
        <v/>
      </c>
      <c r="D201" s="7">
        <v>45412</v>
      </c>
      <c r="E201" s="7" t="str">
        <f t="shared" si="65"/>
        <v/>
      </c>
      <c r="F201" s="7" t="str">
        <f t="shared" si="66"/>
        <v/>
      </c>
      <c r="G201" s="6">
        <v>241378.47899999996</v>
      </c>
      <c r="H201" s="9">
        <f t="shared" si="51"/>
        <v>241378</v>
      </c>
      <c r="I201" s="6" t="str">
        <f>VLOOKUP(K201,'Customers VS CC'!$A$1:$G$9999,4,FALSE)</f>
        <v>شركة مديدة للرعاية الطبية</v>
      </c>
      <c r="J201" s="6" t="str">
        <f t="shared" si="67"/>
        <v/>
      </c>
      <c r="K201" s="6">
        <v>10245</v>
      </c>
      <c r="L201" s="6">
        <f>VLOOKUP(K201,'CC Odoo'!$A$1:$E$998,4,FALSE)</f>
        <v>1017</v>
      </c>
      <c r="M201" s="6" t="str">
        <f t="shared" si="52"/>
        <v>{"1017": 100.0}</v>
      </c>
      <c r="N201" s="6" t="str">
        <f t="shared" si="58"/>
        <v>101011002</v>
      </c>
      <c r="O201" s="7">
        <v>45427</v>
      </c>
      <c r="P201" s="7" t="str">
        <f t="shared" si="59"/>
        <v/>
      </c>
      <c r="R201" s="6" t="str">
        <f t="shared" si="53"/>
        <v>{"</v>
      </c>
      <c r="S201" s="6" t="str">
        <f t="shared" si="54"/>
        <v>"</v>
      </c>
      <c r="T201" s="6" t="str">
        <f t="shared" si="55"/>
        <v xml:space="preserve">: </v>
      </c>
      <c r="U201" s="6" t="str">
        <f t="shared" si="56"/>
        <v>100.0</v>
      </c>
      <c r="V201" s="6" t="str">
        <f t="shared" si="57"/>
        <v>}</v>
      </c>
      <c r="X201" s="10" t="str">
        <f t="shared" si="60"/>
        <v/>
      </c>
      <c r="Y201" s="6" t="str">
        <f t="shared" si="61"/>
        <v>خصم ضمان أعمال</v>
      </c>
      <c r="Z201" s="6">
        <f t="shared" si="62"/>
        <v>-1</v>
      </c>
      <c r="AA201" s="29">
        <f t="shared" si="63"/>
        <v>-241378</v>
      </c>
    </row>
    <row r="202" spans="1:27" x14ac:dyDescent="0.2">
      <c r="A202" s="6" t="s">
        <v>796</v>
      </c>
      <c r="B202" s="7">
        <v>45383</v>
      </c>
      <c r="C202" s="7" t="str">
        <f t="shared" si="64"/>
        <v/>
      </c>
      <c r="D202" s="7">
        <v>45412</v>
      </c>
      <c r="E202" s="7" t="str">
        <f t="shared" si="65"/>
        <v/>
      </c>
      <c r="F202" s="7" t="str">
        <f t="shared" si="66"/>
        <v/>
      </c>
      <c r="G202" s="6">
        <v>40229.746500000001</v>
      </c>
      <c r="H202" s="9">
        <f t="shared" si="51"/>
        <v>40230</v>
      </c>
      <c r="I202" s="6" t="str">
        <f>VLOOKUP(K202,'Customers VS CC'!$A$1:$G$9999,4,FALSE)</f>
        <v>شركة مديدة للرعاية الطبية</v>
      </c>
      <c r="J202" s="6" t="str">
        <f t="shared" si="67"/>
        <v/>
      </c>
      <c r="K202" s="6">
        <v>10245</v>
      </c>
      <c r="L202" s="6">
        <f>VLOOKUP(K202,'CC Odoo'!$A$1:$E$998,4,FALSE)</f>
        <v>1017</v>
      </c>
      <c r="M202" s="6" t="str">
        <f t="shared" si="52"/>
        <v>{"1017": 100.0}</v>
      </c>
      <c r="N202" s="6" t="str">
        <f t="shared" si="58"/>
        <v>2010306</v>
      </c>
      <c r="O202" s="7">
        <v>45427</v>
      </c>
      <c r="P202" s="7" t="str">
        <f t="shared" si="59"/>
        <v/>
      </c>
      <c r="R202" s="6" t="str">
        <f t="shared" si="53"/>
        <v>{"</v>
      </c>
      <c r="S202" s="6" t="str">
        <f t="shared" si="54"/>
        <v>"</v>
      </c>
      <c r="T202" s="6" t="str">
        <f t="shared" si="55"/>
        <v xml:space="preserve">: </v>
      </c>
      <c r="U202" s="6" t="str">
        <f t="shared" si="56"/>
        <v>100.0</v>
      </c>
      <c r="V202" s="6" t="str">
        <f t="shared" si="57"/>
        <v>}</v>
      </c>
      <c r="X202" s="10" t="str">
        <f t="shared" si="60"/>
        <v>15%</v>
      </c>
      <c r="Y202" s="6" t="str">
        <f t="shared" si="61"/>
        <v>خصم دفعة مقدمة</v>
      </c>
      <c r="Z202" s="6">
        <f t="shared" si="62"/>
        <v>-1</v>
      </c>
      <c r="AA202" s="29">
        <f t="shared" si="63"/>
        <v>-40230</v>
      </c>
    </row>
    <row r="203" spans="1:27" x14ac:dyDescent="0.2">
      <c r="A203" s="6" t="s">
        <v>794</v>
      </c>
      <c r="B203" s="7">
        <v>45383</v>
      </c>
      <c r="C203" s="7">
        <f t="shared" si="64"/>
        <v>45383</v>
      </c>
      <c r="D203" s="7">
        <v>45412</v>
      </c>
      <c r="E203" s="7">
        <f t="shared" si="65"/>
        <v>45412</v>
      </c>
      <c r="F203" s="7">
        <f t="shared" si="66"/>
        <v>45412</v>
      </c>
      <c r="G203" s="6">
        <v>479878.46</v>
      </c>
      <c r="H203" s="9">
        <f t="shared" si="51"/>
        <v>479878</v>
      </c>
      <c r="I203" s="6" t="str">
        <f>VLOOKUP(K203,'Customers VS CC'!$A$1:$G$9999,4,FALSE)</f>
        <v>شركة نسما للصناعات المتحدة</v>
      </c>
      <c r="J203" s="6" t="str">
        <f t="shared" si="67"/>
        <v>شركة نسما للصناعات المتحدة</v>
      </c>
      <c r="K203" s="6">
        <v>10251</v>
      </c>
      <c r="L203" s="6">
        <f>VLOOKUP(K203,'CC Odoo'!$A$1:$E$998,4,FALSE)</f>
        <v>1023</v>
      </c>
      <c r="M203" s="6" t="str">
        <f t="shared" si="52"/>
        <v>{"1023": 100.0}</v>
      </c>
      <c r="N203" s="6" t="str">
        <f t="shared" si="58"/>
        <v>4010202</v>
      </c>
      <c r="O203" s="7">
        <v>45502</v>
      </c>
      <c r="P203" s="7">
        <f t="shared" si="59"/>
        <v>45502</v>
      </c>
      <c r="R203" s="6" t="str">
        <f t="shared" si="53"/>
        <v>{"</v>
      </c>
      <c r="S203" s="6" t="str">
        <f t="shared" si="54"/>
        <v>"</v>
      </c>
      <c r="T203" s="6" t="str">
        <f t="shared" si="55"/>
        <v xml:space="preserve">: </v>
      </c>
      <c r="U203" s="6" t="str">
        <f t="shared" si="56"/>
        <v>100.0</v>
      </c>
      <c r="V203" s="6" t="str">
        <f t="shared" si="57"/>
        <v>}</v>
      </c>
      <c r="X203" s="10" t="str">
        <f t="shared" si="60"/>
        <v>15%</v>
      </c>
      <c r="Y203" s="6" t="str">
        <f t="shared" si="61"/>
        <v>صنف لتسجيل موازنة المبيعات 2024</v>
      </c>
      <c r="Z203" s="6">
        <f t="shared" si="62"/>
        <v>1</v>
      </c>
      <c r="AA203" s="29">
        <f t="shared" si="63"/>
        <v>479878</v>
      </c>
    </row>
    <row r="204" spans="1:27" x14ac:dyDescent="0.2">
      <c r="A204" s="6" t="s">
        <v>795</v>
      </c>
      <c r="B204" s="7">
        <v>45383</v>
      </c>
      <c r="C204" s="7" t="str">
        <f t="shared" si="64"/>
        <v/>
      </c>
      <c r="D204" s="7">
        <v>45412</v>
      </c>
      <c r="E204" s="7" t="str">
        <f t="shared" si="65"/>
        <v/>
      </c>
      <c r="F204" s="7" t="str">
        <f t="shared" si="66"/>
        <v/>
      </c>
      <c r="G204" s="6">
        <v>18907.211324</v>
      </c>
      <c r="H204" s="9">
        <f t="shared" si="51"/>
        <v>18907</v>
      </c>
      <c r="I204" s="6" t="str">
        <f>VLOOKUP(K204,'Customers VS CC'!$A$1:$G$9999,4,FALSE)</f>
        <v>شركة نسما للصناعات المتحدة</v>
      </c>
      <c r="J204" s="6" t="str">
        <f t="shared" si="67"/>
        <v/>
      </c>
      <c r="K204" s="6">
        <v>10251</v>
      </c>
      <c r="L204" s="6">
        <f>VLOOKUP(K204,'CC Odoo'!$A$1:$E$998,4,FALSE)</f>
        <v>1023</v>
      </c>
      <c r="M204" s="6" t="str">
        <f t="shared" si="52"/>
        <v>{"1023": 100.0}</v>
      </c>
      <c r="N204" s="6" t="str">
        <f t="shared" si="58"/>
        <v>101011002</v>
      </c>
      <c r="O204" s="7">
        <v>45502</v>
      </c>
      <c r="P204" s="7" t="str">
        <f t="shared" si="59"/>
        <v/>
      </c>
      <c r="R204" s="6" t="str">
        <f t="shared" si="53"/>
        <v>{"</v>
      </c>
      <c r="S204" s="6" t="str">
        <f t="shared" si="54"/>
        <v>"</v>
      </c>
      <c r="T204" s="6" t="str">
        <f t="shared" si="55"/>
        <v xml:space="preserve">: </v>
      </c>
      <c r="U204" s="6" t="str">
        <f t="shared" si="56"/>
        <v>100.0</v>
      </c>
      <c r="V204" s="6" t="str">
        <f t="shared" si="57"/>
        <v>}</v>
      </c>
      <c r="X204" s="10" t="str">
        <f t="shared" si="60"/>
        <v/>
      </c>
      <c r="Y204" s="6" t="str">
        <f t="shared" si="61"/>
        <v>خصم ضمان أعمال</v>
      </c>
      <c r="Z204" s="6">
        <f t="shared" si="62"/>
        <v>-1</v>
      </c>
      <c r="AA204" s="29">
        <f t="shared" si="63"/>
        <v>-18907</v>
      </c>
    </row>
    <row r="205" spans="1:27" x14ac:dyDescent="0.2">
      <c r="A205" s="6" t="s">
        <v>796</v>
      </c>
      <c r="B205" s="7">
        <v>45383</v>
      </c>
      <c r="C205" s="7" t="str">
        <f t="shared" si="64"/>
        <v/>
      </c>
      <c r="D205" s="7">
        <v>45412</v>
      </c>
      <c r="E205" s="7" t="str">
        <f t="shared" si="65"/>
        <v/>
      </c>
      <c r="F205" s="7" t="str">
        <f t="shared" si="66"/>
        <v/>
      </c>
      <c r="G205" s="6">
        <v>23993.923000000003</v>
      </c>
      <c r="H205" s="9">
        <f t="shared" si="51"/>
        <v>23994</v>
      </c>
      <c r="I205" s="6" t="str">
        <f>VLOOKUP(K205,'Customers VS CC'!$A$1:$G$9999,4,FALSE)</f>
        <v>شركة نسما للصناعات المتحدة</v>
      </c>
      <c r="J205" s="6" t="str">
        <f t="shared" si="67"/>
        <v/>
      </c>
      <c r="K205" s="6">
        <v>10251</v>
      </c>
      <c r="L205" s="6">
        <f>VLOOKUP(K205,'CC Odoo'!$A$1:$E$998,4,FALSE)</f>
        <v>1023</v>
      </c>
      <c r="M205" s="6" t="str">
        <f t="shared" si="52"/>
        <v>{"1023": 100.0}</v>
      </c>
      <c r="N205" s="6" t="str">
        <f t="shared" si="58"/>
        <v>2010306</v>
      </c>
      <c r="O205" s="7">
        <v>45502</v>
      </c>
      <c r="P205" s="7" t="str">
        <f t="shared" si="59"/>
        <v/>
      </c>
      <c r="R205" s="6" t="str">
        <f t="shared" si="53"/>
        <v>{"</v>
      </c>
      <c r="S205" s="6" t="str">
        <f t="shared" si="54"/>
        <v>"</v>
      </c>
      <c r="T205" s="6" t="str">
        <f t="shared" si="55"/>
        <v xml:space="preserve">: </v>
      </c>
      <c r="U205" s="6" t="str">
        <f t="shared" si="56"/>
        <v>100.0</v>
      </c>
      <c r="V205" s="6" t="str">
        <f t="shared" si="57"/>
        <v>}</v>
      </c>
      <c r="X205" s="10" t="str">
        <f t="shared" si="60"/>
        <v>15%</v>
      </c>
      <c r="Y205" s="6" t="str">
        <f t="shared" si="61"/>
        <v>خصم دفعة مقدمة</v>
      </c>
      <c r="Z205" s="6">
        <f t="shared" si="62"/>
        <v>-1</v>
      </c>
      <c r="AA205" s="29">
        <f t="shared" si="63"/>
        <v>-23994</v>
      </c>
    </row>
    <row r="206" spans="1:27" x14ac:dyDescent="0.2">
      <c r="A206" s="6" t="s">
        <v>794</v>
      </c>
      <c r="B206" s="7">
        <v>45383</v>
      </c>
      <c r="C206" s="7">
        <f t="shared" si="64"/>
        <v>45383</v>
      </c>
      <c r="D206" s="7">
        <v>45412</v>
      </c>
      <c r="E206" s="7">
        <f t="shared" si="65"/>
        <v>45412</v>
      </c>
      <c r="F206" s="7">
        <f t="shared" si="66"/>
        <v>45412</v>
      </c>
      <c r="G206" s="6">
        <v>1306057.5</v>
      </c>
      <c r="H206" s="9">
        <f t="shared" si="51"/>
        <v>1306058</v>
      </c>
      <c r="I206" s="6" t="str">
        <f>VLOOKUP(K206,'Customers VS CC'!$A$1:$G$9999,4,FALSE)</f>
        <v>شركة امد العربية للاستثمار المحدودة</v>
      </c>
      <c r="J206" s="6" t="str">
        <f t="shared" si="67"/>
        <v>شركة امد العربية للاستثمار المحدودة</v>
      </c>
      <c r="K206" s="6">
        <v>10240</v>
      </c>
      <c r="L206" s="6">
        <f>VLOOKUP(K206,'CC Odoo'!$A$1:$E$998,4,FALSE)</f>
        <v>1012</v>
      </c>
      <c r="M206" s="6" t="str">
        <f t="shared" si="52"/>
        <v>{"1012": 100.0}</v>
      </c>
      <c r="N206" s="6" t="str">
        <f t="shared" si="58"/>
        <v>4010202</v>
      </c>
      <c r="O206" s="7">
        <v>45419</v>
      </c>
      <c r="P206" s="7">
        <f t="shared" si="59"/>
        <v>45419</v>
      </c>
      <c r="R206" s="6" t="str">
        <f t="shared" si="53"/>
        <v>{"</v>
      </c>
      <c r="S206" s="6" t="str">
        <f t="shared" si="54"/>
        <v>"</v>
      </c>
      <c r="T206" s="6" t="str">
        <f t="shared" si="55"/>
        <v xml:space="preserve">: </v>
      </c>
      <c r="U206" s="6" t="str">
        <f t="shared" si="56"/>
        <v>100.0</v>
      </c>
      <c r="V206" s="6" t="str">
        <f t="shared" si="57"/>
        <v>}</v>
      </c>
      <c r="X206" s="10" t="str">
        <f t="shared" si="60"/>
        <v>15%</v>
      </c>
      <c r="Y206" s="6" t="str">
        <f t="shared" si="61"/>
        <v>صنف لتسجيل موازنة المبيعات 2024</v>
      </c>
      <c r="Z206" s="6">
        <f t="shared" si="62"/>
        <v>1</v>
      </c>
      <c r="AA206" s="29">
        <f t="shared" si="63"/>
        <v>1306058</v>
      </c>
    </row>
    <row r="207" spans="1:27" x14ac:dyDescent="0.2">
      <c r="A207" s="6" t="s">
        <v>795</v>
      </c>
      <c r="B207" s="7">
        <v>45383</v>
      </c>
      <c r="C207" s="7" t="str">
        <f t="shared" si="64"/>
        <v/>
      </c>
      <c r="D207" s="7">
        <v>45412</v>
      </c>
      <c r="E207" s="7" t="str">
        <f t="shared" si="65"/>
        <v/>
      </c>
      <c r="F207" s="7" t="str">
        <f t="shared" si="66"/>
        <v/>
      </c>
      <c r="G207" s="6">
        <v>391817.25</v>
      </c>
      <c r="H207" s="9">
        <f t="shared" si="51"/>
        <v>391817</v>
      </c>
      <c r="I207" s="6" t="str">
        <f>VLOOKUP(K207,'Customers VS CC'!$A$1:$G$9999,4,FALSE)</f>
        <v>شركة امد العربية للاستثمار المحدودة</v>
      </c>
      <c r="J207" s="6" t="str">
        <f t="shared" si="67"/>
        <v/>
      </c>
      <c r="K207" s="6">
        <v>10240</v>
      </c>
      <c r="L207" s="6">
        <f>VLOOKUP(K207,'CC Odoo'!$A$1:$E$998,4,FALSE)</f>
        <v>1012</v>
      </c>
      <c r="M207" s="6" t="str">
        <f t="shared" si="52"/>
        <v>{"1012": 100.0}</v>
      </c>
      <c r="N207" s="6" t="str">
        <f t="shared" si="58"/>
        <v>101011002</v>
      </c>
      <c r="O207" s="7">
        <v>45419</v>
      </c>
      <c r="P207" s="7" t="str">
        <f t="shared" si="59"/>
        <v/>
      </c>
      <c r="R207" s="6" t="str">
        <f t="shared" si="53"/>
        <v>{"</v>
      </c>
      <c r="S207" s="6" t="str">
        <f t="shared" si="54"/>
        <v>"</v>
      </c>
      <c r="T207" s="6" t="str">
        <f t="shared" si="55"/>
        <v xml:space="preserve">: </v>
      </c>
      <c r="U207" s="6" t="str">
        <f t="shared" si="56"/>
        <v>100.0</v>
      </c>
      <c r="V207" s="6" t="str">
        <f t="shared" si="57"/>
        <v>}</v>
      </c>
      <c r="X207" s="10" t="str">
        <f t="shared" si="60"/>
        <v/>
      </c>
      <c r="Y207" s="6" t="str">
        <f t="shared" si="61"/>
        <v>خصم ضمان أعمال</v>
      </c>
      <c r="Z207" s="6">
        <f t="shared" si="62"/>
        <v>-1</v>
      </c>
      <c r="AA207" s="29">
        <f t="shared" si="63"/>
        <v>-391817</v>
      </c>
    </row>
    <row r="208" spans="1:27" x14ac:dyDescent="0.2">
      <c r="A208" s="6" t="s">
        <v>794</v>
      </c>
      <c r="B208" s="7">
        <v>45383</v>
      </c>
      <c r="C208" s="7">
        <f t="shared" si="64"/>
        <v>45383</v>
      </c>
      <c r="D208" s="7">
        <v>45412</v>
      </c>
      <c r="E208" s="7">
        <f t="shared" si="65"/>
        <v>45412</v>
      </c>
      <c r="F208" s="7">
        <f t="shared" si="66"/>
        <v>45412</v>
      </c>
      <c r="G208" s="6">
        <v>200000</v>
      </c>
      <c r="H208" s="9">
        <f t="shared" si="51"/>
        <v>200000</v>
      </c>
      <c r="I208" s="6" t="str">
        <f>VLOOKUP(K208,'Customers VS CC'!$A$1:$G$9999,4,FALSE)</f>
        <v>شركة العراب للمقاولات</v>
      </c>
      <c r="J208" s="6" t="str">
        <f t="shared" si="67"/>
        <v>شركة العراب للمقاولات</v>
      </c>
      <c r="K208" s="6">
        <v>10138</v>
      </c>
      <c r="L208" s="6">
        <f>VLOOKUP(K208,'CC Odoo'!$A$1:$E$998,4,FALSE)</f>
        <v>910</v>
      </c>
      <c r="M208" s="6" t="str">
        <f t="shared" si="52"/>
        <v>{"910": 100.0}</v>
      </c>
      <c r="N208" s="6" t="str">
        <f t="shared" si="58"/>
        <v>4010202</v>
      </c>
      <c r="O208" s="7">
        <v>45419</v>
      </c>
      <c r="P208" s="7">
        <f t="shared" si="59"/>
        <v>45419</v>
      </c>
      <c r="R208" s="6" t="str">
        <f t="shared" si="53"/>
        <v>{"</v>
      </c>
      <c r="S208" s="6" t="str">
        <f t="shared" si="54"/>
        <v>"</v>
      </c>
      <c r="T208" s="6" t="str">
        <f t="shared" si="55"/>
        <v xml:space="preserve">: </v>
      </c>
      <c r="U208" s="6" t="str">
        <f t="shared" si="56"/>
        <v>100.0</v>
      </c>
      <c r="V208" s="6" t="str">
        <f t="shared" si="57"/>
        <v>}</v>
      </c>
      <c r="X208" s="10" t="str">
        <f t="shared" si="60"/>
        <v>15%</v>
      </c>
      <c r="Y208" s="6" t="str">
        <f t="shared" si="61"/>
        <v>صنف لتسجيل موازنة المبيعات 2024</v>
      </c>
      <c r="Z208" s="6">
        <f t="shared" si="62"/>
        <v>1</v>
      </c>
      <c r="AA208" s="29">
        <f t="shared" si="63"/>
        <v>200000</v>
      </c>
    </row>
    <row r="209" spans="1:27" x14ac:dyDescent="0.2">
      <c r="A209" s="6" t="s">
        <v>795</v>
      </c>
      <c r="B209" s="7">
        <v>45383</v>
      </c>
      <c r="C209" s="7" t="str">
        <f t="shared" si="64"/>
        <v/>
      </c>
      <c r="D209" s="7">
        <v>45412</v>
      </c>
      <c r="E209" s="7" t="str">
        <f t="shared" si="65"/>
        <v/>
      </c>
      <c r="F209" s="7" t="str">
        <f t="shared" si="66"/>
        <v/>
      </c>
      <c r="G209" s="6">
        <v>40000</v>
      </c>
      <c r="H209" s="9">
        <f t="shared" si="51"/>
        <v>40000</v>
      </c>
      <c r="I209" s="6" t="str">
        <f>VLOOKUP(K209,'Customers VS CC'!$A$1:$G$9999,4,FALSE)</f>
        <v>شركة العراب للمقاولات</v>
      </c>
      <c r="J209" s="6" t="str">
        <f t="shared" si="67"/>
        <v/>
      </c>
      <c r="K209" s="6">
        <v>10138</v>
      </c>
      <c r="L209" s="6">
        <f>VLOOKUP(K209,'CC Odoo'!$A$1:$E$998,4,FALSE)</f>
        <v>910</v>
      </c>
      <c r="M209" s="6" t="str">
        <f t="shared" si="52"/>
        <v>{"910": 100.0}</v>
      </c>
      <c r="N209" s="6" t="str">
        <f t="shared" si="58"/>
        <v>101011002</v>
      </c>
      <c r="O209" s="7">
        <v>45419</v>
      </c>
      <c r="P209" s="7" t="str">
        <f t="shared" si="59"/>
        <v/>
      </c>
      <c r="R209" s="6" t="str">
        <f t="shared" si="53"/>
        <v>{"</v>
      </c>
      <c r="S209" s="6" t="str">
        <f t="shared" si="54"/>
        <v>"</v>
      </c>
      <c r="T209" s="6" t="str">
        <f t="shared" si="55"/>
        <v xml:space="preserve">: </v>
      </c>
      <c r="U209" s="6" t="str">
        <f t="shared" si="56"/>
        <v>100.0</v>
      </c>
      <c r="V209" s="6" t="str">
        <f t="shared" si="57"/>
        <v>}</v>
      </c>
      <c r="X209" s="10" t="str">
        <f t="shared" si="60"/>
        <v/>
      </c>
      <c r="Y209" s="6" t="str">
        <f t="shared" si="61"/>
        <v>خصم ضمان أعمال</v>
      </c>
      <c r="Z209" s="6">
        <f t="shared" si="62"/>
        <v>-1</v>
      </c>
      <c r="AA209" s="29">
        <f t="shared" si="63"/>
        <v>-40000</v>
      </c>
    </row>
    <row r="210" spans="1:27" x14ac:dyDescent="0.2">
      <c r="A210" s="6" t="s">
        <v>796</v>
      </c>
      <c r="B210" s="7">
        <v>45383</v>
      </c>
      <c r="C210" s="7" t="str">
        <f t="shared" si="64"/>
        <v/>
      </c>
      <c r="D210" s="7">
        <v>45412</v>
      </c>
      <c r="E210" s="7" t="str">
        <f t="shared" si="65"/>
        <v/>
      </c>
      <c r="F210" s="7" t="str">
        <f t="shared" si="66"/>
        <v/>
      </c>
      <c r="G210" s="6">
        <v>20000</v>
      </c>
      <c r="H210" s="9">
        <f t="shared" si="51"/>
        <v>20000</v>
      </c>
      <c r="I210" s="6" t="str">
        <f>VLOOKUP(K210,'Customers VS CC'!$A$1:$G$9999,4,FALSE)</f>
        <v>شركة العراب للمقاولات</v>
      </c>
      <c r="J210" s="6" t="str">
        <f t="shared" si="67"/>
        <v/>
      </c>
      <c r="K210" s="6">
        <v>10138</v>
      </c>
      <c r="L210" s="6">
        <f>VLOOKUP(K210,'CC Odoo'!$A$1:$E$998,4,FALSE)</f>
        <v>910</v>
      </c>
      <c r="M210" s="6" t="str">
        <f t="shared" si="52"/>
        <v>{"910": 100.0}</v>
      </c>
      <c r="N210" s="6" t="str">
        <f t="shared" si="58"/>
        <v>2010306</v>
      </c>
      <c r="O210" s="7">
        <v>45419</v>
      </c>
      <c r="P210" s="7" t="str">
        <f t="shared" si="59"/>
        <v/>
      </c>
      <c r="R210" s="6" t="str">
        <f t="shared" si="53"/>
        <v>{"</v>
      </c>
      <c r="S210" s="6" t="str">
        <f t="shared" si="54"/>
        <v>"</v>
      </c>
      <c r="T210" s="6" t="str">
        <f t="shared" si="55"/>
        <v xml:space="preserve">: </v>
      </c>
      <c r="U210" s="6" t="str">
        <f t="shared" si="56"/>
        <v>100.0</v>
      </c>
      <c r="V210" s="6" t="str">
        <f t="shared" si="57"/>
        <v>}</v>
      </c>
      <c r="X210" s="10" t="str">
        <f t="shared" si="60"/>
        <v>15%</v>
      </c>
      <c r="Y210" s="6" t="str">
        <f t="shared" si="61"/>
        <v>خصم دفعة مقدمة</v>
      </c>
      <c r="Z210" s="6">
        <f t="shared" si="62"/>
        <v>-1</v>
      </c>
      <c r="AA210" s="29">
        <f t="shared" si="63"/>
        <v>-20000</v>
      </c>
    </row>
    <row r="211" spans="1:27" x14ac:dyDescent="0.2">
      <c r="A211" s="6" t="s">
        <v>794</v>
      </c>
      <c r="B211" s="7">
        <v>45383</v>
      </c>
      <c r="C211" s="7">
        <f t="shared" si="64"/>
        <v>45383</v>
      </c>
      <c r="D211" s="7">
        <v>45412</v>
      </c>
      <c r="E211" s="7">
        <f t="shared" si="65"/>
        <v>45412</v>
      </c>
      <c r="F211" s="7">
        <f t="shared" si="66"/>
        <v>45412</v>
      </c>
      <c r="G211" s="6">
        <v>284420</v>
      </c>
      <c r="H211" s="9">
        <f t="shared" si="51"/>
        <v>284420</v>
      </c>
      <c r="I211" s="6" t="str">
        <f>VLOOKUP(K211,'Customers VS CC'!$A$1:$G$9999,4,FALSE)</f>
        <v>شركة الراشد للتجارة والمقاولات</v>
      </c>
      <c r="J211" s="6" t="str">
        <f t="shared" si="67"/>
        <v>شركة الراشد للتجارة والمقاولات</v>
      </c>
      <c r="K211" s="6">
        <v>10088</v>
      </c>
      <c r="L211" s="6">
        <f>VLOOKUP(K211,'CC Odoo'!$A$1:$E$998,4,FALSE)</f>
        <v>860</v>
      </c>
      <c r="M211" s="6" t="str">
        <f t="shared" si="52"/>
        <v>{"860": 100.0}</v>
      </c>
      <c r="N211" s="6" t="str">
        <f t="shared" si="58"/>
        <v>4010202</v>
      </c>
      <c r="O211" s="7">
        <v>45442</v>
      </c>
      <c r="P211" s="7">
        <f t="shared" si="59"/>
        <v>45442</v>
      </c>
      <c r="R211" s="6" t="str">
        <f t="shared" si="53"/>
        <v>{"</v>
      </c>
      <c r="S211" s="6" t="str">
        <f t="shared" si="54"/>
        <v>"</v>
      </c>
      <c r="T211" s="6" t="str">
        <f t="shared" si="55"/>
        <v xml:space="preserve">: </v>
      </c>
      <c r="U211" s="6" t="str">
        <f t="shared" si="56"/>
        <v>100.0</v>
      </c>
      <c r="V211" s="6" t="str">
        <f t="shared" si="57"/>
        <v>}</v>
      </c>
      <c r="X211" s="10" t="str">
        <f t="shared" si="60"/>
        <v>15%</v>
      </c>
      <c r="Y211" s="6" t="str">
        <f t="shared" si="61"/>
        <v>صنف لتسجيل موازنة المبيعات 2024</v>
      </c>
      <c r="Z211" s="6">
        <f t="shared" si="62"/>
        <v>1</v>
      </c>
      <c r="AA211" s="29">
        <f t="shared" si="63"/>
        <v>284420</v>
      </c>
    </row>
    <row r="212" spans="1:27" x14ac:dyDescent="0.2">
      <c r="A212" s="6" t="s">
        <v>796</v>
      </c>
      <c r="B212" s="7">
        <v>45383</v>
      </c>
      <c r="C212" s="7" t="str">
        <f t="shared" si="64"/>
        <v/>
      </c>
      <c r="D212" s="7">
        <v>45412</v>
      </c>
      <c r="E212" s="7" t="str">
        <f t="shared" si="65"/>
        <v/>
      </c>
      <c r="F212" s="7" t="str">
        <f t="shared" si="66"/>
        <v/>
      </c>
      <c r="G212" s="6">
        <v>0</v>
      </c>
      <c r="H212" s="9">
        <f t="shared" si="51"/>
        <v>0</v>
      </c>
      <c r="I212" s="6" t="str">
        <f>VLOOKUP(K212,'Customers VS CC'!$A$1:$G$9999,4,FALSE)</f>
        <v>شركة الراشد للتجارة والمقاولات</v>
      </c>
      <c r="J212" s="6" t="str">
        <f t="shared" si="67"/>
        <v/>
      </c>
      <c r="K212" s="6">
        <v>10088</v>
      </c>
      <c r="L212" s="6">
        <f>VLOOKUP(K212,'CC Odoo'!$A$1:$E$998,4,FALSE)</f>
        <v>860</v>
      </c>
      <c r="M212" s="6" t="str">
        <f t="shared" si="52"/>
        <v>{"860": 100.0}</v>
      </c>
      <c r="N212" s="6" t="str">
        <f t="shared" si="58"/>
        <v>2010306</v>
      </c>
      <c r="O212" s="7">
        <v>45442</v>
      </c>
      <c r="P212" s="7" t="str">
        <f t="shared" si="59"/>
        <v/>
      </c>
      <c r="R212" s="6" t="str">
        <f t="shared" si="53"/>
        <v>{"</v>
      </c>
      <c r="S212" s="6" t="str">
        <f t="shared" si="54"/>
        <v>"</v>
      </c>
      <c r="T212" s="6" t="str">
        <f t="shared" si="55"/>
        <v xml:space="preserve">: </v>
      </c>
      <c r="U212" s="6" t="str">
        <f t="shared" si="56"/>
        <v>100.0</v>
      </c>
      <c r="V212" s="6" t="str">
        <f t="shared" si="57"/>
        <v>}</v>
      </c>
      <c r="X212" s="10" t="str">
        <f t="shared" si="60"/>
        <v>15%</v>
      </c>
      <c r="Y212" s="6" t="str">
        <f t="shared" si="61"/>
        <v>خصم دفعة مقدمة</v>
      </c>
      <c r="Z212" s="6">
        <f t="shared" si="62"/>
        <v>-1</v>
      </c>
      <c r="AA212" s="29">
        <f t="shared" si="63"/>
        <v>0</v>
      </c>
    </row>
    <row r="213" spans="1:27" x14ac:dyDescent="0.2">
      <c r="A213" s="6" t="s">
        <v>794</v>
      </c>
      <c r="B213" s="7">
        <v>45383</v>
      </c>
      <c r="C213" s="7">
        <f t="shared" si="64"/>
        <v>45383</v>
      </c>
      <c r="D213" s="7">
        <v>45412</v>
      </c>
      <c r="E213" s="7">
        <f t="shared" si="65"/>
        <v>45412</v>
      </c>
      <c r="F213" s="7">
        <f t="shared" si="66"/>
        <v>45412</v>
      </c>
      <c r="G213" s="6">
        <v>8053885</v>
      </c>
      <c r="H213" s="9">
        <f t="shared" si="51"/>
        <v>8053885</v>
      </c>
      <c r="I213" s="6" t="str">
        <f>VLOOKUP(K213,'Customers VS CC'!$A$1:$G$9999,4,FALSE)</f>
        <v>شركة شابورجي بالونجي ميد ايست المحدوده</v>
      </c>
      <c r="J213" s="6" t="str">
        <f t="shared" si="67"/>
        <v>شركة شابورجي بالونجي ميد ايست المحدوده</v>
      </c>
      <c r="K213" s="6">
        <v>10256</v>
      </c>
      <c r="L213" s="6">
        <f>VLOOKUP(K213,'CC Odoo'!$A$1:$E$998,4,FALSE)</f>
        <v>1028</v>
      </c>
      <c r="M213" s="6" t="str">
        <f t="shared" si="52"/>
        <v>{"1028": 100.0}</v>
      </c>
      <c r="N213" s="6" t="str">
        <f t="shared" si="58"/>
        <v>4010202</v>
      </c>
      <c r="O213" s="7">
        <v>45426</v>
      </c>
      <c r="P213" s="7">
        <f t="shared" si="59"/>
        <v>45426</v>
      </c>
      <c r="R213" s="6" t="str">
        <f t="shared" si="53"/>
        <v>{"</v>
      </c>
      <c r="S213" s="6" t="str">
        <f t="shared" si="54"/>
        <v>"</v>
      </c>
      <c r="T213" s="6" t="str">
        <f t="shared" si="55"/>
        <v xml:space="preserve">: </v>
      </c>
      <c r="U213" s="6" t="str">
        <f t="shared" si="56"/>
        <v>100.0</v>
      </c>
      <c r="V213" s="6" t="str">
        <f t="shared" si="57"/>
        <v>}</v>
      </c>
      <c r="X213" s="10" t="str">
        <f t="shared" si="60"/>
        <v>15%</v>
      </c>
      <c r="Y213" s="6" t="str">
        <f t="shared" si="61"/>
        <v>صنف لتسجيل موازنة المبيعات 2024</v>
      </c>
      <c r="Z213" s="6">
        <f t="shared" si="62"/>
        <v>1</v>
      </c>
      <c r="AA213" s="29">
        <f t="shared" si="63"/>
        <v>8053885</v>
      </c>
    </row>
    <row r="214" spans="1:27" x14ac:dyDescent="0.2">
      <c r="A214" s="6" t="s">
        <v>795</v>
      </c>
      <c r="B214" s="7">
        <v>45383</v>
      </c>
      <c r="C214" s="7" t="str">
        <f t="shared" si="64"/>
        <v/>
      </c>
      <c r="D214" s="7">
        <v>45412</v>
      </c>
      <c r="E214" s="7" t="str">
        <f t="shared" si="65"/>
        <v/>
      </c>
      <c r="F214" s="7" t="str">
        <f t="shared" si="66"/>
        <v/>
      </c>
      <c r="G214" s="6">
        <v>1610777</v>
      </c>
      <c r="H214" s="9">
        <f t="shared" si="51"/>
        <v>1610777</v>
      </c>
      <c r="I214" s="6" t="str">
        <f>VLOOKUP(K214,'Customers VS CC'!$A$1:$G$9999,4,FALSE)</f>
        <v>شركة شابورجي بالونجي ميد ايست المحدوده</v>
      </c>
      <c r="J214" s="6" t="str">
        <f t="shared" si="67"/>
        <v/>
      </c>
      <c r="K214" s="6">
        <v>10256</v>
      </c>
      <c r="L214" s="6">
        <f>VLOOKUP(K214,'CC Odoo'!$A$1:$E$998,4,FALSE)</f>
        <v>1028</v>
      </c>
      <c r="M214" s="6" t="str">
        <f t="shared" si="52"/>
        <v>{"1028": 100.0}</v>
      </c>
      <c r="N214" s="6" t="str">
        <f t="shared" si="58"/>
        <v>101011002</v>
      </c>
      <c r="O214" s="7">
        <v>45426</v>
      </c>
      <c r="P214" s="7" t="str">
        <f t="shared" si="59"/>
        <v/>
      </c>
      <c r="R214" s="6" t="str">
        <f t="shared" si="53"/>
        <v>{"</v>
      </c>
      <c r="S214" s="6" t="str">
        <f t="shared" si="54"/>
        <v>"</v>
      </c>
      <c r="T214" s="6" t="str">
        <f t="shared" si="55"/>
        <v xml:space="preserve">: </v>
      </c>
      <c r="U214" s="6" t="str">
        <f t="shared" si="56"/>
        <v>100.0</v>
      </c>
      <c r="V214" s="6" t="str">
        <f t="shared" si="57"/>
        <v>}</v>
      </c>
      <c r="X214" s="10" t="str">
        <f t="shared" si="60"/>
        <v/>
      </c>
      <c r="Y214" s="6" t="str">
        <f t="shared" si="61"/>
        <v>خصم ضمان أعمال</v>
      </c>
      <c r="Z214" s="6">
        <f t="shared" si="62"/>
        <v>-1</v>
      </c>
      <c r="AA214" s="29">
        <f t="shared" si="63"/>
        <v>-1610777</v>
      </c>
    </row>
    <row r="215" spans="1:27" x14ac:dyDescent="0.2">
      <c r="A215" s="6" t="s">
        <v>796</v>
      </c>
      <c r="B215" s="7">
        <v>45383</v>
      </c>
      <c r="C215" s="7" t="str">
        <f t="shared" si="64"/>
        <v/>
      </c>
      <c r="D215" s="7">
        <v>45412</v>
      </c>
      <c r="E215" s="7" t="str">
        <f t="shared" si="65"/>
        <v/>
      </c>
      <c r="F215" s="7" t="str">
        <f t="shared" si="66"/>
        <v/>
      </c>
      <c r="G215" s="6">
        <v>805388.5</v>
      </c>
      <c r="H215" s="9">
        <f t="shared" si="51"/>
        <v>805389</v>
      </c>
      <c r="I215" s="6" t="str">
        <f>VLOOKUP(K215,'Customers VS CC'!$A$1:$G$9999,4,FALSE)</f>
        <v>شركة شابورجي بالونجي ميد ايست المحدوده</v>
      </c>
      <c r="J215" s="6" t="str">
        <f t="shared" si="67"/>
        <v/>
      </c>
      <c r="K215" s="6">
        <v>10256</v>
      </c>
      <c r="L215" s="6">
        <f>VLOOKUP(K215,'CC Odoo'!$A$1:$E$998,4,FALSE)</f>
        <v>1028</v>
      </c>
      <c r="M215" s="6" t="str">
        <f t="shared" si="52"/>
        <v>{"1028": 100.0}</v>
      </c>
      <c r="N215" s="6" t="str">
        <f t="shared" si="58"/>
        <v>2010306</v>
      </c>
      <c r="O215" s="7">
        <v>45426</v>
      </c>
      <c r="P215" s="7" t="str">
        <f t="shared" si="59"/>
        <v/>
      </c>
      <c r="R215" s="6" t="str">
        <f t="shared" si="53"/>
        <v>{"</v>
      </c>
      <c r="S215" s="6" t="str">
        <f t="shared" si="54"/>
        <v>"</v>
      </c>
      <c r="T215" s="6" t="str">
        <f t="shared" si="55"/>
        <v xml:space="preserve">: </v>
      </c>
      <c r="U215" s="6" t="str">
        <f t="shared" si="56"/>
        <v>100.0</v>
      </c>
      <c r="V215" s="6" t="str">
        <f t="shared" si="57"/>
        <v>}</v>
      </c>
      <c r="X215" s="10" t="str">
        <f t="shared" si="60"/>
        <v>15%</v>
      </c>
      <c r="Y215" s="6" t="str">
        <f t="shared" si="61"/>
        <v>خصم دفعة مقدمة</v>
      </c>
      <c r="Z215" s="6">
        <f t="shared" si="62"/>
        <v>-1</v>
      </c>
      <c r="AA215" s="29">
        <f t="shared" si="63"/>
        <v>-805389</v>
      </c>
    </row>
    <row r="216" spans="1:27" x14ac:dyDescent="0.2">
      <c r="A216" s="6" t="s">
        <v>794</v>
      </c>
      <c r="B216" s="7">
        <v>45383</v>
      </c>
      <c r="C216" s="7">
        <f t="shared" si="64"/>
        <v>45383</v>
      </c>
      <c r="D216" s="7">
        <v>45412</v>
      </c>
      <c r="E216" s="7">
        <f t="shared" si="65"/>
        <v>45412</v>
      </c>
      <c r="F216" s="7">
        <f t="shared" si="66"/>
        <v>45412</v>
      </c>
      <c r="G216" s="6">
        <v>600000</v>
      </c>
      <c r="H216" s="9">
        <f t="shared" si="51"/>
        <v>600000</v>
      </c>
      <c r="I216" s="6" t="str">
        <f>VLOOKUP(K216,'Customers VS CC'!$A$1:$G$9999,4,FALSE)</f>
        <v>شركة ارميتال للصناعات المعدنيه المحدوده</v>
      </c>
      <c r="J216" s="6" t="str">
        <f t="shared" si="67"/>
        <v>شركة ارميتال للصناعات المعدنيه المحدوده</v>
      </c>
      <c r="K216" s="6">
        <v>10080</v>
      </c>
      <c r="L216" s="6">
        <f>VLOOKUP(K216,'CC Odoo'!$A$1:$E$998,4,FALSE)</f>
        <v>854</v>
      </c>
      <c r="M216" s="6" t="str">
        <f t="shared" si="52"/>
        <v>{"854": 100.0}</v>
      </c>
      <c r="N216" s="6" t="str">
        <f t="shared" si="58"/>
        <v>4010202</v>
      </c>
      <c r="O216" s="7">
        <v>45502</v>
      </c>
      <c r="P216" s="7">
        <f t="shared" si="59"/>
        <v>45502</v>
      </c>
      <c r="R216" s="6" t="str">
        <f t="shared" si="53"/>
        <v>{"</v>
      </c>
      <c r="S216" s="6" t="str">
        <f t="shared" si="54"/>
        <v>"</v>
      </c>
      <c r="T216" s="6" t="str">
        <f t="shared" si="55"/>
        <v xml:space="preserve">: </v>
      </c>
      <c r="U216" s="6" t="str">
        <f t="shared" si="56"/>
        <v>100.0</v>
      </c>
      <c r="V216" s="6" t="str">
        <f t="shared" si="57"/>
        <v>}</v>
      </c>
      <c r="X216" s="10" t="str">
        <f t="shared" si="60"/>
        <v>15%</v>
      </c>
      <c r="Y216" s="6" t="str">
        <f t="shared" si="61"/>
        <v>صنف لتسجيل موازنة المبيعات 2024</v>
      </c>
      <c r="Z216" s="6">
        <f t="shared" si="62"/>
        <v>1</v>
      </c>
      <c r="AA216" s="29">
        <f t="shared" si="63"/>
        <v>600000</v>
      </c>
    </row>
    <row r="217" spans="1:27" x14ac:dyDescent="0.2">
      <c r="A217" s="6" t="s">
        <v>795</v>
      </c>
      <c r="B217" s="7">
        <v>45383</v>
      </c>
      <c r="C217" s="7" t="str">
        <f t="shared" si="64"/>
        <v/>
      </c>
      <c r="D217" s="7">
        <v>45412</v>
      </c>
      <c r="E217" s="7" t="str">
        <f t="shared" si="65"/>
        <v/>
      </c>
      <c r="F217" s="7" t="str">
        <f t="shared" si="66"/>
        <v/>
      </c>
      <c r="G217" s="6">
        <v>240000</v>
      </c>
      <c r="H217" s="9">
        <f t="shared" si="51"/>
        <v>240000</v>
      </c>
      <c r="I217" s="6" t="str">
        <f>VLOOKUP(K217,'Customers VS CC'!$A$1:$G$9999,4,FALSE)</f>
        <v>شركة ارميتال للصناعات المعدنيه المحدوده</v>
      </c>
      <c r="J217" s="6" t="str">
        <f t="shared" si="67"/>
        <v/>
      </c>
      <c r="K217" s="6">
        <v>10080</v>
      </c>
      <c r="L217" s="6">
        <f>VLOOKUP(K217,'CC Odoo'!$A$1:$E$998,4,FALSE)</f>
        <v>854</v>
      </c>
      <c r="M217" s="6" t="str">
        <f t="shared" si="52"/>
        <v>{"854": 100.0}</v>
      </c>
      <c r="N217" s="6" t="str">
        <f t="shared" si="58"/>
        <v>101011002</v>
      </c>
      <c r="O217" s="7">
        <v>45502</v>
      </c>
      <c r="P217" s="7" t="str">
        <f t="shared" si="59"/>
        <v/>
      </c>
      <c r="R217" s="6" t="str">
        <f t="shared" si="53"/>
        <v>{"</v>
      </c>
      <c r="S217" s="6" t="str">
        <f t="shared" si="54"/>
        <v>"</v>
      </c>
      <c r="T217" s="6" t="str">
        <f t="shared" si="55"/>
        <v xml:space="preserve">: </v>
      </c>
      <c r="U217" s="6" t="str">
        <f t="shared" si="56"/>
        <v>100.0</v>
      </c>
      <c r="V217" s="6" t="str">
        <f t="shared" si="57"/>
        <v>}</v>
      </c>
      <c r="X217" s="10" t="str">
        <f t="shared" si="60"/>
        <v/>
      </c>
      <c r="Y217" s="6" t="str">
        <f t="shared" si="61"/>
        <v>خصم ضمان أعمال</v>
      </c>
      <c r="Z217" s="6">
        <f t="shared" si="62"/>
        <v>-1</v>
      </c>
      <c r="AA217" s="29">
        <f t="shared" si="63"/>
        <v>-240000</v>
      </c>
    </row>
    <row r="218" spans="1:27" x14ac:dyDescent="0.2">
      <c r="A218" s="6" t="s">
        <v>796</v>
      </c>
      <c r="B218" s="7">
        <v>45383</v>
      </c>
      <c r="C218" s="7" t="str">
        <f t="shared" si="64"/>
        <v/>
      </c>
      <c r="D218" s="7">
        <v>45412</v>
      </c>
      <c r="E218" s="7" t="str">
        <f t="shared" si="65"/>
        <v/>
      </c>
      <c r="F218" s="7" t="str">
        <f t="shared" si="66"/>
        <v/>
      </c>
      <c r="G218" s="6">
        <v>60000</v>
      </c>
      <c r="H218" s="9">
        <f t="shared" si="51"/>
        <v>60000</v>
      </c>
      <c r="I218" s="6" t="str">
        <f>VLOOKUP(K218,'Customers VS CC'!$A$1:$G$9999,4,FALSE)</f>
        <v>شركة ارميتال للصناعات المعدنيه المحدوده</v>
      </c>
      <c r="J218" s="6" t="str">
        <f t="shared" si="67"/>
        <v/>
      </c>
      <c r="K218" s="6">
        <v>10080</v>
      </c>
      <c r="L218" s="6">
        <f>VLOOKUP(K218,'CC Odoo'!$A$1:$E$998,4,FALSE)</f>
        <v>854</v>
      </c>
      <c r="M218" s="6" t="str">
        <f t="shared" si="52"/>
        <v>{"854": 100.0}</v>
      </c>
      <c r="N218" s="6" t="str">
        <f t="shared" si="58"/>
        <v>2010306</v>
      </c>
      <c r="O218" s="7">
        <v>45502</v>
      </c>
      <c r="P218" s="7" t="str">
        <f t="shared" si="59"/>
        <v/>
      </c>
      <c r="R218" s="6" t="str">
        <f t="shared" si="53"/>
        <v>{"</v>
      </c>
      <c r="S218" s="6" t="str">
        <f t="shared" si="54"/>
        <v>"</v>
      </c>
      <c r="T218" s="6" t="str">
        <f t="shared" si="55"/>
        <v xml:space="preserve">: </v>
      </c>
      <c r="U218" s="6" t="str">
        <f t="shared" si="56"/>
        <v>100.0</v>
      </c>
      <c r="V218" s="6" t="str">
        <f t="shared" si="57"/>
        <v>}</v>
      </c>
      <c r="X218" s="10" t="str">
        <f t="shared" si="60"/>
        <v>15%</v>
      </c>
      <c r="Y218" s="6" t="str">
        <f t="shared" si="61"/>
        <v>خصم دفعة مقدمة</v>
      </c>
      <c r="Z218" s="6">
        <f t="shared" si="62"/>
        <v>-1</v>
      </c>
      <c r="AA218" s="29">
        <f t="shared" si="63"/>
        <v>-60000</v>
      </c>
    </row>
    <row r="219" spans="1:27" x14ac:dyDescent="0.2">
      <c r="A219" s="6" t="s">
        <v>794</v>
      </c>
      <c r="B219" s="7">
        <v>45383</v>
      </c>
      <c r="C219" s="7">
        <f t="shared" si="64"/>
        <v>45383</v>
      </c>
      <c r="D219" s="7">
        <v>45412</v>
      </c>
      <c r="E219" s="7">
        <f t="shared" si="65"/>
        <v>45412</v>
      </c>
      <c r="F219" s="7">
        <f t="shared" si="66"/>
        <v>45412</v>
      </c>
      <c r="G219" s="6">
        <v>1247264.7420000001</v>
      </c>
      <c r="H219" s="9">
        <f t="shared" si="51"/>
        <v>1247265</v>
      </c>
      <c r="I219" s="6" t="str">
        <f>VLOOKUP(K219,'Customers VS CC'!$A$1:$G$9999,4,FALSE)</f>
        <v>AL mishraq project - saudico-Steel</v>
      </c>
      <c r="J219" s="6" t="str">
        <f t="shared" si="67"/>
        <v>AL mishraq project - saudico-Steel</v>
      </c>
      <c r="K219" s="6">
        <v>10253</v>
      </c>
      <c r="L219" s="6">
        <f>VLOOKUP(K219,'CC Odoo'!$A$1:$E$998,4,FALSE)</f>
        <v>1025</v>
      </c>
      <c r="M219" s="6" t="str">
        <f t="shared" si="52"/>
        <v>{"1025": 100.0}</v>
      </c>
      <c r="N219" s="6" t="str">
        <f t="shared" si="58"/>
        <v>4010202</v>
      </c>
      <c r="O219" s="7">
        <v>45457</v>
      </c>
      <c r="P219" s="7">
        <f t="shared" si="59"/>
        <v>45457</v>
      </c>
      <c r="R219" s="6" t="str">
        <f t="shared" si="53"/>
        <v>{"</v>
      </c>
      <c r="S219" s="6" t="str">
        <f t="shared" si="54"/>
        <v>"</v>
      </c>
      <c r="T219" s="6" t="str">
        <f t="shared" si="55"/>
        <v xml:space="preserve">: </v>
      </c>
      <c r="U219" s="6" t="str">
        <f t="shared" si="56"/>
        <v>100.0</v>
      </c>
      <c r="V219" s="6" t="str">
        <f t="shared" si="57"/>
        <v>}</v>
      </c>
      <c r="X219" s="10" t="str">
        <f t="shared" si="60"/>
        <v>15%</v>
      </c>
      <c r="Y219" s="6" t="str">
        <f t="shared" si="61"/>
        <v>صنف لتسجيل موازنة المبيعات 2024</v>
      </c>
      <c r="Z219" s="6">
        <f t="shared" si="62"/>
        <v>1</v>
      </c>
      <c r="AA219" s="29">
        <f t="shared" si="63"/>
        <v>1247265</v>
      </c>
    </row>
    <row r="220" spans="1:27" x14ac:dyDescent="0.2">
      <c r="A220" s="6" t="s">
        <v>795</v>
      </c>
      <c r="B220" s="7">
        <v>45383</v>
      </c>
      <c r="C220" s="7" t="str">
        <f t="shared" si="64"/>
        <v/>
      </c>
      <c r="D220" s="7">
        <v>45412</v>
      </c>
      <c r="E220" s="7" t="str">
        <f t="shared" si="65"/>
        <v/>
      </c>
      <c r="F220" s="7" t="str">
        <f t="shared" si="66"/>
        <v/>
      </c>
      <c r="G220" s="6">
        <v>498905.89680000005</v>
      </c>
      <c r="H220" s="9">
        <f t="shared" si="51"/>
        <v>498906</v>
      </c>
      <c r="I220" s="6" t="str">
        <f>VLOOKUP(K220,'Customers VS CC'!$A$1:$G$9999,4,FALSE)</f>
        <v>AL mishraq project - saudico-Steel</v>
      </c>
      <c r="J220" s="6" t="str">
        <f t="shared" si="67"/>
        <v/>
      </c>
      <c r="K220" s="6">
        <v>10253</v>
      </c>
      <c r="L220" s="6">
        <f>VLOOKUP(K220,'CC Odoo'!$A$1:$E$998,4,FALSE)</f>
        <v>1025</v>
      </c>
      <c r="M220" s="6" t="str">
        <f t="shared" si="52"/>
        <v>{"1025": 100.0}</v>
      </c>
      <c r="N220" s="6" t="str">
        <f t="shared" si="58"/>
        <v>101011002</v>
      </c>
      <c r="O220" s="7">
        <v>45457</v>
      </c>
      <c r="P220" s="7" t="str">
        <f t="shared" si="59"/>
        <v/>
      </c>
      <c r="R220" s="6" t="str">
        <f t="shared" si="53"/>
        <v>{"</v>
      </c>
      <c r="S220" s="6" t="str">
        <f t="shared" si="54"/>
        <v>"</v>
      </c>
      <c r="T220" s="6" t="str">
        <f t="shared" si="55"/>
        <v xml:space="preserve">: </v>
      </c>
      <c r="U220" s="6" t="str">
        <f t="shared" si="56"/>
        <v>100.0</v>
      </c>
      <c r="V220" s="6" t="str">
        <f t="shared" si="57"/>
        <v>}</v>
      </c>
      <c r="X220" s="10" t="str">
        <f t="shared" si="60"/>
        <v/>
      </c>
      <c r="Y220" s="6" t="str">
        <f t="shared" si="61"/>
        <v>خصم ضمان أعمال</v>
      </c>
      <c r="Z220" s="6">
        <f t="shared" si="62"/>
        <v>-1</v>
      </c>
      <c r="AA220" s="29">
        <f t="shared" si="63"/>
        <v>-498906</v>
      </c>
    </row>
    <row r="221" spans="1:27" x14ac:dyDescent="0.2">
      <c r="A221" s="6" t="s">
        <v>796</v>
      </c>
      <c r="B221" s="7">
        <v>45383</v>
      </c>
      <c r="C221" s="7" t="str">
        <f t="shared" si="64"/>
        <v/>
      </c>
      <c r="D221" s="7">
        <v>45412</v>
      </c>
      <c r="E221" s="7" t="str">
        <f t="shared" si="65"/>
        <v/>
      </c>
      <c r="F221" s="7" t="str">
        <f t="shared" si="66"/>
        <v/>
      </c>
      <c r="G221" s="6">
        <v>124726.47420000001</v>
      </c>
      <c r="H221" s="9">
        <f t="shared" si="51"/>
        <v>124726</v>
      </c>
      <c r="I221" s="6" t="str">
        <f>VLOOKUP(K221,'Customers VS CC'!$A$1:$G$9999,4,FALSE)</f>
        <v>AL mishraq project - saudico-Steel</v>
      </c>
      <c r="J221" s="6" t="str">
        <f t="shared" si="67"/>
        <v/>
      </c>
      <c r="K221" s="6">
        <v>10253</v>
      </c>
      <c r="L221" s="6">
        <f>VLOOKUP(K221,'CC Odoo'!$A$1:$E$998,4,FALSE)</f>
        <v>1025</v>
      </c>
      <c r="M221" s="6" t="str">
        <f t="shared" si="52"/>
        <v>{"1025": 100.0}</v>
      </c>
      <c r="N221" s="6" t="str">
        <f t="shared" si="58"/>
        <v>2010306</v>
      </c>
      <c r="O221" s="7">
        <v>45457</v>
      </c>
      <c r="P221" s="7" t="str">
        <f t="shared" si="59"/>
        <v/>
      </c>
      <c r="R221" s="6" t="str">
        <f t="shared" si="53"/>
        <v>{"</v>
      </c>
      <c r="S221" s="6" t="str">
        <f t="shared" si="54"/>
        <v>"</v>
      </c>
      <c r="T221" s="6" t="str">
        <f t="shared" si="55"/>
        <v xml:space="preserve">: </v>
      </c>
      <c r="U221" s="6" t="str">
        <f t="shared" si="56"/>
        <v>100.0</v>
      </c>
      <c r="V221" s="6" t="str">
        <f t="shared" si="57"/>
        <v>}</v>
      </c>
      <c r="X221" s="10" t="str">
        <f t="shared" si="60"/>
        <v>15%</v>
      </c>
      <c r="Y221" s="6" t="str">
        <f t="shared" si="61"/>
        <v>خصم دفعة مقدمة</v>
      </c>
      <c r="Z221" s="6">
        <f t="shared" si="62"/>
        <v>-1</v>
      </c>
      <c r="AA221" s="29">
        <f t="shared" si="63"/>
        <v>-124726</v>
      </c>
    </row>
    <row r="222" spans="1:27" x14ac:dyDescent="0.2">
      <c r="A222" s="6" t="s">
        <v>794</v>
      </c>
      <c r="B222" s="7">
        <v>45383</v>
      </c>
      <c r="C222" s="7">
        <f t="shared" si="64"/>
        <v>45383</v>
      </c>
      <c r="D222" s="7">
        <v>45412</v>
      </c>
      <c r="E222" s="7">
        <f t="shared" si="65"/>
        <v>45412</v>
      </c>
      <c r="F222" s="7">
        <f t="shared" si="66"/>
        <v>45412</v>
      </c>
      <c r="G222" s="6">
        <v>3000000</v>
      </c>
      <c r="H222" s="9">
        <f t="shared" si="51"/>
        <v>3000000</v>
      </c>
      <c r="I222" s="6" t="str">
        <f>VLOOKUP(K222,'Customers VS CC'!$A$1:$G$9999,4,FALSE)</f>
        <v>شركة بى اى سى العربية المحدودة</v>
      </c>
      <c r="J222" s="6" t="str">
        <f t="shared" si="67"/>
        <v>شركة بى اى سى العربية المحدودة</v>
      </c>
      <c r="K222" s="6">
        <v>10234</v>
      </c>
      <c r="L222" s="6">
        <f>VLOOKUP(K222,'CC Odoo'!$A$1:$E$998,4,FALSE)</f>
        <v>1006</v>
      </c>
      <c r="M222" s="6" t="str">
        <f t="shared" si="52"/>
        <v>{"1006": 100.0}</v>
      </c>
      <c r="N222" s="6" t="str">
        <f t="shared" si="58"/>
        <v>4010202</v>
      </c>
      <c r="O222" s="7">
        <v>45442</v>
      </c>
      <c r="P222" s="7">
        <f t="shared" si="59"/>
        <v>45442</v>
      </c>
      <c r="R222" s="6" t="str">
        <f t="shared" si="53"/>
        <v>{"</v>
      </c>
      <c r="S222" s="6" t="str">
        <f t="shared" si="54"/>
        <v>"</v>
      </c>
      <c r="T222" s="6" t="str">
        <f t="shared" si="55"/>
        <v xml:space="preserve">: </v>
      </c>
      <c r="U222" s="6" t="str">
        <f t="shared" si="56"/>
        <v>100.0</v>
      </c>
      <c r="V222" s="6" t="str">
        <f t="shared" si="57"/>
        <v>}</v>
      </c>
      <c r="X222" s="10" t="str">
        <f t="shared" si="60"/>
        <v>15%</v>
      </c>
      <c r="Y222" s="6" t="str">
        <f t="shared" si="61"/>
        <v>صنف لتسجيل موازنة المبيعات 2024</v>
      </c>
      <c r="Z222" s="6">
        <f t="shared" si="62"/>
        <v>1</v>
      </c>
      <c r="AA222" s="29">
        <f t="shared" si="63"/>
        <v>3000000</v>
      </c>
    </row>
    <row r="223" spans="1:27" x14ac:dyDescent="0.2">
      <c r="A223" s="6" t="s">
        <v>795</v>
      </c>
      <c r="B223" s="7">
        <v>45383</v>
      </c>
      <c r="C223" s="7" t="str">
        <f t="shared" si="64"/>
        <v/>
      </c>
      <c r="D223" s="7">
        <v>45412</v>
      </c>
      <c r="E223" s="7" t="str">
        <f t="shared" si="65"/>
        <v/>
      </c>
      <c r="F223" s="7" t="str">
        <f t="shared" si="66"/>
        <v/>
      </c>
      <c r="G223" s="6">
        <v>750000</v>
      </c>
      <c r="H223" s="9">
        <f t="shared" si="51"/>
        <v>750000</v>
      </c>
      <c r="I223" s="6" t="str">
        <f>VLOOKUP(K223,'Customers VS CC'!$A$1:$G$9999,4,FALSE)</f>
        <v>شركة بى اى سى العربية المحدودة</v>
      </c>
      <c r="J223" s="6" t="str">
        <f t="shared" si="67"/>
        <v/>
      </c>
      <c r="K223" s="6">
        <v>10234</v>
      </c>
      <c r="L223" s="6">
        <f>VLOOKUP(K223,'CC Odoo'!$A$1:$E$998,4,FALSE)</f>
        <v>1006</v>
      </c>
      <c r="M223" s="6" t="str">
        <f t="shared" si="52"/>
        <v>{"1006": 100.0}</v>
      </c>
      <c r="N223" s="6" t="str">
        <f t="shared" si="58"/>
        <v>101011002</v>
      </c>
      <c r="O223" s="7">
        <v>45442</v>
      </c>
      <c r="P223" s="7" t="str">
        <f t="shared" si="59"/>
        <v/>
      </c>
      <c r="R223" s="6" t="str">
        <f t="shared" si="53"/>
        <v>{"</v>
      </c>
      <c r="S223" s="6" t="str">
        <f t="shared" si="54"/>
        <v>"</v>
      </c>
      <c r="T223" s="6" t="str">
        <f t="shared" si="55"/>
        <v xml:space="preserve">: </v>
      </c>
      <c r="U223" s="6" t="str">
        <f t="shared" si="56"/>
        <v>100.0</v>
      </c>
      <c r="V223" s="6" t="str">
        <f t="shared" si="57"/>
        <v>}</v>
      </c>
      <c r="X223" s="10" t="str">
        <f t="shared" si="60"/>
        <v/>
      </c>
      <c r="Y223" s="6" t="str">
        <f t="shared" si="61"/>
        <v>خصم ضمان أعمال</v>
      </c>
      <c r="Z223" s="6">
        <f t="shared" si="62"/>
        <v>-1</v>
      </c>
      <c r="AA223" s="29">
        <f t="shared" si="63"/>
        <v>-750000</v>
      </c>
    </row>
    <row r="224" spans="1:27" x14ac:dyDescent="0.2">
      <c r="A224" s="6" t="s">
        <v>796</v>
      </c>
      <c r="B224" s="7">
        <v>45383</v>
      </c>
      <c r="C224" s="7" t="str">
        <f t="shared" si="64"/>
        <v/>
      </c>
      <c r="D224" s="7">
        <v>45412</v>
      </c>
      <c r="E224" s="7" t="str">
        <f t="shared" si="65"/>
        <v/>
      </c>
      <c r="F224" s="7" t="str">
        <f t="shared" si="66"/>
        <v/>
      </c>
      <c r="G224" s="6">
        <v>300000</v>
      </c>
      <c r="H224" s="9">
        <f t="shared" si="51"/>
        <v>300000</v>
      </c>
      <c r="I224" s="6" t="str">
        <f>VLOOKUP(K224,'Customers VS CC'!$A$1:$G$9999,4,FALSE)</f>
        <v>شركة بى اى سى العربية المحدودة</v>
      </c>
      <c r="J224" s="6" t="str">
        <f t="shared" si="67"/>
        <v/>
      </c>
      <c r="K224" s="6">
        <v>10234</v>
      </c>
      <c r="L224" s="6">
        <f>VLOOKUP(K224,'CC Odoo'!$A$1:$E$998,4,FALSE)</f>
        <v>1006</v>
      </c>
      <c r="M224" s="6" t="str">
        <f t="shared" si="52"/>
        <v>{"1006": 100.0}</v>
      </c>
      <c r="N224" s="6" t="str">
        <f t="shared" si="58"/>
        <v>2010306</v>
      </c>
      <c r="O224" s="7">
        <v>45442</v>
      </c>
      <c r="P224" s="7" t="str">
        <f t="shared" si="59"/>
        <v/>
      </c>
      <c r="R224" s="6" t="str">
        <f t="shared" si="53"/>
        <v>{"</v>
      </c>
      <c r="S224" s="6" t="str">
        <f t="shared" si="54"/>
        <v>"</v>
      </c>
      <c r="T224" s="6" t="str">
        <f t="shared" si="55"/>
        <v xml:space="preserve">: </v>
      </c>
      <c r="U224" s="6" t="str">
        <f t="shared" si="56"/>
        <v>100.0</v>
      </c>
      <c r="V224" s="6" t="str">
        <f t="shared" si="57"/>
        <v>}</v>
      </c>
      <c r="X224" s="10" t="str">
        <f t="shared" si="60"/>
        <v>15%</v>
      </c>
      <c r="Y224" s="6" t="str">
        <f t="shared" si="61"/>
        <v>خصم دفعة مقدمة</v>
      </c>
      <c r="Z224" s="6">
        <f t="shared" si="62"/>
        <v>-1</v>
      </c>
      <c r="AA224" s="29">
        <f t="shared" si="63"/>
        <v>-300000</v>
      </c>
    </row>
    <row r="225" spans="1:27" x14ac:dyDescent="0.2">
      <c r="A225" s="6" t="s">
        <v>794</v>
      </c>
      <c r="B225" s="7">
        <v>45383</v>
      </c>
      <c r="C225" s="7">
        <f t="shared" si="64"/>
        <v>45383</v>
      </c>
      <c r="D225" s="7">
        <v>45412</v>
      </c>
      <c r="E225" s="7">
        <f t="shared" si="65"/>
        <v>45412</v>
      </c>
      <c r="F225" s="7">
        <f t="shared" si="66"/>
        <v>45412</v>
      </c>
      <c r="G225" s="6">
        <v>1097201.95</v>
      </c>
      <c r="H225" s="9">
        <f t="shared" si="51"/>
        <v>1097202</v>
      </c>
      <c r="I225" s="6" t="str">
        <f>VLOOKUP(K225,'Customers VS CC'!$A$1:$G$9999,4,FALSE)</f>
        <v>المشروع المشترك للأعمال المدنية</v>
      </c>
      <c r="J225" s="6" t="str">
        <f t="shared" si="67"/>
        <v>المشروع المشترك للأعمال المدنية</v>
      </c>
      <c r="K225" s="6">
        <v>10134</v>
      </c>
      <c r="L225" s="6">
        <f>VLOOKUP(K225,'CC Odoo'!$A$1:$E$998,4,FALSE)</f>
        <v>906</v>
      </c>
      <c r="M225" s="6" t="str">
        <f t="shared" si="52"/>
        <v>{"906": 100.0}</v>
      </c>
      <c r="N225" s="6" t="str">
        <f t="shared" si="58"/>
        <v>4010202</v>
      </c>
      <c r="O225" s="7">
        <v>45457</v>
      </c>
      <c r="P225" s="7">
        <f t="shared" si="59"/>
        <v>45457</v>
      </c>
      <c r="R225" s="6" t="str">
        <f t="shared" si="53"/>
        <v>{"</v>
      </c>
      <c r="S225" s="6" t="str">
        <f t="shared" si="54"/>
        <v>"</v>
      </c>
      <c r="T225" s="6" t="str">
        <f t="shared" si="55"/>
        <v xml:space="preserve">: </v>
      </c>
      <c r="U225" s="6" t="str">
        <f t="shared" si="56"/>
        <v>100.0</v>
      </c>
      <c r="V225" s="6" t="str">
        <f t="shared" si="57"/>
        <v>}</v>
      </c>
      <c r="X225" s="10" t="str">
        <f t="shared" si="60"/>
        <v>15%</v>
      </c>
      <c r="Y225" s="6" t="str">
        <f t="shared" si="61"/>
        <v>صنف لتسجيل موازنة المبيعات 2024</v>
      </c>
      <c r="Z225" s="6">
        <f t="shared" si="62"/>
        <v>1</v>
      </c>
      <c r="AA225" s="29">
        <f t="shared" si="63"/>
        <v>1097202</v>
      </c>
    </row>
    <row r="226" spans="1:27" x14ac:dyDescent="0.2">
      <c r="A226" s="6" t="s">
        <v>795</v>
      </c>
      <c r="B226" s="7">
        <v>45383</v>
      </c>
      <c r="C226" s="7" t="str">
        <f t="shared" si="64"/>
        <v/>
      </c>
      <c r="D226" s="7">
        <v>45412</v>
      </c>
      <c r="E226" s="7" t="str">
        <f t="shared" si="65"/>
        <v/>
      </c>
      <c r="F226" s="7" t="str">
        <f t="shared" si="66"/>
        <v/>
      </c>
      <c r="G226" s="6">
        <v>329160.58499999996</v>
      </c>
      <c r="H226" s="9">
        <f t="shared" si="51"/>
        <v>329161</v>
      </c>
      <c r="I226" s="6" t="str">
        <f>VLOOKUP(K226,'Customers VS CC'!$A$1:$G$9999,4,FALSE)</f>
        <v>المشروع المشترك للأعمال المدنية</v>
      </c>
      <c r="J226" s="6" t="str">
        <f t="shared" si="67"/>
        <v/>
      </c>
      <c r="K226" s="6">
        <v>10134</v>
      </c>
      <c r="L226" s="6">
        <f>VLOOKUP(K226,'CC Odoo'!$A$1:$E$998,4,FALSE)</f>
        <v>906</v>
      </c>
      <c r="M226" s="6" t="str">
        <f t="shared" si="52"/>
        <v>{"906": 100.0}</v>
      </c>
      <c r="N226" s="6" t="str">
        <f t="shared" si="58"/>
        <v>101011002</v>
      </c>
      <c r="O226" s="7">
        <v>45457</v>
      </c>
      <c r="P226" s="7" t="str">
        <f t="shared" si="59"/>
        <v/>
      </c>
      <c r="R226" s="6" t="str">
        <f t="shared" si="53"/>
        <v>{"</v>
      </c>
      <c r="S226" s="6" t="str">
        <f t="shared" si="54"/>
        <v>"</v>
      </c>
      <c r="T226" s="6" t="str">
        <f t="shared" si="55"/>
        <v xml:space="preserve">: </v>
      </c>
      <c r="U226" s="6" t="str">
        <f t="shared" si="56"/>
        <v>100.0</v>
      </c>
      <c r="V226" s="6" t="str">
        <f t="shared" si="57"/>
        <v>}</v>
      </c>
      <c r="X226" s="10" t="str">
        <f t="shared" si="60"/>
        <v/>
      </c>
      <c r="Y226" s="6" t="str">
        <f t="shared" si="61"/>
        <v>خصم ضمان أعمال</v>
      </c>
      <c r="Z226" s="6">
        <f t="shared" si="62"/>
        <v>-1</v>
      </c>
      <c r="AA226" s="29">
        <f t="shared" si="63"/>
        <v>-329161</v>
      </c>
    </row>
    <row r="227" spans="1:27" x14ac:dyDescent="0.2">
      <c r="A227" s="6" t="s">
        <v>796</v>
      </c>
      <c r="B227" s="7">
        <v>45383</v>
      </c>
      <c r="C227" s="7" t="str">
        <f t="shared" si="64"/>
        <v/>
      </c>
      <c r="D227" s="7">
        <v>45412</v>
      </c>
      <c r="E227" s="7" t="str">
        <f t="shared" si="65"/>
        <v/>
      </c>
      <c r="F227" s="7" t="str">
        <f t="shared" si="66"/>
        <v/>
      </c>
      <c r="G227" s="6">
        <v>219440.39</v>
      </c>
      <c r="H227" s="9">
        <f t="shared" si="51"/>
        <v>219440</v>
      </c>
      <c r="I227" s="6" t="str">
        <f>VLOOKUP(K227,'Customers VS CC'!$A$1:$G$9999,4,FALSE)</f>
        <v>المشروع المشترك للأعمال المدنية</v>
      </c>
      <c r="J227" s="6" t="str">
        <f t="shared" si="67"/>
        <v/>
      </c>
      <c r="K227" s="6">
        <v>10134</v>
      </c>
      <c r="L227" s="6">
        <f>VLOOKUP(K227,'CC Odoo'!$A$1:$E$998,4,FALSE)</f>
        <v>906</v>
      </c>
      <c r="M227" s="6" t="str">
        <f t="shared" si="52"/>
        <v>{"906": 100.0}</v>
      </c>
      <c r="N227" s="6" t="str">
        <f t="shared" si="58"/>
        <v>2010306</v>
      </c>
      <c r="O227" s="7">
        <v>45457</v>
      </c>
      <c r="P227" s="7" t="str">
        <f t="shared" si="59"/>
        <v/>
      </c>
      <c r="R227" s="6" t="str">
        <f t="shared" si="53"/>
        <v>{"</v>
      </c>
      <c r="S227" s="6" t="str">
        <f t="shared" si="54"/>
        <v>"</v>
      </c>
      <c r="T227" s="6" t="str">
        <f t="shared" si="55"/>
        <v xml:space="preserve">: </v>
      </c>
      <c r="U227" s="6" t="str">
        <f t="shared" si="56"/>
        <v>100.0</v>
      </c>
      <c r="V227" s="6" t="str">
        <f t="shared" si="57"/>
        <v>}</v>
      </c>
      <c r="X227" s="10" t="str">
        <f t="shared" si="60"/>
        <v>15%</v>
      </c>
      <c r="Y227" s="6" t="str">
        <f t="shared" si="61"/>
        <v>خصم دفعة مقدمة</v>
      </c>
      <c r="Z227" s="6">
        <f t="shared" si="62"/>
        <v>-1</v>
      </c>
      <c r="AA227" s="29">
        <f t="shared" si="63"/>
        <v>-219440</v>
      </c>
    </row>
    <row r="228" spans="1:27" x14ac:dyDescent="0.2">
      <c r="A228" s="6" t="s">
        <v>794</v>
      </c>
      <c r="B228" s="7">
        <v>45383</v>
      </c>
      <c r="C228" s="7">
        <f t="shared" si="64"/>
        <v>45383</v>
      </c>
      <c r="D228" s="7">
        <v>45412</v>
      </c>
      <c r="E228" s="7">
        <f t="shared" si="65"/>
        <v>45412</v>
      </c>
      <c r="F228" s="7">
        <f t="shared" si="66"/>
        <v>45412</v>
      </c>
      <c r="G228" s="6">
        <v>197752</v>
      </c>
      <c r="H228" s="9">
        <f t="shared" si="51"/>
        <v>197752</v>
      </c>
      <c r="I228" s="6" t="str">
        <f>VLOOKUP(K228,'Customers VS CC'!$A$1:$G$9999,4,FALSE)</f>
        <v>THE RED SEA REAL ESTATE COMPANY</v>
      </c>
      <c r="J228" s="6" t="str">
        <f t="shared" si="67"/>
        <v>THE RED SEA REAL ESTATE COMPANY</v>
      </c>
      <c r="K228" s="6">
        <v>10259</v>
      </c>
      <c r="L228" s="6">
        <f>VLOOKUP(K228,'CC Odoo'!$A$1:$E$998,4,FALSE)</f>
        <v>1031</v>
      </c>
      <c r="M228" s="6" t="str">
        <f t="shared" si="52"/>
        <v>{"1031": 100.0}</v>
      </c>
      <c r="N228" s="6" t="str">
        <f t="shared" si="58"/>
        <v>4010202</v>
      </c>
      <c r="O228" s="7">
        <v>45442</v>
      </c>
      <c r="P228" s="7">
        <f t="shared" si="59"/>
        <v>45442</v>
      </c>
      <c r="R228" s="6" t="str">
        <f t="shared" si="53"/>
        <v>{"</v>
      </c>
      <c r="S228" s="6" t="str">
        <f t="shared" si="54"/>
        <v>"</v>
      </c>
      <c r="T228" s="6" t="str">
        <f t="shared" si="55"/>
        <v xml:space="preserve">: </v>
      </c>
      <c r="U228" s="6" t="str">
        <f t="shared" si="56"/>
        <v>100.0</v>
      </c>
      <c r="V228" s="6" t="str">
        <f t="shared" si="57"/>
        <v>}</v>
      </c>
      <c r="X228" s="10" t="str">
        <f t="shared" si="60"/>
        <v>15%</v>
      </c>
      <c r="Y228" s="6" t="str">
        <f t="shared" si="61"/>
        <v>صنف لتسجيل موازنة المبيعات 2024</v>
      </c>
      <c r="Z228" s="6">
        <f t="shared" si="62"/>
        <v>1</v>
      </c>
      <c r="AA228" s="29">
        <f t="shared" si="63"/>
        <v>197752</v>
      </c>
    </row>
    <row r="229" spans="1:27" x14ac:dyDescent="0.2">
      <c r="A229" s="6" t="s">
        <v>795</v>
      </c>
      <c r="B229" s="7">
        <v>45383</v>
      </c>
      <c r="C229" s="7" t="str">
        <f t="shared" si="64"/>
        <v/>
      </c>
      <c r="D229" s="7">
        <v>45412</v>
      </c>
      <c r="E229" s="7" t="str">
        <f t="shared" si="65"/>
        <v/>
      </c>
      <c r="F229" s="7" t="str">
        <f t="shared" si="66"/>
        <v/>
      </c>
      <c r="G229" s="6">
        <v>19775.2</v>
      </c>
      <c r="H229" s="9">
        <f t="shared" si="51"/>
        <v>19775</v>
      </c>
      <c r="I229" s="6" t="str">
        <f>VLOOKUP(K229,'Customers VS CC'!$A$1:$G$9999,4,FALSE)</f>
        <v>THE RED SEA REAL ESTATE COMPANY</v>
      </c>
      <c r="J229" s="6" t="str">
        <f t="shared" si="67"/>
        <v/>
      </c>
      <c r="K229" s="6">
        <v>10259</v>
      </c>
      <c r="L229" s="6">
        <f>VLOOKUP(K229,'CC Odoo'!$A$1:$E$998,4,FALSE)</f>
        <v>1031</v>
      </c>
      <c r="M229" s="6" t="str">
        <f t="shared" si="52"/>
        <v>{"1031": 100.0}</v>
      </c>
      <c r="N229" s="6" t="str">
        <f t="shared" si="58"/>
        <v>101011002</v>
      </c>
      <c r="O229" s="7">
        <v>45442</v>
      </c>
      <c r="P229" s="7" t="str">
        <f t="shared" si="59"/>
        <v/>
      </c>
      <c r="R229" s="6" t="str">
        <f t="shared" si="53"/>
        <v>{"</v>
      </c>
      <c r="S229" s="6" t="str">
        <f t="shared" si="54"/>
        <v>"</v>
      </c>
      <c r="T229" s="6" t="str">
        <f t="shared" si="55"/>
        <v xml:space="preserve">: </v>
      </c>
      <c r="U229" s="6" t="str">
        <f t="shared" si="56"/>
        <v>100.0</v>
      </c>
      <c r="V229" s="6" t="str">
        <f t="shared" si="57"/>
        <v>}</v>
      </c>
      <c r="X229" s="10" t="str">
        <f t="shared" si="60"/>
        <v/>
      </c>
      <c r="Y229" s="6" t="str">
        <f t="shared" si="61"/>
        <v>خصم ضمان أعمال</v>
      </c>
      <c r="Z229" s="6">
        <f t="shared" si="62"/>
        <v>-1</v>
      </c>
      <c r="AA229" s="29">
        <f t="shared" si="63"/>
        <v>-19775</v>
      </c>
    </row>
    <row r="230" spans="1:27" x14ac:dyDescent="0.2">
      <c r="A230" s="6" t="s">
        <v>796</v>
      </c>
      <c r="B230" s="7">
        <v>45383</v>
      </c>
      <c r="C230" s="7" t="str">
        <f t="shared" si="64"/>
        <v/>
      </c>
      <c r="D230" s="7">
        <v>45412</v>
      </c>
      <c r="E230" s="7" t="str">
        <f t="shared" si="65"/>
        <v/>
      </c>
      <c r="F230" s="7" t="str">
        <f t="shared" si="66"/>
        <v/>
      </c>
      <c r="G230" s="6">
        <v>1977.5200000000002</v>
      </c>
      <c r="H230" s="9">
        <f t="shared" si="51"/>
        <v>1978</v>
      </c>
      <c r="I230" s="6" t="str">
        <f>VLOOKUP(K230,'Customers VS CC'!$A$1:$G$9999,4,FALSE)</f>
        <v>THE RED SEA REAL ESTATE COMPANY</v>
      </c>
      <c r="J230" s="6" t="str">
        <f t="shared" si="67"/>
        <v/>
      </c>
      <c r="K230" s="6">
        <v>10259</v>
      </c>
      <c r="L230" s="6">
        <f>VLOOKUP(K230,'CC Odoo'!$A$1:$E$998,4,FALSE)</f>
        <v>1031</v>
      </c>
      <c r="M230" s="6" t="str">
        <f t="shared" si="52"/>
        <v>{"1031": 100.0}</v>
      </c>
      <c r="N230" s="6" t="str">
        <f t="shared" si="58"/>
        <v>2010306</v>
      </c>
      <c r="O230" s="7">
        <v>45442</v>
      </c>
      <c r="P230" s="7" t="str">
        <f t="shared" si="59"/>
        <v/>
      </c>
      <c r="R230" s="6" t="str">
        <f t="shared" si="53"/>
        <v>{"</v>
      </c>
      <c r="S230" s="6" t="str">
        <f t="shared" si="54"/>
        <v>"</v>
      </c>
      <c r="T230" s="6" t="str">
        <f t="shared" si="55"/>
        <v xml:space="preserve">: </v>
      </c>
      <c r="U230" s="6" t="str">
        <f t="shared" si="56"/>
        <v>100.0</v>
      </c>
      <c r="V230" s="6" t="str">
        <f t="shared" si="57"/>
        <v>}</v>
      </c>
      <c r="X230" s="10" t="str">
        <f t="shared" si="60"/>
        <v>15%</v>
      </c>
      <c r="Y230" s="6" t="str">
        <f t="shared" si="61"/>
        <v>خصم دفعة مقدمة</v>
      </c>
      <c r="Z230" s="6">
        <f t="shared" si="62"/>
        <v>-1</v>
      </c>
      <c r="AA230" s="29">
        <f t="shared" si="63"/>
        <v>-1978</v>
      </c>
    </row>
    <row r="231" spans="1:27" x14ac:dyDescent="0.2">
      <c r="A231" s="6" t="s">
        <v>794</v>
      </c>
      <c r="B231" s="7">
        <v>45383</v>
      </c>
      <c r="C231" s="7">
        <f t="shared" si="64"/>
        <v>45383</v>
      </c>
      <c r="D231" s="7">
        <v>45412</v>
      </c>
      <c r="E231" s="7">
        <f t="shared" si="65"/>
        <v>45412</v>
      </c>
      <c r="F231" s="7">
        <f t="shared" si="66"/>
        <v>45412</v>
      </c>
      <c r="G231" s="6">
        <v>3000000</v>
      </c>
      <c r="H231" s="9">
        <f t="shared" si="51"/>
        <v>3000000</v>
      </c>
      <c r="I231" s="6" t="str">
        <f>VLOOKUP(K231,'Customers VS CC'!$A$1:$G$9999,4,FALSE)</f>
        <v>شركة بى اى سى العربية المحدودة</v>
      </c>
      <c r="J231" s="6" t="str">
        <f t="shared" si="67"/>
        <v>شركة بى اى سى العربية المحدودة</v>
      </c>
      <c r="K231" s="6">
        <v>10263</v>
      </c>
      <c r="L231" s="6">
        <f>VLOOKUP(K231,'CC Odoo'!$A$1:$E$998,4,FALSE)</f>
        <v>1035</v>
      </c>
      <c r="M231" s="6" t="str">
        <f t="shared" si="52"/>
        <v>{"1035": 100.0}</v>
      </c>
      <c r="N231" s="6" t="str">
        <f t="shared" si="58"/>
        <v>4010202</v>
      </c>
      <c r="O231" s="7">
        <v>45442</v>
      </c>
      <c r="P231" s="7">
        <f t="shared" si="59"/>
        <v>45442</v>
      </c>
      <c r="R231" s="6" t="str">
        <f t="shared" si="53"/>
        <v>{"</v>
      </c>
      <c r="S231" s="6" t="str">
        <f t="shared" si="54"/>
        <v>"</v>
      </c>
      <c r="T231" s="6" t="str">
        <f t="shared" si="55"/>
        <v xml:space="preserve">: </v>
      </c>
      <c r="U231" s="6" t="str">
        <f t="shared" si="56"/>
        <v>100.0</v>
      </c>
      <c r="V231" s="6" t="str">
        <f t="shared" si="57"/>
        <v>}</v>
      </c>
      <c r="X231" s="10" t="str">
        <f t="shared" si="60"/>
        <v>15%</v>
      </c>
      <c r="Y231" s="6" t="str">
        <f t="shared" si="61"/>
        <v>صنف لتسجيل موازنة المبيعات 2024</v>
      </c>
      <c r="Z231" s="6">
        <f t="shared" si="62"/>
        <v>1</v>
      </c>
      <c r="AA231" s="29">
        <f t="shared" si="63"/>
        <v>3000000</v>
      </c>
    </row>
    <row r="232" spans="1:27" x14ac:dyDescent="0.2">
      <c r="A232" s="6" t="s">
        <v>795</v>
      </c>
      <c r="B232" s="7">
        <v>45383</v>
      </c>
      <c r="C232" s="7" t="str">
        <f t="shared" si="64"/>
        <v/>
      </c>
      <c r="D232" s="7">
        <v>45412</v>
      </c>
      <c r="E232" s="7" t="str">
        <f t="shared" si="65"/>
        <v/>
      </c>
      <c r="F232" s="7" t="str">
        <f t="shared" si="66"/>
        <v/>
      </c>
      <c r="G232" s="6">
        <v>1500000</v>
      </c>
      <c r="H232" s="9">
        <f t="shared" si="51"/>
        <v>1500000</v>
      </c>
      <c r="I232" s="6" t="str">
        <f>VLOOKUP(K232,'Customers VS CC'!$A$1:$G$9999,4,FALSE)</f>
        <v>شركة بى اى سى العربية المحدودة</v>
      </c>
      <c r="J232" s="6" t="str">
        <f t="shared" si="67"/>
        <v/>
      </c>
      <c r="K232" s="6">
        <v>10263</v>
      </c>
      <c r="L232" s="6">
        <f>VLOOKUP(K232,'CC Odoo'!$A$1:$E$998,4,FALSE)</f>
        <v>1035</v>
      </c>
      <c r="M232" s="6" t="str">
        <f t="shared" si="52"/>
        <v>{"1035": 100.0}</v>
      </c>
      <c r="N232" s="6" t="str">
        <f t="shared" si="58"/>
        <v>101011002</v>
      </c>
      <c r="O232" s="7">
        <v>45442</v>
      </c>
      <c r="P232" s="7" t="str">
        <f t="shared" si="59"/>
        <v/>
      </c>
      <c r="R232" s="6" t="str">
        <f t="shared" si="53"/>
        <v>{"</v>
      </c>
      <c r="S232" s="6" t="str">
        <f t="shared" si="54"/>
        <v>"</v>
      </c>
      <c r="T232" s="6" t="str">
        <f t="shared" si="55"/>
        <v xml:space="preserve">: </v>
      </c>
      <c r="U232" s="6" t="str">
        <f t="shared" si="56"/>
        <v>100.0</v>
      </c>
      <c r="V232" s="6" t="str">
        <f t="shared" si="57"/>
        <v>}</v>
      </c>
      <c r="X232" s="10" t="str">
        <f t="shared" si="60"/>
        <v/>
      </c>
      <c r="Y232" s="6" t="str">
        <f t="shared" si="61"/>
        <v>خصم ضمان أعمال</v>
      </c>
      <c r="Z232" s="6">
        <f t="shared" si="62"/>
        <v>-1</v>
      </c>
      <c r="AA232" s="29">
        <f t="shared" si="63"/>
        <v>-1500000</v>
      </c>
    </row>
    <row r="233" spans="1:27" x14ac:dyDescent="0.2">
      <c r="A233" s="6" t="s">
        <v>796</v>
      </c>
      <c r="B233" s="7">
        <v>45383</v>
      </c>
      <c r="C233" s="7" t="str">
        <f t="shared" si="64"/>
        <v/>
      </c>
      <c r="D233" s="7">
        <v>45412</v>
      </c>
      <c r="E233" s="7" t="str">
        <f t="shared" si="65"/>
        <v/>
      </c>
      <c r="F233" s="7" t="str">
        <f t="shared" si="66"/>
        <v/>
      </c>
      <c r="G233" s="6">
        <v>300000</v>
      </c>
      <c r="H233" s="9">
        <f t="shared" si="51"/>
        <v>300000</v>
      </c>
      <c r="I233" s="6" t="str">
        <f>VLOOKUP(K233,'Customers VS CC'!$A$1:$G$9999,4,FALSE)</f>
        <v>شركة بى اى سى العربية المحدودة</v>
      </c>
      <c r="J233" s="6" t="str">
        <f t="shared" si="67"/>
        <v/>
      </c>
      <c r="K233" s="6">
        <v>10263</v>
      </c>
      <c r="L233" s="6">
        <f>VLOOKUP(K233,'CC Odoo'!$A$1:$E$998,4,FALSE)</f>
        <v>1035</v>
      </c>
      <c r="M233" s="6" t="str">
        <f t="shared" si="52"/>
        <v>{"1035": 100.0}</v>
      </c>
      <c r="N233" s="6" t="str">
        <f t="shared" si="58"/>
        <v>2010306</v>
      </c>
      <c r="O233" s="7">
        <v>45442</v>
      </c>
      <c r="P233" s="7" t="str">
        <f t="shared" si="59"/>
        <v/>
      </c>
      <c r="R233" s="6" t="str">
        <f t="shared" si="53"/>
        <v>{"</v>
      </c>
      <c r="S233" s="6" t="str">
        <f t="shared" si="54"/>
        <v>"</v>
      </c>
      <c r="T233" s="6" t="str">
        <f t="shared" si="55"/>
        <v xml:space="preserve">: </v>
      </c>
      <c r="U233" s="6" t="str">
        <f t="shared" si="56"/>
        <v>100.0</v>
      </c>
      <c r="V233" s="6" t="str">
        <f t="shared" si="57"/>
        <v>}</v>
      </c>
      <c r="X233" s="10" t="str">
        <f t="shared" si="60"/>
        <v>15%</v>
      </c>
      <c r="Y233" s="6" t="str">
        <f t="shared" si="61"/>
        <v>خصم دفعة مقدمة</v>
      </c>
      <c r="Z233" s="6">
        <f t="shared" si="62"/>
        <v>-1</v>
      </c>
      <c r="AA233" s="29">
        <f t="shared" si="63"/>
        <v>-300000</v>
      </c>
    </row>
    <row r="234" spans="1:27" x14ac:dyDescent="0.2">
      <c r="A234" s="6" t="s">
        <v>794</v>
      </c>
      <c r="B234" s="7">
        <v>45383</v>
      </c>
      <c r="C234" s="7">
        <f t="shared" si="64"/>
        <v>45383</v>
      </c>
      <c r="D234" s="7">
        <v>45412</v>
      </c>
      <c r="E234" s="7">
        <f t="shared" si="65"/>
        <v>45412</v>
      </c>
      <c r="F234" s="7">
        <f t="shared" si="66"/>
        <v>45412</v>
      </c>
      <c r="G234" s="6">
        <v>4824000</v>
      </c>
      <c r="H234" s="9">
        <f t="shared" si="51"/>
        <v>4824000</v>
      </c>
      <c r="I234" s="6" t="str">
        <f>VLOOKUP(K234,'Customers VS CC'!$A$1:$G$9999,4,FALSE)</f>
        <v>HASSAN ALLAM CONSTRUCTION</v>
      </c>
      <c r="J234" s="6" t="str">
        <f t="shared" si="67"/>
        <v>HASSAN ALLAM CONSTRUCTION</v>
      </c>
      <c r="K234" s="6">
        <v>10262</v>
      </c>
      <c r="L234" s="6">
        <f>VLOOKUP(K234,'CC Odoo'!$A$1:$E$998,4,FALSE)</f>
        <v>1034</v>
      </c>
      <c r="M234" s="6" t="str">
        <f t="shared" si="52"/>
        <v>{"1034": 100.0}</v>
      </c>
      <c r="N234" s="6" t="str">
        <f t="shared" si="58"/>
        <v>4010202</v>
      </c>
      <c r="O234" s="7">
        <v>45426</v>
      </c>
      <c r="P234" s="7">
        <f t="shared" si="59"/>
        <v>45426</v>
      </c>
      <c r="R234" s="6" t="str">
        <f t="shared" si="53"/>
        <v>{"</v>
      </c>
      <c r="S234" s="6" t="str">
        <f t="shared" si="54"/>
        <v>"</v>
      </c>
      <c r="T234" s="6" t="str">
        <f t="shared" si="55"/>
        <v xml:space="preserve">: </v>
      </c>
      <c r="U234" s="6" t="str">
        <f t="shared" si="56"/>
        <v>100.0</v>
      </c>
      <c r="V234" s="6" t="str">
        <f t="shared" si="57"/>
        <v>}</v>
      </c>
      <c r="X234" s="10" t="str">
        <f t="shared" si="60"/>
        <v>15%</v>
      </c>
      <c r="Y234" s="6" t="str">
        <f t="shared" si="61"/>
        <v>صنف لتسجيل موازنة المبيعات 2024</v>
      </c>
      <c r="Z234" s="6">
        <f t="shared" si="62"/>
        <v>1</v>
      </c>
      <c r="AA234" s="29">
        <f t="shared" si="63"/>
        <v>4824000</v>
      </c>
    </row>
    <row r="235" spans="1:27" x14ac:dyDescent="0.2">
      <c r="A235" s="6" t="s">
        <v>795</v>
      </c>
      <c r="B235" s="7">
        <v>45383</v>
      </c>
      <c r="C235" s="7" t="str">
        <f t="shared" si="64"/>
        <v/>
      </c>
      <c r="D235" s="7">
        <v>45412</v>
      </c>
      <c r="E235" s="7" t="str">
        <f t="shared" si="65"/>
        <v/>
      </c>
      <c r="F235" s="7" t="str">
        <f t="shared" si="66"/>
        <v/>
      </c>
      <c r="G235" s="6">
        <v>964800</v>
      </c>
      <c r="H235" s="9">
        <f t="shared" si="51"/>
        <v>964800</v>
      </c>
      <c r="I235" s="6" t="str">
        <f>VLOOKUP(K235,'Customers VS CC'!$A$1:$G$9999,4,FALSE)</f>
        <v>HASSAN ALLAM CONSTRUCTION</v>
      </c>
      <c r="J235" s="6" t="str">
        <f t="shared" si="67"/>
        <v/>
      </c>
      <c r="K235" s="6">
        <v>10262</v>
      </c>
      <c r="L235" s="6">
        <f>VLOOKUP(K235,'CC Odoo'!$A$1:$E$998,4,FALSE)</f>
        <v>1034</v>
      </c>
      <c r="M235" s="6" t="str">
        <f t="shared" si="52"/>
        <v>{"1034": 100.0}</v>
      </c>
      <c r="N235" s="6" t="str">
        <f t="shared" si="58"/>
        <v>101011002</v>
      </c>
      <c r="O235" s="7">
        <v>45426</v>
      </c>
      <c r="P235" s="7" t="str">
        <f t="shared" si="59"/>
        <v/>
      </c>
      <c r="R235" s="6" t="str">
        <f t="shared" si="53"/>
        <v>{"</v>
      </c>
      <c r="S235" s="6" t="str">
        <f t="shared" si="54"/>
        <v>"</v>
      </c>
      <c r="T235" s="6" t="str">
        <f t="shared" si="55"/>
        <v xml:space="preserve">: </v>
      </c>
      <c r="U235" s="6" t="str">
        <f t="shared" si="56"/>
        <v>100.0</v>
      </c>
      <c r="V235" s="6" t="str">
        <f t="shared" si="57"/>
        <v>}</v>
      </c>
      <c r="X235" s="10" t="str">
        <f t="shared" si="60"/>
        <v/>
      </c>
      <c r="Y235" s="6" t="str">
        <f t="shared" si="61"/>
        <v>خصم ضمان أعمال</v>
      </c>
      <c r="Z235" s="6">
        <f t="shared" si="62"/>
        <v>-1</v>
      </c>
      <c r="AA235" s="29">
        <f t="shared" si="63"/>
        <v>-964800</v>
      </c>
    </row>
    <row r="236" spans="1:27" x14ac:dyDescent="0.2">
      <c r="A236" s="6" t="s">
        <v>796</v>
      </c>
      <c r="B236" s="7">
        <v>45383</v>
      </c>
      <c r="C236" s="7" t="str">
        <f t="shared" si="64"/>
        <v/>
      </c>
      <c r="D236" s="7">
        <v>45412</v>
      </c>
      <c r="E236" s="7" t="str">
        <f t="shared" si="65"/>
        <v/>
      </c>
      <c r="F236" s="7" t="str">
        <f t="shared" si="66"/>
        <v/>
      </c>
      <c r="G236" s="6">
        <v>241200</v>
      </c>
      <c r="H236" s="9">
        <f t="shared" si="51"/>
        <v>241200</v>
      </c>
      <c r="I236" s="6" t="str">
        <f>VLOOKUP(K236,'Customers VS CC'!$A$1:$G$9999,4,FALSE)</f>
        <v>HASSAN ALLAM CONSTRUCTION</v>
      </c>
      <c r="J236" s="6" t="str">
        <f t="shared" si="67"/>
        <v/>
      </c>
      <c r="K236" s="6">
        <v>10262</v>
      </c>
      <c r="L236" s="6">
        <f>VLOOKUP(K236,'CC Odoo'!$A$1:$E$998,4,FALSE)</f>
        <v>1034</v>
      </c>
      <c r="M236" s="6" t="str">
        <f t="shared" si="52"/>
        <v>{"1034": 100.0}</v>
      </c>
      <c r="N236" s="6" t="str">
        <f t="shared" si="58"/>
        <v>2010306</v>
      </c>
      <c r="O236" s="7">
        <v>45426</v>
      </c>
      <c r="P236" s="7" t="str">
        <f t="shared" si="59"/>
        <v/>
      </c>
      <c r="R236" s="6" t="str">
        <f t="shared" si="53"/>
        <v>{"</v>
      </c>
      <c r="S236" s="6" t="str">
        <f t="shared" si="54"/>
        <v>"</v>
      </c>
      <c r="T236" s="6" t="str">
        <f t="shared" si="55"/>
        <v xml:space="preserve">: </v>
      </c>
      <c r="U236" s="6" t="str">
        <f t="shared" si="56"/>
        <v>100.0</v>
      </c>
      <c r="V236" s="6" t="str">
        <f t="shared" si="57"/>
        <v>}</v>
      </c>
      <c r="X236" s="10" t="str">
        <f t="shared" si="60"/>
        <v>15%</v>
      </c>
      <c r="Y236" s="6" t="str">
        <f t="shared" si="61"/>
        <v>خصم دفعة مقدمة</v>
      </c>
      <c r="Z236" s="6">
        <f t="shared" si="62"/>
        <v>-1</v>
      </c>
      <c r="AA236" s="29">
        <f t="shared" si="63"/>
        <v>-241200</v>
      </c>
    </row>
    <row r="237" spans="1:27" x14ac:dyDescent="0.2">
      <c r="A237" s="6" t="s">
        <v>794</v>
      </c>
      <c r="B237" s="7">
        <v>45383</v>
      </c>
      <c r="C237" s="7">
        <f t="shared" si="64"/>
        <v>45383</v>
      </c>
      <c r="D237" s="7">
        <v>45412</v>
      </c>
      <c r="E237" s="7">
        <f t="shared" si="65"/>
        <v>45412</v>
      </c>
      <c r="F237" s="7">
        <f t="shared" si="66"/>
        <v>45412</v>
      </c>
      <c r="G237" s="6">
        <v>1147051.5167682716</v>
      </c>
      <c r="H237" s="9">
        <f t="shared" si="51"/>
        <v>1147052</v>
      </c>
      <c r="I237" s="6" t="str">
        <f>VLOOKUP(K237,'Customers VS CC'!$A$1:$G$9999,4,FALSE)</f>
        <v>شركة الخريجى للتجارة و المقاولات</v>
      </c>
      <c r="J237" s="6" t="str">
        <f t="shared" si="67"/>
        <v>شركة الخريجى للتجارة و المقاولات</v>
      </c>
      <c r="K237" s="6">
        <v>10239</v>
      </c>
      <c r="L237" s="6">
        <f>VLOOKUP(K237,'CC Odoo'!$A$1:$E$998,4,FALSE)</f>
        <v>1011</v>
      </c>
      <c r="M237" s="6" t="str">
        <f t="shared" si="52"/>
        <v>{"1011": 100.0}</v>
      </c>
      <c r="N237" s="6" t="str">
        <f t="shared" si="58"/>
        <v>4010202</v>
      </c>
      <c r="O237" s="7">
        <v>45442</v>
      </c>
      <c r="P237" s="7">
        <f t="shared" si="59"/>
        <v>45442</v>
      </c>
      <c r="R237" s="6" t="str">
        <f t="shared" si="53"/>
        <v>{"</v>
      </c>
      <c r="S237" s="6" t="str">
        <f t="shared" si="54"/>
        <v>"</v>
      </c>
      <c r="T237" s="6" t="str">
        <f t="shared" si="55"/>
        <v xml:space="preserve">: </v>
      </c>
      <c r="U237" s="6" t="str">
        <f t="shared" si="56"/>
        <v>100.0</v>
      </c>
      <c r="V237" s="6" t="str">
        <f t="shared" si="57"/>
        <v>}</v>
      </c>
      <c r="X237" s="10" t="str">
        <f t="shared" si="60"/>
        <v>15%</v>
      </c>
      <c r="Y237" s="6" t="str">
        <f t="shared" si="61"/>
        <v>صنف لتسجيل موازنة المبيعات 2024</v>
      </c>
      <c r="Z237" s="6">
        <f t="shared" si="62"/>
        <v>1</v>
      </c>
      <c r="AA237" s="29">
        <f t="shared" si="63"/>
        <v>1147052</v>
      </c>
    </row>
    <row r="238" spans="1:27" x14ac:dyDescent="0.2">
      <c r="A238" s="6" t="s">
        <v>795</v>
      </c>
      <c r="B238" s="7">
        <v>45383</v>
      </c>
      <c r="C238" s="7" t="str">
        <f t="shared" si="64"/>
        <v/>
      </c>
      <c r="D238" s="7">
        <v>45412</v>
      </c>
      <c r="E238" s="7" t="str">
        <f t="shared" si="65"/>
        <v/>
      </c>
      <c r="F238" s="7" t="str">
        <f t="shared" si="66"/>
        <v/>
      </c>
      <c r="G238" s="6">
        <v>286762.87919206789</v>
      </c>
      <c r="H238" s="9">
        <f t="shared" si="51"/>
        <v>286763</v>
      </c>
      <c r="I238" s="6" t="str">
        <f>VLOOKUP(K238,'Customers VS CC'!$A$1:$G$9999,4,FALSE)</f>
        <v>شركة الخريجى للتجارة و المقاولات</v>
      </c>
      <c r="J238" s="6" t="str">
        <f t="shared" si="67"/>
        <v/>
      </c>
      <c r="K238" s="6">
        <v>10239</v>
      </c>
      <c r="L238" s="6">
        <f>VLOOKUP(K238,'CC Odoo'!$A$1:$E$998,4,FALSE)</f>
        <v>1011</v>
      </c>
      <c r="M238" s="6" t="str">
        <f t="shared" si="52"/>
        <v>{"1011": 100.0}</v>
      </c>
      <c r="N238" s="6" t="str">
        <f t="shared" si="58"/>
        <v>101011002</v>
      </c>
      <c r="O238" s="7">
        <v>45442</v>
      </c>
      <c r="P238" s="7" t="str">
        <f t="shared" si="59"/>
        <v/>
      </c>
      <c r="R238" s="6" t="str">
        <f t="shared" si="53"/>
        <v>{"</v>
      </c>
      <c r="S238" s="6" t="str">
        <f t="shared" si="54"/>
        <v>"</v>
      </c>
      <c r="T238" s="6" t="str">
        <f t="shared" si="55"/>
        <v xml:space="preserve">: </v>
      </c>
      <c r="U238" s="6" t="str">
        <f t="shared" si="56"/>
        <v>100.0</v>
      </c>
      <c r="V238" s="6" t="str">
        <f t="shared" si="57"/>
        <v>}</v>
      </c>
      <c r="X238" s="10" t="str">
        <f t="shared" si="60"/>
        <v/>
      </c>
      <c r="Y238" s="6" t="str">
        <f t="shared" si="61"/>
        <v>خصم ضمان أعمال</v>
      </c>
      <c r="Z238" s="6">
        <f t="shared" si="62"/>
        <v>-1</v>
      </c>
      <c r="AA238" s="29">
        <f t="shared" si="63"/>
        <v>-286763</v>
      </c>
    </row>
    <row r="239" spans="1:27" x14ac:dyDescent="0.2">
      <c r="A239" s="6" t="s">
        <v>796</v>
      </c>
      <c r="B239" s="7">
        <v>45383</v>
      </c>
      <c r="C239" s="7" t="str">
        <f t="shared" si="64"/>
        <v/>
      </c>
      <c r="D239" s="7">
        <v>45412</v>
      </c>
      <c r="E239" s="7" t="str">
        <f t="shared" si="65"/>
        <v/>
      </c>
      <c r="F239" s="7" t="str">
        <f t="shared" si="66"/>
        <v/>
      </c>
      <c r="G239" s="6">
        <v>114705.15167682717</v>
      </c>
      <c r="H239" s="9">
        <f t="shared" si="51"/>
        <v>114705</v>
      </c>
      <c r="I239" s="6" t="str">
        <f>VLOOKUP(K239,'Customers VS CC'!$A$1:$G$9999,4,FALSE)</f>
        <v>شركة الخريجى للتجارة و المقاولات</v>
      </c>
      <c r="J239" s="6" t="str">
        <f t="shared" si="67"/>
        <v/>
      </c>
      <c r="K239" s="6">
        <v>10239</v>
      </c>
      <c r="L239" s="6">
        <f>VLOOKUP(K239,'CC Odoo'!$A$1:$E$998,4,FALSE)</f>
        <v>1011</v>
      </c>
      <c r="M239" s="6" t="str">
        <f t="shared" si="52"/>
        <v>{"1011": 100.0}</v>
      </c>
      <c r="N239" s="6" t="str">
        <f t="shared" si="58"/>
        <v>2010306</v>
      </c>
      <c r="O239" s="7">
        <v>45442</v>
      </c>
      <c r="P239" s="7" t="str">
        <f t="shared" si="59"/>
        <v/>
      </c>
      <c r="R239" s="6" t="str">
        <f t="shared" si="53"/>
        <v>{"</v>
      </c>
      <c r="S239" s="6" t="str">
        <f t="shared" si="54"/>
        <v>"</v>
      </c>
      <c r="T239" s="6" t="str">
        <f t="shared" si="55"/>
        <v xml:space="preserve">: </v>
      </c>
      <c r="U239" s="6" t="str">
        <f t="shared" si="56"/>
        <v>100.0</v>
      </c>
      <c r="V239" s="6" t="str">
        <f t="shared" si="57"/>
        <v>}</v>
      </c>
      <c r="X239" s="10" t="str">
        <f t="shared" si="60"/>
        <v>15%</v>
      </c>
      <c r="Y239" s="6" t="str">
        <f t="shared" si="61"/>
        <v>خصم دفعة مقدمة</v>
      </c>
      <c r="Z239" s="6">
        <f t="shared" si="62"/>
        <v>-1</v>
      </c>
      <c r="AA239" s="29">
        <f t="shared" si="63"/>
        <v>-114705</v>
      </c>
    </row>
    <row r="240" spans="1:27" x14ac:dyDescent="0.2">
      <c r="A240" s="6" t="s">
        <v>794</v>
      </c>
      <c r="B240" s="7">
        <v>45383</v>
      </c>
      <c r="C240" s="7">
        <f t="shared" si="64"/>
        <v>45383</v>
      </c>
      <c r="D240" s="7">
        <v>45412</v>
      </c>
      <c r="E240" s="7">
        <f t="shared" si="65"/>
        <v>45412</v>
      </c>
      <c r="F240" s="7">
        <f t="shared" si="66"/>
        <v>45412</v>
      </c>
      <c r="G240" s="6">
        <v>669514.50738461572</v>
      </c>
      <c r="H240" s="9">
        <f t="shared" si="51"/>
        <v>669515</v>
      </c>
      <c r="I240" s="6" t="str">
        <f>VLOOKUP(K240,'Customers VS CC'!$A$1:$G$9999,4,FALSE)</f>
        <v>شركة تحالف بكين و موبكو للمقاولات</v>
      </c>
      <c r="J240" s="6" t="str">
        <f t="shared" si="67"/>
        <v>شركة تحالف بكين و موبكو للمقاولات</v>
      </c>
      <c r="K240" s="6">
        <v>10236</v>
      </c>
      <c r="L240" s="6">
        <f>VLOOKUP(K240,'CC Odoo'!$A$1:$E$998,4,FALSE)</f>
        <v>1008</v>
      </c>
      <c r="M240" s="6" t="str">
        <f t="shared" si="52"/>
        <v>{"1008": 100.0}</v>
      </c>
      <c r="N240" s="6" t="str">
        <f t="shared" si="58"/>
        <v>4010202</v>
      </c>
      <c r="O240" s="7">
        <v>45442</v>
      </c>
      <c r="P240" s="7">
        <f t="shared" si="59"/>
        <v>45442</v>
      </c>
      <c r="R240" s="6" t="str">
        <f t="shared" si="53"/>
        <v>{"</v>
      </c>
      <c r="S240" s="6" t="str">
        <f t="shared" si="54"/>
        <v>"</v>
      </c>
      <c r="T240" s="6" t="str">
        <f t="shared" si="55"/>
        <v xml:space="preserve">: </v>
      </c>
      <c r="U240" s="6" t="str">
        <f t="shared" si="56"/>
        <v>100.0</v>
      </c>
      <c r="V240" s="6" t="str">
        <f t="shared" si="57"/>
        <v>}</v>
      </c>
      <c r="X240" s="10" t="str">
        <f t="shared" si="60"/>
        <v>15%</v>
      </c>
      <c r="Y240" s="6" t="str">
        <f t="shared" si="61"/>
        <v>صنف لتسجيل موازنة المبيعات 2024</v>
      </c>
      <c r="Z240" s="6">
        <f t="shared" si="62"/>
        <v>1</v>
      </c>
      <c r="AA240" s="29">
        <f t="shared" si="63"/>
        <v>669515</v>
      </c>
    </row>
    <row r="241" spans="1:27" x14ac:dyDescent="0.2">
      <c r="A241" s="6" t="s">
        <v>795</v>
      </c>
      <c r="B241" s="7">
        <v>45383</v>
      </c>
      <c r="C241" s="7" t="str">
        <f t="shared" si="64"/>
        <v/>
      </c>
      <c r="D241" s="7">
        <v>45412</v>
      </c>
      <c r="E241" s="7" t="str">
        <f t="shared" si="65"/>
        <v/>
      </c>
      <c r="F241" s="7" t="str">
        <f t="shared" si="66"/>
        <v/>
      </c>
      <c r="G241" s="6">
        <v>167378.62684615393</v>
      </c>
      <c r="H241" s="9">
        <f t="shared" si="51"/>
        <v>167379</v>
      </c>
      <c r="I241" s="6" t="str">
        <f>VLOOKUP(K241,'Customers VS CC'!$A$1:$G$9999,4,FALSE)</f>
        <v>شركة تحالف بكين و موبكو للمقاولات</v>
      </c>
      <c r="J241" s="6" t="str">
        <f t="shared" si="67"/>
        <v/>
      </c>
      <c r="K241" s="6">
        <v>10236</v>
      </c>
      <c r="L241" s="6">
        <f>VLOOKUP(K241,'CC Odoo'!$A$1:$E$998,4,FALSE)</f>
        <v>1008</v>
      </c>
      <c r="M241" s="6" t="str">
        <f t="shared" si="52"/>
        <v>{"1008": 100.0}</v>
      </c>
      <c r="N241" s="6" t="str">
        <f t="shared" si="58"/>
        <v>101011002</v>
      </c>
      <c r="O241" s="7">
        <v>45442</v>
      </c>
      <c r="P241" s="7" t="str">
        <f t="shared" si="59"/>
        <v/>
      </c>
      <c r="R241" s="6" t="str">
        <f t="shared" si="53"/>
        <v>{"</v>
      </c>
      <c r="S241" s="6" t="str">
        <f t="shared" si="54"/>
        <v>"</v>
      </c>
      <c r="T241" s="6" t="str">
        <f t="shared" si="55"/>
        <v xml:space="preserve">: </v>
      </c>
      <c r="U241" s="6" t="str">
        <f t="shared" si="56"/>
        <v>100.0</v>
      </c>
      <c r="V241" s="6" t="str">
        <f t="shared" si="57"/>
        <v>}</v>
      </c>
      <c r="X241" s="10" t="str">
        <f t="shared" si="60"/>
        <v/>
      </c>
      <c r="Y241" s="6" t="str">
        <f t="shared" si="61"/>
        <v>خصم ضمان أعمال</v>
      </c>
      <c r="Z241" s="6">
        <f t="shared" si="62"/>
        <v>-1</v>
      </c>
      <c r="AA241" s="29">
        <f t="shared" si="63"/>
        <v>-167379</v>
      </c>
    </row>
    <row r="242" spans="1:27" x14ac:dyDescent="0.2">
      <c r="A242" s="6" t="s">
        <v>796</v>
      </c>
      <c r="B242" s="7">
        <v>45383</v>
      </c>
      <c r="C242" s="7" t="str">
        <f t="shared" si="64"/>
        <v/>
      </c>
      <c r="D242" s="7">
        <v>45412</v>
      </c>
      <c r="E242" s="7" t="str">
        <f t="shared" si="65"/>
        <v/>
      </c>
      <c r="F242" s="7" t="str">
        <f t="shared" si="66"/>
        <v/>
      </c>
      <c r="G242" s="6">
        <v>0</v>
      </c>
      <c r="H242" s="9">
        <f t="shared" si="51"/>
        <v>0</v>
      </c>
      <c r="I242" s="6" t="str">
        <f>VLOOKUP(K242,'Customers VS CC'!$A$1:$G$9999,4,FALSE)</f>
        <v>شركة تحالف بكين و موبكو للمقاولات</v>
      </c>
      <c r="J242" s="6" t="str">
        <f t="shared" si="67"/>
        <v/>
      </c>
      <c r="K242" s="6">
        <v>10236</v>
      </c>
      <c r="L242" s="6">
        <f>VLOOKUP(K242,'CC Odoo'!$A$1:$E$998,4,FALSE)</f>
        <v>1008</v>
      </c>
      <c r="M242" s="6" t="str">
        <f t="shared" si="52"/>
        <v>{"1008": 100.0}</v>
      </c>
      <c r="N242" s="6" t="str">
        <f t="shared" si="58"/>
        <v>2010306</v>
      </c>
      <c r="O242" s="7">
        <v>45442</v>
      </c>
      <c r="P242" s="7" t="str">
        <f t="shared" si="59"/>
        <v/>
      </c>
      <c r="R242" s="6" t="str">
        <f t="shared" si="53"/>
        <v>{"</v>
      </c>
      <c r="S242" s="6" t="str">
        <f t="shared" si="54"/>
        <v>"</v>
      </c>
      <c r="T242" s="6" t="str">
        <f t="shared" si="55"/>
        <v xml:space="preserve">: </v>
      </c>
      <c r="U242" s="6" t="str">
        <f t="shared" si="56"/>
        <v>100.0</v>
      </c>
      <c r="V242" s="6" t="str">
        <f t="shared" si="57"/>
        <v>}</v>
      </c>
      <c r="X242" s="10" t="str">
        <f t="shared" si="60"/>
        <v>15%</v>
      </c>
      <c r="Y242" s="6" t="str">
        <f t="shared" si="61"/>
        <v>خصم دفعة مقدمة</v>
      </c>
      <c r="Z242" s="6">
        <f t="shared" si="62"/>
        <v>-1</v>
      </c>
      <c r="AA242" s="29">
        <f t="shared" si="63"/>
        <v>0</v>
      </c>
    </row>
    <row r="243" spans="1:27" x14ac:dyDescent="0.2">
      <c r="A243" s="6" t="s">
        <v>794</v>
      </c>
      <c r="B243" s="7">
        <v>45383</v>
      </c>
      <c r="C243" s="7">
        <f t="shared" si="64"/>
        <v>45383</v>
      </c>
      <c r="D243" s="7">
        <v>45412</v>
      </c>
      <c r="E243" s="7">
        <f t="shared" si="65"/>
        <v>45412</v>
      </c>
      <c r="F243" s="7">
        <f t="shared" si="66"/>
        <v>45412</v>
      </c>
      <c r="G243" s="6">
        <v>2671579.2258888888</v>
      </c>
      <c r="H243" s="9">
        <f t="shared" si="51"/>
        <v>2671579</v>
      </c>
      <c r="I243" s="6" t="str">
        <f>VLOOKUP(K243,'Customers VS CC'!$A$1:$G$9999,4,FALSE)</f>
        <v>شركة محمد محمد الراشد للتجارة والمقاولات</v>
      </c>
      <c r="J243" s="6" t="str">
        <f t="shared" si="67"/>
        <v>شركة محمد محمد الراشد للتجارة والمقاولات</v>
      </c>
      <c r="K243" s="6">
        <v>10247</v>
      </c>
      <c r="L243" s="6">
        <f>VLOOKUP(K243,'CC Odoo'!$A$1:$E$998,4,FALSE)</f>
        <v>1019</v>
      </c>
      <c r="M243" s="6" t="str">
        <f t="shared" si="52"/>
        <v>{"1019": 100.0}</v>
      </c>
      <c r="N243" s="6" t="str">
        <f t="shared" si="58"/>
        <v>4010202</v>
      </c>
      <c r="O243" s="7">
        <v>45419</v>
      </c>
      <c r="P243" s="7">
        <f t="shared" si="59"/>
        <v>45419</v>
      </c>
      <c r="R243" s="6" t="str">
        <f t="shared" si="53"/>
        <v>{"</v>
      </c>
      <c r="S243" s="6" t="str">
        <f t="shared" si="54"/>
        <v>"</v>
      </c>
      <c r="T243" s="6" t="str">
        <f t="shared" si="55"/>
        <v xml:space="preserve">: </v>
      </c>
      <c r="U243" s="6" t="str">
        <f t="shared" si="56"/>
        <v>100.0</v>
      </c>
      <c r="V243" s="6" t="str">
        <f t="shared" si="57"/>
        <v>}</v>
      </c>
      <c r="X243" s="10" t="str">
        <f t="shared" si="60"/>
        <v>15%</v>
      </c>
      <c r="Y243" s="6" t="str">
        <f t="shared" si="61"/>
        <v>صنف لتسجيل موازنة المبيعات 2024</v>
      </c>
      <c r="Z243" s="6">
        <f t="shared" si="62"/>
        <v>1</v>
      </c>
      <c r="AA243" s="29">
        <f t="shared" si="63"/>
        <v>2671579</v>
      </c>
    </row>
    <row r="244" spans="1:27" x14ac:dyDescent="0.2">
      <c r="A244" s="6" t="s">
        <v>795</v>
      </c>
      <c r="B244" s="7">
        <v>45383</v>
      </c>
      <c r="C244" s="7" t="str">
        <f t="shared" si="64"/>
        <v/>
      </c>
      <c r="D244" s="7">
        <v>45412</v>
      </c>
      <c r="E244" s="7" t="str">
        <f t="shared" si="65"/>
        <v/>
      </c>
      <c r="F244" s="7" t="str">
        <f t="shared" si="66"/>
        <v/>
      </c>
      <c r="G244" s="6">
        <v>534315.84517777781</v>
      </c>
      <c r="H244" s="9">
        <f t="shared" si="51"/>
        <v>534316</v>
      </c>
      <c r="I244" s="6" t="str">
        <f>VLOOKUP(K244,'Customers VS CC'!$A$1:$G$9999,4,FALSE)</f>
        <v>شركة محمد محمد الراشد للتجارة والمقاولات</v>
      </c>
      <c r="J244" s="6" t="str">
        <f t="shared" si="67"/>
        <v/>
      </c>
      <c r="K244" s="6">
        <v>10247</v>
      </c>
      <c r="L244" s="6">
        <f>VLOOKUP(K244,'CC Odoo'!$A$1:$E$998,4,FALSE)</f>
        <v>1019</v>
      </c>
      <c r="M244" s="6" t="str">
        <f t="shared" si="52"/>
        <v>{"1019": 100.0}</v>
      </c>
      <c r="N244" s="6" t="str">
        <f t="shared" si="58"/>
        <v>101011002</v>
      </c>
      <c r="O244" s="7">
        <v>45419</v>
      </c>
      <c r="P244" s="7" t="str">
        <f t="shared" si="59"/>
        <v/>
      </c>
      <c r="R244" s="6" t="str">
        <f t="shared" si="53"/>
        <v>{"</v>
      </c>
      <c r="S244" s="6" t="str">
        <f t="shared" si="54"/>
        <v>"</v>
      </c>
      <c r="T244" s="6" t="str">
        <f t="shared" si="55"/>
        <v xml:space="preserve">: </v>
      </c>
      <c r="U244" s="6" t="str">
        <f t="shared" si="56"/>
        <v>100.0</v>
      </c>
      <c r="V244" s="6" t="str">
        <f t="shared" si="57"/>
        <v>}</v>
      </c>
      <c r="X244" s="10" t="str">
        <f t="shared" si="60"/>
        <v/>
      </c>
      <c r="Y244" s="6" t="str">
        <f t="shared" si="61"/>
        <v>خصم ضمان أعمال</v>
      </c>
      <c r="Z244" s="6">
        <f t="shared" si="62"/>
        <v>-1</v>
      </c>
      <c r="AA244" s="29">
        <f t="shared" si="63"/>
        <v>-534316</v>
      </c>
    </row>
    <row r="245" spans="1:27" x14ac:dyDescent="0.2">
      <c r="A245" s="6" t="s">
        <v>796</v>
      </c>
      <c r="B245" s="7">
        <v>45383</v>
      </c>
      <c r="C245" s="7" t="str">
        <f t="shared" si="64"/>
        <v/>
      </c>
      <c r="D245" s="7">
        <v>45412</v>
      </c>
      <c r="E245" s="7" t="str">
        <f t="shared" si="65"/>
        <v/>
      </c>
      <c r="F245" s="7" t="str">
        <f t="shared" si="66"/>
        <v/>
      </c>
      <c r="G245" s="6">
        <v>267157.92258888891</v>
      </c>
      <c r="H245" s="9">
        <f t="shared" si="51"/>
        <v>267158</v>
      </c>
      <c r="I245" s="6" t="str">
        <f>VLOOKUP(K245,'Customers VS CC'!$A$1:$G$9999,4,FALSE)</f>
        <v>شركة محمد محمد الراشد للتجارة والمقاولات</v>
      </c>
      <c r="J245" s="6" t="str">
        <f t="shared" si="67"/>
        <v/>
      </c>
      <c r="K245" s="6">
        <v>10247</v>
      </c>
      <c r="L245" s="6">
        <f>VLOOKUP(K245,'CC Odoo'!$A$1:$E$998,4,FALSE)</f>
        <v>1019</v>
      </c>
      <c r="M245" s="6" t="str">
        <f t="shared" si="52"/>
        <v>{"1019": 100.0}</v>
      </c>
      <c r="N245" s="6" t="str">
        <f t="shared" si="58"/>
        <v>2010306</v>
      </c>
      <c r="O245" s="7">
        <v>45419</v>
      </c>
      <c r="P245" s="7" t="str">
        <f t="shared" si="59"/>
        <v/>
      </c>
      <c r="R245" s="6" t="str">
        <f t="shared" si="53"/>
        <v>{"</v>
      </c>
      <c r="S245" s="6" t="str">
        <f t="shared" si="54"/>
        <v>"</v>
      </c>
      <c r="T245" s="6" t="str">
        <f t="shared" si="55"/>
        <v xml:space="preserve">: </v>
      </c>
      <c r="U245" s="6" t="str">
        <f t="shared" si="56"/>
        <v>100.0</v>
      </c>
      <c r="V245" s="6" t="str">
        <f t="shared" si="57"/>
        <v>}</v>
      </c>
      <c r="X245" s="10" t="str">
        <f t="shared" si="60"/>
        <v>15%</v>
      </c>
      <c r="Y245" s="6" t="str">
        <f t="shared" si="61"/>
        <v>خصم دفعة مقدمة</v>
      </c>
      <c r="Z245" s="6">
        <f t="shared" si="62"/>
        <v>-1</v>
      </c>
      <c r="AA245" s="29">
        <f t="shared" si="63"/>
        <v>-267158</v>
      </c>
    </row>
    <row r="246" spans="1:27" x14ac:dyDescent="0.2">
      <c r="A246" s="6" t="s">
        <v>794</v>
      </c>
      <c r="B246" s="7">
        <v>45383</v>
      </c>
      <c r="C246" s="7">
        <f t="shared" si="64"/>
        <v>45383</v>
      </c>
      <c r="D246" s="7">
        <v>45412</v>
      </c>
      <c r="E246" s="7">
        <f t="shared" si="65"/>
        <v>45412</v>
      </c>
      <c r="F246" s="7">
        <f t="shared" si="66"/>
        <v>45412</v>
      </c>
      <c r="G246" s="6">
        <v>480000</v>
      </c>
      <c r="H246" s="9">
        <f t="shared" si="51"/>
        <v>480000</v>
      </c>
      <c r="I246" s="6" t="str">
        <f>VLOOKUP(K246,'Customers VS CC'!$A$1:$G$9999,4,FALSE)</f>
        <v>شركة يوسف مرون للمقاولات</v>
      </c>
      <c r="J246" s="6" t="str">
        <f t="shared" si="67"/>
        <v>شركة يوسف مرون للمقاولات</v>
      </c>
      <c r="K246" s="6">
        <v>10261</v>
      </c>
      <c r="L246" s="6">
        <f>VLOOKUP(K246,'CC Odoo'!$A$1:$E$998,4,FALSE)</f>
        <v>1033</v>
      </c>
      <c r="M246" s="6" t="str">
        <f t="shared" si="52"/>
        <v>{"1033": 100.0}</v>
      </c>
      <c r="N246" s="6" t="str">
        <f t="shared" si="58"/>
        <v>4010202</v>
      </c>
      <c r="O246" s="7">
        <v>45457</v>
      </c>
      <c r="P246" s="7">
        <f t="shared" si="59"/>
        <v>45457</v>
      </c>
      <c r="R246" s="6" t="str">
        <f t="shared" si="53"/>
        <v>{"</v>
      </c>
      <c r="S246" s="6" t="str">
        <f t="shared" si="54"/>
        <v>"</v>
      </c>
      <c r="T246" s="6" t="str">
        <f t="shared" si="55"/>
        <v xml:space="preserve">: </v>
      </c>
      <c r="U246" s="6" t="str">
        <f t="shared" si="56"/>
        <v>100.0</v>
      </c>
      <c r="V246" s="6" t="str">
        <f t="shared" si="57"/>
        <v>}</v>
      </c>
      <c r="X246" s="10" t="str">
        <f t="shared" si="60"/>
        <v>15%</v>
      </c>
      <c r="Y246" s="6" t="str">
        <f t="shared" si="61"/>
        <v>صنف لتسجيل موازنة المبيعات 2024</v>
      </c>
      <c r="Z246" s="6">
        <f t="shared" si="62"/>
        <v>1</v>
      </c>
      <c r="AA246" s="29">
        <f t="shared" si="63"/>
        <v>480000</v>
      </c>
    </row>
    <row r="247" spans="1:27" x14ac:dyDescent="0.2">
      <c r="A247" s="6" t="s">
        <v>795</v>
      </c>
      <c r="B247" s="7">
        <v>45383</v>
      </c>
      <c r="C247" s="7" t="str">
        <f t="shared" si="64"/>
        <v/>
      </c>
      <c r="D247" s="7">
        <v>45412</v>
      </c>
      <c r="E247" s="7" t="str">
        <f t="shared" si="65"/>
        <v/>
      </c>
      <c r="F247" s="7" t="str">
        <f t="shared" si="66"/>
        <v/>
      </c>
      <c r="G247" s="6">
        <v>144000</v>
      </c>
      <c r="H247" s="9">
        <f t="shared" si="51"/>
        <v>144000</v>
      </c>
      <c r="I247" s="6" t="str">
        <f>VLOOKUP(K247,'Customers VS CC'!$A$1:$G$9999,4,FALSE)</f>
        <v>شركة يوسف مرون للمقاولات</v>
      </c>
      <c r="J247" s="6" t="str">
        <f t="shared" si="67"/>
        <v/>
      </c>
      <c r="K247" s="6">
        <v>10261</v>
      </c>
      <c r="L247" s="6">
        <f>VLOOKUP(K247,'CC Odoo'!$A$1:$E$998,4,FALSE)</f>
        <v>1033</v>
      </c>
      <c r="M247" s="6" t="str">
        <f t="shared" si="52"/>
        <v>{"1033": 100.0}</v>
      </c>
      <c r="N247" s="6" t="str">
        <f t="shared" si="58"/>
        <v>101011002</v>
      </c>
      <c r="O247" s="7">
        <v>45457</v>
      </c>
      <c r="P247" s="7" t="str">
        <f t="shared" si="59"/>
        <v/>
      </c>
      <c r="R247" s="6" t="str">
        <f t="shared" si="53"/>
        <v>{"</v>
      </c>
      <c r="S247" s="6" t="str">
        <f t="shared" si="54"/>
        <v>"</v>
      </c>
      <c r="T247" s="6" t="str">
        <f t="shared" si="55"/>
        <v xml:space="preserve">: </v>
      </c>
      <c r="U247" s="6" t="str">
        <f t="shared" si="56"/>
        <v>100.0</v>
      </c>
      <c r="V247" s="6" t="str">
        <f t="shared" si="57"/>
        <v>}</v>
      </c>
      <c r="X247" s="10" t="str">
        <f t="shared" si="60"/>
        <v/>
      </c>
      <c r="Y247" s="6" t="str">
        <f t="shared" si="61"/>
        <v>خصم ضمان أعمال</v>
      </c>
      <c r="Z247" s="6">
        <f t="shared" si="62"/>
        <v>-1</v>
      </c>
      <c r="AA247" s="29">
        <f t="shared" si="63"/>
        <v>-144000</v>
      </c>
    </row>
    <row r="248" spans="1:27" x14ac:dyDescent="0.2">
      <c r="A248" s="6" t="s">
        <v>794</v>
      </c>
      <c r="B248" s="7">
        <v>45383</v>
      </c>
      <c r="C248" s="7">
        <f t="shared" si="64"/>
        <v>45383</v>
      </c>
      <c r="D248" s="7">
        <v>45412</v>
      </c>
      <c r="E248" s="7">
        <f t="shared" si="65"/>
        <v>45412</v>
      </c>
      <c r="F248" s="7">
        <f t="shared" si="66"/>
        <v>45412</v>
      </c>
      <c r="G248" s="6">
        <v>700000</v>
      </c>
      <c r="H248" s="9">
        <f t="shared" si="51"/>
        <v>700000</v>
      </c>
      <c r="I248" s="6" t="str">
        <f>VLOOKUP(K248,'Customers VS CC'!$A$1:$G$9999,4,FALSE)</f>
        <v>شركة الخريجى للتجارة و المقاولات</v>
      </c>
      <c r="J248" s="6" t="str">
        <f t="shared" si="67"/>
        <v>شركة الخريجى للتجارة و المقاولات</v>
      </c>
      <c r="K248" s="6">
        <v>10250</v>
      </c>
      <c r="L248" s="6">
        <f>VLOOKUP(K248,'CC Odoo'!$A$1:$E$998,4,FALSE)</f>
        <v>1022</v>
      </c>
      <c r="M248" s="6" t="str">
        <f t="shared" si="52"/>
        <v>{"1022": 100.0}</v>
      </c>
      <c r="N248" s="6" t="str">
        <f t="shared" si="58"/>
        <v>4010202</v>
      </c>
      <c r="O248" s="7">
        <v>45442</v>
      </c>
      <c r="P248" s="7">
        <f t="shared" si="59"/>
        <v>45442</v>
      </c>
      <c r="R248" s="6" t="str">
        <f t="shared" si="53"/>
        <v>{"</v>
      </c>
      <c r="S248" s="6" t="str">
        <f t="shared" si="54"/>
        <v>"</v>
      </c>
      <c r="T248" s="6" t="str">
        <f t="shared" si="55"/>
        <v xml:space="preserve">: </v>
      </c>
      <c r="U248" s="6" t="str">
        <f t="shared" si="56"/>
        <v>100.0</v>
      </c>
      <c r="V248" s="6" t="str">
        <f t="shared" si="57"/>
        <v>}</v>
      </c>
      <c r="X248" s="10" t="str">
        <f t="shared" si="60"/>
        <v>15%</v>
      </c>
      <c r="Y248" s="6" t="str">
        <f t="shared" si="61"/>
        <v>صنف لتسجيل موازنة المبيعات 2024</v>
      </c>
      <c r="Z248" s="6">
        <f t="shared" si="62"/>
        <v>1</v>
      </c>
      <c r="AA248" s="29">
        <f t="shared" si="63"/>
        <v>700000</v>
      </c>
    </row>
    <row r="249" spans="1:27" x14ac:dyDescent="0.2">
      <c r="A249" s="6" t="s">
        <v>795</v>
      </c>
      <c r="B249" s="7">
        <v>45383</v>
      </c>
      <c r="C249" s="7" t="str">
        <f t="shared" si="64"/>
        <v/>
      </c>
      <c r="D249" s="7">
        <v>45412</v>
      </c>
      <c r="E249" s="7" t="str">
        <f t="shared" si="65"/>
        <v/>
      </c>
      <c r="F249" s="7" t="str">
        <f t="shared" si="66"/>
        <v/>
      </c>
      <c r="G249" s="6">
        <v>140000</v>
      </c>
      <c r="H249" s="9">
        <f t="shared" si="51"/>
        <v>140000</v>
      </c>
      <c r="I249" s="6" t="str">
        <f>VLOOKUP(K249,'Customers VS CC'!$A$1:$G$9999,4,FALSE)</f>
        <v>شركة الخريجى للتجارة و المقاولات</v>
      </c>
      <c r="J249" s="6" t="str">
        <f t="shared" si="67"/>
        <v/>
      </c>
      <c r="K249" s="6">
        <v>10250</v>
      </c>
      <c r="L249" s="6">
        <f>VLOOKUP(K249,'CC Odoo'!$A$1:$E$998,4,FALSE)</f>
        <v>1022</v>
      </c>
      <c r="M249" s="6" t="str">
        <f t="shared" si="52"/>
        <v>{"1022": 100.0}</v>
      </c>
      <c r="N249" s="6" t="str">
        <f t="shared" si="58"/>
        <v>101011002</v>
      </c>
      <c r="O249" s="7">
        <v>45442</v>
      </c>
      <c r="P249" s="7" t="str">
        <f t="shared" si="59"/>
        <v/>
      </c>
      <c r="R249" s="6" t="str">
        <f t="shared" si="53"/>
        <v>{"</v>
      </c>
      <c r="S249" s="6" t="str">
        <f t="shared" si="54"/>
        <v>"</v>
      </c>
      <c r="T249" s="6" t="str">
        <f t="shared" si="55"/>
        <v xml:space="preserve">: </v>
      </c>
      <c r="U249" s="6" t="str">
        <f t="shared" si="56"/>
        <v>100.0</v>
      </c>
      <c r="V249" s="6" t="str">
        <f t="shared" si="57"/>
        <v>}</v>
      </c>
      <c r="X249" s="10" t="str">
        <f t="shared" si="60"/>
        <v/>
      </c>
      <c r="Y249" s="6" t="str">
        <f t="shared" si="61"/>
        <v>خصم ضمان أعمال</v>
      </c>
      <c r="Z249" s="6">
        <f t="shared" si="62"/>
        <v>-1</v>
      </c>
      <c r="AA249" s="29">
        <f t="shared" si="63"/>
        <v>-140000</v>
      </c>
    </row>
    <row r="250" spans="1:27" x14ac:dyDescent="0.2">
      <c r="A250" s="6" t="s">
        <v>796</v>
      </c>
      <c r="B250" s="7">
        <v>45383</v>
      </c>
      <c r="C250" s="7" t="str">
        <f t="shared" si="64"/>
        <v/>
      </c>
      <c r="D250" s="7">
        <v>45412</v>
      </c>
      <c r="E250" s="7" t="str">
        <f t="shared" si="65"/>
        <v/>
      </c>
      <c r="F250" s="7" t="str">
        <f t="shared" si="66"/>
        <v/>
      </c>
      <c r="G250" s="6">
        <v>70000</v>
      </c>
      <c r="H250" s="9">
        <f t="shared" si="51"/>
        <v>70000</v>
      </c>
      <c r="I250" s="6" t="str">
        <f>VLOOKUP(K250,'Customers VS CC'!$A$1:$G$9999,4,FALSE)</f>
        <v>شركة الخريجى للتجارة و المقاولات</v>
      </c>
      <c r="J250" s="6" t="str">
        <f t="shared" si="67"/>
        <v/>
      </c>
      <c r="K250" s="6">
        <v>10250</v>
      </c>
      <c r="L250" s="6">
        <f>VLOOKUP(K250,'CC Odoo'!$A$1:$E$998,4,FALSE)</f>
        <v>1022</v>
      </c>
      <c r="M250" s="6" t="str">
        <f t="shared" si="52"/>
        <v>{"1022": 100.0}</v>
      </c>
      <c r="N250" s="6" t="str">
        <f t="shared" si="58"/>
        <v>2010306</v>
      </c>
      <c r="O250" s="7">
        <v>45442</v>
      </c>
      <c r="P250" s="7" t="str">
        <f t="shared" si="59"/>
        <v/>
      </c>
      <c r="R250" s="6" t="str">
        <f t="shared" si="53"/>
        <v>{"</v>
      </c>
      <c r="S250" s="6" t="str">
        <f t="shared" si="54"/>
        <v>"</v>
      </c>
      <c r="T250" s="6" t="str">
        <f t="shared" si="55"/>
        <v xml:space="preserve">: </v>
      </c>
      <c r="U250" s="6" t="str">
        <f t="shared" si="56"/>
        <v>100.0</v>
      </c>
      <c r="V250" s="6" t="str">
        <f t="shared" si="57"/>
        <v>}</v>
      </c>
      <c r="X250" s="10" t="str">
        <f t="shared" si="60"/>
        <v>15%</v>
      </c>
      <c r="Y250" s="6" t="str">
        <f t="shared" si="61"/>
        <v>خصم دفعة مقدمة</v>
      </c>
      <c r="Z250" s="6">
        <f t="shared" si="62"/>
        <v>-1</v>
      </c>
      <c r="AA250" s="29">
        <f t="shared" si="63"/>
        <v>-70000</v>
      </c>
    </row>
    <row r="251" spans="1:27" x14ac:dyDescent="0.2">
      <c r="A251" s="6" t="s">
        <v>794</v>
      </c>
      <c r="B251" s="7">
        <v>45383</v>
      </c>
      <c r="C251" s="7">
        <f t="shared" si="64"/>
        <v>45383</v>
      </c>
      <c r="D251" s="7">
        <v>45412</v>
      </c>
      <c r="E251" s="7">
        <f t="shared" si="65"/>
        <v>45412</v>
      </c>
      <c r="F251" s="7">
        <f t="shared" si="66"/>
        <v>45412</v>
      </c>
      <c r="G251" s="6">
        <v>1260000</v>
      </c>
      <c r="H251" s="9">
        <f t="shared" si="51"/>
        <v>1260000</v>
      </c>
      <c r="I251" s="6" t="str">
        <f>VLOOKUP(K251,'Customers VS CC'!$A$1:$G$9999,4,FALSE)</f>
        <v>Orient Construction Company</v>
      </c>
      <c r="J251" s="6" t="str">
        <f t="shared" si="67"/>
        <v>Orient Construction Company</v>
      </c>
      <c r="K251" s="6">
        <v>10249</v>
      </c>
      <c r="L251" s="6">
        <f>VLOOKUP(K251,'CC Odoo'!$A$1:$E$998,4,FALSE)</f>
        <v>1021</v>
      </c>
      <c r="M251" s="6" t="str">
        <f t="shared" si="52"/>
        <v>{"1021": 100.0}</v>
      </c>
      <c r="N251" s="6" t="str">
        <f t="shared" si="58"/>
        <v>4010202</v>
      </c>
      <c r="O251" s="7">
        <v>45433</v>
      </c>
      <c r="P251" s="7">
        <f t="shared" si="59"/>
        <v>45433</v>
      </c>
      <c r="R251" s="6" t="str">
        <f t="shared" si="53"/>
        <v>{"</v>
      </c>
      <c r="S251" s="6" t="str">
        <f t="shared" si="54"/>
        <v>"</v>
      </c>
      <c r="T251" s="6" t="str">
        <f t="shared" si="55"/>
        <v xml:space="preserve">: </v>
      </c>
      <c r="U251" s="6" t="str">
        <f t="shared" si="56"/>
        <v>100.0</v>
      </c>
      <c r="V251" s="6" t="str">
        <f t="shared" si="57"/>
        <v>}</v>
      </c>
      <c r="X251" s="10" t="str">
        <f t="shared" si="60"/>
        <v>15%</v>
      </c>
      <c r="Y251" s="6" t="str">
        <f t="shared" si="61"/>
        <v>صنف لتسجيل موازنة المبيعات 2024</v>
      </c>
      <c r="Z251" s="6">
        <f t="shared" si="62"/>
        <v>1</v>
      </c>
      <c r="AA251" s="29">
        <f t="shared" si="63"/>
        <v>1260000</v>
      </c>
    </row>
    <row r="252" spans="1:27" x14ac:dyDescent="0.2">
      <c r="A252" s="6" t="s">
        <v>795</v>
      </c>
      <c r="B252" s="7">
        <v>45383</v>
      </c>
      <c r="C252" s="7" t="str">
        <f t="shared" si="64"/>
        <v/>
      </c>
      <c r="D252" s="7">
        <v>45412</v>
      </c>
      <c r="E252" s="7" t="str">
        <f t="shared" si="65"/>
        <v/>
      </c>
      <c r="F252" s="7" t="str">
        <f t="shared" si="66"/>
        <v/>
      </c>
      <c r="G252" s="6">
        <v>189000</v>
      </c>
      <c r="H252" s="9">
        <f t="shared" si="51"/>
        <v>189000</v>
      </c>
      <c r="I252" s="6" t="str">
        <f>VLOOKUP(K252,'Customers VS CC'!$A$1:$G$9999,4,FALSE)</f>
        <v>Orient Construction Company</v>
      </c>
      <c r="J252" s="6" t="str">
        <f t="shared" si="67"/>
        <v/>
      </c>
      <c r="K252" s="6">
        <v>10249</v>
      </c>
      <c r="L252" s="6">
        <f>VLOOKUP(K252,'CC Odoo'!$A$1:$E$998,4,FALSE)</f>
        <v>1021</v>
      </c>
      <c r="M252" s="6" t="str">
        <f t="shared" si="52"/>
        <v>{"1021": 100.0}</v>
      </c>
      <c r="N252" s="6" t="str">
        <f t="shared" si="58"/>
        <v>101011002</v>
      </c>
      <c r="O252" s="7">
        <v>45433</v>
      </c>
      <c r="P252" s="7" t="str">
        <f t="shared" si="59"/>
        <v/>
      </c>
      <c r="R252" s="6" t="str">
        <f t="shared" si="53"/>
        <v>{"</v>
      </c>
      <c r="S252" s="6" t="str">
        <f t="shared" si="54"/>
        <v>"</v>
      </c>
      <c r="T252" s="6" t="str">
        <f t="shared" si="55"/>
        <v xml:space="preserve">: </v>
      </c>
      <c r="U252" s="6" t="str">
        <f t="shared" si="56"/>
        <v>100.0</v>
      </c>
      <c r="V252" s="6" t="str">
        <f t="shared" si="57"/>
        <v>}</v>
      </c>
      <c r="X252" s="10" t="str">
        <f t="shared" si="60"/>
        <v/>
      </c>
      <c r="Y252" s="6" t="str">
        <f t="shared" si="61"/>
        <v>خصم ضمان أعمال</v>
      </c>
      <c r="Z252" s="6">
        <f t="shared" si="62"/>
        <v>-1</v>
      </c>
      <c r="AA252" s="29">
        <f t="shared" si="63"/>
        <v>-189000</v>
      </c>
    </row>
    <row r="253" spans="1:27" x14ac:dyDescent="0.2">
      <c r="A253" s="6" t="s">
        <v>796</v>
      </c>
      <c r="B253" s="7">
        <v>45383</v>
      </c>
      <c r="C253" s="7" t="str">
        <f t="shared" si="64"/>
        <v/>
      </c>
      <c r="D253" s="7">
        <v>45412</v>
      </c>
      <c r="E253" s="7" t="str">
        <f t="shared" si="65"/>
        <v/>
      </c>
      <c r="F253" s="7" t="str">
        <f t="shared" si="66"/>
        <v/>
      </c>
      <c r="G253" s="6">
        <v>126000</v>
      </c>
      <c r="H253" s="9">
        <f t="shared" si="51"/>
        <v>126000</v>
      </c>
      <c r="I253" s="6" t="str">
        <f>VLOOKUP(K253,'Customers VS CC'!$A$1:$G$9999,4,FALSE)</f>
        <v>Orient Construction Company</v>
      </c>
      <c r="J253" s="6" t="str">
        <f t="shared" si="67"/>
        <v/>
      </c>
      <c r="K253" s="6">
        <v>10249</v>
      </c>
      <c r="L253" s="6">
        <f>VLOOKUP(K253,'CC Odoo'!$A$1:$E$998,4,FALSE)</f>
        <v>1021</v>
      </c>
      <c r="M253" s="6" t="str">
        <f t="shared" si="52"/>
        <v>{"1021": 100.0}</v>
      </c>
      <c r="N253" s="6" t="str">
        <f t="shared" si="58"/>
        <v>2010306</v>
      </c>
      <c r="O253" s="7">
        <v>45433</v>
      </c>
      <c r="P253" s="7" t="str">
        <f t="shared" si="59"/>
        <v/>
      </c>
      <c r="R253" s="6" t="str">
        <f t="shared" si="53"/>
        <v>{"</v>
      </c>
      <c r="S253" s="6" t="str">
        <f t="shared" si="54"/>
        <v>"</v>
      </c>
      <c r="T253" s="6" t="str">
        <f t="shared" si="55"/>
        <v xml:space="preserve">: </v>
      </c>
      <c r="U253" s="6" t="str">
        <f t="shared" si="56"/>
        <v>100.0</v>
      </c>
      <c r="V253" s="6" t="str">
        <f t="shared" si="57"/>
        <v>}</v>
      </c>
      <c r="X253" s="10" t="str">
        <f t="shared" si="60"/>
        <v>15%</v>
      </c>
      <c r="Y253" s="6" t="str">
        <f t="shared" si="61"/>
        <v>خصم دفعة مقدمة</v>
      </c>
      <c r="Z253" s="6">
        <f t="shared" si="62"/>
        <v>-1</v>
      </c>
      <c r="AA253" s="29">
        <f t="shared" si="63"/>
        <v>-126000</v>
      </c>
    </row>
    <row r="254" spans="1:27" x14ac:dyDescent="0.2">
      <c r="A254" s="6" t="s">
        <v>794</v>
      </c>
      <c r="B254" s="7">
        <v>45383</v>
      </c>
      <c r="C254" s="7">
        <f t="shared" si="64"/>
        <v>45383</v>
      </c>
      <c r="D254" s="7">
        <v>45412</v>
      </c>
      <c r="E254" s="7">
        <f t="shared" si="65"/>
        <v>45412</v>
      </c>
      <c r="F254" s="7">
        <f t="shared" si="66"/>
        <v>45412</v>
      </c>
      <c r="G254" s="6">
        <v>1500000</v>
      </c>
      <c r="H254" s="9">
        <f t="shared" si="51"/>
        <v>1500000</v>
      </c>
      <c r="I254" s="6" t="str">
        <f>VLOOKUP(K254,'Customers VS CC'!$A$1:$G$9999,4,FALSE)</f>
        <v>الآعمال المدنية المشروع المشترك</v>
      </c>
      <c r="J254" s="6" t="str">
        <f t="shared" si="67"/>
        <v>الآعمال المدنية المشروع المشترك</v>
      </c>
      <c r="K254" s="6">
        <v>10139</v>
      </c>
      <c r="L254" s="6">
        <f>VLOOKUP(K254,'CC Odoo'!$A$1:$E$998,4,FALSE)</f>
        <v>911</v>
      </c>
      <c r="M254" s="6" t="str">
        <f t="shared" si="52"/>
        <v>{"911": 100.0}</v>
      </c>
      <c r="N254" s="6" t="str">
        <f t="shared" si="58"/>
        <v>4010202</v>
      </c>
      <c r="O254" s="7">
        <v>45457</v>
      </c>
      <c r="P254" s="7">
        <f t="shared" si="59"/>
        <v>45457</v>
      </c>
      <c r="R254" s="6" t="str">
        <f t="shared" si="53"/>
        <v>{"</v>
      </c>
      <c r="S254" s="6" t="str">
        <f t="shared" si="54"/>
        <v>"</v>
      </c>
      <c r="T254" s="6" t="str">
        <f t="shared" si="55"/>
        <v xml:space="preserve">: </v>
      </c>
      <c r="U254" s="6" t="str">
        <f t="shared" si="56"/>
        <v>100.0</v>
      </c>
      <c r="V254" s="6" t="str">
        <f t="shared" si="57"/>
        <v>}</v>
      </c>
      <c r="X254" s="10" t="str">
        <f t="shared" si="60"/>
        <v>15%</v>
      </c>
      <c r="Y254" s="6" t="str">
        <f t="shared" si="61"/>
        <v>صنف لتسجيل موازنة المبيعات 2024</v>
      </c>
      <c r="Z254" s="6">
        <f t="shared" si="62"/>
        <v>1</v>
      </c>
      <c r="AA254" s="29">
        <f t="shared" si="63"/>
        <v>1500000</v>
      </c>
    </row>
    <row r="255" spans="1:27" x14ac:dyDescent="0.2">
      <c r="A255" s="6" t="s">
        <v>795</v>
      </c>
      <c r="B255" s="7">
        <v>45383</v>
      </c>
      <c r="C255" s="7" t="str">
        <f t="shared" si="64"/>
        <v/>
      </c>
      <c r="D255" s="7">
        <v>45412</v>
      </c>
      <c r="E255" s="7" t="str">
        <f t="shared" si="65"/>
        <v/>
      </c>
      <c r="F255" s="7" t="str">
        <f t="shared" si="66"/>
        <v/>
      </c>
      <c r="G255" s="6">
        <v>88200</v>
      </c>
      <c r="H255" s="9">
        <f t="shared" si="51"/>
        <v>88200</v>
      </c>
      <c r="I255" s="6" t="str">
        <f>VLOOKUP(K255,'Customers VS CC'!$A$1:$G$9999,4,FALSE)</f>
        <v>الآعمال المدنية المشروع المشترك</v>
      </c>
      <c r="J255" s="6" t="str">
        <f t="shared" si="67"/>
        <v/>
      </c>
      <c r="K255" s="6">
        <v>10139</v>
      </c>
      <c r="L255" s="6">
        <f>VLOOKUP(K255,'CC Odoo'!$A$1:$E$998,4,FALSE)</f>
        <v>911</v>
      </c>
      <c r="M255" s="6" t="str">
        <f t="shared" si="52"/>
        <v>{"911": 100.0}</v>
      </c>
      <c r="N255" s="6" t="str">
        <f t="shared" si="58"/>
        <v>101011002</v>
      </c>
      <c r="O255" s="7">
        <v>45457</v>
      </c>
      <c r="P255" s="7" t="str">
        <f t="shared" si="59"/>
        <v/>
      </c>
      <c r="R255" s="6" t="str">
        <f t="shared" si="53"/>
        <v>{"</v>
      </c>
      <c r="S255" s="6" t="str">
        <f t="shared" si="54"/>
        <v>"</v>
      </c>
      <c r="T255" s="6" t="str">
        <f t="shared" si="55"/>
        <v xml:space="preserve">: </v>
      </c>
      <c r="U255" s="6" t="str">
        <f t="shared" si="56"/>
        <v>100.0</v>
      </c>
      <c r="V255" s="6" t="str">
        <f t="shared" si="57"/>
        <v>}</v>
      </c>
      <c r="X255" s="10" t="str">
        <f t="shared" si="60"/>
        <v/>
      </c>
      <c r="Y255" s="6" t="str">
        <f t="shared" si="61"/>
        <v>خصم ضمان أعمال</v>
      </c>
      <c r="Z255" s="6">
        <f t="shared" si="62"/>
        <v>-1</v>
      </c>
      <c r="AA255" s="29">
        <f t="shared" si="63"/>
        <v>-88200</v>
      </c>
    </row>
    <row r="256" spans="1:27" x14ac:dyDescent="0.2">
      <c r="A256" s="6" t="s">
        <v>796</v>
      </c>
      <c r="B256" s="7">
        <v>45383</v>
      </c>
      <c r="C256" s="7" t="str">
        <f t="shared" si="64"/>
        <v/>
      </c>
      <c r="D256" s="7">
        <v>45412</v>
      </c>
      <c r="E256" s="7" t="str">
        <f t="shared" si="65"/>
        <v/>
      </c>
      <c r="F256" s="7" t="str">
        <f t="shared" si="66"/>
        <v/>
      </c>
      <c r="G256" s="6">
        <v>225000</v>
      </c>
      <c r="H256" s="9">
        <f t="shared" si="51"/>
        <v>225000</v>
      </c>
      <c r="I256" s="6" t="str">
        <f>VLOOKUP(K256,'Customers VS CC'!$A$1:$G$9999,4,FALSE)</f>
        <v>الآعمال المدنية المشروع المشترك</v>
      </c>
      <c r="J256" s="6" t="str">
        <f t="shared" si="67"/>
        <v/>
      </c>
      <c r="K256" s="6">
        <v>10139</v>
      </c>
      <c r="L256" s="6">
        <f>VLOOKUP(K256,'CC Odoo'!$A$1:$E$998,4,FALSE)</f>
        <v>911</v>
      </c>
      <c r="M256" s="6" t="str">
        <f t="shared" si="52"/>
        <v>{"911": 100.0}</v>
      </c>
      <c r="N256" s="6" t="str">
        <f t="shared" si="58"/>
        <v>2010306</v>
      </c>
      <c r="O256" s="7">
        <v>45457</v>
      </c>
      <c r="P256" s="7" t="str">
        <f t="shared" si="59"/>
        <v/>
      </c>
      <c r="R256" s="6" t="str">
        <f t="shared" si="53"/>
        <v>{"</v>
      </c>
      <c r="S256" s="6" t="str">
        <f t="shared" si="54"/>
        <v>"</v>
      </c>
      <c r="T256" s="6" t="str">
        <f t="shared" si="55"/>
        <v xml:space="preserve">: </v>
      </c>
      <c r="U256" s="6" t="str">
        <f t="shared" si="56"/>
        <v>100.0</v>
      </c>
      <c r="V256" s="6" t="str">
        <f t="shared" si="57"/>
        <v>}</v>
      </c>
      <c r="X256" s="10" t="str">
        <f t="shared" si="60"/>
        <v>15%</v>
      </c>
      <c r="Y256" s="6" t="str">
        <f t="shared" si="61"/>
        <v>خصم دفعة مقدمة</v>
      </c>
      <c r="Z256" s="6">
        <f t="shared" si="62"/>
        <v>-1</v>
      </c>
      <c r="AA256" s="29">
        <f t="shared" si="63"/>
        <v>-225000</v>
      </c>
    </row>
    <row r="257" spans="1:27" x14ac:dyDescent="0.2">
      <c r="A257" s="6" t="s">
        <v>794</v>
      </c>
      <c r="B257" s="7">
        <v>45383</v>
      </c>
      <c r="C257" s="7">
        <f t="shared" si="64"/>
        <v>45383</v>
      </c>
      <c r="D257" s="7">
        <v>45412</v>
      </c>
      <c r="E257" s="7">
        <f t="shared" si="65"/>
        <v>45412</v>
      </c>
      <c r="F257" s="7">
        <f t="shared" si="66"/>
        <v>45412</v>
      </c>
      <c r="G257" s="6">
        <v>349600</v>
      </c>
      <c r="H257" s="9">
        <f t="shared" si="51"/>
        <v>349600</v>
      </c>
      <c r="I257" s="6" t="str">
        <f>VLOOKUP(K257,'Customers VS CC'!$A$1:$G$9999,4,FALSE)</f>
        <v>شركة التعفف للأعمال الكهربائية</v>
      </c>
      <c r="J257" s="6" t="str">
        <f t="shared" si="67"/>
        <v>شركة التعفف للأعمال الكهربائية</v>
      </c>
      <c r="K257" s="6">
        <v>10230</v>
      </c>
      <c r="L257" s="6">
        <f>VLOOKUP(K257,'CC Odoo'!$A$1:$E$998,4,FALSE)</f>
        <v>1002</v>
      </c>
      <c r="M257" s="6" t="str">
        <f t="shared" si="52"/>
        <v>{"1002": 100.0}</v>
      </c>
      <c r="N257" s="6" t="str">
        <f t="shared" si="58"/>
        <v>4010202</v>
      </c>
      <c r="O257" s="7">
        <v>45442</v>
      </c>
      <c r="P257" s="7">
        <f t="shared" si="59"/>
        <v>45442</v>
      </c>
      <c r="R257" s="6" t="str">
        <f t="shared" si="53"/>
        <v>{"</v>
      </c>
      <c r="S257" s="6" t="str">
        <f t="shared" si="54"/>
        <v>"</v>
      </c>
      <c r="T257" s="6" t="str">
        <f t="shared" si="55"/>
        <v xml:space="preserve">: </v>
      </c>
      <c r="U257" s="6" t="str">
        <f t="shared" si="56"/>
        <v>100.0</v>
      </c>
      <c r="V257" s="6" t="str">
        <f t="shared" si="57"/>
        <v>}</v>
      </c>
      <c r="X257" s="10" t="str">
        <f t="shared" si="60"/>
        <v>15%</v>
      </c>
      <c r="Y257" s="6" t="str">
        <f t="shared" si="61"/>
        <v>صنف لتسجيل موازنة المبيعات 2024</v>
      </c>
      <c r="Z257" s="6">
        <f t="shared" si="62"/>
        <v>1</v>
      </c>
      <c r="AA257" s="29">
        <f t="shared" si="63"/>
        <v>349600</v>
      </c>
    </row>
    <row r="258" spans="1:27" x14ac:dyDescent="0.2">
      <c r="A258" s="6" t="s">
        <v>795</v>
      </c>
      <c r="B258" s="7">
        <v>45383</v>
      </c>
      <c r="C258" s="7" t="str">
        <f t="shared" si="64"/>
        <v/>
      </c>
      <c r="D258" s="7">
        <v>45412</v>
      </c>
      <c r="E258" s="7" t="str">
        <f t="shared" si="65"/>
        <v/>
      </c>
      <c r="F258" s="7" t="str">
        <f t="shared" si="66"/>
        <v/>
      </c>
      <c r="G258" s="6">
        <v>0</v>
      </c>
      <c r="H258" s="9">
        <f t="shared" ref="H258:H321" si="68">ROUND(G258,0)</f>
        <v>0</v>
      </c>
      <c r="I258" s="6" t="str">
        <f>VLOOKUP(K258,'Customers VS CC'!$A$1:$G$9999,4,FALSE)</f>
        <v>شركة التعفف للأعمال الكهربائية</v>
      </c>
      <c r="J258" s="6" t="str">
        <f t="shared" si="67"/>
        <v/>
      </c>
      <c r="K258" s="6">
        <v>10230</v>
      </c>
      <c r="L258" s="6">
        <f>VLOOKUP(K258,'CC Odoo'!$A$1:$E$998,4,FALSE)</f>
        <v>1002</v>
      </c>
      <c r="M258" s="6" t="str">
        <f t="shared" ref="M258:M321" si="69">R258&amp;L258&amp;S258&amp;T258&amp;U258&amp;V258</f>
        <v>{"1002": 100.0}</v>
      </c>
      <c r="N258" s="6" t="str">
        <f t="shared" si="58"/>
        <v>101011002</v>
      </c>
      <c r="O258" s="7">
        <v>45442</v>
      </c>
      <c r="P258" s="7" t="str">
        <f t="shared" si="59"/>
        <v/>
      </c>
      <c r="R258" s="6" t="str">
        <f t="shared" ref="R258:R321" si="70">"{"""</f>
        <v>{"</v>
      </c>
      <c r="S258" s="6" t="str">
        <f t="shared" ref="S258:S321" si="71">""""</f>
        <v>"</v>
      </c>
      <c r="T258" s="6" t="str">
        <f t="shared" ref="T258:T321" si="72">": "</f>
        <v xml:space="preserve">: </v>
      </c>
      <c r="U258" s="6" t="str">
        <f t="shared" ref="U258:U321" si="73">"100.0"</f>
        <v>100.0</v>
      </c>
      <c r="V258" s="6" t="str">
        <f t="shared" ref="V258:V321" si="74">"}"</f>
        <v>}</v>
      </c>
      <c r="X258" s="10" t="str">
        <f t="shared" si="60"/>
        <v/>
      </c>
      <c r="Y258" s="6" t="str">
        <f t="shared" si="61"/>
        <v>خصم ضمان أعمال</v>
      </c>
      <c r="Z258" s="6">
        <f t="shared" si="62"/>
        <v>-1</v>
      </c>
      <c r="AA258" s="29">
        <f t="shared" si="63"/>
        <v>0</v>
      </c>
    </row>
    <row r="259" spans="1:27" x14ac:dyDescent="0.2">
      <c r="A259" s="6" t="s">
        <v>796</v>
      </c>
      <c r="B259" s="7">
        <v>45383</v>
      </c>
      <c r="C259" s="7" t="str">
        <f t="shared" si="64"/>
        <v/>
      </c>
      <c r="D259" s="7">
        <v>45412</v>
      </c>
      <c r="E259" s="7" t="str">
        <f t="shared" si="65"/>
        <v/>
      </c>
      <c r="F259" s="7" t="str">
        <f t="shared" si="66"/>
        <v/>
      </c>
      <c r="G259" s="6">
        <v>34960</v>
      </c>
      <c r="H259" s="9">
        <f t="shared" si="68"/>
        <v>34960</v>
      </c>
      <c r="I259" s="6" t="str">
        <f>VLOOKUP(K259,'Customers VS CC'!$A$1:$G$9999,4,FALSE)</f>
        <v>شركة التعفف للأعمال الكهربائية</v>
      </c>
      <c r="J259" s="6" t="str">
        <f t="shared" si="67"/>
        <v/>
      </c>
      <c r="K259" s="6">
        <v>10230</v>
      </c>
      <c r="L259" s="6">
        <f>VLOOKUP(K259,'CC Odoo'!$A$1:$E$998,4,FALSE)</f>
        <v>1002</v>
      </c>
      <c r="M259" s="6" t="str">
        <f t="shared" si="69"/>
        <v>{"1002": 100.0}</v>
      </c>
      <c r="N259" s="6" t="str">
        <f t="shared" ref="N259:N322" si="75">IF(A259="TOTAL WORKS","4010202",IF(A259="ADV. PAYMENT","101011002","2010306"))</f>
        <v>2010306</v>
      </c>
      <c r="O259" s="7">
        <v>45442</v>
      </c>
      <c r="P259" s="7" t="str">
        <f t="shared" ref="P259:P322" si="76">IF(F259&lt;&gt;"",O259,"")</f>
        <v/>
      </c>
      <c r="R259" s="6" t="str">
        <f t="shared" si="70"/>
        <v>{"</v>
      </c>
      <c r="S259" s="6" t="str">
        <f t="shared" si="71"/>
        <v>"</v>
      </c>
      <c r="T259" s="6" t="str">
        <f t="shared" si="72"/>
        <v xml:space="preserve">: </v>
      </c>
      <c r="U259" s="6" t="str">
        <f t="shared" si="73"/>
        <v>100.0</v>
      </c>
      <c r="V259" s="6" t="str">
        <f t="shared" si="74"/>
        <v>}</v>
      </c>
      <c r="X259" s="10" t="str">
        <f t="shared" ref="X259:X322" si="77">IF(OR(N259="2010306",N259="4010202"),"15%","")</f>
        <v>15%</v>
      </c>
      <c r="Y259" s="6" t="str">
        <f t="shared" ref="Y259:Y322" si="78">IF(N259="4010202","صنف لتسجيل موازنة المبيعات 2024",IF(N259="2010306","خصم دفعة مقدمة","خصم ضمان أعمال"))</f>
        <v>خصم دفعة مقدمة</v>
      </c>
      <c r="Z259" s="6">
        <f t="shared" ref="Z259:Z322" si="79">IF(N259="4010202",1,IF(N259="2010306",-1,IF(N259="4010403",1,IF(N259="101011002",-1,-1))))</f>
        <v>-1</v>
      </c>
      <c r="AA259" s="29">
        <f t="shared" ref="AA259:AA322" si="80">H259*Z259</f>
        <v>-34960</v>
      </c>
    </row>
    <row r="260" spans="1:27" x14ac:dyDescent="0.2">
      <c r="A260" s="6" t="s">
        <v>794</v>
      </c>
      <c r="B260" s="7">
        <v>45383</v>
      </c>
      <c r="C260" s="7">
        <f t="shared" ref="C260:C323" si="81">IF(K260&lt;&gt;K259,B260,"")</f>
        <v>45383</v>
      </c>
      <c r="D260" s="7">
        <v>45412</v>
      </c>
      <c r="E260" s="7">
        <f t="shared" ref="E260:E323" si="82">IF(K260&lt;&gt;K259,D260,"")</f>
        <v>45412</v>
      </c>
      <c r="F260" s="7">
        <f t="shared" ref="F260:F323" si="83">IF(K260&lt;&gt;K259,D260,"")</f>
        <v>45412</v>
      </c>
      <c r="G260" s="6">
        <v>329130.34000000003</v>
      </c>
      <c r="H260" s="9">
        <f t="shared" si="68"/>
        <v>329130</v>
      </c>
      <c r="I260" s="6" t="str">
        <f>VLOOKUP(K260,'Customers VS CC'!$A$1:$G$9999,4,FALSE)</f>
        <v>شركة الكفاح للمقاولات العامة</v>
      </c>
      <c r="J260" s="6" t="str">
        <f t="shared" ref="J260:J323" si="84">IF(K260&lt;&gt;K259,I260,"")</f>
        <v>شركة الكفاح للمقاولات العامة</v>
      </c>
      <c r="K260" s="6">
        <v>10183</v>
      </c>
      <c r="L260" s="6">
        <f>VLOOKUP(K260,'CC Odoo'!$A$1:$E$998,4,FALSE)</f>
        <v>955</v>
      </c>
      <c r="M260" s="6" t="str">
        <f t="shared" si="69"/>
        <v>{"955": 100.0}</v>
      </c>
      <c r="N260" s="6" t="str">
        <f t="shared" si="75"/>
        <v>4010202</v>
      </c>
      <c r="O260" s="7">
        <v>45442</v>
      </c>
      <c r="P260" s="7">
        <f t="shared" si="76"/>
        <v>45442</v>
      </c>
      <c r="R260" s="6" t="str">
        <f t="shared" si="70"/>
        <v>{"</v>
      </c>
      <c r="S260" s="6" t="str">
        <f t="shared" si="71"/>
        <v>"</v>
      </c>
      <c r="T260" s="6" t="str">
        <f t="shared" si="72"/>
        <v xml:space="preserve">: </v>
      </c>
      <c r="U260" s="6" t="str">
        <f t="shared" si="73"/>
        <v>100.0</v>
      </c>
      <c r="V260" s="6" t="str">
        <f t="shared" si="74"/>
        <v>}</v>
      </c>
      <c r="X260" s="10" t="str">
        <f t="shared" si="77"/>
        <v>15%</v>
      </c>
      <c r="Y260" s="6" t="str">
        <f t="shared" si="78"/>
        <v>صنف لتسجيل موازنة المبيعات 2024</v>
      </c>
      <c r="Z260" s="6">
        <f t="shared" si="79"/>
        <v>1</v>
      </c>
      <c r="AA260" s="29">
        <f t="shared" si="80"/>
        <v>329130</v>
      </c>
    </row>
    <row r="261" spans="1:27" x14ac:dyDescent="0.2">
      <c r="A261" s="6" t="s">
        <v>795</v>
      </c>
      <c r="B261" s="7">
        <v>45383</v>
      </c>
      <c r="C261" s="7" t="str">
        <f t="shared" si="81"/>
        <v/>
      </c>
      <c r="D261" s="7">
        <v>45412</v>
      </c>
      <c r="E261" s="7" t="str">
        <f t="shared" si="82"/>
        <v/>
      </c>
      <c r="F261" s="7" t="str">
        <f t="shared" si="83"/>
        <v/>
      </c>
      <c r="G261" s="6">
        <v>99923.971224000008</v>
      </c>
      <c r="H261" s="9">
        <f t="shared" si="68"/>
        <v>99924</v>
      </c>
      <c r="I261" s="6" t="str">
        <f>VLOOKUP(K261,'Customers VS CC'!$A$1:$G$9999,4,FALSE)</f>
        <v>شركة الكفاح للمقاولات العامة</v>
      </c>
      <c r="J261" s="6" t="str">
        <f t="shared" si="84"/>
        <v/>
      </c>
      <c r="K261" s="6">
        <v>10183</v>
      </c>
      <c r="L261" s="6">
        <f>VLOOKUP(K261,'CC Odoo'!$A$1:$E$998,4,FALSE)</f>
        <v>955</v>
      </c>
      <c r="M261" s="6" t="str">
        <f t="shared" si="69"/>
        <v>{"955": 100.0}</v>
      </c>
      <c r="N261" s="6" t="str">
        <f t="shared" si="75"/>
        <v>101011002</v>
      </c>
      <c r="O261" s="7">
        <v>45442</v>
      </c>
      <c r="P261" s="7" t="str">
        <f t="shared" si="76"/>
        <v/>
      </c>
      <c r="R261" s="6" t="str">
        <f t="shared" si="70"/>
        <v>{"</v>
      </c>
      <c r="S261" s="6" t="str">
        <f t="shared" si="71"/>
        <v>"</v>
      </c>
      <c r="T261" s="6" t="str">
        <f t="shared" si="72"/>
        <v xml:space="preserve">: </v>
      </c>
      <c r="U261" s="6" t="str">
        <f t="shared" si="73"/>
        <v>100.0</v>
      </c>
      <c r="V261" s="6" t="str">
        <f t="shared" si="74"/>
        <v>}</v>
      </c>
      <c r="X261" s="10" t="str">
        <f t="shared" si="77"/>
        <v/>
      </c>
      <c r="Y261" s="6" t="str">
        <f t="shared" si="78"/>
        <v>خصم ضمان أعمال</v>
      </c>
      <c r="Z261" s="6">
        <f t="shared" si="79"/>
        <v>-1</v>
      </c>
      <c r="AA261" s="29">
        <f t="shared" si="80"/>
        <v>-99924</v>
      </c>
    </row>
    <row r="262" spans="1:27" x14ac:dyDescent="0.2">
      <c r="A262" s="6" t="s">
        <v>796</v>
      </c>
      <c r="B262" s="7">
        <v>45383</v>
      </c>
      <c r="C262" s="7" t="str">
        <f t="shared" si="81"/>
        <v/>
      </c>
      <c r="D262" s="7">
        <v>45412</v>
      </c>
      <c r="E262" s="7" t="str">
        <f t="shared" si="82"/>
        <v/>
      </c>
      <c r="F262" s="7" t="str">
        <f t="shared" si="83"/>
        <v/>
      </c>
      <c r="G262" s="6">
        <v>4996.1985612000008</v>
      </c>
      <c r="H262" s="9">
        <f t="shared" si="68"/>
        <v>4996</v>
      </c>
      <c r="I262" s="6" t="str">
        <f>VLOOKUP(K262,'Customers VS CC'!$A$1:$G$9999,4,FALSE)</f>
        <v>شركة الكفاح للمقاولات العامة</v>
      </c>
      <c r="J262" s="6" t="str">
        <f t="shared" si="84"/>
        <v/>
      </c>
      <c r="K262" s="6">
        <v>10183</v>
      </c>
      <c r="L262" s="6">
        <f>VLOOKUP(K262,'CC Odoo'!$A$1:$E$998,4,FALSE)</f>
        <v>955</v>
      </c>
      <c r="M262" s="6" t="str">
        <f t="shared" si="69"/>
        <v>{"955": 100.0}</v>
      </c>
      <c r="N262" s="6" t="str">
        <f t="shared" si="75"/>
        <v>2010306</v>
      </c>
      <c r="O262" s="7">
        <v>45442</v>
      </c>
      <c r="P262" s="7" t="str">
        <f t="shared" si="76"/>
        <v/>
      </c>
      <c r="R262" s="6" t="str">
        <f t="shared" si="70"/>
        <v>{"</v>
      </c>
      <c r="S262" s="6" t="str">
        <f t="shared" si="71"/>
        <v>"</v>
      </c>
      <c r="T262" s="6" t="str">
        <f t="shared" si="72"/>
        <v xml:space="preserve">: </v>
      </c>
      <c r="U262" s="6" t="str">
        <f t="shared" si="73"/>
        <v>100.0</v>
      </c>
      <c r="V262" s="6" t="str">
        <f t="shared" si="74"/>
        <v>}</v>
      </c>
      <c r="X262" s="10" t="str">
        <f t="shared" si="77"/>
        <v>15%</v>
      </c>
      <c r="Y262" s="6" t="str">
        <f t="shared" si="78"/>
        <v>خصم دفعة مقدمة</v>
      </c>
      <c r="Z262" s="6">
        <f t="shared" si="79"/>
        <v>-1</v>
      </c>
      <c r="AA262" s="29">
        <f t="shared" si="80"/>
        <v>-4996</v>
      </c>
    </row>
    <row r="263" spans="1:27" x14ac:dyDescent="0.2">
      <c r="A263" s="6" t="s">
        <v>794</v>
      </c>
      <c r="B263" s="7">
        <v>45383</v>
      </c>
      <c r="C263" s="7">
        <f t="shared" si="81"/>
        <v>45383</v>
      </c>
      <c r="D263" s="7">
        <v>45412</v>
      </c>
      <c r="E263" s="7">
        <f t="shared" si="82"/>
        <v>45412</v>
      </c>
      <c r="F263" s="7">
        <f t="shared" si="83"/>
        <v>45412</v>
      </c>
      <c r="G263" s="6">
        <v>101959.75</v>
      </c>
      <c r="H263" s="9">
        <f t="shared" si="68"/>
        <v>101960</v>
      </c>
      <c r="I263" s="6" t="str">
        <f>VLOOKUP(K263,'Customers VS CC'!$A$1:$G$9999,4,FALSE)</f>
        <v>شركة الخنينى العالمية</v>
      </c>
      <c r="J263" s="6" t="str">
        <f t="shared" si="84"/>
        <v>شركة الخنينى العالمية</v>
      </c>
      <c r="K263" s="6">
        <v>10168</v>
      </c>
      <c r="L263" s="6">
        <f>VLOOKUP(K263,'CC Odoo'!$A$1:$E$998,4,FALSE)</f>
        <v>940</v>
      </c>
      <c r="M263" s="6" t="str">
        <f t="shared" si="69"/>
        <v>{"940": 100.0}</v>
      </c>
      <c r="N263" s="6" t="str">
        <f t="shared" si="75"/>
        <v>4010202</v>
      </c>
      <c r="O263" s="7">
        <v>45442</v>
      </c>
      <c r="P263" s="7">
        <f t="shared" si="76"/>
        <v>45442</v>
      </c>
      <c r="R263" s="6" t="str">
        <f t="shared" si="70"/>
        <v>{"</v>
      </c>
      <c r="S263" s="6" t="str">
        <f t="shared" si="71"/>
        <v>"</v>
      </c>
      <c r="T263" s="6" t="str">
        <f t="shared" si="72"/>
        <v xml:space="preserve">: </v>
      </c>
      <c r="U263" s="6" t="str">
        <f t="shared" si="73"/>
        <v>100.0</v>
      </c>
      <c r="V263" s="6" t="str">
        <f t="shared" si="74"/>
        <v>}</v>
      </c>
      <c r="X263" s="10" t="str">
        <f t="shared" si="77"/>
        <v>15%</v>
      </c>
      <c r="Y263" s="6" t="str">
        <f t="shared" si="78"/>
        <v>صنف لتسجيل موازنة المبيعات 2024</v>
      </c>
      <c r="Z263" s="6">
        <f t="shared" si="79"/>
        <v>1</v>
      </c>
      <c r="AA263" s="29">
        <f t="shared" si="80"/>
        <v>101960</v>
      </c>
    </row>
    <row r="264" spans="1:27" x14ac:dyDescent="0.2">
      <c r="A264" s="6" t="s">
        <v>795</v>
      </c>
      <c r="B264" s="7">
        <v>45383</v>
      </c>
      <c r="C264" s="7" t="str">
        <f t="shared" si="81"/>
        <v/>
      </c>
      <c r="D264" s="7">
        <v>45412</v>
      </c>
      <c r="E264" s="7" t="str">
        <f t="shared" si="82"/>
        <v/>
      </c>
      <c r="F264" s="7" t="str">
        <f t="shared" si="83"/>
        <v/>
      </c>
      <c r="G264" s="6">
        <v>20391.95</v>
      </c>
      <c r="H264" s="9">
        <f t="shared" si="68"/>
        <v>20392</v>
      </c>
      <c r="I264" s="6" t="str">
        <f>VLOOKUP(K264,'Customers VS CC'!$A$1:$G$9999,4,FALSE)</f>
        <v>شركة الخنينى العالمية</v>
      </c>
      <c r="J264" s="6" t="str">
        <f t="shared" si="84"/>
        <v/>
      </c>
      <c r="K264" s="6">
        <v>10168</v>
      </c>
      <c r="L264" s="6">
        <f>VLOOKUP(K264,'CC Odoo'!$A$1:$E$998,4,FALSE)</f>
        <v>940</v>
      </c>
      <c r="M264" s="6" t="str">
        <f t="shared" si="69"/>
        <v>{"940": 100.0}</v>
      </c>
      <c r="N264" s="6" t="str">
        <f t="shared" si="75"/>
        <v>101011002</v>
      </c>
      <c r="O264" s="7">
        <v>45442</v>
      </c>
      <c r="P264" s="7" t="str">
        <f t="shared" si="76"/>
        <v/>
      </c>
      <c r="R264" s="6" t="str">
        <f t="shared" si="70"/>
        <v>{"</v>
      </c>
      <c r="S264" s="6" t="str">
        <f t="shared" si="71"/>
        <v>"</v>
      </c>
      <c r="T264" s="6" t="str">
        <f t="shared" si="72"/>
        <v xml:space="preserve">: </v>
      </c>
      <c r="U264" s="6" t="str">
        <f t="shared" si="73"/>
        <v>100.0</v>
      </c>
      <c r="V264" s="6" t="str">
        <f t="shared" si="74"/>
        <v>}</v>
      </c>
      <c r="X264" s="10" t="str">
        <f t="shared" si="77"/>
        <v/>
      </c>
      <c r="Y264" s="6" t="str">
        <f t="shared" si="78"/>
        <v>خصم ضمان أعمال</v>
      </c>
      <c r="Z264" s="6">
        <f t="shared" si="79"/>
        <v>-1</v>
      </c>
      <c r="AA264" s="29">
        <f t="shared" si="80"/>
        <v>-20392</v>
      </c>
    </row>
    <row r="265" spans="1:27" x14ac:dyDescent="0.2">
      <c r="A265" s="6" t="s">
        <v>796</v>
      </c>
      <c r="B265" s="7">
        <v>45383</v>
      </c>
      <c r="C265" s="7" t="str">
        <f t="shared" si="81"/>
        <v/>
      </c>
      <c r="D265" s="7">
        <v>45412</v>
      </c>
      <c r="E265" s="7" t="str">
        <f t="shared" si="82"/>
        <v/>
      </c>
      <c r="F265" s="7" t="str">
        <f t="shared" si="83"/>
        <v/>
      </c>
      <c r="G265" s="6">
        <v>5097.9875000000002</v>
      </c>
      <c r="H265" s="9">
        <f t="shared" si="68"/>
        <v>5098</v>
      </c>
      <c r="I265" s="6" t="str">
        <f>VLOOKUP(K265,'Customers VS CC'!$A$1:$G$9999,4,FALSE)</f>
        <v>شركة الخنينى العالمية</v>
      </c>
      <c r="J265" s="6" t="str">
        <f t="shared" si="84"/>
        <v/>
      </c>
      <c r="K265" s="6">
        <v>10168</v>
      </c>
      <c r="L265" s="6">
        <f>VLOOKUP(K265,'CC Odoo'!$A$1:$E$998,4,FALSE)</f>
        <v>940</v>
      </c>
      <c r="M265" s="6" t="str">
        <f t="shared" si="69"/>
        <v>{"940": 100.0}</v>
      </c>
      <c r="N265" s="6" t="str">
        <f t="shared" si="75"/>
        <v>2010306</v>
      </c>
      <c r="O265" s="7">
        <v>45442</v>
      </c>
      <c r="P265" s="7" t="str">
        <f t="shared" si="76"/>
        <v/>
      </c>
      <c r="R265" s="6" t="str">
        <f t="shared" si="70"/>
        <v>{"</v>
      </c>
      <c r="S265" s="6" t="str">
        <f t="shared" si="71"/>
        <v>"</v>
      </c>
      <c r="T265" s="6" t="str">
        <f t="shared" si="72"/>
        <v xml:space="preserve">: </v>
      </c>
      <c r="U265" s="6" t="str">
        <f t="shared" si="73"/>
        <v>100.0</v>
      </c>
      <c r="V265" s="6" t="str">
        <f t="shared" si="74"/>
        <v>}</v>
      </c>
      <c r="X265" s="10" t="str">
        <f t="shared" si="77"/>
        <v>15%</v>
      </c>
      <c r="Y265" s="6" t="str">
        <f t="shared" si="78"/>
        <v>خصم دفعة مقدمة</v>
      </c>
      <c r="Z265" s="6">
        <f t="shared" si="79"/>
        <v>-1</v>
      </c>
      <c r="AA265" s="29">
        <f t="shared" si="80"/>
        <v>-5098</v>
      </c>
    </row>
    <row r="266" spans="1:27" x14ac:dyDescent="0.2">
      <c r="A266" s="6" t="s">
        <v>794</v>
      </c>
      <c r="B266" s="7">
        <v>45413</v>
      </c>
      <c r="C266" s="7">
        <f t="shared" si="81"/>
        <v>45413</v>
      </c>
      <c r="D266" s="7">
        <v>45443</v>
      </c>
      <c r="E266" s="7">
        <f t="shared" si="82"/>
        <v>45443</v>
      </c>
      <c r="F266" s="7">
        <f t="shared" si="83"/>
        <v>45443</v>
      </c>
      <c r="G266" s="6">
        <v>153895.20000000001</v>
      </c>
      <c r="H266" s="9">
        <f t="shared" si="68"/>
        <v>153895</v>
      </c>
      <c r="I266" s="6" t="str">
        <f>VLOOKUP(K266,'Customers VS CC'!$A$1:$G$9999,4,FALSE)</f>
        <v>شركة العراب للمقاولات</v>
      </c>
      <c r="J266" s="6" t="str">
        <f t="shared" si="84"/>
        <v>شركة العراب للمقاولات</v>
      </c>
      <c r="K266" s="6">
        <v>10077</v>
      </c>
      <c r="L266" s="6">
        <f>VLOOKUP(K266,'CC Odoo'!$A$1:$E$998,4,FALSE)</f>
        <v>851</v>
      </c>
      <c r="M266" s="6" t="str">
        <f t="shared" si="69"/>
        <v>{"851": 100.0}</v>
      </c>
      <c r="N266" s="6" t="str">
        <f t="shared" si="75"/>
        <v>4010202</v>
      </c>
      <c r="O266" s="7">
        <v>45450</v>
      </c>
      <c r="P266" s="7">
        <f t="shared" si="76"/>
        <v>45450</v>
      </c>
      <c r="R266" s="6" t="str">
        <f t="shared" si="70"/>
        <v>{"</v>
      </c>
      <c r="S266" s="6" t="str">
        <f t="shared" si="71"/>
        <v>"</v>
      </c>
      <c r="T266" s="6" t="str">
        <f t="shared" si="72"/>
        <v xml:space="preserve">: </v>
      </c>
      <c r="U266" s="6" t="str">
        <f t="shared" si="73"/>
        <v>100.0</v>
      </c>
      <c r="V266" s="6" t="str">
        <f t="shared" si="74"/>
        <v>}</v>
      </c>
      <c r="X266" s="10" t="str">
        <f t="shared" si="77"/>
        <v>15%</v>
      </c>
      <c r="Y266" s="6" t="str">
        <f t="shared" si="78"/>
        <v>صنف لتسجيل موازنة المبيعات 2024</v>
      </c>
      <c r="Z266" s="6">
        <f t="shared" si="79"/>
        <v>1</v>
      </c>
      <c r="AA266" s="29">
        <f t="shared" si="80"/>
        <v>153895</v>
      </c>
    </row>
    <row r="267" spans="1:27" x14ac:dyDescent="0.2">
      <c r="A267" s="6" t="s">
        <v>795</v>
      </c>
      <c r="B267" s="7">
        <v>45413</v>
      </c>
      <c r="C267" s="7" t="str">
        <f t="shared" si="81"/>
        <v/>
      </c>
      <c r="D267" s="7">
        <v>45443</v>
      </c>
      <c r="E267" s="7" t="str">
        <f t="shared" si="82"/>
        <v/>
      </c>
      <c r="F267" s="7" t="str">
        <f t="shared" si="83"/>
        <v/>
      </c>
      <c r="G267" s="6">
        <v>30779.040000000005</v>
      </c>
      <c r="H267" s="9">
        <f t="shared" si="68"/>
        <v>30779</v>
      </c>
      <c r="I267" s="6" t="str">
        <f>VLOOKUP(K267,'Customers VS CC'!$A$1:$G$9999,4,FALSE)</f>
        <v>شركة العراب للمقاولات</v>
      </c>
      <c r="J267" s="6" t="str">
        <f t="shared" si="84"/>
        <v/>
      </c>
      <c r="K267" s="6">
        <v>10077</v>
      </c>
      <c r="L267" s="6">
        <f>VLOOKUP(K267,'CC Odoo'!$A$1:$E$998,4,FALSE)</f>
        <v>851</v>
      </c>
      <c r="M267" s="6" t="str">
        <f t="shared" si="69"/>
        <v>{"851": 100.0}</v>
      </c>
      <c r="N267" s="6" t="str">
        <f t="shared" si="75"/>
        <v>101011002</v>
      </c>
      <c r="O267" s="7">
        <v>45450</v>
      </c>
      <c r="P267" s="7" t="str">
        <f t="shared" si="76"/>
        <v/>
      </c>
      <c r="R267" s="6" t="str">
        <f t="shared" si="70"/>
        <v>{"</v>
      </c>
      <c r="S267" s="6" t="str">
        <f t="shared" si="71"/>
        <v>"</v>
      </c>
      <c r="T267" s="6" t="str">
        <f t="shared" si="72"/>
        <v xml:space="preserve">: </v>
      </c>
      <c r="U267" s="6" t="str">
        <f t="shared" si="73"/>
        <v>100.0</v>
      </c>
      <c r="V267" s="6" t="str">
        <f t="shared" si="74"/>
        <v>}</v>
      </c>
      <c r="X267" s="10" t="str">
        <f t="shared" si="77"/>
        <v/>
      </c>
      <c r="Y267" s="6" t="str">
        <f t="shared" si="78"/>
        <v>خصم ضمان أعمال</v>
      </c>
      <c r="Z267" s="6">
        <f t="shared" si="79"/>
        <v>-1</v>
      </c>
      <c r="AA267" s="29">
        <f t="shared" si="80"/>
        <v>-30779</v>
      </c>
    </row>
    <row r="268" spans="1:27" x14ac:dyDescent="0.2">
      <c r="A268" s="6" t="s">
        <v>796</v>
      </c>
      <c r="B268" s="7">
        <v>45413</v>
      </c>
      <c r="C268" s="7" t="str">
        <f t="shared" si="81"/>
        <v/>
      </c>
      <c r="D268" s="7">
        <v>45443</v>
      </c>
      <c r="E268" s="7" t="str">
        <f t="shared" si="82"/>
        <v/>
      </c>
      <c r="F268" s="7" t="str">
        <f t="shared" si="83"/>
        <v/>
      </c>
      <c r="G268" s="6">
        <v>15389.520000000002</v>
      </c>
      <c r="H268" s="9">
        <f t="shared" si="68"/>
        <v>15390</v>
      </c>
      <c r="I268" s="6" t="str">
        <f>VLOOKUP(K268,'Customers VS CC'!$A$1:$G$9999,4,FALSE)</f>
        <v>شركة العراب للمقاولات</v>
      </c>
      <c r="J268" s="6" t="str">
        <f t="shared" si="84"/>
        <v/>
      </c>
      <c r="K268" s="6">
        <v>10077</v>
      </c>
      <c r="L268" s="6">
        <f>VLOOKUP(K268,'CC Odoo'!$A$1:$E$998,4,FALSE)</f>
        <v>851</v>
      </c>
      <c r="M268" s="6" t="str">
        <f t="shared" si="69"/>
        <v>{"851": 100.0}</v>
      </c>
      <c r="N268" s="6" t="str">
        <f t="shared" si="75"/>
        <v>2010306</v>
      </c>
      <c r="O268" s="7">
        <v>45450</v>
      </c>
      <c r="P268" s="7" t="str">
        <f t="shared" si="76"/>
        <v/>
      </c>
      <c r="R268" s="6" t="str">
        <f t="shared" si="70"/>
        <v>{"</v>
      </c>
      <c r="S268" s="6" t="str">
        <f t="shared" si="71"/>
        <v>"</v>
      </c>
      <c r="T268" s="6" t="str">
        <f t="shared" si="72"/>
        <v xml:space="preserve">: </v>
      </c>
      <c r="U268" s="6" t="str">
        <f t="shared" si="73"/>
        <v>100.0</v>
      </c>
      <c r="V268" s="6" t="str">
        <f t="shared" si="74"/>
        <v>}</v>
      </c>
      <c r="X268" s="10" t="str">
        <f t="shared" si="77"/>
        <v>15%</v>
      </c>
      <c r="Y268" s="6" t="str">
        <f t="shared" si="78"/>
        <v>خصم دفعة مقدمة</v>
      </c>
      <c r="Z268" s="6">
        <f t="shared" si="79"/>
        <v>-1</v>
      </c>
      <c r="AA268" s="29">
        <f t="shared" si="80"/>
        <v>-15390</v>
      </c>
    </row>
    <row r="269" spans="1:27" x14ac:dyDescent="0.2">
      <c r="A269" s="6" t="s">
        <v>794</v>
      </c>
      <c r="B269" s="7">
        <v>45413</v>
      </c>
      <c r="C269" s="7">
        <f t="shared" si="81"/>
        <v>45413</v>
      </c>
      <c r="D269" s="7">
        <v>45443</v>
      </c>
      <c r="E269" s="7">
        <f t="shared" si="82"/>
        <v>45443</v>
      </c>
      <c r="F269" s="7">
        <f t="shared" si="83"/>
        <v>45443</v>
      </c>
      <c r="G269" s="6">
        <v>509558.8200000003</v>
      </c>
      <c r="H269" s="9">
        <f t="shared" si="68"/>
        <v>509559</v>
      </c>
      <c r="I269" s="6" t="str">
        <f>VLOOKUP(K269,'Customers VS CC'!$A$1:$G$9999,4,FALSE)</f>
        <v>شركة مديدة للرعاية الطبية</v>
      </c>
      <c r="J269" s="6" t="str">
        <f t="shared" si="84"/>
        <v>شركة مديدة للرعاية الطبية</v>
      </c>
      <c r="K269" s="6">
        <v>10245</v>
      </c>
      <c r="L269" s="6">
        <f>VLOOKUP(K269,'CC Odoo'!$A$1:$E$998,4,FALSE)</f>
        <v>1017</v>
      </c>
      <c r="M269" s="6" t="str">
        <f t="shared" si="69"/>
        <v>{"1017": 100.0}</v>
      </c>
      <c r="N269" s="6" t="str">
        <f t="shared" si="75"/>
        <v>4010202</v>
      </c>
      <c r="O269" s="7">
        <v>45458</v>
      </c>
      <c r="P269" s="7">
        <f t="shared" si="76"/>
        <v>45458</v>
      </c>
      <c r="R269" s="6" t="str">
        <f t="shared" si="70"/>
        <v>{"</v>
      </c>
      <c r="S269" s="6" t="str">
        <f t="shared" si="71"/>
        <v>"</v>
      </c>
      <c r="T269" s="6" t="str">
        <f t="shared" si="72"/>
        <v xml:space="preserve">: </v>
      </c>
      <c r="U269" s="6" t="str">
        <f t="shared" si="73"/>
        <v>100.0</v>
      </c>
      <c r="V269" s="6" t="str">
        <f t="shared" si="74"/>
        <v>}</v>
      </c>
      <c r="X269" s="10" t="str">
        <f t="shared" si="77"/>
        <v>15%</v>
      </c>
      <c r="Y269" s="6" t="str">
        <f t="shared" si="78"/>
        <v>صنف لتسجيل موازنة المبيعات 2024</v>
      </c>
      <c r="Z269" s="6">
        <f t="shared" si="79"/>
        <v>1</v>
      </c>
      <c r="AA269" s="29">
        <f t="shared" si="80"/>
        <v>509559</v>
      </c>
    </row>
    <row r="270" spans="1:27" x14ac:dyDescent="0.2">
      <c r="A270" s="6" t="s">
        <v>795</v>
      </c>
      <c r="B270" s="7">
        <v>45413</v>
      </c>
      <c r="C270" s="7" t="str">
        <f t="shared" si="81"/>
        <v/>
      </c>
      <c r="D270" s="7">
        <v>45443</v>
      </c>
      <c r="E270" s="7" t="str">
        <f t="shared" si="82"/>
        <v/>
      </c>
      <c r="F270" s="7" t="str">
        <f t="shared" si="83"/>
        <v/>
      </c>
      <c r="G270" s="6">
        <v>152867.6460000001</v>
      </c>
      <c r="H270" s="9">
        <f t="shared" si="68"/>
        <v>152868</v>
      </c>
      <c r="I270" s="6" t="str">
        <f>VLOOKUP(K270,'Customers VS CC'!$A$1:$G$9999,4,FALSE)</f>
        <v>شركة مديدة للرعاية الطبية</v>
      </c>
      <c r="J270" s="6" t="str">
        <f t="shared" si="84"/>
        <v/>
      </c>
      <c r="K270" s="6">
        <v>10245</v>
      </c>
      <c r="L270" s="6">
        <f>VLOOKUP(K270,'CC Odoo'!$A$1:$E$998,4,FALSE)</f>
        <v>1017</v>
      </c>
      <c r="M270" s="6" t="str">
        <f t="shared" si="69"/>
        <v>{"1017": 100.0}</v>
      </c>
      <c r="N270" s="6" t="str">
        <f t="shared" si="75"/>
        <v>101011002</v>
      </c>
      <c r="O270" s="7">
        <v>45458</v>
      </c>
      <c r="P270" s="7" t="str">
        <f t="shared" si="76"/>
        <v/>
      </c>
      <c r="R270" s="6" t="str">
        <f t="shared" si="70"/>
        <v>{"</v>
      </c>
      <c r="S270" s="6" t="str">
        <f t="shared" si="71"/>
        <v>"</v>
      </c>
      <c r="T270" s="6" t="str">
        <f t="shared" si="72"/>
        <v xml:space="preserve">: </v>
      </c>
      <c r="U270" s="6" t="str">
        <f t="shared" si="73"/>
        <v>100.0</v>
      </c>
      <c r="V270" s="6" t="str">
        <f t="shared" si="74"/>
        <v>}</v>
      </c>
      <c r="X270" s="10" t="str">
        <f t="shared" si="77"/>
        <v/>
      </c>
      <c r="Y270" s="6" t="str">
        <f t="shared" si="78"/>
        <v>خصم ضمان أعمال</v>
      </c>
      <c r="Z270" s="6">
        <f t="shared" si="79"/>
        <v>-1</v>
      </c>
      <c r="AA270" s="29">
        <f t="shared" si="80"/>
        <v>-152868</v>
      </c>
    </row>
    <row r="271" spans="1:27" x14ac:dyDescent="0.2">
      <c r="A271" s="6" t="s">
        <v>796</v>
      </c>
      <c r="B271" s="7">
        <v>45413</v>
      </c>
      <c r="C271" s="7" t="str">
        <f t="shared" si="81"/>
        <v/>
      </c>
      <c r="D271" s="7">
        <v>45443</v>
      </c>
      <c r="E271" s="7" t="str">
        <f t="shared" si="82"/>
        <v/>
      </c>
      <c r="F271" s="7" t="str">
        <f t="shared" si="83"/>
        <v/>
      </c>
      <c r="G271" s="6">
        <v>25477.941000000017</v>
      </c>
      <c r="H271" s="9">
        <f t="shared" si="68"/>
        <v>25478</v>
      </c>
      <c r="I271" s="6" t="str">
        <f>VLOOKUP(K271,'Customers VS CC'!$A$1:$G$9999,4,FALSE)</f>
        <v>شركة مديدة للرعاية الطبية</v>
      </c>
      <c r="J271" s="6" t="str">
        <f t="shared" si="84"/>
        <v/>
      </c>
      <c r="K271" s="6">
        <v>10245</v>
      </c>
      <c r="L271" s="6">
        <f>VLOOKUP(K271,'CC Odoo'!$A$1:$E$998,4,FALSE)</f>
        <v>1017</v>
      </c>
      <c r="M271" s="6" t="str">
        <f t="shared" si="69"/>
        <v>{"1017": 100.0}</v>
      </c>
      <c r="N271" s="6" t="str">
        <f t="shared" si="75"/>
        <v>2010306</v>
      </c>
      <c r="O271" s="7">
        <v>45458</v>
      </c>
      <c r="P271" s="7" t="str">
        <f t="shared" si="76"/>
        <v/>
      </c>
      <c r="R271" s="6" t="str">
        <f t="shared" si="70"/>
        <v>{"</v>
      </c>
      <c r="S271" s="6" t="str">
        <f t="shared" si="71"/>
        <v>"</v>
      </c>
      <c r="T271" s="6" t="str">
        <f t="shared" si="72"/>
        <v xml:space="preserve">: </v>
      </c>
      <c r="U271" s="6" t="str">
        <f t="shared" si="73"/>
        <v>100.0</v>
      </c>
      <c r="V271" s="6" t="str">
        <f t="shared" si="74"/>
        <v>}</v>
      </c>
      <c r="X271" s="10" t="str">
        <f t="shared" si="77"/>
        <v>15%</v>
      </c>
      <c r="Y271" s="6" t="str">
        <f t="shared" si="78"/>
        <v>خصم دفعة مقدمة</v>
      </c>
      <c r="Z271" s="6">
        <f t="shared" si="79"/>
        <v>-1</v>
      </c>
      <c r="AA271" s="29">
        <f t="shared" si="80"/>
        <v>-25478</v>
      </c>
    </row>
    <row r="272" spans="1:27" x14ac:dyDescent="0.2">
      <c r="A272" s="6" t="s">
        <v>794</v>
      </c>
      <c r="B272" s="7">
        <v>45413</v>
      </c>
      <c r="C272" s="7">
        <f t="shared" si="81"/>
        <v>45413</v>
      </c>
      <c r="D272" s="7">
        <v>45443</v>
      </c>
      <c r="E272" s="7">
        <f t="shared" si="82"/>
        <v>45443</v>
      </c>
      <c r="F272" s="7">
        <f t="shared" si="83"/>
        <v>45443</v>
      </c>
      <c r="G272" s="6">
        <v>342770.33</v>
      </c>
      <c r="H272" s="9">
        <f t="shared" si="68"/>
        <v>342770</v>
      </c>
      <c r="I272" s="6" t="str">
        <f>VLOOKUP(K272,'Customers VS CC'!$A$1:$G$9999,4,FALSE)</f>
        <v>شركة نسما للصناعات المتحدة</v>
      </c>
      <c r="J272" s="6" t="str">
        <f t="shared" si="84"/>
        <v>شركة نسما للصناعات المتحدة</v>
      </c>
      <c r="K272" s="6">
        <v>10251</v>
      </c>
      <c r="L272" s="6">
        <f>VLOOKUP(K272,'CC Odoo'!$A$1:$E$998,4,FALSE)</f>
        <v>1023</v>
      </c>
      <c r="M272" s="6" t="str">
        <f t="shared" si="69"/>
        <v>{"1023": 100.0}</v>
      </c>
      <c r="N272" s="6" t="str">
        <f t="shared" si="75"/>
        <v>4010202</v>
      </c>
      <c r="O272" s="7">
        <v>45533</v>
      </c>
      <c r="P272" s="7">
        <f t="shared" si="76"/>
        <v>45533</v>
      </c>
      <c r="R272" s="6" t="str">
        <f t="shared" si="70"/>
        <v>{"</v>
      </c>
      <c r="S272" s="6" t="str">
        <f t="shared" si="71"/>
        <v>"</v>
      </c>
      <c r="T272" s="6" t="str">
        <f t="shared" si="72"/>
        <v xml:space="preserve">: </v>
      </c>
      <c r="U272" s="6" t="str">
        <f t="shared" si="73"/>
        <v>100.0</v>
      </c>
      <c r="V272" s="6" t="str">
        <f t="shared" si="74"/>
        <v>}</v>
      </c>
      <c r="X272" s="10" t="str">
        <f t="shared" si="77"/>
        <v>15%</v>
      </c>
      <c r="Y272" s="6" t="str">
        <f t="shared" si="78"/>
        <v>صنف لتسجيل موازنة المبيعات 2024</v>
      </c>
      <c r="Z272" s="6">
        <f t="shared" si="79"/>
        <v>1</v>
      </c>
      <c r="AA272" s="29">
        <f t="shared" si="80"/>
        <v>342770</v>
      </c>
    </row>
    <row r="273" spans="1:27" x14ac:dyDescent="0.2">
      <c r="A273" s="6" t="s">
        <v>795</v>
      </c>
      <c r="B273" s="7">
        <v>45413</v>
      </c>
      <c r="C273" s="7" t="str">
        <f t="shared" si="81"/>
        <v/>
      </c>
      <c r="D273" s="7">
        <v>45443</v>
      </c>
      <c r="E273" s="7" t="str">
        <f t="shared" si="82"/>
        <v/>
      </c>
      <c r="F273" s="7" t="str">
        <f t="shared" si="83"/>
        <v/>
      </c>
      <c r="G273" s="6">
        <v>13505.151002000001</v>
      </c>
      <c r="H273" s="9">
        <f t="shared" si="68"/>
        <v>13505</v>
      </c>
      <c r="I273" s="6" t="str">
        <f>VLOOKUP(K273,'Customers VS CC'!$A$1:$G$9999,4,FALSE)</f>
        <v>شركة نسما للصناعات المتحدة</v>
      </c>
      <c r="J273" s="6" t="str">
        <f t="shared" si="84"/>
        <v/>
      </c>
      <c r="K273" s="6">
        <v>10251</v>
      </c>
      <c r="L273" s="6">
        <f>VLOOKUP(K273,'CC Odoo'!$A$1:$E$998,4,FALSE)</f>
        <v>1023</v>
      </c>
      <c r="M273" s="6" t="str">
        <f t="shared" si="69"/>
        <v>{"1023": 100.0}</v>
      </c>
      <c r="N273" s="6" t="str">
        <f t="shared" si="75"/>
        <v>101011002</v>
      </c>
      <c r="O273" s="7">
        <v>45533</v>
      </c>
      <c r="P273" s="7" t="str">
        <f t="shared" si="76"/>
        <v/>
      </c>
      <c r="R273" s="6" t="str">
        <f t="shared" si="70"/>
        <v>{"</v>
      </c>
      <c r="S273" s="6" t="str">
        <f t="shared" si="71"/>
        <v>"</v>
      </c>
      <c r="T273" s="6" t="str">
        <f t="shared" si="72"/>
        <v xml:space="preserve">: </v>
      </c>
      <c r="U273" s="6" t="str">
        <f t="shared" si="73"/>
        <v>100.0</v>
      </c>
      <c r="V273" s="6" t="str">
        <f t="shared" si="74"/>
        <v>}</v>
      </c>
      <c r="X273" s="10" t="str">
        <f t="shared" si="77"/>
        <v/>
      </c>
      <c r="Y273" s="6" t="str">
        <f t="shared" si="78"/>
        <v>خصم ضمان أعمال</v>
      </c>
      <c r="Z273" s="6">
        <f t="shared" si="79"/>
        <v>-1</v>
      </c>
      <c r="AA273" s="29">
        <f t="shared" si="80"/>
        <v>-13505</v>
      </c>
    </row>
    <row r="274" spans="1:27" x14ac:dyDescent="0.2">
      <c r="A274" s="6" t="s">
        <v>796</v>
      </c>
      <c r="B274" s="7">
        <v>45413</v>
      </c>
      <c r="C274" s="7" t="str">
        <f t="shared" si="81"/>
        <v/>
      </c>
      <c r="D274" s="7">
        <v>45443</v>
      </c>
      <c r="E274" s="7" t="str">
        <f t="shared" si="82"/>
        <v/>
      </c>
      <c r="F274" s="7" t="str">
        <f t="shared" si="83"/>
        <v/>
      </c>
      <c r="G274" s="6">
        <v>17138.516500000002</v>
      </c>
      <c r="H274" s="9">
        <f t="shared" si="68"/>
        <v>17139</v>
      </c>
      <c r="I274" s="6" t="str">
        <f>VLOOKUP(K274,'Customers VS CC'!$A$1:$G$9999,4,FALSE)</f>
        <v>شركة نسما للصناعات المتحدة</v>
      </c>
      <c r="J274" s="6" t="str">
        <f t="shared" si="84"/>
        <v/>
      </c>
      <c r="K274" s="6">
        <v>10251</v>
      </c>
      <c r="L274" s="6">
        <f>VLOOKUP(K274,'CC Odoo'!$A$1:$E$998,4,FALSE)</f>
        <v>1023</v>
      </c>
      <c r="M274" s="6" t="str">
        <f t="shared" si="69"/>
        <v>{"1023": 100.0}</v>
      </c>
      <c r="N274" s="6" t="str">
        <f t="shared" si="75"/>
        <v>2010306</v>
      </c>
      <c r="O274" s="7">
        <v>45533</v>
      </c>
      <c r="P274" s="7" t="str">
        <f t="shared" si="76"/>
        <v/>
      </c>
      <c r="R274" s="6" t="str">
        <f t="shared" si="70"/>
        <v>{"</v>
      </c>
      <c r="S274" s="6" t="str">
        <f t="shared" si="71"/>
        <v>"</v>
      </c>
      <c r="T274" s="6" t="str">
        <f t="shared" si="72"/>
        <v xml:space="preserve">: </v>
      </c>
      <c r="U274" s="6" t="str">
        <f t="shared" si="73"/>
        <v>100.0</v>
      </c>
      <c r="V274" s="6" t="str">
        <f t="shared" si="74"/>
        <v>}</v>
      </c>
      <c r="X274" s="10" t="str">
        <f t="shared" si="77"/>
        <v>15%</v>
      </c>
      <c r="Y274" s="6" t="str">
        <f t="shared" si="78"/>
        <v>خصم دفعة مقدمة</v>
      </c>
      <c r="Z274" s="6">
        <f t="shared" si="79"/>
        <v>-1</v>
      </c>
      <c r="AA274" s="29">
        <f t="shared" si="80"/>
        <v>-17139</v>
      </c>
    </row>
    <row r="275" spans="1:27" x14ac:dyDescent="0.2">
      <c r="A275" s="6" t="s">
        <v>794</v>
      </c>
      <c r="B275" s="7">
        <v>45413</v>
      </c>
      <c r="C275" s="7">
        <f t="shared" si="81"/>
        <v>45413</v>
      </c>
      <c r="D275" s="7">
        <v>45443</v>
      </c>
      <c r="E275" s="7">
        <f t="shared" si="82"/>
        <v>45443</v>
      </c>
      <c r="F275" s="7">
        <f t="shared" si="83"/>
        <v>45443</v>
      </c>
      <c r="G275" s="6">
        <v>2229535</v>
      </c>
      <c r="H275" s="9">
        <f t="shared" si="68"/>
        <v>2229535</v>
      </c>
      <c r="I275" s="6" t="str">
        <f>VLOOKUP(K275,'Customers VS CC'!$A$1:$G$9999,4,FALSE)</f>
        <v>شركة امد العربية للاستثمار المحدودة</v>
      </c>
      <c r="J275" s="6" t="str">
        <f t="shared" si="84"/>
        <v>شركة امد العربية للاستثمار المحدودة</v>
      </c>
      <c r="K275" s="6">
        <v>10240</v>
      </c>
      <c r="L275" s="6">
        <f>VLOOKUP(K275,'CC Odoo'!$A$1:$E$998,4,FALSE)</f>
        <v>1012</v>
      </c>
      <c r="M275" s="6" t="str">
        <f t="shared" si="69"/>
        <v>{"1012": 100.0}</v>
      </c>
      <c r="N275" s="6" t="str">
        <f t="shared" si="75"/>
        <v>4010202</v>
      </c>
      <c r="O275" s="7">
        <v>45450</v>
      </c>
      <c r="P275" s="7">
        <f t="shared" si="76"/>
        <v>45450</v>
      </c>
      <c r="R275" s="6" t="str">
        <f t="shared" si="70"/>
        <v>{"</v>
      </c>
      <c r="S275" s="6" t="str">
        <f t="shared" si="71"/>
        <v>"</v>
      </c>
      <c r="T275" s="6" t="str">
        <f t="shared" si="72"/>
        <v xml:space="preserve">: </v>
      </c>
      <c r="U275" s="6" t="str">
        <f t="shared" si="73"/>
        <v>100.0</v>
      </c>
      <c r="V275" s="6" t="str">
        <f t="shared" si="74"/>
        <v>}</v>
      </c>
      <c r="X275" s="10" t="str">
        <f t="shared" si="77"/>
        <v>15%</v>
      </c>
      <c r="Y275" s="6" t="str">
        <f t="shared" si="78"/>
        <v>صنف لتسجيل موازنة المبيعات 2024</v>
      </c>
      <c r="Z275" s="6">
        <f t="shared" si="79"/>
        <v>1</v>
      </c>
      <c r="AA275" s="29">
        <f t="shared" si="80"/>
        <v>2229535</v>
      </c>
    </row>
    <row r="276" spans="1:27" x14ac:dyDescent="0.2">
      <c r="A276" s="6" t="s">
        <v>795</v>
      </c>
      <c r="B276" s="7">
        <v>45413</v>
      </c>
      <c r="C276" s="7" t="str">
        <f t="shared" si="81"/>
        <v/>
      </c>
      <c r="D276" s="7">
        <v>45443</v>
      </c>
      <c r="E276" s="7" t="str">
        <f t="shared" si="82"/>
        <v/>
      </c>
      <c r="F276" s="7" t="str">
        <f t="shared" si="83"/>
        <v/>
      </c>
      <c r="G276" s="6">
        <v>668860.5</v>
      </c>
      <c r="H276" s="9">
        <f t="shared" si="68"/>
        <v>668861</v>
      </c>
      <c r="I276" s="6" t="str">
        <f>VLOOKUP(K276,'Customers VS CC'!$A$1:$G$9999,4,FALSE)</f>
        <v>شركة امد العربية للاستثمار المحدودة</v>
      </c>
      <c r="J276" s="6" t="str">
        <f t="shared" si="84"/>
        <v/>
      </c>
      <c r="K276" s="6">
        <v>10240</v>
      </c>
      <c r="L276" s="6">
        <f>VLOOKUP(K276,'CC Odoo'!$A$1:$E$998,4,FALSE)</f>
        <v>1012</v>
      </c>
      <c r="M276" s="6" t="str">
        <f t="shared" si="69"/>
        <v>{"1012": 100.0}</v>
      </c>
      <c r="N276" s="6" t="str">
        <f t="shared" si="75"/>
        <v>101011002</v>
      </c>
      <c r="O276" s="7">
        <v>45450</v>
      </c>
      <c r="P276" s="7" t="str">
        <f t="shared" si="76"/>
        <v/>
      </c>
      <c r="R276" s="6" t="str">
        <f t="shared" si="70"/>
        <v>{"</v>
      </c>
      <c r="S276" s="6" t="str">
        <f t="shared" si="71"/>
        <v>"</v>
      </c>
      <c r="T276" s="6" t="str">
        <f t="shared" si="72"/>
        <v xml:space="preserve">: </v>
      </c>
      <c r="U276" s="6" t="str">
        <f t="shared" si="73"/>
        <v>100.0</v>
      </c>
      <c r="V276" s="6" t="str">
        <f t="shared" si="74"/>
        <v>}</v>
      </c>
      <c r="X276" s="10" t="str">
        <f t="shared" si="77"/>
        <v/>
      </c>
      <c r="Y276" s="6" t="str">
        <f t="shared" si="78"/>
        <v>خصم ضمان أعمال</v>
      </c>
      <c r="Z276" s="6">
        <f t="shared" si="79"/>
        <v>-1</v>
      </c>
      <c r="AA276" s="29">
        <f t="shared" si="80"/>
        <v>-668861</v>
      </c>
    </row>
    <row r="277" spans="1:27" x14ac:dyDescent="0.2">
      <c r="A277" s="6" t="s">
        <v>794</v>
      </c>
      <c r="B277" s="7">
        <v>45413</v>
      </c>
      <c r="C277" s="7">
        <f t="shared" si="81"/>
        <v>45413</v>
      </c>
      <c r="D277" s="7">
        <v>45443</v>
      </c>
      <c r="E277" s="7">
        <f t="shared" si="82"/>
        <v>45443</v>
      </c>
      <c r="F277" s="7">
        <f t="shared" si="83"/>
        <v>45443</v>
      </c>
      <c r="G277" s="6">
        <v>8509133</v>
      </c>
      <c r="H277" s="9">
        <f t="shared" si="68"/>
        <v>8509133</v>
      </c>
      <c r="I277" s="6" t="str">
        <f>VLOOKUP(K277,'Customers VS CC'!$A$1:$G$9999,4,FALSE)</f>
        <v>شركة شابورجي بالونجي ميد ايست المحدوده</v>
      </c>
      <c r="J277" s="6" t="str">
        <f t="shared" si="84"/>
        <v>شركة شابورجي بالونجي ميد ايست المحدوده</v>
      </c>
      <c r="K277" s="6">
        <v>10256</v>
      </c>
      <c r="L277" s="6">
        <f>VLOOKUP(K277,'CC Odoo'!$A$1:$E$998,4,FALSE)</f>
        <v>1028</v>
      </c>
      <c r="M277" s="6" t="str">
        <f t="shared" si="69"/>
        <v>{"1028": 100.0}</v>
      </c>
      <c r="N277" s="6" t="str">
        <f t="shared" si="75"/>
        <v>4010202</v>
      </c>
      <c r="O277" s="7">
        <v>45457</v>
      </c>
      <c r="P277" s="7">
        <f t="shared" si="76"/>
        <v>45457</v>
      </c>
      <c r="R277" s="6" t="str">
        <f t="shared" si="70"/>
        <v>{"</v>
      </c>
      <c r="S277" s="6" t="str">
        <f t="shared" si="71"/>
        <v>"</v>
      </c>
      <c r="T277" s="6" t="str">
        <f t="shared" si="72"/>
        <v xml:space="preserve">: </v>
      </c>
      <c r="U277" s="6" t="str">
        <f t="shared" si="73"/>
        <v>100.0</v>
      </c>
      <c r="V277" s="6" t="str">
        <f t="shared" si="74"/>
        <v>}</v>
      </c>
      <c r="X277" s="10" t="str">
        <f t="shared" si="77"/>
        <v>15%</v>
      </c>
      <c r="Y277" s="6" t="str">
        <f t="shared" si="78"/>
        <v>صنف لتسجيل موازنة المبيعات 2024</v>
      </c>
      <c r="Z277" s="6">
        <f t="shared" si="79"/>
        <v>1</v>
      </c>
      <c r="AA277" s="29">
        <f t="shared" si="80"/>
        <v>8509133</v>
      </c>
    </row>
    <row r="278" spans="1:27" x14ac:dyDescent="0.2">
      <c r="A278" s="6" t="s">
        <v>795</v>
      </c>
      <c r="B278" s="7">
        <v>45413</v>
      </c>
      <c r="C278" s="7" t="str">
        <f t="shared" si="81"/>
        <v/>
      </c>
      <c r="D278" s="7">
        <v>45443</v>
      </c>
      <c r="E278" s="7" t="str">
        <f t="shared" si="82"/>
        <v/>
      </c>
      <c r="F278" s="7" t="str">
        <f t="shared" si="83"/>
        <v/>
      </c>
      <c r="G278" s="6">
        <v>1701826.6</v>
      </c>
      <c r="H278" s="9">
        <f t="shared" si="68"/>
        <v>1701827</v>
      </c>
      <c r="I278" s="6" t="str">
        <f>VLOOKUP(K278,'Customers VS CC'!$A$1:$G$9999,4,FALSE)</f>
        <v>شركة شابورجي بالونجي ميد ايست المحدوده</v>
      </c>
      <c r="J278" s="6" t="str">
        <f t="shared" si="84"/>
        <v/>
      </c>
      <c r="K278" s="6">
        <v>10256</v>
      </c>
      <c r="L278" s="6">
        <f>VLOOKUP(K278,'CC Odoo'!$A$1:$E$998,4,FALSE)</f>
        <v>1028</v>
      </c>
      <c r="M278" s="6" t="str">
        <f t="shared" si="69"/>
        <v>{"1028": 100.0}</v>
      </c>
      <c r="N278" s="6" t="str">
        <f t="shared" si="75"/>
        <v>101011002</v>
      </c>
      <c r="O278" s="7">
        <v>45457</v>
      </c>
      <c r="P278" s="7" t="str">
        <f t="shared" si="76"/>
        <v/>
      </c>
      <c r="R278" s="6" t="str">
        <f t="shared" si="70"/>
        <v>{"</v>
      </c>
      <c r="S278" s="6" t="str">
        <f t="shared" si="71"/>
        <v>"</v>
      </c>
      <c r="T278" s="6" t="str">
        <f t="shared" si="72"/>
        <v xml:space="preserve">: </v>
      </c>
      <c r="U278" s="6" t="str">
        <f t="shared" si="73"/>
        <v>100.0</v>
      </c>
      <c r="V278" s="6" t="str">
        <f t="shared" si="74"/>
        <v>}</v>
      </c>
      <c r="X278" s="10" t="str">
        <f t="shared" si="77"/>
        <v/>
      </c>
      <c r="Y278" s="6" t="str">
        <f t="shared" si="78"/>
        <v>خصم ضمان أعمال</v>
      </c>
      <c r="Z278" s="6">
        <f t="shared" si="79"/>
        <v>-1</v>
      </c>
      <c r="AA278" s="29">
        <f t="shared" si="80"/>
        <v>-1701827</v>
      </c>
    </row>
    <row r="279" spans="1:27" x14ac:dyDescent="0.2">
      <c r="A279" s="6" t="s">
        <v>796</v>
      </c>
      <c r="B279" s="7">
        <v>45413</v>
      </c>
      <c r="C279" s="7" t="str">
        <f t="shared" si="81"/>
        <v/>
      </c>
      <c r="D279" s="7">
        <v>45443</v>
      </c>
      <c r="E279" s="7" t="str">
        <f t="shared" si="82"/>
        <v/>
      </c>
      <c r="F279" s="7" t="str">
        <f t="shared" si="83"/>
        <v/>
      </c>
      <c r="G279" s="6">
        <v>850913.3</v>
      </c>
      <c r="H279" s="9">
        <f t="shared" si="68"/>
        <v>850913</v>
      </c>
      <c r="I279" s="6" t="str">
        <f>VLOOKUP(K279,'Customers VS CC'!$A$1:$G$9999,4,FALSE)</f>
        <v>شركة شابورجي بالونجي ميد ايست المحدوده</v>
      </c>
      <c r="J279" s="6" t="str">
        <f t="shared" si="84"/>
        <v/>
      </c>
      <c r="K279" s="6">
        <v>10256</v>
      </c>
      <c r="L279" s="6">
        <f>VLOOKUP(K279,'CC Odoo'!$A$1:$E$998,4,FALSE)</f>
        <v>1028</v>
      </c>
      <c r="M279" s="6" t="str">
        <f t="shared" si="69"/>
        <v>{"1028": 100.0}</v>
      </c>
      <c r="N279" s="6" t="str">
        <f t="shared" si="75"/>
        <v>2010306</v>
      </c>
      <c r="O279" s="7">
        <v>45457</v>
      </c>
      <c r="P279" s="7" t="str">
        <f t="shared" si="76"/>
        <v/>
      </c>
      <c r="R279" s="6" t="str">
        <f t="shared" si="70"/>
        <v>{"</v>
      </c>
      <c r="S279" s="6" t="str">
        <f t="shared" si="71"/>
        <v>"</v>
      </c>
      <c r="T279" s="6" t="str">
        <f t="shared" si="72"/>
        <v xml:space="preserve">: </v>
      </c>
      <c r="U279" s="6" t="str">
        <f t="shared" si="73"/>
        <v>100.0</v>
      </c>
      <c r="V279" s="6" t="str">
        <f t="shared" si="74"/>
        <v>}</v>
      </c>
      <c r="X279" s="10" t="str">
        <f t="shared" si="77"/>
        <v>15%</v>
      </c>
      <c r="Y279" s="6" t="str">
        <f t="shared" si="78"/>
        <v>خصم دفعة مقدمة</v>
      </c>
      <c r="Z279" s="6">
        <f t="shared" si="79"/>
        <v>-1</v>
      </c>
      <c r="AA279" s="29">
        <f t="shared" si="80"/>
        <v>-850913</v>
      </c>
    </row>
    <row r="280" spans="1:27" x14ac:dyDescent="0.2">
      <c r="A280" s="6" t="s">
        <v>794</v>
      </c>
      <c r="B280" s="7">
        <v>45413</v>
      </c>
      <c r="C280" s="7">
        <f t="shared" si="81"/>
        <v>45413</v>
      </c>
      <c r="D280" s="7">
        <v>45443</v>
      </c>
      <c r="E280" s="7">
        <f t="shared" si="82"/>
        <v>45443</v>
      </c>
      <c r="F280" s="7">
        <f t="shared" si="83"/>
        <v>45443</v>
      </c>
      <c r="G280" s="6">
        <v>600000</v>
      </c>
      <c r="H280" s="9">
        <f t="shared" si="68"/>
        <v>600000</v>
      </c>
      <c r="I280" s="6" t="str">
        <f>VLOOKUP(K280,'Customers VS CC'!$A$1:$G$9999,4,FALSE)</f>
        <v>شركة ارميتال للصناعات المعدنيه المحدوده</v>
      </c>
      <c r="J280" s="6" t="str">
        <f t="shared" si="84"/>
        <v>شركة ارميتال للصناعات المعدنيه المحدوده</v>
      </c>
      <c r="K280" s="6">
        <v>10080</v>
      </c>
      <c r="L280" s="6">
        <f>VLOOKUP(K280,'CC Odoo'!$A$1:$E$998,4,FALSE)</f>
        <v>854</v>
      </c>
      <c r="M280" s="6" t="str">
        <f t="shared" si="69"/>
        <v>{"854": 100.0}</v>
      </c>
      <c r="N280" s="6" t="str">
        <f t="shared" si="75"/>
        <v>4010202</v>
      </c>
      <c r="O280" s="7">
        <v>45533</v>
      </c>
      <c r="P280" s="7">
        <f t="shared" si="76"/>
        <v>45533</v>
      </c>
      <c r="R280" s="6" t="str">
        <f t="shared" si="70"/>
        <v>{"</v>
      </c>
      <c r="S280" s="6" t="str">
        <f t="shared" si="71"/>
        <v>"</v>
      </c>
      <c r="T280" s="6" t="str">
        <f t="shared" si="72"/>
        <v xml:space="preserve">: </v>
      </c>
      <c r="U280" s="6" t="str">
        <f t="shared" si="73"/>
        <v>100.0</v>
      </c>
      <c r="V280" s="6" t="str">
        <f t="shared" si="74"/>
        <v>}</v>
      </c>
      <c r="X280" s="10" t="str">
        <f t="shared" si="77"/>
        <v>15%</v>
      </c>
      <c r="Y280" s="6" t="str">
        <f t="shared" si="78"/>
        <v>صنف لتسجيل موازنة المبيعات 2024</v>
      </c>
      <c r="Z280" s="6">
        <f t="shared" si="79"/>
        <v>1</v>
      </c>
      <c r="AA280" s="29">
        <f t="shared" si="80"/>
        <v>600000</v>
      </c>
    </row>
    <row r="281" spans="1:27" x14ac:dyDescent="0.2">
      <c r="A281" s="6" t="s">
        <v>795</v>
      </c>
      <c r="B281" s="7">
        <v>45413</v>
      </c>
      <c r="C281" s="7" t="str">
        <f t="shared" si="81"/>
        <v/>
      </c>
      <c r="D281" s="7">
        <v>45443</v>
      </c>
      <c r="E281" s="7" t="str">
        <f t="shared" si="82"/>
        <v/>
      </c>
      <c r="F281" s="7" t="str">
        <f t="shared" si="83"/>
        <v/>
      </c>
      <c r="G281" s="6">
        <v>240000</v>
      </c>
      <c r="H281" s="9">
        <f t="shared" si="68"/>
        <v>240000</v>
      </c>
      <c r="I281" s="6" t="str">
        <f>VLOOKUP(K281,'Customers VS CC'!$A$1:$G$9999,4,FALSE)</f>
        <v>شركة ارميتال للصناعات المعدنيه المحدوده</v>
      </c>
      <c r="J281" s="6" t="str">
        <f t="shared" si="84"/>
        <v/>
      </c>
      <c r="K281" s="6">
        <v>10080</v>
      </c>
      <c r="L281" s="6">
        <f>VLOOKUP(K281,'CC Odoo'!$A$1:$E$998,4,FALSE)</f>
        <v>854</v>
      </c>
      <c r="M281" s="6" t="str">
        <f t="shared" si="69"/>
        <v>{"854": 100.0}</v>
      </c>
      <c r="N281" s="6" t="str">
        <f t="shared" si="75"/>
        <v>101011002</v>
      </c>
      <c r="O281" s="7">
        <v>45533</v>
      </c>
      <c r="P281" s="7" t="str">
        <f t="shared" si="76"/>
        <v/>
      </c>
      <c r="R281" s="6" t="str">
        <f t="shared" si="70"/>
        <v>{"</v>
      </c>
      <c r="S281" s="6" t="str">
        <f t="shared" si="71"/>
        <v>"</v>
      </c>
      <c r="T281" s="6" t="str">
        <f t="shared" si="72"/>
        <v xml:space="preserve">: </v>
      </c>
      <c r="U281" s="6" t="str">
        <f t="shared" si="73"/>
        <v>100.0</v>
      </c>
      <c r="V281" s="6" t="str">
        <f t="shared" si="74"/>
        <v>}</v>
      </c>
      <c r="X281" s="10" t="str">
        <f t="shared" si="77"/>
        <v/>
      </c>
      <c r="Y281" s="6" t="str">
        <f t="shared" si="78"/>
        <v>خصم ضمان أعمال</v>
      </c>
      <c r="Z281" s="6">
        <f t="shared" si="79"/>
        <v>-1</v>
      </c>
      <c r="AA281" s="29">
        <f t="shared" si="80"/>
        <v>-240000</v>
      </c>
    </row>
    <row r="282" spans="1:27" x14ac:dyDescent="0.2">
      <c r="A282" s="6" t="s">
        <v>796</v>
      </c>
      <c r="B282" s="7">
        <v>45413</v>
      </c>
      <c r="C282" s="7" t="str">
        <f t="shared" si="81"/>
        <v/>
      </c>
      <c r="D282" s="7">
        <v>45443</v>
      </c>
      <c r="E282" s="7" t="str">
        <f t="shared" si="82"/>
        <v/>
      </c>
      <c r="F282" s="7" t="str">
        <f t="shared" si="83"/>
        <v/>
      </c>
      <c r="G282" s="6">
        <v>60000</v>
      </c>
      <c r="H282" s="9">
        <f t="shared" si="68"/>
        <v>60000</v>
      </c>
      <c r="I282" s="6" t="str">
        <f>VLOOKUP(K282,'Customers VS CC'!$A$1:$G$9999,4,FALSE)</f>
        <v>شركة ارميتال للصناعات المعدنيه المحدوده</v>
      </c>
      <c r="J282" s="6" t="str">
        <f t="shared" si="84"/>
        <v/>
      </c>
      <c r="K282" s="6">
        <v>10080</v>
      </c>
      <c r="L282" s="6">
        <f>VLOOKUP(K282,'CC Odoo'!$A$1:$E$998,4,FALSE)</f>
        <v>854</v>
      </c>
      <c r="M282" s="6" t="str">
        <f t="shared" si="69"/>
        <v>{"854": 100.0}</v>
      </c>
      <c r="N282" s="6" t="str">
        <f t="shared" si="75"/>
        <v>2010306</v>
      </c>
      <c r="O282" s="7">
        <v>45533</v>
      </c>
      <c r="P282" s="7" t="str">
        <f t="shared" si="76"/>
        <v/>
      </c>
      <c r="R282" s="6" t="str">
        <f t="shared" si="70"/>
        <v>{"</v>
      </c>
      <c r="S282" s="6" t="str">
        <f t="shared" si="71"/>
        <v>"</v>
      </c>
      <c r="T282" s="6" t="str">
        <f t="shared" si="72"/>
        <v xml:space="preserve">: </v>
      </c>
      <c r="U282" s="6" t="str">
        <f t="shared" si="73"/>
        <v>100.0</v>
      </c>
      <c r="V282" s="6" t="str">
        <f t="shared" si="74"/>
        <v>}</v>
      </c>
      <c r="X282" s="10" t="str">
        <f t="shared" si="77"/>
        <v>15%</v>
      </c>
      <c r="Y282" s="6" t="str">
        <f t="shared" si="78"/>
        <v>خصم دفعة مقدمة</v>
      </c>
      <c r="Z282" s="6">
        <f t="shared" si="79"/>
        <v>-1</v>
      </c>
      <c r="AA282" s="29">
        <f t="shared" si="80"/>
        <v>-60000</v>
      </c>
    </row>
    <row r="283" spans="1:27" x14ac:dyDescent="0.2">
      <c r="A283" s="6" t="s">
        <v>794</v>
      </c>
      <c r="B283" s="7">
        <v>45413</v>
      </c>
      <c r="C283" s="7">
        <f t="shared" si="81"/>
        <v>45413</v>
      </c>
      <c r="D283" s="7">
        <v>45443</v>
      </c>
      <c r="E283" s="7">
        <f t="shared" si="82"/>
        <v>45443</v>
      </c>
      <c r="F283" s="7">
        <f t="shared" si="83"/>
        <v>45443</v>
      </c>
      <c r="G283" s="6">
        <v>1662828.6</v>
      </c>
      <c r="H283" s="9">
        <f t="shared" si="68"/>
        <v>1662829</v>
      </c>
      <c r="I283" s="6" t="str">
        <f>VLOOKUP(K283,'Customers VS CC'!$A$1:$G$9999,4,FALSE)</f>
        <v>KAIG</v>
      </c>
      <c r="J283" s="6" t="str">
        <f t="shared" si="84"/>
        <v>KAIG</v>
      </c>
      <c r="K283" s="6">
        <v>10219</v>
      </c>
      <c r="L283" s="6">
        <f>VLOOKUP(K283,'CC Odoo'!$A$1:$E$998,4,FALSE)</f>
        <v>991</v>
      </c>
      <c r="M283" s="6" t="str">
        <f t="shared" si="69"/>
        <v>{"991": 100.0}</v>
      </c>
      <c r="N283" s="6" t="str">
        <f t="shared" si="75"/>
        <v>4010202</v>
      </c>
      <c r="O283" s="7">
        <v>45473</v>
      </c>
      <c r="P283" s="7">
        <f t="shared" si="76"/>
        <v>45473</v>
      </c>
      <c r="R283" s="6" t="str">
        <f t="shared" si="70"/>
        <v>{"</v>
      </c>
      <c r="S283" s="6" t="str">
        <f t="shared" si="71"/>
        <v>"</v>
      </c>
      <c r="T283" s="6" t="str">
        <f t="shared" si="72"/>
        <v xml:space="preserve">: </v>
      </c>
      <c r="U283" s="6" t="str">
        <f t="shared" si="73"/>
        <v>100.0</v>
      </c>
      <c r="V283" s="6" t="str">
        <f t="shared" si="74"/>
        <v>}</v>
      </c>
      <c r="X283" s="10" t="str">
        <f t="shared" si="77"/>
        <v>15%</v>
      </c>
      <c r="Y283" s="6" t="str">
        <f t="shared" si="78"/>
        <v>صنف لتسجيل موازنة المبيعات 2024</v>
      </c>
      <c r="Z283" s="6">
        <f t="shared" si="79"/>
        <v>1</v>
      </c>
      <c r="AA283" s="29">
        <f t="shared" si="80"/>
        <v>1662829</v>
      </c>
    </row>
    <row r="284" spans="1:27" x14ac:dyDescent="0.2">
      <c r="A284" s="6" t="s">
        <v>795</v>
      </c>
      <c r="B284" s="7">
        <v>45413</v>
      </c>
      <c r="C284" s="7" t="str">
        <f t="shared" si="81"/>
        <v/>
      </c>
      <c r="D284" s="7">
        <v>45443</v>
      </c>
      <c r="E284" s="7" t="str">
        <f t="shared" si="82"/>
        <v/>
      </c>
      <c r="F284" s="7" t="str">
        <f t="shared" si="83"/>
        <v/>
      </c>
      <c r="G284" s="6">
        <v>415707.15</v>
      </c>
      <c r="H284" s="9">
        <f t="shared" si="68"/>
        <v>415707</v>
      </c>
      <c r="I284" s="6" t="str">
        <f>VLOOKUP(K284,'Customers VS CC'!$A$1:$G$9999,4,FALSE)</f>
        <v>KAIG</v>
      </c>
      <c r="J284" s="6" t="str">
        <f t="shared" si="84"/>
        <v/>
      </c>
      <c r="K284" s="6">
        <v>10219</v>
      </c>
      <c r="L284" s="6">
        <f>VLOOKUP(K284,'CC Odoo'!$A$1:$E$998,4,FALSE)</f>
        <v>991</v>
      </c>
      <c r="M284" s="6" t="str">
        <f t="shared" si="69"/>
        <v>{"991": 100.0}</v>
      </c>
      <c r="N284" s="6" t="str">
        <f t="shared" si="75"/>
        <v>101011002</v>
      </c>
      <c r="O284" s="7">
        <v>45473</v>
      </c>
      <c r="P284" s="7" t="str">
        <f t="shared" si="76"/>
        <v/>
      </c>
      <c r="R284" s="6" t="str">
        <f t="shared" si="70"/>
        <v>{"</v>
      </c>
      <c r="S284" s="6" t="str">
        <f t="shared" si="71"/>
        <v>"</v>
      </c>
      <c r="T284" s="6" t="str">
        <f t="shared" si="72"/>
        <v xml:space="preserve">: </v>
      </c>
      <c r="U284" s="6" t="str">
        <f t="shared" si="73"/>
        <v>100.0</v>
      </c>
      <c r="V284" s="6" t="str">
        <f t="shared" si="74"/>
        <v>}</v>
      </c>
      <c r="X284" s="10" t="str">
        <f t="shared" si="77"/>
        <v/>
      </c>
      <c r="Y284" s="6" t="str">
        <f t="shared" si="78"/>
        <v>خصم ضمان أعمال</v>
      </c>
      <c r="Z284" s="6">
        <f t="shared" si="79"/>
        <v>-1</v>
      </c>
      <c r="AA284" s="29">
        <f t="shared" si="80"/>
        <v>-415707</v>
      </c>
    </row>
    <row r="285" spans="1:27" x14ac:dyDescent="0.2">
      <c r="A285" s="6" t="s">
        <v>796</v>
      </c>
      <c r="B285" s="7">
        <v>45413</v>
      </c>
      <c r="C285" s="7" t="str">
        <f t="shared" si="81"/>
        <v/>
      </c>
      <c r="D285" s="7">
        <v>45443</v>
      </c>
      <c r="E285" s="7" t="str">
        <f t="shared" si="82"/>
        <v/>
      </c>
      <c r="F285" s="7" t="str">
        <f t="shared" si="83"/>
        <v/>
      </c>
      <c r="G285" s="6">
        <v>166282.86000000002</v>
      </c>
      <c r="H285" s="9">
        <f t="shared" si="68"/>
        <v>166283</v>
      </c>
      <c r="I285" s="6" t="str">
        <f>VLOOKUP(K285,'Customers VS CC'!$A$1:$G$9999,4,FALSE)</f>
        <v>KAIG</v>
      </c>
      <c r="J285" s="6" t="str">
        <f t="shared" si="84"/>
        <v/>
      </c>
      <c r="K285" s="6">
        <v>10219</v>
      </c>
      <c r="L285" s="6">
        <f>VLOOKUP(K285,'CC Odoo'!$A$1:$E$998,4,FALSE)</f>
        <v>991</v>
      </c>
      <c r="M285" s="6" t="str">
        <f t="shared" si="69"/>
        <v>{"991": 100.0}</v>
      </c>
      <c r="N285" s="6" t="str">
        <f t="shared" si="75"/>
        <v>2010306</v>
      </c>
      <c r="O285" s="7">
        <v>45473</v>
      </c>
      <c r="P285" s="7" t="str">
        <f t="shared" si="76"/>
        <v/>
      </c>
      <c r="R285" s="6" t="str">
        <f t="shared" si="70"/>
        <v>{"</v>
      </c>
      <c r="S285" s="6" t="str">
        <f t="shared" si="71"/>
        <v>"</v>
      </c>
      <c r="T285" s="6" t="str">
        <f t="shared" si="72"/>
        <v xml:space="preserve">: </v>
      </c>
      <c r="U285" s="6" t="str">
        <f t="shared" si="73"/>
        <v>100.0</v>
      </c>
      <c r="V285" s="6" t="str">
        <f t="shared" si="74"/>
        <v>}</v>
      </c>
      <c r="X285" s="10" t="str">
        <f t="shared" si="77"/>
        <v>15%</v>
      </c>
      <c r="Y285" s="6" t="str">
        <f t="shared" si="78"/>
        <v>خصم دفعة مقدمة</v>
      </c>
      <c r="Z285" s="6">
        <f t="shared" si="79"/>
        <v>-1</v>
      </c>
      <c r="AA285" s="29">
        <f t="shared" si="80"/>
        <v>-166283</v>
      </c>
    </row>
    <row r="286" spans="1:27" x14ac:dyDescent="0.2">
      <c r="A286" s="6" t="s">
        <v>794</v>
      </c>
      <c r="B286" s="7">
        <v>45413</v>
      </c>
      <c r="C286" s="7">
        <f t="shared" si="81"/>
        <v>45413</v>
      </c>
      <c r="D286" s="7">
        <v>45443</v>
      </c>
      <c r="E286" s="7">
        <f t="shared" si="82"/>
        <v>45443</v>
      </c>
      <c r="F286" s="7">
        <f t="shared" si="83"/>
        <v>45443</v>
      </c>
      <c r="G286" s="6">
        <v>2494529.4840000002</v>
      </c>
      <c r="H286" s="9">
        <f t="shared" si="68"/>
        <v>2494529</v>
      </c>
      <c r="I286" s="6" t="str">
        <f>VLOOKUP(K286,'Customers VS CC'!$A$1:$G$9999,4,FALSE)</f>
        <v>AL mishraq project - saudico-Steel</v>
      </c>
      <c r="J286" s="6" t="str">
        <f t="shared" si="84"/>
        <v>AL mishraq project - saudico-Steel</v>
      </c>
      <c r="K286" s="6">
        <v>10253</v>
      </c>
      <c r="L286" s="6">
        <f>VLOOKUP(K286,'CC Odoo'!$A$1:$E$998,4,FALSE)</f>
        <v>1025</v>
      </c>
      <c r="M286" s="6" t="str">
        <f t="shared" si="69"/>
        <v>{"1025": 100.0}</v>
      </c>
      <c r="N286" s="6" t="str">
        <f t="shared" si="75"/>
        <v>4010202</v>
      </c>
      <c r="O286" s="7">
        <v>45488</v>
      </c>
      <c r="P286" s="7">
        <f t="shared" si="76"/>
        <v>45488</v>
      </c>
      <c r="R286" s="6" t="str">
        <f t="shared" si="70"/>
        <v>{"</v>
      </c>
      <c r="S286" s="6" t="str">
        <f t="shared" si="71"/>
        <v>"</v>
      </c>
      <c r="T286" s="6" t="str">
        <f t="shared" si="72"/>
        <v xml:space="preserve">: </v>
      </c>
      <c r="U286" s="6" t="str">
        <f t="shared" si="73"/>
        <v>100.0</v>
      </c>
      <c r="V286" s="6" t="str">
        <f t="shared" si="74"/>
        <v>}</v>
      </c>
      <c r="X286" s="10" t="str">
        <f t="shared" si="77"/>
        <v>15%</v>
      </c>
      <c r="Y286" s="6" t="str">
        <f t="shared" si="78"/>
        <v>صنف لتسجيل موازنة المبيعات 2024</v>
      </c>
      <c r="Z286" s="6">
        <f t="shared" si="79"/>
        <v>1</v>
      </c>
      <c r="AA286" s="29">
        <f t="shared" si="80"/>
        <v>2494529</v>
      </c>
    </row>
    <row r="287" spans="1:27" x14ac:dyDescent="0.2">
      <c r="A287" s="6" t="s">
        <v>795</v>
      </c>
      <c r="B287" s="7">
        <v>45413</v>
      </c>
      <c r="C287" s="7" t="str">
        <f t="shared" si="81"/>
        <v/>
      </c>
      <c r="D287" s="7">
        <v>45443</v>
      </c>
      <c r="E287" s="7" t="str">
        <f t="shared" si="82"/>
        <v/>
      </c>
      <c r="F287" s="7" t="str">
        <f t="shared" si="83"/>
        <v/>
      </c>
      <c r="G287" s="6">
        <v>997811.79360000009</v>
      </c>
      <c r="H287" s="9">
        <f t="shared" si="68"/>
        <v>997812</v>
      </c>
      <c r="I287" s="6" t="str">
        <f>VLOOKUP(K287,'Customers VS CC'!$A$1:$G$9999,4,FALSE)</f>
        <v>AL mishraq project - saudico-Steel</v>
      </c>
      <c r="J287" s="6" t="str">
        <f t="shared" si="84"/>
        <v/>
      </c>
      <c r="K287" s="6">
        <v>10253</v>
      </c>
      <c r="L287" s="6">
        <f>VLOOKUP(K287,'CC Odoo'!$A$1:$E$998,4,FALSE)</f>
        <v>1025</v>
      </c>
      <c r="M287" s="6" t="str">
        <f t="shared" si="69"/>
        <v>{"1025": 100.0}</v>
      </c>
      <c r="N287" s="6" t="str">
        <f t="shared" si="75"/>
        <v>101011002</v>
      </c>
      <c r="O287" s="7">
        <v>45488</v>
      </c>
      <c r="P287" s="7" t="str">
        <f t="shared" si="76"/>
        <v/>
      </c>
      <c r="R287" s="6" t="str">
        <f t="shared" si="70"/>
        <v>{"</v>
      </c>
      <c r="S287" s="6" t="str">
        <f t="shared" si="71"/>
        <v>"</v>
      </c>
      <c r="T287" s="6" t="str">
        <f t="shared" si="72"/>
        <v xml:space="preserve">: </v>
      </c>
      <c r="U287" s="6" t="str">
        <f t="shared" si="73"/>
        <v>100.0</v>
      </c>
      <c r="V287" s="6" t="str">
        <f t="shared" si="74"/>
        <v>}</v>
      </c>
      <c r="X287" s="10" t="str">
        <f t="shared" si="77"/>
        <v/>
      </c>
      <c r="Y287" s="6" t="str">
        <f t="shared" si="78"/>
        <v>خصم ضمان أعمال</v>
      </c>
      <c r="Z287" s="6">
        <f t="shared" si="79"/>
        <v>-1</v>
      </c>
      <c r="AA287" s="29">
        <f t="shared" si="80"/>
        <v>-997812</v>
      </c>
    </row>
    <row r="288" spans="1:27" x14ac:dyDescent="0.2">
      <c r="A288" s="6" t="s">
        <v>796</v>
      </c>
      <c r="B288" s="7">
        <v>45413</v>
      </c>
      <c r="C288" s="7" t="str">
        <f t="shared" si="81"/>
        <v/>
      </c>
      <c r="D288" s="7">
        <v>45443</v>
      </c>
      <c r="E288" s="7" t="str">
        <f t="shared" si="82"/>
        <v/>
      </c>
      <c r="F288" s="7" t="str">
        <f t="shared" si="83"/>
        <v/>
      </c>
      <c r="G288" s="6">
        <v>249452.94840000002</v>
      </c>
      <c r="H288" s="9">
        <f t="shared" si="68"/>
        <v>249453</v>
      </c>
      <c r="I288" s="6" t="str">
        <f>VLOOKUP(K288,'Customers VS CC'!$A$1:$G$9999,4,FALSE)</f>
        <v>AL mishraq project - saudico-Steel</v>
      </c>
      <c r="J288" s="6" t="str">
        <f t="shared" si="84"/>
        <v/>
      </c>
      <c r="K288" s="6">
        <v>10253</v>
      </c>
      <c r="L288" s="6">
        <f>VLOOKUP(K288,'CC Odoo'!$A$1:$E$998,4,FALSE)</f>
        <v>1025</v>
      </c>
      <c r="M288" s="6" t="str">
        <f t="shared" si="69"/>
        <v>{"1025": 100.0}</v>
      </c>
      <c r="N288" s="6" t="str">
        <f t="shared" si="75"/>
        <v>2010306</v>
      </c>
      <c r="O288" s="7">
        <v>45488</v>
      </c>
      <c r="P288" s="7" t="str">
        <f t="shared" si="76"/>
        <v/>
      </c>
      <c r="R288" s="6" t="str">
        <f t="shared" si="70"/>
        <v>{"</v>
      </c>
      <c r="S288" s="6" t="str">
        <f t="shared" si="71"/>
        <v>"</v>
      </c>
      <c r="T288" s="6" t="str">
        <f t="shared" si="72"/>
        <v xml:space="preserve">: </v>
      </c>
      <c r="U288" s="6" t="str">
        <f t="shared" si="73"/>
        <v>100.0</v>
      </c>
      <c r="V288" s="6" t="str">
        <f t="shared" si="74"/>
        <v>}</v>
      </c>
      <c r="X288" s="10" t="str">
        <f t="shared" si="77"/>
        <v>15%</v>
      </c>
      <c r="Y288" s="6" t="str">
        <f t="shared" si="78"/>
        <v>خصم دفعة مقدمة</v>
      </c>
      <c r="Z288" s="6">
        <f t="shared" si="79"/>
        <v>-1</v>
      </c>
      <c r="AA288" s="29">
        <f t="shared" si="80"/>
        <v>-249453</v>
      </c>
    </row>
    <row r="289" spans="1:27" x14ac:dyDescent="0.2">
      <c r="A289" s="6" t="s">
        <v>794</v>
      </c>
      <c r="B289" s="7">
        <v>45413</v>
      </c>
      <c r="C289" s="7">
        <f t="shared" si="81"/>
        <v>45413</v>
      </c>
      <c r="D289" s="7">
        <v>45443</v>
      </c>
      <c r="E289" s="7">
        <f t="shared" si="82"/>
        <v>45443</v>
      </c>
      <c r="F289" s="7">
        <f t="shared" si="83"/>
        <v>45443</v>
      </c>
      <c r="G289" s="6">
        <v>3300273.3100000024</v>
      </c>
      <c r="H289" s="9">
        <f t="shared" si="68"/>
        <v>3300273</v>
      </c>
      <c r="I289" s="6" t="str">
        <f>VLOOKUP(K289,'Customers VS CC'!$A$1:$G$9999,4,FALSE)</f>
        <v>شركة بى اى سى العربية المحدودة</v>
      </c>
      <c r="J289" s="6" t="str">
        <f t="shared" si="84"/>
        <v>شركة بى اى سى العربية المحدودة</v>
      </c>
      <c r="K289" s="6">
        <v>10234</v>
      </c>
      <c r="L289" s="6">
        <f>VLOOKUP(K289,'CC Odoo'!$A$1:$E$998,4,FALSE)</f>
        <v>1006</v>
      </c>
      <c r="M289" s="6" t="str">
        <f t="shared" si="69"/>
        <v>{"1006": 100.0}</v>
      </c>
      <c r="N289" s="6" t="str">
        <f t="shared" si="75"/>
        <v>4010202</v>
      </c>
      <c r="O289" s="7">
        <v>45473</v>
      </c>
      <c r="P289" s="7">
        <f t="shared" si="76"/>
        <v>45473</v>
      </c>
      <c r="R289" s="6" t="str">
        <f t="shared" si="70"/>
        <v>{"</v>
      </c>
      <c r="S289" s="6" t="str">
        <f t="shared" si="71"/>
        <v>"</v>
      </c>
      <c r="T289" s="6" t="str">
        <f t="shared" si="72"/>
        <v xml:space="preserve">: </v>
      </c>
      <c r="U289" s="6" t="str">
        <f t="shared" si="73"/>
        <v>100.0</v>
      </c>
      <c r="V289" s="6" t="str">
        <f t="shared" si="74"/>
        <v>}</v>
      </c>
      <c r="X289" s="10" t="str">
        <f t="shared" si="77"/>
        <v>15%</v>
      </c>
      <c r="Y289" s="6" t="str">
        <f t="shared" si="78"/>
        <v>صنف لتسجيل موازنة المبيعات 2024</v>
      </c>
      <c r="Z289" s="6">
        <f t="shared" si="79"/>
        <v>1</v>
      </c>
      <c r="AA289" s="29">
        <f t="shared" si="80"/>
        <v>3300273</v>
      </c>
    </row>
    <row r="290" spans="1:27" x14ac:dyDescent="0.2">
      <c r="A290" s="6" t="s">
        <v>795</v>
      </c>
      <c r="B290" s="7">
        <v>45413</v>
      </c>
      <c r="C290" s="7" t="str">
        <f t="shared" si="81"/>
        <v/>
      </c>
      <c r="D290" s="7">
        <v>45443</v>
      </c>
      <c r="E290" s="7" t="str">
        <f t="shared" si="82"/>
        <v/>
      </c>
      <c r="F290" s="7" t="str">
        <f t="shared" si="83"/>
        <v/>
      </c>
      <c r="G290" s="6">
        <v>825068.3275000006</v>
      </c>
      <c r="H290" s="9">
        <f t="shared" si="68"/>
        <v>825068</v>
      </c>
      <c r="I290" s="6" t="str">
        <f>VLOOKUP(K290,'Customers VS CC'!$A$1:$G$9999,4,FALSE)</f>
        <v>شركة بى اى سى العربية المحدودة</v>
      </c>
      <c r="J290" s="6" t="str">
        <f t="shared" si="84"/>
        <v/>
      </c>
      <c r="K290" s="6">
        <v>10234</v>
      </c>
      <c r="L290" s="6">
        <f>VLOOKUP(K290,'CC Odoo'!$A$1:$E$998,4,FALSE)</f>
        <v>1006</v>
      </c>
      <c r="M290" s="6" t="str">
        <f t="shared" si="69"/>
        <v>{"1006": 100.0}</v>
      </c>
      <c r="N290" s="6" t="str">
        <f t="shared" si="75"/>
        <v>101011002</v>
      </c>
      <c r="O290" s="7">
        <v>45473</v>
      </c>
      <c r="P290" s="7" t="str">
        <f t="shared" si="76"/>
        <v/>
      </c>
      <c r="R290" s="6" t="str">
        <f t="shared" si="70"/>
        <v>{"</v>
      </c>
      <c r="S290" s="6" t="str">
        <f t="shared" si="71"/>
        <v>"</v>
      </c>
      <c r="T290" s="6" t="str">
        <f t="shared" si="72"/>
        <v xml:space="preserve">: </v>
      </c>
      <c r="U290" s="6" t="str">
        <f t="shared" si="73"/>
        <v>100.0</v>
      </c>
      <c r="V290" s="6" t="str">
        <f t="shared" si="74"/>
        <v>}</v>
      </c>
      <c r="X290" s="10" t="str">
        <f t="shared" si="77"/>
        <v/>
      </c>
      <c r="Y290" s="6" t="str">
        <f t="shared" si="78"/>
        <v>خصم ضمان أعمال</v>
      </c>
      <c r="Z290" s="6">
        <f t="shared" si="79"/>
        <v>-1</v>
      </c>
      <c r="AA290" s="29">
        <f t="shared" si="80"/>
        <v>-825068</v>
      </c>
    </row>
    <row r="291" spans="1:27" x14ac:dyDescent="0.2">
      <c r="A291" s="6" t="s">
        <v>796</v>
      </c>
      <c r="B291" s="7">
        <v>45413</v>
      </c>
      <c r="C291" s="7" t="str">
        <f t="shared" si="81"/>
        <v/>
      </c>
      <c r="D291" s="7">
        <v>45443</v>
      </c>
      <c r="E291" s="7" t="str">
        <f t="shared" si="82"/>
        <v/>
      </c>
      <c r="F291" s="7" t="str">
        <f t="shared" si="83"/>
        <v/>
      </c>
      <c r="G291" s="6">
        <v>330027.33100000024</v>
      </c>
      <c r="H291" s="9">
        <f t="shared" si="68"/>
        <v>330027</v>
      </c>
      <c r="I291" s="6" t="str">
        <f>VLOOKUP(K291,'Customers VS CC'!$A$1:$G$9999,4,FALSE)</f>
        <v>شركة بى اى سى العربية المحدودة</v>
      </c>
      <c r="J291" s="6" t="str">
        <f t="shared" si="84"/>
        <v/>
      </c>
      <c r="K291" s="6">
        <v>10234</v>
      </c>
      <c r="L291" s="6">
        <f>VLOOKUP(K291,'CC Odoo'!$A$1:$E$998,4,FALSE)</f>
        <v>1006</v>
      </c>
      <c r="M291" s="6" t="str">
        <f t="shared" si="69"/>
        <v>{"1006": 100.0}</v>
      </c>
      <c r="N291" s="6" t="str">
        <f t="shared" si="75"/>
        <v>2010306</v>
      </c>
      <c r="O291" s="7">
        <v>45473</v>
      </c>
      <c r="P291" s="7" t="str">
        <f t="shared" si="76"/>
        <v/>
      </c>
      <c r="R291" s="6" t="str">
        <f t="shared" si="70"/>
        <v>{"</v>
      </c>
      <c r="S291" s="6" t="str">
        <f t="shared" si="71"/>
        <v>"</v>
      </c>
      <c r="T291" s="6" t="str">
        <f t="shared" si="72"/>
        <v xml:space="preserve">: </v>
      </c>
      <c r="U291" s="6" t="str">
        <f t="shared" si="73"/>
        <v>100.0</v>
      </c>
      <c r="V291" s="6" t="str">
        <f t="shared" si="74"/>
        <v>}</v>
      </c>
      <c r="X291" s="10" t="str">
        <f t="shared" si="77"/>
        <v>15%</v>
      </c>
      <c r="Y291" s="6" t="str">
        <f t="shared" si="78"/>
        <v>خصم دفعة مقدمة</v>
      </c>
      <c r="Z291" s="6">
        <f t="shared" si="79"/>
        <v>-1</v>
      </c>
      <c r="AA291" s="29">
        <f t="shared" si="80"/>
        <v>-330027</v>
      </c>
    </row>
    <row r="292" spans="1:27" x14ac:dyDescent="0.2">
      <c r="A292" s="6" t="s">
        <v>794</v>
      </c>
      <c r="B292" s="7">
        <v>45413</v>
      </c>
      <c r="C292" s="7">
        <f t="shared" si="81"/>
        <v>45413</v>
      </c>
      <c r="D292" s="7">
        <v>45443</v>
      </c>
      <c r="E292" s="7">
        <f t="shared" si="82"/>
        <v>45443</v>
      </c>
      <c r="F292" s="7">
        <f t="shared" si="83"/>
        <v>45443</v>
      </c>
      <c r="G292" s="6">
        <v>2964383</v>
      </c>
      <c r="H292" s="9">
        <f t="shared" si="68"/>
        <v>2964383</v>
      </c>
      <c r="I292" s="6" t="str">
        <f>VLOOKUP(K292,'Customers VS CC'!$A$1:$G$9999,4,FALSE)</f>
        <v>THE RED SEA REAL ESTATE COMPANY</v>
      </c>
      <c r="J292" s="6" t="str">
        <f t="shared" si="84"/>
        <v>THE RED SEA REAL ESTATE COMPANY</v>
      </c>
      <c r="K292" s="6">
        <v>10259</v>
      </c>
      <c r="L292" s="6">
        <f>VLOOKUP(K292,'CC Odoo'!$A$1:$E$998,4,FALSE)</f>
        <v>1031</v>
      </c>
      <c r="M292" s="6" t="str">
        <f t="shared" si="69"/>
        <v>{"1031": 100.0}</v>
      </c>
      <c r="N292" s="6" t="str">
        <f t="shared" si="75"/>
        <v>4010202</v>
      </c>
      <c r="O292" s="7">
        <v>45473</v>
      </c>
      <c r="P292" s="7">
        <f t="shared" si="76"/>
        <v>45473</v>
      </c>
      <c r="R292" s="6" t="str">
        <f t="shared" si="70"/>
        <v>{"</v>
      </c>
      <c r="S292" s="6" t="str">
        <f t="shared" si="71"/>
        <v>"</v>
      </c>
      <c r="T292" s="6" t="str">
        <f t="shared" si="72"/>
        <v xml:space="preserve">: </v>
      </c>
      <c r="U292" s="6" t="str">
        <f t="shared" si="73"/>
        <v>100.0</v>
      </c>
      <c r="V292" s="6" t="str">
        <f t="shared" si="74"/>
        <v>}</v>
      </c>
      <c r="X292" s="10" t="str">
        <f t="shared" si="77"/>
        <v>15%</v>
      </c>
      <c r="Y292" s="6" t="str">
        <f t="shared" si="78"/>
        <v>صنف لتسجيل موازنة المبيعات 2024</v>
      </c>
      <c r="Z292" s="6">
        <f t="shared" si="79"/>
        <v>1</v>
      </c>
      <c r="AA292" s="29">
        <f t="shared" si="80"/>
        <v>2964383</v>
      </c>
    </row>
    <row r="293" spans="1:27" x14ac:dyDescent="0.2">
      <c r="A293" s="6" t="s">
        <v>795</v>
      </c>
      <c r="B293" s="7">
        <v>45413</v>
      </c>
      <c r="C293" s="7" t="str">
        <f t="shared" si="81"/>
        <v/>
      </c>
      <c r="D293" s="7">
        <v>45443</v>
      </c>
      <c r="E293" s="7" t="str">
        <f t="shared" si="82"/>
        <v/>
      </c>
      <c r="F293" s="7" t="str">
        <f t="shared" si="83"/>
        <v/>
      </c>
      <c r="G293" s="6">
        <v>296438.3</v>
      </c>
      <c r="H293" s="9">
        <f t="shared" si="68"/>
        <v>296438</v>
      </c>
      <c r="I293" s="6" t="str">
        <f>VLOOKUP(K293,'Customers VS CC'!$A$1:$G$9999,4,FALSE)</f>
        <v>THE RED SEA REAL ESTATE COMPANY</v>
      </c>
      <c r="J293" s="6" t="str">
        <f t="shared" si="84"/>
        <v/>
      </c>
      <c r="K293" s="6">
        <v>10259</v>
      </c>
      <c r="L293" s="6">
        <f>VLOOKUP(K293,'CC Odoo'!$A$1:$E$998,4,FALSE)</f>
        <v>1031</v>
      </c>
      <c r="M293" s="6" t="str">
        <f t="shared" si="69"/>
        <v>{"1031": 100.0}</v>
      </c>
      <c r="N293" s="6" t="str">
        <f t="shared" si="75"/>
        <v>101011002</v>
      </c>
      <c r="O293" s="7">
        <v>45473</v>
      </c>
      <c r="P293" s="7" t="str">
        <f t="shared" si="76"/>
        <v/>
      </c>
      <c r="R293" s="6" t="str">
        <f t="shared" si="70"/>
        <v>{"</v>
      </c>
      <c r="S293" s="6" t="str">
        <f t="shared" si="71"/>
        <v>"</v>
      </c>
      <c r="T293" s="6" t="str">
        <f t="shared" si="72"/>
        <v xml:space="preserve">: </v>
      </c>
      <c r="U293" s="6" t="str">
        <f t="shared" si="73"/>
        <v>100.0</v>
      </c>
      <c r="V293" s="6" t="str">
        <f t="shared" si="74"/>
        <v>}</v>
      </c>
      <c r="X293" s="10" t="str">
        <f t="shared" si="77"/>
        <v/>
      </c>
      <c r="Y293" s="6" t="str">
        <f t="shared" si="78"/>
        <v>خصم ضمان أعمال</v>
      </c>
      <c r="Z293" s="6">
        <f t="shared" si="79"/>
        <v>-1</v>
      </c>
      <c r="AA293" s="29">
        <f t="shared" si="80"/>
        <v>-296438</v>
      </c>
    </row>
    <row r="294" spans="1:27" x14ac:dyDescent="0.2">
      <c r="A294" s="6" t="s">
        <v>796</v>
      </c>
      <c r="B294" s="7">
        <v>45413</v>
      </c>
      <c r="C294" s="7" t="str">
        <f t="shared" si="81"/>
        <v/>
      </c>
      <c r="D294" s="7">
        <v>45443</v>
      </c>
      <c r="E294" s="7" t="str">
        <f t="shared" si="82"/>
        <v/>
      </c>
      <c r="F294" s="7" t="str">
        <f t="shared" si="83"/>
        <v/>
      </c>
      <c r="G294" s="6">
        <v>29643.83</v>
      </c>
      <c r="H294" s="9">
        <f t="shared" si="68"/>
        <v>29644</v>
      </c>
      <c r="I294" s="6" t="str">
        <f>VLOOKUP(K294,'Customers VS CC'!$A$1:$G$9999,4,FALSE)</f>
        <v>THE RED SEA REAL ESTATE COMPANY</v>
      </c>
      <c r="J294" s="6" t="str">
        <f t="shared" si="84"/>
        <v/>
      </c>
      <c r="K294" s="6">
        <v>10259</v>
      </c>
      <c r="L294" s="6">
        <f>VLOOKUP(K294,'CC Odoo'!$A$1:$E$998,4,FALSE)</f>
        <v>1031</v>
      </c>
      <c r="M294" s="6" t="str">
        <f t="shared" si="69"/>
        <v>{"1031": 100.0}</v>
      </c>
      <c r="N294" s="6" t="str">
        <f t="shared" si="75"/>
        <v>2010306</v>
      </c>
      <c r="O294" s="7">
        <v>45473</v>
      </c>
      <c r="P294" s="7" t="str">
        <f t="shared" si="76"/>
        <v/>
      </c>
      <c r="R294" s="6" t="str">
        <f t="shared" si="70"/>
        <v>{"</v>
      </c>
      <c r="S294" s="6" t="str">
        <f t="shared" si="71"/>
        <v>"</v>
      </c>
      <c r="T294" s="6" t="str">
        <f t="shared" si="72"/>
        <v xml:space="preserve">: </v>
      </c>
      <c r="U294" s="6" t="str">
        <f t="shared" si="73"/>
        <v>100.0</v>
      </c>
      <c r="V294" s="6" t="str">
        <f t="shared" si="74"/>
        <v>}</v>
      </c>
      <c r="X294" s="10" t="str">
        <f t="shared" si="77"/>
        <v>15%</v>
      </c>
      <c r="Y294" s="6" t="str">
        <f t="shared" si="78"/>
        <v>خصم دفعة مقدمة</v>
      </c>
      <c r="Z294" s="6">
        <f t="shared" si="79"/>
        <v>-1</v>
      </c>
      <c r="AA294" s="29">
        <f t="shared" si="80"/>
        <v>-29644</v>
      </c>
    </row>
    <row r="295" spans="1:27" x14ac:dyDescent="0.2">
      <c r="A295" s="6" t="s">
        <v>794</v>
      </c>
      <c r="B295" s="7">
        <v>45413</v>
      </c>
      <c r="C295" s="7">
        <f t="shared" si="81"/>
        <v>45413</v>
      </c>
      <c r="D295" s="7">
        <v>45443</v>
      </c>
      <c r="E295" s="7">
        <f t="shared" si="82"/>
        <v>45443</v>
      </c>
      <c r="F295" s="7">
        <f t="shared" si="83"/>
        <v>45443</v>
      </c>
      <c r="G295" s="6">
        <v>3000000</v>
      </c>
      <c r="H295" s="9">
        <f t="shared" si="68"/>
        <v>3000000</v>
      </c>
      <c r="I295" s="6" t="str">
        <f>VLOOKUP(K295,'Customers VS CC'!$A$1:$G$9999,4,FALSE)</f>
        <v>شركة بى اى سى العربية المحدودة</v>
      </c>
      <c r="J295" s="6" t="str">
        <f t="shared" si="84"/>
        <v>شركة بى اى سى العربية المحدودة</v>
      </c>
      <c r="K295" s="6">
        <v>10263</v>
      </c>
      <c r="L295" s="6">
        <f>VLOOKUP(K295,'CC Odoo'!$A$1:$E$998,4,FALSE)</f>
        <v>1035</v>
      </c>
      <c r="M295" s="6" t="str">
        <f t="shared" si="69"/>
        <v>{"1035": 100.0}</v>
      </c>
      <c r="N295" s="6" t="str">
        <f t="shared" si="75"/>
        <v>4010202</v>
      </c>
      <c r="O295" s="7">
        <v>45473</v>
      </c>
      <c r="P295" s="7">
        <f t="shared" si="76"/>
        <v>45473</v>
      </c>
      <c r="R295" s="6" t="str">
        <f t="shared" si="70"/>
        <v>{"</v>
      </c>
      <c r="S295" s="6" t="str">
        <f t="shared" si="71"/>
        <v>"</v>
      </c>
      <c r="T295" s="6" t="str">
        <f t="shared" si="72"/>
        <v xml:space="preserve">: </v>
      </c>
      <c r="U295" s="6" t="str">
        <f t="shared" si="73"/>
        <v>100.0</v>
      </c>
      <c r="V295" s="6" t="str">
        <f t="shared" si="74"/>
        <v>}</v>
      </c>
      <c r="X295" s="10" t="str">
        <f t="shared" si="77"/>
        <v>15%</v>
      </c>
      <c r="Y295" s="6" t="str">
        <f t="shared" si="78"/>
        <v>صنف لتسجيل موازنة المبيعات 2024</v>
      </c>
      <c r="Z295" s="6">
        <f t="shared" si="79"/>
        <v>1</v>
      </c>
      <c r="AA295" s="29">
        <f t="shared" si="80"/>
        <v>3000000</v>
      </c>
    </row>
    <row r="296" spans="1:27" x14ac:dyDescent="0.2">
      <c r="A296" s="6" t="s">
        <v>795</v>
      </c>
      <c r="B296" s="7">
        <v>45413</v>
      </c>
      <c r="C296" s="7" t="str">
        <f t="shared" si="81"/>
        <v/>
      </c>
      <c r="D296" s="7">
        <v>45443</v>
      </c>
      <c r="E296" s="7" t="str">
        <f t="shared" si="82"/>
        <v/>
      </c>
      <c r="F296" s="7" t="str">
        <f t="shared" si="83"/>
        <v/>
      </c>
      <c r="G296" s="6">
        <v>1500000</v>
      </c>
      <c r="H296" s="9">
        <f t="shared" si="68"/>
        <v>1500000</v>
      </c>
      <c r="I296" s="6" t="str">
        <f>VLOOKUP(K296,'Customers VS CC'!$A$1:$G$9999,4,FALSE)</f>
        <v>شركة بى اى سى العربية المحدودة</v>
      </c>
      <c r="J296" s="6" t="str">
        <f t="shared" si="84"/>
        <v/>
      </c>
      <c r="K296" s="6">
        <v>10263</v>
      </c>
      <c r="L296" s="6">
        <f>VLOOKUP(K296,'CC Odoo'!$A$1:$E$998,4,FALSE)</f>
        <v>1035</v>
      </c>
      <c r="M296" s="6" t="str">
        <f t="shared" si="69"/>
        <v>{"1035": 100.0}</v>
      </c>
      <c r="N296" s="6" t="str">
        <f t="shared" si="75"/>
        <v>101011002</v>
      </c>
      <c r="O296" s="7">
        <v>45473</v>
      </c>
      <c r="P296" s="7" t="str">
        <f t="shared" si="76"/>
        <v/>
      </c>
      <c r="R296" s="6" t="str">
        <f t="shared" si="70"/>
        <v>{"</v>
      </c>
      <c r="S296" s="6" t="str">
        <f t="shared" si="71"/>
        <v>"</v>
      </c>
      <c r="T296" s="6" t="str">
        <f t="shared" si="72"/>
        <v xml:space="preserve">: </v>
      </c>
      <c r="U296" s="6" t="str">
        <f t="shared" si="73"/>
        <v>100.0</v>
      </c>
      <c r="V296" s="6" t="str">
        <f t="shared" si="74"/>
        <v>}</v>
      </c>
      <c r="X296" s="10" t="str">
        <f t="shared" si="77"/>
        <v/>
      </c>
      <c r="Y296" s="6" t="str">
        <f t="shared" si="78"/>
        <v>خصم ضمان أعمال</v>
      </c>
      <c r="Z296" s="6">
        <f t="shared" si="79"/>
        <v>-1</v>
      </c>
      <c r="AA296" s="29">
        <f t="shared" si="80"/>
        <v>-1500000</v>
      </c>
    </row>
    <row r="297" spans="1:27" x14ac:dyDescent="0.2">
      <c r="A297" s="6" t="s">
        <v>796</v>
      </c>
      <c r="B297" s="7">
        <v>45413</v>
      </c>
      <c r="C297" s="7" t="str">
        <f t="shared" si="81"/>
        <v/>
      </c>
      <c r="D297" s="7">
        <v>45443</v>
      </c>
      <c r="E297" s="7" t="str">
        <f t="shared" si="82"/>
        <v/>
      </c>
      <c r="F297" s="7" t="str">
        <f t="shared" si="83"/>
        <v/>
      </c>
      <c r="G297" s="6">
        <v>300000</v>
      </c>
      <c r="H297" s="9">
        <f t="shared" si="68"/>
        <v>300000</v>
      </c>
      <c r="I297" s="6" t="str">
        <f>VLOOKUP(K297,'Customers VS CC'!$A$1:$G$9999,4,FALSE)</f>
        <v>شركة بى اى سى العربية المحدودة</v>
      </c>
      <c r="J297" s="6" t="str">
        <f t="shared" si="84"/>
        <v/>
      </c>
      <c r="K297" s="6">
        <v>10263</v>
      </c>
      <c r="L297" s="6">
        <f>VLOOKUP(K297,'CC Odoo'!$A$1:$E$998,4,FALSE)</f>
        <v>1035</v>
      </c>
      <c r="M297" s="6" t="str">
        <f t="shared" si="69"/>
        <v>{"1035": 100.0}</v>
      </c>
      <c r="N297" s="6" t="str">
        <f t="shared" si="75"/>
        <v>2010306</v>
      </c>
      <c r="O297" s="7">
        <v>45473</v>
      </c>
      <c r="P297" s="7" t="str">
        <f t="shared" si="76"/>
        <v/>
      </c>
      <c r="R297" s="6" t="str">
        <f t="shared" si="70"/>
        <v>{"</v>
      </c>
      <c r="S297" s="6" t="str">
        <f t="shared" si="71"/>
        <v>"</v>
      </c>
      <c r="T297" s="6" t="str">
        <f t="shared" si="72"/>
        <v xml:space="preserve">: </v>
      </c>
      <c r="U297" s="6" t="str">
        <f t="shared" si="73"/>
        <v>100.0</v>
      </c>
      <c r="V297" s="6" t="str">
        <f t="shared" si="74"/>
        <v>}</v>
      </c>
      <c r="X297" s="10" t="str">
        <f t="shared" si="77"/>
        <v>15%</v>
      </c>
      <c r="Y297" s="6" t="str">
        <f t="shared" si="78"/>
        <v>خصم دفعة مقدمة</v>
      </c>
      <c r="Z297" s="6">
        <f t="shared" si="79"/>
        <v>-1</v>
      </c>
      <c r="AA297" s="29">
        <f t="shared" si="80"/>
        <v>-300000</v>
      </c>
    </row>
    <row r="298" spans="1:27" x14ac:dyDescent="0.2">
      <c r="A298" s="6" t="s">
        <v>794</v>
      </c>
      <c r="B298" s="7">
        <v>45413</v>
      </c>
      <c r="C298" s="7">
        <f t="shared" si="81"/>
        <v>45413</v>
      </c>
      <c r="D298" s="7">
        <v>45443</v>
      </c>
      <c r="E298" s="7">
        <f t="shared" si="82"/>
        <v>45443</v>
      </c>
      <c r="F298" s="7">
        <f t="shared" si="83"/>
        <v>45443</v>
      </c>
      <c r="G298" s="6">
        <v>1273000</v>
      </c>
      <c r="H298" s="9">
        <f t="shared" si="68"/>
        <v>1273000</v>
      </c>
      <c r="I298" s="6" t="str">
        <f>VLOOKUP(K298,'Customers VS CC'!$A$1:$G$9999,4,FALSE)</f>
        <v>HASSAN ALLAM CONSTRUCTION</v>
      </c>
      <c r="J298" s="6" t="str">
        <f t="shared" si="84"/>
        <v>HASSAN ALLAM CONSTRUCTION</v>
      </c>
      <c r="K298" s="6">
        <v>10262</v>
      </c>
      <c r="L298" s="6">
        <f>VLOOKUP(K298,'CC Odoo'!$A$1:$E$998,4,FALSE)</f>
        <v>1034</v>
      </c>
      <c r="M298" s="6" t="str">
        <f t="shared" si="69"/>
        <v>{"1034": 100.0}</v>
      </c>
      <c r="N298" s="6" t="str">
        <f t="shared" si="75"/>
        <v>4010202</v>
      </c>
      <c r="O298" s="7">
        <v>45457</v>
      </c>
      <c r="P298" s="7">
        <f t="shared" si="76"/>
        <v>45457</v>
      </c>
      <c r="R298" s="6" t="str">
        <f t="shared" si="70"/>
        <v>{"</v>
      </c>
      <c r="S298" s="6" t="str">
        <f t="shared" si="71"/>
        <v>"</v>
      </c>
      <c r="T298" s="6" t="str">
        <f t="shared" si="72"/>
        <v xml:space="preserve">: </v>
      </c>
      <c r="U298" s="6" t="str">
        <f t="shared" si="73"/>
        <v>100.0</v>
      </c>
      <c r="V298" s="6" t="str">
        <f t="shared" si="74"/>
        <v>}</v>
      </c>
      <c r="X298" s="10" t="str">
        <f t="shared" si="77"/>
        <v>15%</v>
      </c>
      <c r="Y298" s="6" t="str">
        <f t="shared" si="78"/>
        <v>صنف لتسجيل موازنة المبيعات 2024</v>
      </c>
      <c r="Z298" s="6">
        <f t="shared" si="79"/>
        <v>1</v>
      </c>
      <c r="AA298" s="29">
        <f t="shared" si="80"/>
        <v>1273000</v>
      </c>
    </row>
    <row r="299" spans="1:27" x14ac:dyDescent="0.2">
      <c r="A299" s="6" t="s">
        <v>795</v>
      </c>
      <c r="B299" s="7">
        <v>45413</v>
      </c>
      <c r="C299" s="7" t="str">
        <f t="shared" si="81"/>
        <v/>
      </c>
      <c r="D299" s="7">
        <v>45443</v>
      </c>
      <c r="E299" s="7" t="str">
        <f t="shared" si="82"/>
        <v/>
      </c>
      <c r="F299" s="7" t="str">
        <f t="shared" si="83"/>
        <v/>
      </c>
      <c r="G299" s="6">
        <v>254600</v>
      </c>
      <c r="H299" s="9">
        <f t="shared" si="68"/>
        <v>254600</v>
      </c>
      <c r="I299" s="6" t="str">
        <f>VLOOKUP(K299,'Customers VS CC'!$A$1:$G$9999,4,FALSE)</f>
        <v>HASSAN ALLAM CONSTRUCTION</v>
      </c>
      <c r="J299" s="6" t="str">
        <f t="shared" si="84"/>
        <v/>
      </c>
      <c r="K299" s="6">
        <v>10262</v>
      </c>
      <c r="L299" s="6">
        <f>VLOOKUP(K299,'CC Odoo'!$A$1:$E$998,4,FALSE)</f>
        <v>1034</v>
      </c>
      <c r="M299" s="6" t="str">
        <f t="shared" si="69"/>
        <v>{"1034": 100.0}</v>
      </c>
      <c r="N299" s="6" t="str">
        <f t="shared" si="75"/>
        <v>101011002</v>
      </c>
      <c r="O299" s="7">
        <v>45457</v>
      </c>
      <c r="P299" s="7" t="str">
        <f t="shared" si="76"/>
        <v/>
      </c>
      <c r="R299" s="6" t="str">
        <f t="shared" si="70"/>
        <v>{"</v>
      </c>
      <c r="S299" s="6" t="str">
        <f t="shared" si="71"/>
        <v>"</v>
      </c>
      <c r="T299" s="6" t="str">
        <f t="shared" si="72"/>
        <v xml:space="preserve">: </v>
      </c>
      <c r="U299" s="6" t="str">
        <f t="shared" si="73"/>
        <v>100.0</v>
      </c>
      <c r="V299" s="6" t="str">
        <f t="shared" si="74"/>
        <v>}</v>
      </c>
      <c r="X299" s="10" t="str">
        <f t="shared" si="77"/>
        <v/>
      </c>
      <c r="Y299" s="6" t="str">
        <f t="shared" si="78"/>
        <v>خصم ضمان أعمال</v>
      </c>
      <c r="Z299" s="6">
        <f t="shared" si="79"/>
        <v>-1</v>
      </c>
      <c r="AA299" s="29">
        <f t="shared" si="80"/>
        <v>-254600</v>
      </c>
    </row>
    <row r="300" spans="1:27" x14ac:dyDescent="0.2">
      <c r="A300" s="6" t="s">
        <v>796</v>
      </c>
      <c r="B300" s="7">
        <v>45413</v>
      </c>
      <c r="C300" s="7" t="str">
        <f t="shared" si="81"/>
        <v/>
      </c>
      <c r="D300" s="7">
        <v>45443</v>
      </c>
      <c r="E300" s="7" t="str">
        <f t="shared" si="82"/>
        <v/>
      </c>
      <c r="F300" s="7" t="str">
        <f t="shared" si="83"/>
        <v/>
      </c>
      <c r="G300" s="6">
        <v>63650</v>
      </c>
      <c r="H300" s="9">
        <f t="shared" si="68"/>
        <v>63650</v>
      </c>
      <c r="I300" s="6" t="str">
        <f>VLOOKUP(K300,'Customers VS CC'!$A$1:$G$9999,4,FALSE)</f>
        <v>HASSAN ALLAM CONSTRUCTION</v>
      </c>
      <c r="J300" s="6" t="str">
        <f t="shared" si="84"/>
        <v/>
      </c>
      <c r="K300" s="6">
        <v>10262</v>
      </c>
      <c r="L300" s="6">
        <f>VLOOKUP(K300,'CC Odoo'!$A$1:$E$998,4,FALSE)</f>
        <v>1034</v>
      </c>
      <c r="M300" s="6" t="str">
        <f t="shared" si="69"/>
        <v>{"1034": 100.0}</v>
      </c>
      <c r="N300" s="6" t="str">
        <f t="shared" si="75"/>
        <v>2010306</v>
      </c>
      <c r="O300" s="7">
        <v>45457</v>
      </c>
      <c r="P300" s="7" t="str">
        <f t="shared" si="76"/>
        <v/>
      </c>
      <c r="R300" s="6" t="str">
        <f t="shared" si="70"/>
        <v>{"</v>
      </c>
      <c r="S300" s="6" t="str">
        <f t="shared" si="71"/>
        <v>"</v>
      </c>
      <c r="T300" s="6" t="str">
        <f t="shared" si="72"/>
        <v xml:space="preserve">: </v>
      </c>
      <c r="U300" s="6" t="str">
        <f t="shared" si="73"/>
        <v>100.0</v>
      </c>
      <c r="V300" s="6" t="str">
        <f t="shared" si="74"/>
        <v>}</v>
      </c>
      <c r="X300" s="10" t="str">
        <f t="shared" si="77"/>
        <v>15%</v>
      </c>
      <c r="Y300" s="6" t="str">
        <f t="shared" si="78"/>
        <v>خصم دفعة مقدمة</v>
      </c>
      <c r="Z300" s="6">
        <f t="shared" si="79"/>
        <v>-1</v>
      </c>
      <c r="AA300" s="29">
        <f t="shared" si="80"/>
        <v>-63650</v>
      </c>
    </row>
    <row r="301" spans="1:27" x14ac:dyDescent="0.2">
      <c r="A301" s="6" t="s">
        <v>794</v>
      </c>
      <c r="B301" s="7">
        <v>45413</v>
      </c>
      <c r="C301" s="7">
        <f t="shared" si="81"/>
        <v>45413</v>
      </c>
      <c r="D301" s="7">
        <v>45443</v>
      </c>
      <c r="E301" s="7">
        <f t="shared" si="82"/>
        <v>45443</v>
      </c>
      <c r="F301" s="7">
        <f t="shared" si="83"/>
        <v>45443</v>
      </c>
      <c r="G301" s="6">
        <v>1358248.0369122187</v>
      </c>
      <c r="H301" s="9">
        <f t="shared" si="68"/>
        <v>1358248</v>
      </c>
      <c r="I301" s="6" t="str">
        <f>VLOOKUP(K301,'Customers VS CC'!$A$1:$G$9999,4,FALSE)</f>
        <v>شركة الخريجى للتجارة و المقاولات</v>
      </c>
      <c r="J301" s="6" t="str">
        <f t="shared" si="84"/>
        <v>شركة الخريجى للتجارة و المقاولات</v>
      </c>
      <c r="K301" s="6">
        <v>10239</v>
      </c>
      <c r="L301" s="6">
        <f>VLOOKUP(K301,'CC Odoo'!$A$1:$E$998,4,FALSE)</f>
        <v>1011</v>
      </c>
      <c r="M301" s="6" t="str">
        <f t="shared" si="69"/>
        <v>{"1011": 100.0}</v>
      </c>
      <c r="N301" s="6" t="str">
        <f t="shared" si="75"/>
        <v>4010202</v>
      </c>
      <c r="O301" s="7">
        <v>45473</v>
      </c>
      <c r="P301" s="7">
        <f t="shared" si="76"/>
        <v>45473</v>
      </c>
      <c r="R301" s="6" t="str">
        <f t="shared" si="70"/>
        <v>{"</v>
      </c>
      <c r="S301" s="6" t="str">
        <f t="shared" si="71"/>
        <v>"</v>
      </c>
      <c r="T301" s="6" t="str">
        <f t="shared" si="72"/>
        <v xml:space="preserve">: </v>
      </c>
      <c r="U301" s="6" t="str">
        <f t="shared" si="73"/>
        <v>100.0</v>
      </c>
      <c r="V301" s="6" t="str">
        <f t="shared" si="74"/>
        <v>}</v>
      </c>
      <c r="X301" s="10" t="str">
        <f t="shared" si="77"/>
        <v>15%</v>
      </c>
      <c r="Y301" s="6" t="str">
        <f t="shared" si="78"/>
        <v>صنف لتسجيل موازنة المبيعات 2024</v>
      </c>
      <c r="Z301" s="6">
        <f t="shared" si="79"/>
        <v>1</v>
      </c>
      <c r="AA301" s="29">
        <f t="shared" si="80"/>
        <v>1358248</v>
      </c>
    </row>
    <row r="302" spans="1:27" x14ac:dyDescent="0.2">
      <c r="A302" s="6" t="s">
        <v>795</v>
      </c>
      <c r="B302" s="7">
        <v>45413</v>
      </c>
      <c r="C302" s="7" t="str">
        <f t="shared" si="81"/>
        <v/>
      </c>
      <c r="D302" s="7">
        <v>45443</v>
      </c>
      <c r="E302" s="7" t="str">
        <f t="shared" si="82"/>
        <v/>
      </c>
      <c r="F302" s="7" t="str">
        <f t="shared" si="83"/>
        <v/>
      </c>
      <c r="G302" s="6">
        <v>339562.00922805467</v>
      </c>
      <c r="H302" s="9">
        <f t="shared" si="68"/>
        <v>339562</v>
      </c>
      <c r="I302" s="6" t="str">
        <f>VLOOKUP(K302,'Customers VS CC'!$A$1:$G$9999,4,FALSE)</f>
        <v>شركة الخريجى للتجارة و المقاولات</v>
      </c>
      <c r="J302" s="6" t="str">
        <f t="shared" si="84"/>
        <v/>
      </c>
      <c r="K302" s="6">
        <v>10239</v>
      </c>
      <c r="L302" s="6">
        <f>VLOOKUP(K302,'CC Odoo'!$A$1:$E$998,4,FALSE)</f>
        <v>1011</v>
      </c>
      <c r="M302" s="6" t="str">
        <f t="shared" si="69"/>
        <v>{"1011": 100.0}</v>
      </c>
      <c r="N302" s="6" t="str">
        <f t="shared" si="75"/>
        <v>101011002</v>
      </c>
      <c r="O302" s="7">
        <v>45473</v>
      </c>
      <c r="P302" s="7" t="str">
        <f t="shared" si="76"/>
        <v/>
      </c>
      <c r="R302" s="6" t="str">
        <f t="shared" si="70"/>
        <v>{"</v>
      </c>
      <c r="S302" s="6" t="str">
        <f t="shared" si="71"/>
        <v>"</v>
      </c>
      <c r="T302" s="6" t="str">
        <f t="shared" si="72"/>
        <v xml:space="preserve">: </v>
      </c>
      <c r="U302" s="6" t="str">
        <f t="shared" si="73"/>
        <v>100.0</v>
      </c>
      <c r="V302" s="6" t="str">
        <f t="shared" si="74"/>
        <v>}</v>
      </c>
      <c r="X302" s="10" t="str">
        <f t="shared" si="77"/>
        <v/>
      </c>
      <c r="Y302" s="6" t="str">
        <f t="shared" si="78"/>
        <v>خصم ضمان أعمال</v>
      </c>
      <c r="Z302" s="6">
        <f t="shared" si="79"/>
        <v>-1</v>
      </c>
      <c r="AA302" s="29">
        <f t="shared" si="80"/>
        <v>-339562</v>
      </c>
    </row>
    <row r="303" spans="1:27" x14ac:dyDescent="0.2">
      <c r="A303" s="6" t="s">
        <v>796</v>
      </c>
      <c r="B303" s="7">
        <v>45413</v>
      </c>
      <c r="C303" s="7" t="str">
        <f t="shared" si="81"/>
        <v/>
      </c>
      <c r="D303" s="7">
        <v>45443</v>
      </c>
      <c r="E303" s="7" t="str">
        <f t="shared" si="82"/>
        <v/>
      </c>
      <c r="F303" s="7" t="str">
        <f t="shared" si="83"/>
        <v/>
      </c>
      <c r="G303" s="6">
        <v>135824.80369122187</v>
      </c>
      <c r="H303" s="9">
        <f t="shared" si="68"/>
        <v>135825</v>
      </c>
      <c r="I303" s="6" t="str">
        <f>VLOOKUP(K303,'Customers VS CC'!$A$1:$G$9999,4,FALSE)</f>
        <v>شركة الخريجى للتجارة و المقاولات</v>
      </c>
      <c r="J303" s="6" t="str">
        <f t="shared" si="84"/>
        <v/>
      </c>
      <c r="K303" s="6">
        <v>10239</v>
      </c>
      <c r="L303" s="6">
        <f>VLOOKUP(K303,'CC Odoo'!$A$1:$E$998,4,FALSE)</f>
        <v>1011</v>
      </c>
      <c r="M303" s="6" t="str">
        <f t="shared" si="69"/>
        <v>{"1011": 100.0}</v>
      </c>
      <c r="N303" s="6" t="str">
        <f t="shared" si="75"/>
        <v>2010306</v>
      </c>
      <c r="O303" s="7">
        <v>45473</v>
      </c>
      <c r="P303" s="7" t="str">
        <f t="shared" si="76"/>
        <v/>
      </c>
      <c r="R303" s="6" t="str">
        <f t="shared" si="70"/>
        <v>{"</v>
      </c>
      <c r="S303" s="6" t="str">
        <f t="shared" si="71"/>
        <v>"</v>
      </c>
      <c r="T303" s="6" t="str">
        <f t="shared" si="72"/>
        <v xml:space="preserve">: </v>
      </c>
      <c r="U303" s="6" t="str">
        <f t="shared" si="73"/>
        <v>100.0</v>
      </c>
      <c r="V303" s="6" t="str">
        <f t="shared" si="74"/>
        <v>}</v>
      </c>
      <c r="X303" s="10" t="str">
        <f t="shared" si="77"/>
        <v>15%</v>
      </c>
      <c r="Y303" s="6" t="str">
        <f t="shared" si="78"/>
        <v>خصم دفعة مقدمة</v>
      </c>
      <c r="Z303" s="6">
        <f t="shared" si="79"/>
        <v>-1</v>
      </c>
      <c r="AA303" s="29">
        <f t="shared" si="80"/>
        <v>-135825</v>
      </c>
    </row>
    <row r="304" spans="1:27" x14ac:dyDescent="0.2">
      <c r="A304" s="6" t="s">
        <v>794</v>
      </c>
      <c r="B304" s="7">
        <v>45413</v>
      </c>
      <c r="C304" s="7">
        <f t="shared" si="81"/>
        <v>45413</v>
      </c>
      <c r="D304" s="7">
        <v>45443</v>
      </c>
      <c r="E304" s="7">
        <f t="shared" si="82"/>
        <v>45443</v>
      </c>
      <c r="F304" s="7">
        <f t="shared" si="83"/>
        <v>45443</v>
      </c>
      <c r="G304" s="6">
        <v>428489.28472615406</v>
      </c>
      <c r="H304" s="9">
        <f t="shared" si="68"/>
        <v>428489</v>
      </c>
      <c r="I304" s="6" t="str">
        <f>VLOOKUP(K304,'Customers VS CC'!$A$1:$G$9999,4,FALSE)</f>
        <v>شركة تحالف بكين و موبكو للمقاولات</v>
      </c>
      <c r="J304" s="6" t="str">
        <f t="shared" si="84"/>
        <v>شركة تحالف بكين و موبكو للمقاولات</v>
      </c>
      <c r="K304" s="6">
        <v>10236</v>
      </c>
      <c r="L304" s="6">
        <f>VLOOKUP(K304,'CC Odoo'!$A$1:$E$998,4,FALSE)</f>
        <v>1008</v>
      </c>
      <c r="M304" s="6" t="str">
        <f t="shared" si="69"/>
        <v>{"1008": 100.0}</v>
      </c>
      <c r="N304" s="6" t="str">
        <f t="shared" si="75"/>
        <v>4010202</v>
      </c>
      <c r="O304" s="7">
        <v>45473</v>
      </c>
      <c r="P304" s="7">
        <f t="shared" si="76"/>
        <v>45473</v>
      </c>
      <c r="R304" s="6" t="str">
        <f t="shared" si="70"/>
        <v>{"</v>
      </c>
      <c r="S304" s="6" t="str">
        <f t="shared" si="71"/>
        <v>"</v>
      </c>
      <c r="T304" s="6" t="str">
        <f t="shared" si="72"/>
        <v xml:space="preserve">: </v>
      </c>
      <c r="U304" s="6" t="str">
        <f t="shared" si="73"/>
        <v>100.0</v>
      </c>
      <c r="V304" s="6" t="str">
        <f t="shared" si="74"/>
        <v>}</v>
      </c>
      <c r="X304" s="10" t="str">
        <f t="shared" si="77"/>
        <v>15%</v>
      </c>
      <c r="Y304" s="6" t="str">
        <f t="shared" si="78"/>
        <v>صنف لتسجيل موازنة المبيعات 2024</v>
      </c>
      <c r="Z304" s="6">
        <f t="shared" si="79"/>
        <v>1</v>
      </c>
      <c r="AA304" s="29">
        <f t="shared" si="80"/>
        <v>428489</v>
      </c>
    </row>
    <row r="305" spans="1:27" x14ac:dyDescent="0.2">
      <c r="A305" s="6" t="s">
        <v>795</v>
      </c>
      <c r="B305" s="7">
        <v>45413</v>
      </c>
      <c r="C305" s="7" t="str">
        <f t="shared" si="81"/>
        <v/>
      </c>
      <c r="D305" s="7">
        <v>45443</v>
      </c>
      <c r="E305" s="7" t="str">
        <f t="shared" si="82"/>
        <v/>
      </c>
      <c r="F305" s="7" t="str">
        <f t="shared" si="83"/>
        <v/>
      </c>
      <c r="G305" s="6">
        <v>107122.32118153851</v>
      </c>
      <c r="H305" s="9">
        <f t="shared" si="68"/>
        <v>107122</v>
      </c>
      <c r="I305" s="6" t="str">
        <f>VLOOKUP(K305,'Customers VS CC'!$A$1:$G$9999,4,FALSE)</f>
        <v>شركة تحالف بكين و موبكو للمقاولات</v>
      </c>
      <c r="J305" s="6" t="str">
        <f t="shared" si="84"/>
        <v/>
      </c>
      <c r="K305" s="6">
        <v>10236</v>
      </c>
      <c r="L305" s="6">
        <f>VLOOKUP(K305,'CC Odoo'!$A$1:$E$998,4,FALSE)</f>
        <v>1008</v>
      </c>
      <c r="M305" s="6" t="str">
        <f t="shared" si="69"/>
        <v>{"1008": 100.0}</v>
      </c>
      <c r="N305" s="6" t="str">
        <f t="shared" si="75"/>
        <v>101011002</v>
      </c>
      <c r="O305" s="7">
        <v>45473</v>
      </c>
      <c r="P305" s="7" t="str">
        <f t="shared" si="76"/>
        <v/>
      </c>
      <c r="R305" s="6" t="str">
        <f t="shared" si="70"/>
        <v>{"</v>
      </c>
      <c r="S305" s="6" t="str">
        <f t="shared" si="71"/>
        <v>"</v>
      </c>
      <c r="T305" s="6" t="str">
        <f t="shared" si="72"/>
        <v xml:space="preserve">: </v>
      </c>
      <c r="U305" s="6" t="str">
        <f t="shared" si="73"/>
        <v>100.0</v>
      </c>
      <c r="V305" s="6" t="str">
        <f t="shared" si="74"/>
        <v>}</v>
      </c>
      <c r="X305" s="10" t="str">
        <f t="shared" si="77"/>
        <v/>
      </c>
      <c r="Y305" s="6" t="str">
        <f t="shared" si="78"/>
        <v>خصم ضمان أعمال</v>
      </c>
      <c r="Z305" s="6">
        <f t="shared" si="79"/>
        <v>-1</v>
      </c>
      <c r="AA305" s="29">
        <f t="shared" si="80"/>
        <v>-107122</v>
      </c>
    </row>
    <row r="306" spans="1:27" x14ac:dyDescent="0.2">
      <c r="A306" s="6" t="s">
        <v>796</v>
      </c>
      <c r="B306" s="7">
        <v>45413</v>
      </c>
      <c r="C306" s="7" t="str">
        <f t="shared" si="81"/>
        <v/>
      </c>
      <c r="D306" s="7">
        <v>45443</v>
      </c>
      <c r="E306" s="7" t="str">
        <f t="shared" si="82"/>
        <v/>
      </c>
      <c r="F306" s="7" t="str">
        <f t="shared" si="83"/>
        <v/>
      </c>
      <c r="G306" s="6">
        <v>0</v>
      </c>
      <c r="H306" s="9">
        <f t="shared" si="68"/>
        <v>0</v>
      </c>
      <c r="I306" s="6" t="str">
        <f>VLOOKUP(K306,'Customers VS CC'!$A$1:$G$9999,4,FALSE)</f>
        <v>شركة تحالف بكين و موبكو للمقاولات</v>
      </c>
      <c r="J306" s="6" t="str">
        <f t="shared" si="84"/>
        <v/>
      </c>
      <c r="K306" s="6">
        <v>10236</v>
      </c>
      <c r="L306" s="6">
        <f>VLOOKUP(K306,'CC Odoo'!$A$1:$E$998,4,FALSE)</f>
        <v>1008</v>
      </c>
      <c r="M306" s="6" t="str">
        <f t="shared" si="69"/>
        <v>{"1008": 100.0}</v>
      </c>
      <c r="N306" s="6" t="str">
        <f t="shared" si="75"/>
        <v>2010306</v>
      </c>
      <c r="O306" s="7">
        <v>45473</v>
      </c>
      <c r="P306" s="7" t="str">
        <f t="shared" si="76"/>
        <v/>
      </c>
      <c r="R306" s="6" t="str">
        <f t="shared" si="70"/>
        <v>{"</v>
      </c>
      <c r="S306" s="6" t="str">
        <f t="shared" si="71"/>
        <v>"</v>
      </c>
      <c r="T306" s="6" t="str">
        <f t="shared" si="72"/>
        <v xml:space="preserve">: </v>
      </c>
      <c r="U306" s="6" t="str">
        <f t="shared" si="73"/>
        <v>100.0</v>
      </c>
      <c r="V306" s="6" t="str">
        <f t="shared" si="74"/>
        <v>}</v>
      </c>
      <c r="X306" s="10" t="str">
        <f t="shared" si="77"/>
        <v>15%</v>
      </c>
      <c r="Y306" s="6" t="str">
        <f t="shared" si="78"/>
        <v>خصم دفعة مقدمة</v>
      </c>
      <c r="Z306" s="6">
        <f t="shared" si="79"/>
        <v>-1</v>
      </c>
      <c r="AA306" s="29">
        <f t="shared" si="80"/>
        <v>0</v>
      </c>
    </row>
    <row r="307" spans="1:27" x14ac:dyDescent="0.2">
      <c r="A307" s="6" t="s">
        <v>794</v>
      </c>
      <c r="B307" s="7">
        <v>45413</v>
      </c>
      <c r="C307" s="7">
        <f t="shared" si="81"/>
        <v>45413</v>
      </c>
      <c r="D307" s="7">
        <v>45443</v>
      </c>
      <c r="E307" s="7">
        <f t="shared" si="82"/>
        <v>45443</v>
      </c>
      <c r="F307" s="7">
        <f t="shared" si="83"/>
        <v>45443</v>
      </c>
      <c r="G307" s="6">
        <v>3205895.0710666664</v>
      </c>
      <c r="H307" s="9">
        <f t="shared" si="68"/>
        <v>3205895</v>
      </c>
      <c r="I307" s="6" t="str">
        <f>VLOOKUP(K307,'Customers VS CC'!$A$1:$G$9999,4,FALSE)</f>
        <v>شركة محمد محمد الراشد للتجارة والمقاولات</v>
      </c>
      <c r="J307" s="6" t="str">
        <f t="shared" si="84"/>
        <v>شركة محمد محمد الراشد للتجارة والمقاولات</v>
      </c>
      <c r="K307" s="6">
        <v>10247</v>
      </c>
      <c r="L307" s="6">
        <f>VLOOKUP(K307,'CC Odoo'!$A$1:$E$998,4,FALSE)</f>
        <v>1019</v>
      </c>
      <c r="M307" s="6" t="str">
        <f t="shared" si="69"/>
        <v>{"1019": 100.0}</v>
      </c>
      <c r="N307" s="6" t="str">
        <f t="shared" si="75"/>
        <v>4010202</v>
      </c>
      <c r="O307" s="7">
        <v>45450</v>
      </c>
      <c r="P307" s="7">
        <f t="shared" si="76"/>
        <v>45450</v>
      </c>
      <c r="R307" s="6" t="str">
        <f t="shared" si="70"/>
        <v>{"</v>
      </c>
      <c r="S307" s="6" t="str">
        <f t="shared" si="71"/>
        <v>"</v>
      </c>
      <c r="T307" s="6" t="str">
        <f t="shared" si="72"/>
        <v xml:space="preserve">: </v>
      </c>
      <c r="U307" s="6" t="str">
        <f t="shared" si="73"/>
        <v>100.0</v>
      </c>
      <c r="V307" s="6" t="str">
        <f t="shared" si="74"/>
        <v>}</v>
      </c>
      <c r="X307" s="10" t="str">
        <f t="shared" si="77"/>
        <v>15%</v>
      </c>
      <c r="Y307" s="6" t="str">
        <f t="shared" si="78"/>
        <v>صنف لتسجيل موازنة المبيعات 2024</v>
      </c>
      <c r="Z307" s="6">
        <f t="shared" si="79"/>
        <v>1</v>
      </c>
      <c r="AA307" s="29">
        <f t="shared" si="80"/>
        <v>3205895</v>
      </c>
    </row>
    <row r="308" spans="1:27" x14ac:dyDescent="0.2">
      <c r="A308" s="6" t="s">
        <v>795</v>
      </c>
      <c r="B308" s="7">
        <v>45413</v>
      </c>
      <c r="C308" s="7" t="str">
        <f t="shared" si="81"/>
        <v/>
      </c>
      <c r="D308" s="7">
        <v>45443</v>
      </c>
      <c r="E308" s="7" t="str">
        <f t="shared" si="82"/>
        <v/>
      </c>
      <c r="F308" s="7" t="str">
        <f t="shared" si="83"/>
        <v/>
      </c>
      <c r="G308" s="6">
        <v>641179.01421333337</v>
      </c>
      <c r="H308" s="9">
        <f t="shared" si="68"/>
        <v>641179</v>
      </c>
      <c r="I308" s="6" t="str">
        <f>VLOOKUP(K308,'Customers VS CC'!$A$1:$G$9999,4,FALSE)</f>
        <v>شركة محمد محمد الراشد للتجارة والمقاولات</v>
      </c>
      <c r="J308" s="6" t="str">
        <f t="shared" si="84"/>
        <v/>
      </c>
      <c r="K308" s="6">
        <v>10247</v>
      </c>
      <c r="L308" s="6">
        <f>VLOOKUP(K308,'CC Odoo'!$A$1:$E$998,4,FALSE)</f>
        <v>1019</v>
      </c>
      <c r="M308" s="6" t="str">
        <f t="shared" si="69"/>
        <v>{"1019": 100.0}</v>
      </c>
      <c r="N308" s="6" t="str">
        <f t="shared" si="75"/>
        <v>101011002</v>
      </c>
      <c r="O308" s="7">
        <v>45450</v>
      </c>
      <c r="P308" s="7" t="str">
        <f t="shared" si="76"/>
        <v/>
      </c>
      <c r="R308" s="6" t="str">
        <f t="shared" si="70"/>
        <v>{"</v>
      </c>
      <c r="S308" s="6" t="str">
        <f t="shared" si="71"/>
        <v>"</v>
      </c>
      <c r="T308" s="6" t="str">
        <f t="shared" si="72"/>
        <v xml:space="preserve">: </v>
      </c>
      <c r="U308" s="6" t="str">
        <f t="shared" si="73"/>
        <v>100.0</v>
      </c>
      <c r="V308" s="6" t="str">
        <f t="shared" si="74"/>
        <v>}</v>
      </c>
      <c r="X308" s="10" t="str">
        <f t="shared" si="77"/>
        <v/>
      </c>
      <c r="Y308" s="6" t="str">
        <f t="shared" si="78"/>
        <v>خصم ضمان أعمال</v>
      </c>
      <c r="Z308" s="6">
        <f t="shared" si="79"/>
        <v>-1</v>
      </c>
      <c r="AA308" s="29">
        <f t="shared" si="80"/>
        <v>-641179</v>
      </c>
    </row>
    <row r="309" spans="1:27" x14ac:dyDescent="0.2">
      <c r="A309" s="6" t="s">
        <v>796</v>
      </c>
      <c r="B309" s="7">
        <v>45413</v>
      </c>
      <c r="C309" s="7" t="str">
        <f t="shared" si="81"/>
        <v/>
      </c>
      <c r="D309" s="7">
        <v>45443</v>
      </c>
      <c r="E309" s="7" t="str">
        <f t="shared" si="82"/>
        <v/>
      </c>
      <c r="F309" s="7" t="str">
        <f t="shared" si="83"/>
        <v/>
      </c>
      <c r="G309" s="6">
        <v>320589.50710666669</v>
      </c>
      <c r="H309" s="9">
        <f t="shared" si="68"/>
        <v>320590</v>
      </c>
      <c r="I309" s="6" t="str">
        <f>VLOOKUP(K309,'Customers VS CC'!$A$1:$G$9999,4,FALSE)</f>
        <v>شركة محمد محمد الراشد للتجارة والمقاولات</v>
      </c>
      <c r="J309" s="6" t="str">
        <f t="shared" si="84"/>
        <v/>
      </c>
      <c r="K309" s="6">
        <v>10247</v>
      </c>
      <c r="L309" s="6">
        <f>VLOOKUP(K309,'CC Odoo'!$A$1:$E$998,4,FALSE)</f>
        <v>1019</v>
      </c>
      <c r="M309" s="6" t="str">
        <f t="shared" si="69"/>
        <v>{"1019": 100.0}</v>
      </c>
      <c r="N309" s="6" t="str">
        <f t="shared" si="75"/>
        <v>2010306</v>
      </c>
      <c r="O309" s="7">
        <v>45450</v>
      </c>
      <c r="P309" s="7" t="str">
        <f t="shared" si="76"/>
        <v/>
      </c>
      <c r="R309" s="6" t="str">
        <f t="shared" si="70"/>
        <v>{"</v>
      </c>
      <c r="S309" s="6" t="str">
        <f t="shared" si="71"/>
        <v>"</v>
      </c>
      <c r="T309" s="6" t="str">
        <f t="shared" si="72"/>
        <v xml:space="preserve">: </v>
      </c>
      <c r="U309" s="6" t="str">
        <f t="shared" si="73"/>
        <v>100.0</v>
      </c>
      <c r="V309" s="6" t="str">
        <f t="shared" si="74"/>
        <v>}</v>
      </c>
      <c r="X309" s="10" t="str">
        <f t="shared" si="77"/>
        <v>15%</v>
      </c>
      <c r="Y309" s="6" t="str">
        <f t="shared" si="78"/>
        <v>خصم دفعة مقدمة</v>
      </c>
      <c r="Z309" s="6">
        <f t="shared" si="79"/>
        <v>-1</v>
      </c>
      <c r="AA309" s="29">
        <f t="shared" si="80"/>
        <v>-320590</v>
      </c>
    </row>
    <row r="310" spans="1:27" x14ac:dyDescent="0.2">
      <c r="A310" s="6" t="s">
        <v>794</v>
      </c>
      <c r="B310" s="7">
        <v>45413</v>
      </c>
      <c r="C310" s="7">
        <f t="shared" si="81"/>
        <v>45413</v>
      </c>
      <c r="D310" s="7">
        <v>45443</v>
      </c>
      <c r="E310" s="7">
        <f t="shared" si="82"/>
        <v>45443</v>
      </c>
      <c r="F310" s="7">
        <f t="shared" si="83"/>
        <v>45443</v>
      </c>
      <c r="G310" s="6">
        <v>240000</v>
      </c>
      <c r="H310" s="9">
        <f t="shared" si="68"/>
        <v>240000</v>
      </c>
      <c r="I310" s="6" t="str">
        <f>VLOOKUP(K310,'Customers VS CC'!$A$1:$G$9999,4,FALSE)</f>
        <v>شركة يوسف مرون للمقاولات</v>
      </c>
      <c r="J310" s="6" t="str">
        <f t="shared" si="84"/>
        <v>شركة يوسف مرون للمقاولات</v>
      </c>
      <c r="K310" s="6">
        <v>10261</v>
      </c>
      <c r="L310" s="6">
        <f>VLOOKUP(K310,'CC Odoo'!$A$1:$E$998,4,FALSE)</f>
        <v>1033</v>
      </c>
      <c r="M310" s="6" t="str">
        <f t="shared" si="69"/>
        <v>{"1033": 100.0}</v>
      </c>
      <c r="N310" s="6" t="str">
        <f t="shared" si="75"/>
        <v>4010202</v>
      </c>
      <c r="O310" s="7">
        <v>45488</v>
      </c>
      <c r="P310" s="7">
        <f t="shared" si="76"/>
        <v>45488</v>
      </c>
      <c r="R310" s="6" t="str">
        <f t="shared" si="70"/>
        <v>{"</v>
      </c>
      <c r="S310" s="6" t="str">
        <f t="shared" si="71"/>
        <v>"</v>
      </c>
      <c r="T310" s="6" t="str">
        <f t="shared" si="72"/>
        <v xml:space="preserve">: </v>
      </c>
      <c r="U310" s="6" t="str">
        <f t="shared" si="73"/>
        <v>100.0</v>
      </c>
      <c r="V310" s="6" t="str">
        <f t="shared" si="74"/>
        <v>}</v>
      </c>
      <c r="X310" s="10" t="str">
        <f t="shared" si="77"/>
        <v>15%</v>
      </c>
      <c r="Y310" s="6" t="str">
        <f t="shared" si="78"/>
        <v>صنف لتسجيل موازنة المبيعات 2024</v>
      </c>
      <c r="Z310" s="6">
        <f t="shared" si="79"/>
        <v>1</v>
      </c>
      <c r="AA310" s="29">
        <f t="shared" si="80"/>
        <v>240000</v>
      </c>
    </row>
    <row r="311" spans="1:27" x14ac:dyDescent="0.2">
      <c r="A311" s="6" t="s">
        <v>795</v>
      </c>
      <c r="B311" s="7">
        <v>45413</v>
      </c>
      <c r="C311" s="7" t="str">
        <f t="shared" si="81"/>
        <v/>
      </c>
      <c r="D311" s="7">
        <v>45443</v>
      </c>
      <c r="E311" s="7" t="str">
        <f t="shared" si="82"/>
        <v/>
      </c>
      <c r="F311" s="7" t="str">
        <f t="shared" si="83"/>
        <v/>
      </c>
      <c r="G311" s="6">
        <v>72000</v>
      </c>
      <c r="H311" s="9">
        <f t="shared" si="68"/>
        <v>72000</v>
      </c>
      <c r="I311" s="6" t="str">
        <f>VLOOKUP(K311,'Customers VS CC'!$A$1:$G$9999,4,FALSE)</f>
        <v>شركة يوسف مرون للمقاولات</v>
      </c>
      <c r="J311" s="6" t="str">
        <f t="shared" si="84"/>
        <v/>
      </c>
      <c r="K311" s="6">
        <v>10261</v>
      </c>
      <c r="L311" s="6">
        <f>VLOOKUP(K311,'CC Odoo'!$A$1:$E$998,4,FALSE)</f>
        <v>1033</v>
      </c>
      <c r="M311" s="6" t="str">
        <f t="shared" si="69"/>
        <v>{"1033": 100.0}</v>
      </c>
      <c r="N311" s="6" t="str">
        <f t="shared" si="75"/>
        <v>101011002</v>
      </c>
      <c r="O311" s="7">
        <v>45488</v>
      </c>
      <c r="P311" s="7" t="str">
        <f t="shared" si="76"/>
        <v/>
      </c>
      <c r="R311" s="6" t="str">
        <f t="shared" si="70"/>
        <v>{"</v>
      </c>
      <c r="S311" s="6" t="str">
        <f t="shared" si="71"/>
        <v>"</v>
      </c>
      <c r="T311" s="6" t="str">
        <f t="shared" si="72"/>
        <v xml:space="preserve">: </v>
      </c>
      <c r="U311" s="6" t="str">
        <f t="shared" si="73"/>
        <v>100.0</v>
      </c>
      <c r="V311" s="6" t="str">
        <f t="shared" si="74"/>
        <v>}</v>
      </c>
      <c r="X311" s="10" t="str">
        <f t="shared" si="77"/>
        <v/>
      </c>
      <c r="Y311" s="6" t="str">
        <f t="shared" si="78"/>
        <v>خصم ضمان أعمال</v>
      </c>
      <c r="Z311" s="6">
        <f t="shared" si="79"/>
        <v>-1</v>
      </c>
      <c r="AA311" s="29">
        <f t="shared" si="80"/>
        <v>-72000</v>
      </c>
    </row>
    <row r="312" spans="1:27" x14ac:dyDescent="0.2">
      <c r="A312" s="6" t="s">
        <v>794</v>
      </c>
      <c r="B312" s="7">
        <v>45413</v>
      </c>
      <c r="C312" s="7">
        <f t="shared" si="81"/>
        <v>45413</v>
      </c>
      <c r="D312" s="7">
        <v>45443</v>
      </c>
      <c r="E312" s="7">
        <f t="shared" si="82"/>
        <v>45443</v>
      </c>
      <c r="F312" s="7">
        <f t="shared" si="83"/>
        <v>45443</v>
      </c>
      <c r="G312" s="6">
        <v>880000</v>
      </c>
      <c r="H312" s="9">
        <f t="shared" si="68"/>
        <v>880000</v>
      </c>
      <c r="I312" s="6" t="str">
        <f>VLOOKUP(K312,'Customers VS CC'!$A$1:$G$9999,4,FALSE)</f>
        <v>شركة الخريجى للتجارة و المقاولات</v>
      </c>
      <c r="J312" s="6" t="str">
        <f t="shared" si="84"/>
        <v>شركة الخريجى للتجارة و المقاولات</v>
      </c>
      <c r="K312" s="6">
        <v>10250</v>
      </c>
      <c r="L312" s="6">
        <f>VLOOKUP(K312,'CC Odoo'!$A$1:$E$998,4,FALSE)</f>
        <v>1022</v>
      </c>
      <c r="M312" s="6" t="str">
        <f t="shared" si="69"/>
        <v>{"1022": 100.0}</v>
      </c>
      <c r="N312" s="6" t="str">
        <f t="shared" si="75"/>
        <v>4010202</v>
      </c>
      <c r="O312" s="7">
        <v>45473</v>
      </c>
      <c r="P312" s="7">
        <f t="shared" si="76"/>
        <v>45473</v>
      </c>
      <c r="R312" s="6" t="str">
        <f t="shared" si="70"/>
        <v>{"</v>
      </c>
      <c r="S312" s="6" t="str">
        <f t="shared" si="71"/>
        <v>"</v>
      </c>
      <c r="T312" s="6" t="str">
        <f t="shared" si="72"/>
        <v xml:space="preserve">: </v>
      </c>
      <c r="U312" s="6" t="str">
        <f t="shared" si="73"/>
        <v>100.0</v>
      </c>
      <c r="V312" s="6" t="str">
        <f t="shared" si="74"/>
        <v>}</v>
      </c>
      <c r="X312" s="10" t="str">
        <f t="shared" si="77"/>
        <v>15%</v>
      </c>
      <c r="Y312" s="6" t="str">
        <f t="shared" si="78"/>
        <v>صنف لتسجيل موازنة المبيعات 2024</v>
      </c>
      <c r="Z312" s="6">
        <f t="shared" si="79"/>
        <v>1</v>
      </c>
      <c r="AA312" s="29">
        <f t="shared" si="80"/>
        <v>880000</v>
      </c>
    </row>
    <row r="313" spans="1:27" x14ac:dyDescent="0.2">
      <c r="A313" s="6" t="s">
        <v>795</v>
      </c>
      <c r="B313" s="7">
        <v>45413</v>
      </c>
      <c r="C313" s="7" t="str">
        <f t="shared" si="81"/>
        <v/>
      </c>
      <c r="D313" s="7">
        <v>45443</v>
      </c>
      <c r="E313" s="7" t="str">
        <f t="shared" si="82"/>
        <v/>
      </c>
      <c r="F313" s="7" t="str">
        <f t="shared" si="83"/>
        <v/>
      </c>
      <c r="G313" s="6">
        <v>176000</v>
      </c>
      <c r="H313" s="9">
        <f t="shared" si="68"/>
        <v>176000</v>
      </c>
      <c r="I313" s="6" t="str">
        <f>VLOOKUP(K313,'Customers VS CC'!$A$1:$G$9999,4,FALSE)</f>
        <v>شركة الخريجى للتجارة و المقاولات</v>
      </c>
      <c r="J313" s="6" t="str">
        <f t="shared" si="84"/>
        <v/>
      </c>
      <c r="K313" s="6">
        <v>10250</v>
      </c>
      <c r="L313" s="6">
        <f>VLOOKUP(K313,'CC Odoo'!$A$1:$E$998,4,FALSE)</f>
        <v>1022</v>
      </c>
      <c r="M313" s="6" t="str">
        <f t="shared" si="69"/>
        <v>{"1022": 100.0}</v>
      </c>
      <c r="N313" s="6" t="str">
        <f t="shared" si="75"/>
        <v>101011002</v>
      </c>
      <c r="O313" s="7">
        <v>45473</v>
      </c>
      <c r="P313" s="7" t="str">
        <f t="shared" si="76"/>
        <v/>
      </c>
      <c r="R313" s="6" t="str">
        <f t="shared" si="70"/>
        <v>{"</v>
      </c>
      <c r="S313" s="6" t="str">
        <f t="shared" si="71"/>
        <v>"</v>
      </c>
      <c r="T313" s="6" t="str">
        <f t="shared" si="72"/>
        <v xml:space="preserve">: </v>
      </c>
      <c r="U313" s="6" t="str">
        <f t="shared" si="73"/>
        <v>100.0</v>
      </c>
      <c r="V313" s="6" t="str">
        <f t="shared" si="74"/>
        <v>}</v>
      </c>
      <c r="X313" s="10" t="str">
        <f t="shared" si="77"/>
        <v/>
      </c>
      <c r="Y313" s="6" t="str">
        <f t="shared" si="78"/>
        <v>خصم ضمان أعمال</v>
      </c>
      <c r="Z313" s="6">
        <f t="shared" si="79"/>
        <v>-1</v>
      </c>
      <c r="AA313" s="29">
        <f t="shared" si="80"/>
        <v>-176000</v>
      </c>
    </row>
    <row r="314" spans="1:27" x14ac:dyDescent="0.2">
      <c r="A314" s="6" t="s">
        <v>796</v>
      </c>
      <c r="B314" s="7">
        <v>45413</v>
      </c>
      <c r="C314" s="7" t="str">
        <f t="shared" si="81"/>
        <v/>
      </c>
      <c r="D314" s="7">
        <v>45443</v>
      </c>
      <c r="E314" s="7" t="str">
        <f t="shared" si="82"/>
        <v/>
      </c>
      <c r="F314" s="7" t="str">
        <f t="shared" si="83"/>
        <v/>
      </c>
      <c r="G314" s="6">
        <v>88000</v>
      </c>
      <c r="H314" s="9">
        <f t="shared" si="68"/>
        <v>88000</v>
      </c>
      <c r="I314" s="6" t="str">
        <f>VLOOKUP(K314,'Customers VS CC'!$A$1:$G$9999,4,FALSE)</f>
        <v>شركة الخريجى للتجارة و المقاولات</v>
      </c>
      <c r="J314" s="6" t="str">
        <f t="shared" si="84"/>
        <v/>
      </c>
      <c r="K314" s="6">
        <v>10250</v>
      </c>
      <c r="L314" s="6">
        <f>VLOOKUP(K314,'CC Odoo'!$A$1:$E$998,4,FALSE)</f>
        <v>1022</v>
      </c>
      <c r="M314" s="6" t="str">
        <f t="shared" si="69"/>
        <v>{"1022": 100.0}</v>
      </c>
      <c r="N314" s="6" t="str">
        <f t="shared" si="75"/>
        <v>2010306</v>
      </c>
      <c r="O314" s="7">
        <v>45473</v>
      </c>
      <c r="P314" s="7" t="str">
        <f t="shared" si="76"/>
        <v/>
      </c>
      <c r="R314" s="6" t="str">
        <f t="shared" si="70"/>
        <v>{"</v>
      </c>
      <c r="S314" s="6" t="str">
        <f t="shared" si="71"/>
        <v>"</v>
      </c>
      <c r="T314" s="6" t="str">
        <f t="shared" si="72"/>
        <v xml:space="preserve">: </v>
      </c>
      <c r="U314" s="6" t="str">
        <f t="shared" si="73"/>
        <v>100.0</v>
      </c>
      <c r="V314" s="6" t="str">
        <f t="shared" si="74"/>
        <v>}</v>
      </c>
      <c r="X314" s="10" t="str">
        <f t="shared" si="77"/>
        <v>15%</v>
      </c>
      <c r="Y314" s="6" t="str">
        <f t="shared" si="78"/>
        <v>خصم دفعة مقدمة</v>
      </c>
      <c r="Z314" s="6">
        <f t="shared" si="79"/>
        <v>-1</v>
      </c>
      <c r="AA314" s="29">
        <f t="shared" si="80"/>
        <v>-88000</v>
      </c>
    </row>
    <row r="315" spans="1:27" x14ac:dyDescent="0.2">
      <c r="A315" s="6" t="s">
        <v>794</v>
      </c>
      <c r="B315" s="7">
        <v>45413</v>
      </c>
      <c r="C315" s="7">
        <f t="shared" si="81"/>
        <v>45413</v>
      </c>
      <c r="D315" s="7">
        <v>45443</v>
      </c>
      <c r="E315" s="7">
        <f t="shared" si="82"/>
        <v>45443</v>
      </c>
      <c r="F315" s="7">
        <f t="shared" si="83"/>
        <v>45443</v>
      </c>
      <c r="G315" s="6">
        <v>1300000</v>
      </c>
      <c r="H315" s="9">
        <f t="shared" si="68"/>
        <v>1300000</v>
      </c>
      <c r="I315" s="6" t="str">
        <f>VLOOKUP(K315,'Customers VS CC'!$A$1:$G$9999,4,FALSE)</f>
        <v>Orient Construction Company</v>
      </c>
      <c r="J315" s="6" t="str">
        <f t="shared" si="84"/>
        <v>Orient Construction Company</v>
      </c>
      <c r="K315" s="6">
        <v>10249</v>
      </c>
      <c r="L315" s="6">
        <f>VLOOKUP(K315,'CC Odoo'!$A$1:$E$998,4,FALSE)</f>
        <v>1021</v>
      </c>
      <c r="M315" s="6" t="str">
        <f t="shared" si="69"/>
        <v>{"1021": 100.0}</v>
      </c>
      <c r="N315" s="6" t="str">
        <f t="shared" si="75"/>
        <v>4010202</v>
      </c>
      <c r="O315" s="7">
        <v>45464</v>
      </c>
      <c r="P315" s="7">
        <f t="shared" si="76"/>
        <v>45464</v>
      </c>
      <c r="R315" s="6" t="str">
        <f t="shared" si="70"/>
        <v>{"</v>
      </c>
      <c r="S315" s="6" t="str">
        <f t="shared" si="71"/>
        <v>"</v>
      </c>
      <c r="T315" s="6" t="str">
        <f t="shared" si="72"/>
        <v xml:space="preserve">: </v>
      </c>
      <c r="U315" s="6" t="str">
        <f t="shared" si="73"/>
        <v>100.0</v>
      </c>
      <c r="V315" s="6" t="str">
        <f t="shared" si="74"/>
        <v>}</v>
      </c>
      <c r="X315" s="10" t="str">
        <f t="shared" si="77"/>
        <v>15%</v>
      </c>
      <c r="Y315" s="6" t="str">
        <f t="shared" si="78"/>
        <v>صنف لتسجيل موازنة المبيعات 2024</v>
      </c>
      <c r="Z315" s="6">
        <f t="shared" si="79"/>
        <v>1</v>
      </c>
      <c r="AA315" s="29">
        <f t="shared" si="80"/>
        <v>1300000</v>
      </c>
    </row>
    <row r="316" spans="1:27" x14ac:dyDescent="0.2">
      <c r="A316" s="6" t="s">
        <v>795</v>
      </c>
      <c r="B316" s="7">
        <v>45413</v>
      </c>
      <c r="C316" s="7" t="str">
        <f t="shared" si="81"/>
        <v/>
      </c>
      <c r="D316" s="7">
        <v>45443</v>
      </c>
      <c r="E316" s="7" t="str">
        <f t="shared" si="82"/>
        <v/>
      </c>
      <c r="F316" s="7" t="str">
        <f t="shared" si="83"/>
        <v/>
      </c>
      <c r="G316" s="6">
        <v>195000</v>
      </c>
      <c r="H316" s="9">
        <f t="shared" si="68"/>
        <v>195000</v>
      </c>
      <c r="I316" s="6" t="str">
        <f>VLOOKUP(K316,'Customers VS CC'!$A$1:$G$9999,4,FALSE)</f>
        <v>Orient Construction Company</v>
      </c>
      <c r="J316" s="6" t="str">
        <f t="shared" si="84"/>
        <v/>
      </c>
      <c r="K316" s="6">
        <v>10249</v>
      </c>
      <c r="L316" s="6">
        <f>VLOOKUP(K316,'CC Odoo'!$A$1:$E$998,4,FALSE)</f>
        <v>1021</v>
      </c>
      <c r="M316" s="6" t="str">
        <f t="shared" si="69"/>
        <v>{"1021": 100.0}</v>
      </c>
      <c r="N316" s="6" t="str">
        <f t="shared" si="75"/>
        <v>101011002</v>
      </c>
      <c r="O316" s="7">
        <v>45464</v>
      </c>
      <c r="P316" s="7" t="str">
        <f t="shared" si="76"/>
        <v/>
      </c>
      <c r="R316" s="6" t="str">
        <f t="shared" si="70"/>
        <v>{"</v>
      </c>
      <c r="S316" s="6" t="str">
        <f t="shared" si="71"/>
        <v>"</v>
      </c>
      <c r="T316" s="6" t="str">
        <f t="shared" si="72"/>
        <v xml:space="preserve">: </v>
      </c>
      <c r="U316" s="6" t="str">
        <f t="shared" si="73"/>
        <v>100.0</v>
      </c>
      <c r="V316" s="6" t="str">
        <f t="shared" si="74"/>
        <v>}</v>
      </c>
      <c r="X316" s="10" t="str">
        <f t="shared" si="77"/>
        <v/>
      </c>
      <c r="Y316" s="6" t="str">
        <f t="shared" si="78"/>
        <v>خصم ضمان أعمال</v>
      </c>
      <c r="Z316" s="6">
        <f t="shared" si="79"/>
        <v>-1</v>
      </c>
      <c r="AA316" s="29">
        <f t="shared" si="80"/>
        <v>-195000</v>
      </c>
    </row>
    <row r="317" spans="1:27" x14ac:dyDescent="0.2">
      <c r="A317" s="6" t="s">
        <v>796</v>
      </c>
      <c r="B317" s="7">
        <v>45413</v>
      </c>
      <c r="C317" s="7" t="str">
        <f t="shared" si="81"/>
        <v/>
      </c>
      <c r="D317" s="7">
        <v>45443</v>
      </c>
      <c r="E317" s="7" t="str">
        <f t="shared" si="82"/>
        <v/>
      </c>
      <c r="F317" s="7" t="str">
        <f t="shared" si="83"/>
        <v/>
      </c>
      <c r="G317" s="6">
        <v>130000</v>
      </c>
      <c r="H317" s="9">
        <f t="shared" si="68"/>
        <v>130000</v>
      </c>
      <c r="I317" s="6" t="str">
        <f>VLOOKUP(K317,'Customers VS CC'!$A$1:$G$9999,4,FALSE)</f>
        <v>Orient Construction Company</v>
      </c>
      <c r="J317" s="6" t="str">
        <f t="shared" si="84"/>
        <v/>
      </c>
      <c r="K317" s="6">
        <v>10249</v>
      </c>
      <c r="L317" s="6">
        <f>VLOOKUP(K317,'CC Odoo'!$A$1:$E$998,4,FALSE)</f>
        <v>1021</v>
      </c>
      <c r="M317" s="6" t="str">
        <f t="shared" si="69"/>
        <v>{"1021": 100.0}</v>
      </c>
      <c r="N317" s="6" t="str">
        <f t="shared" si="75"/>
        <v>2010306</v>
      </c>
      <c r="O317" s="7">
        <v>45464</v>
      </c>
      <c r="P317" s="7" t="str">
        <f t="shared" si="76"/>
        <v/>
      </c>
      <c r="R317" s="6" t="str">
        <f t="shared" si="70"/>
        <v>{"</v>
      </c>
      <c r="S317" s="6" t="str">
        <f t="shared" si="71"/>
        <v>"</v>
      </c>
      <c r="T317" s="6" t="str">
        <f t="shared" si="72"/>
        <v xml:space="preserve">: </v>
      </c>
      <c r="U317" s="6" t="str">
        <f t="shared" si="73"/>
        <v>100.0</v>
      </c>
      <c r="V317" s="6" t="str">
        <f t="shared" si="74"/>
        <v>}</v>
      </c>
      <c r="X317" s="10" t="str">
        <f t="shared" si="77"/>
        <v>15%</v>
      </c>
      <c r="Y317" s="6" t="str">
        <f t="shared" si="78"/>
        <v>خصم دفعة مقدمة</v>
      </c>
      <c r="Z317" s="6">
        <f t="shared" si="79"/>
        <v>-1</v>
      </c>
      <c r="AA317" s="29">
        <f t="shared" si="80"/>
        <v>-130000</v>
      </c>
    </row>
    <row r="318" spans="1:27" x14ac:dyDescent="0.2">
      <c r="A318" s="6" t="s">
        <v>794</v>
      </c>
      <c r="B318" s="7">
        <v>45413</v>
      </c>
      <c r="C318" s="7">
        <f t="shared" si="81"/>
        <v>45413</v>
      </c>
      <c r="D318" s="7">
        <v>45443</v>
      </c>
      <c r="E318" s="7">
        <f t="shared" si="82"/>
        <v>45443</v>
      </c>
      <c r="F318" s="7">
        <f t="shared" si="83"/>
        <v>45443</v>
      </c>
      <c r="G318" s="6">
        <v>1600000</v>
      </c>
      <c r="H318" s="9">
        <f t="shared" si="68"/>
        <v>1600000</v>
      </c>
      <c r="I318" s="6" t="str">
        <f>VLOOKUP(K318,'Customers VS CC'!$A$1:$G$9999,4,FALSE)</f>
        <v>الآعمال المدنية المشروع المشترك</v>
      </c>
      <c r="J318" s="6" t="str">
        <f t="shared" si="84"/>
        <v>الآعمال المدنية المشروع المشترك</v>
      </c>
      <c r="K318" s="6">
        <v>10139</v>
      </c>
      <c r="L318" s="6">
        <f>VLOOKUP(K318,'CC Odoo'!$A$1:$E$998,4,FALSE)</f>
        <v>911</v>
      </c>
      <c r="M318" s="6" t="str">
        <f t="shared" si="69"/>
        <v>{"911": 100.0}</v>
      </c>
      <c r="N318" s="6" t="str">
        <f t="shared" si="75"/>
        <v>4010202</v>
      </c>
      <c r="O318" s="7">
        <v>45488</v>
      </c>
      <c r="P318" s="7">
        <f t="shared" si="76"/>
        <v>45488</v>
      </c>
      <c r="R318" s="6" t="str">
        <f t="shared" si="70"/>
        <v>{"</v>
      </c>
      <c r="S318" s="6" t="str">
        <f t="shared" si="71"/>
        <v>"</v>
      </c>
      <c r="T318" s="6" t="str">
        <f t="shared" si="72"/>
        <v xml:space="preserve">: </v>
      </c>
      <c r="U318" s="6" t="str">
        <f t="shared" si="73"/>
        <v>100.0</v>
      </c>
      <c r="V318" s="6" t="str">
        <f t="shared" si="74"/>
        <v>}</v>
      </c>
      <c r="X318" s="10" t="str">
        <f t="shared" si="77"/>
        <v>15%</v>
      </c>
      <c r="Y318" s="6" t="str">
        <f t="shared" si="78"/>
        <v>صنف لتسجيل موازنة المبيعات 2024</v>
      </c>
      <c r="Z318" s="6">
        <f t="shared" si="79"/>
        <v>1</v>
      </c>
      <c r="AA318" s="29">
        <f t="shared" si="80"/>
        <v>1600000</v>
      </c>
    </row>
    <row r="319" spans="1:27" x14ac:dyDescent="0.2">
      <c r="A319" s="6" t="s">
        <v>795</v>
      </c>
      <c r="B319" s="7">
        <v>45413</v>
      </c>
      <c r="C319" s="7" t="str">
        <f t="shared" si="81"/>
        <v/>
      </c>
      <c r="D319" s="7">
        <v>45443</v>
      </c>
      <c r="E319" s="7" t="str">
        <f t="shared" si="82"/>
        <v/>
      </c>
      <c r="F319" s="7" t="str">
        <f t="shared" si="83"/>
        <v/>
      </c>
      <c r="G319" s="6">
        <v>94080</v>
      </c>
      <c r="H319" s="9">
        <f t="shared" si="68"/>
        <v>94080</v>
      </c>
      <c r="I319" s="6" t="str">
        <f>VLOOKUP(K319,'Customers VS CC'!$A$1:$G$9999,4,FALSE)</f>
        <v>الآعمال المدنية المشروع المشترك</v>
      </c>
      <c r="J319" s="6" t="str">
        <f t="shared" si="84"/>
        <v/>
      </c>
      <c r="K319" s="6">
        <v>10139</v>
      </c>
      <c r="L319" s="6">
        <f>VLOOKUP(K319,'CC Odoo'!$A$1:$E$998,4,FALSE)</f>
        <v>911</v>
      </c>
      <c r="M319" s="6" t="str">
        <f t="shared" si="69"/>
        <v>{"911": 100.0}</v>
      </c>
      <c r="N319" s="6" t="str">
        <f t="shared" si="75"/>
        <v>101011002</v>
      </c>
      <c r="O319" s="7">
        <v>45488</v>
      </c>
      <c r="P319" s="7" t="str">
        <f t="shared" si="76"/>
        <v/>
      </c>
      <c r="R319" s="6" t="str">
        <f t="shared" si="70"/>
        <v>{"</v>
      </c>
      <c r="S319" s="6" t="str">
        <f t="shared" si="71"/>
        <v>"</v>
      </c>
      <c r="T319" s="6" t="str">
        <f t="shared" si="72"/>
        <v xml:space="preserve">: </v>
      </c>
      <c r="U319" s="6" t="str">
        <f t="shared" si="73"/>
        <v>100.0</v>
      </c>
      <c r="V319" s="6" t="str">
        <f t="shared" si="74"/>
        <v>}</v>
      </c>
      <c r="X319" s="10" t="str">
        <f t="shared" si="77"/>
        <v/>
      </c>
      <c r="Y319" s="6" t="str">
        <f t="shared" si="78"/>
        <v>خصم ضمان أعمال</v>
      </c>
      <c r="Z319" s="6">
        <f t="shared" si="79"/>
        <v>-1</v>
      </c>
      <c r="AA319" s="29">
        <f t="shared" si="80"/>
        <v>-94080</v>
      </c>
    </row>
    <row r="320" spans="1:27" x14ac:dyDescent="0.2">
      <c r="A320" s="6" t="s">
        <v>796</v>
      </c>
      <c r="B320" s="7">
        <v>45413</v>
      </c>
      <c r="C320" s="7" t="str">
        <f t="shared" si="81"/>
        <v/>
      </c>
      <c r="D320" s="7">
        <v>45443</v>
      </c>
      <c r="E320" s="7" t="str">
        <f t="shared" si="82"/>
        <v/>
      </c>
      <c r="F320" s="7" t="str">
        <f t="shared" si="83"/>
        <v/>
      </c>
      <c r="G320" s="6">
        <v>240000</v>
      </c>
      <c r="H320" s="9">
        <f t="shared" si="68"/>
        <v>240000</v>
      </c>
      <c r="I320" s="6" t="str">
        <f>VLOOKUP(K320,'Customers VS CC'!$A$1:$G$9999,4,FALSE)</f>
        <v>الآعمال المدنية المشروع المشترك</v>
      </c>
      <c r="J320" s="6" t="str">
        <f t="shared" si="84"/>
        <v/>
      </c>
      <c r="K320" s="6">
        <v>10139</v>
      </c>
      <c r="L320" s="6">
        <f>VLOOKUP(K320,'CC Odoo'!$A$1:$E$998,4,FALSE)</f>
        <v>911</v>
      </c>
      <c r="M320" s="6" t="str">
        <f t="shared" si="69"/>
        <v>{"911": 100.0}</v>
      </c>
      <c r="N320" s="6" t="str">
        <f t="shared" si="75"/>
        <v>2010306</v>
      </c>
      <c r="O320" s="7">
        <v>45488</v>
      </c>
      <c r="P320" s="7" t="str">
        <f t="shared" si="76"/>
        <v/>
      </c>
      <c r="R320" s="6" t="str">
        <f t="shared" si="70"/>
        <v>{"</v>
      </c>
      <c r="S320" s="6" t="str">
        <f t="shared" si="71"/>
        <v>"</v>
      </c>
      <c r="T320" s="6" t="str">
        <f t="shared" si="72"/>
        <v xml:space="preserve">: </v>
      </c>
      <c r="U320" s="6" t="str">
        <f t="shared" si="73"/>
        <v>100.0</v>
      </c>
      <c r="V320" s="6" t="str">
        <f t="shared" si="74"/>
        <v>}</v>
      </c>
      <c r="X320" s="10" t="str">
        <f t="shared" si="77"/>
        <v>15%</v>
      </c>
      <c r="Y320" s="6" t="str">
        <f t="shared" si="78"/>
        <v>خصم دفعة مقدمة</v>
      </c>
      <c r="Z320" s="6">
        <f t="shared" si="79"/>
        <v>-1</v>
      </c>
      <c r="AA320" s="29">
        <f t="shared" si="80"/>
        <v>-240000</v>
      </c>
    </row>
    <row r="321" spans="1:27" x14ac:dyDescent="0.2">
      <c r="A321" s="6" t="s">
        <v>794</v>
      </c>
      <c r="B321" s="7">
        <v>45413</v>
      </c>
      <c r="C321" s="7">
        <f t="shared" si="81"/>
        <v>45413</v>
      </c>
      <c r="D321" s="7">
        <v>45443</v>
      </c>
      <c r="E321" s="7">
        <f t="shared" si="82"/>
        <v>45443</v>
      </c>
      <c r="F321" s="7">
        <f t="shared" si="83"/>
        <v>45443</v>
      </c>
      <c r="G321" s="6">
        <v>200000</v>
      </c>
      <c r="H321" s="9">
        <f t="shared" si="68"/>
        <v>200000</v>
      </c>
      <c r="I321" s="6" t="str">
        <f>VLOOKUP(K321,'Customers VS CC'!$A$1:$G$9999,4,FALSE)</f>
        <v>شركة بايتور السعودية العربية للانشاءات</v>
      </c>
      <c r="J321" s="6" t="str">
        <f t="shared" si="84"/>
        <v>شركة بايتور السعودية العربية للانشاءات</v>
      </c>
      <c r="K321" s="6">
        <v>10190</v>
      </c>
      <c r="L321" s="6">
        <f>VLOOKUP(K321,'CC Odoo'!$A$1:$E$998,4,FALSE)</f>
        <v>962</v>
      </c>
      <c r="M321" s="6" t="str">
        <f t="shared" si="69"/>
        <v>{"962": 100.0}</v>
      </c>
      <c r="N321" s="6" t="str">
        <f t="shared" si="75"/>
        <v>4010202</v>
      </c>
      <c r="O321" s="7">
        <v>45473</v>
      </c>
      <c r="P321" s="7">
        <f t="shared" si="76"/>
        <v>45473</v>
      </c>
      <c r="R321" s="6" t="str">
        <f t="shared" si="70"/>
        <v>{"</v>
      </c>
      <c r="S321" s="6" t="str">
        <f t="shared" si="71"/>
        <v>"</v>
      </c>
      <c r="T321" s="6" t="str">
        <f t="shared" si="72"/>
        <v xml:space="preserve">: </v>
      </c>
      <c r="U321" s="6" t="str">
        <f t="shared" si="73"/>
        <v>100.0</v>
      </c>
      <c r="V321" s="6" t="str">
        <f t="shared" si="74"/>
        <v>}</v>
      </c>
      <c r="X321" s="10" t="str">
        <f t="shared" si="77"/>
        <v>15%</v>
      </c>
      <c r="Y321" s="6" t="str">
        <f t="shared" si="78"/>
        <v>صنف لتسجيل موازنة المبيعات 2024</v>
      </c>
      <c r="Z321" s="6">
        <f t="shared" si="79"/>
        <v>1</v>
      </c>
      <c r="AA321" s="29">
        <f t="shared" si="80"/>
        <v>200000</v>
      </c>
    </row>
    <row r="322" spans="1:27" x14ac:dyDescent="0.2">
      <c r="A322" s="6" t="s">
        <v>795</v>
      </c>
      <c r="B322" s="7">
        <v>45413</v>
      </c>
      <c r="C322" s="7" t="str">
        <f t="shared" si="81"/>
        <v/>
      </c>
      <c r="D322" s="7">
        <v>45443</v>
      </c>
      <c r="E322" s="7" t="str">
        <f t="shared" si="82"/>
        <v/>
      </c>
      <c r="F322" s="7" t="str">
        <f t="shared" si="83"/>
        <v/>
      </c>
      <c r="G322" s="6">
        <v>20000</v>
      </c>
      <c r="H322" s="9">
        <f t="shared" ref="H322:H385" si="85">ROUND(G322,0)</f>
        <v>20000</v>
      </c>
      <c r="I322" s="6" t="str">
        <f>VLOOKUP(K322,'Customers VS CC'!$A$1:$G$9999,4,FALSE)</f>
        <v>شركة بايتور السعودية العربية للانشاءات</v>
      </c>
      <c r="J322" s="6" t="str">
        <f t="shared" si="84"/>
        <v/>
      </c>
      <c r="K322" s="6">
        <v>10190</v>
      </c>
      <c r="L322" s="6">
        <f>VLOOKUP(K322,'CC Odoo'!$A$1:$E$998,4,FALSE)</f>
        <v>962</v>
      </c>
      <c r="M322" s="6" t="str">
        <f t="shared" ref="M322:M385" si="86">R322&amp;L322&amp;S322&amp;T322&amp;U322&amp;V322</f>
        <v>{"962": 100.0}</v>
      </c>
      <c r="N322" s="6" t="str">
        <f t="shared" si="75"/>
        <v>101011002</v>
      </c>
      <c r="O322" s="7">
        <v>45473</v>
      </c>
      <c r="P322" s="7" t="str">
        <f t="shared" si="76"/>
        <v/>
      </c>
      <c r="R322" s="6" t="str">
        <f t="shared" ref="R322:R385" si="87">"{"""</f>
        <v>{"</v>
      </c>
      <c r="S322" s="6" t="str">
        <f t="shared" ref="S322:S385" si="88">""""</f>
        <v>"</v>
      </c>
      <c r="T322" s="6" t="str">
        <f t="shared" ref="T322:T385" si="89">": "</f>
        <v xml:space="preserve">: </v>
      </c>
      <c r="U322" s="6" t="str">
        <f t="shared" ref="U322:U385" si="90">"100.0"</f>
        <v>100.0</v>
      </c>
      <c r="V322" s="6" t="str">
        <f t="shared" ref="V322:V385" si="91">"}"</f>
        <v>}</v>
      </c>
      <c r="X322" s="10" t="str">
        <f t="shared" si="77"/>
        <v/>
      </c>
      <c r="Y322" s="6" t="str">
        <f t="shared" si="78"/>
        <v>خصم ضمان أعمال</v>
      </c>
      <c r="Z322" s="6">
        <f t="shared" si="79"/>
        <v>-1</v>
      </c>
      <c r="AA322" s="29">
        <f t="shared" si="80"/>
        <v>-20000</v>
      </c>
    </row>
    <row r="323" spans="1:27" x14ac:dyDescent="0.2">
      <c r="A323" s="6" t="s">
        <v>796</v>
      </c>
      <c r="B323" s="7">
        <v>45413</v>
      </c>
      <c r="C323" s="7" t="str">
        <f t="shared" si="81"/>
        <v/>
      </c>
      <c r="D323" s="7">
        <v>45443</v>
      </c>
      <c r="E323" s="7" t="str">
        <f t="shared" si="82"/>
        <v/>
      </c>
      <c r="F323" s="7" t="str">
        <f t="shared" si="83"/>
        <v/>
      </c>
      <c r="G323" s="6">
        <v>20000</v>
      </c>
      <c r="H323" s="9">
        <f t="shared" si="85"/>
        <v>20000</v>
      </c>
      <c r="I323" s="6" t="str">
        <f>VLOOKUP(K323,'Customers VS CC'!$A$1:$G$9999,4,FALSE)</f>
        <v>شركة بايتور السعودية العربية للانشاءات</v>
      </c>
      <c r="J323" s="6" t="str">
        <f t="shared" si="84"/>
        <v/>
      </c>
      <c r="K323" s="6">
        <v>10190</v>
      </c>
      <c r="L323" s="6">
        <f>VLOOKUP(K323,'CC Odoo'!$A$1:$E$998,4,FALSE)</f>
        <v>962</v>
      </c>
      <c r="M323" s="6" t="str">
        <f t="shared" si="86"/>
        <v>{"962": 100.0}</v>
      </c>
      <c r="N323" s="6" t="str">
        <f t="shared" ref="N323:N386" si="92">IF(A323="TOTAL WORKS","4010202",IF(A323="ADV. PAYMENT","101011002","2010306"))</f>
        <v>2010306</v>
      </c>
      <c r="O323" s="7">
        <v>45473</v>
      </c>
      <c r="P323" s="7" t="str">
        <f t="shared" ref="P323:P386" si="93">IF(F323&lt;&gt;"",O323,"")</f>
        <v/>
      </c>
      <c r="R323" s="6" t="str">
        <f t="shared" si="87"/>
        <v>{"</v>
      </c>
      <c r="S323" s="6" t="str">
        <f t="shared" si="88"/>
        <v>"</v>
      </c>
      <c r="T323" s="6" t="str">
        <f t="shared" si="89"/>
        <v xml:space="preserve">: </v>
      </c>
      <c r="U323" s="6" t="str">
        <f t="shared" si="90"/>
        <v>100.0</v>
      </c>
      <c r="V323" s="6" t="str">
        <f t="shared" si="91"/>
        <v>}</v>
      </c>
      <c r="X323" s="10" t="str">
        <f t="shared" ref="X323:X386" si="94">IF(OR(N323="2010306",N323="4010202"),"15%","")</f>
        <v>15%</v>
      </c>
      <c r="Y323" s="6" t="str">
        <f t="shared" ref="Y323:Y386" si="95">IF(N323="4010202","صنف لتسجيل موازنة المبيعات 2024",IF(N323="2010306","خصم دفعة مقدمة","خصم ضمان أعمال"))</f>
        <v>خصم دفعة مقدمة</v>
      </c>
      <c r="Z323" s="6">
        <f t="shared" ref="Z323:Z386" si="96">IF(N323="4010202",1,IF(N323="2010306",-1,IF(N323="4010403",1,IF(N323="101011002",-1,-1))))</f>
        <v>-1</v>
      </c>
      <c r="AA323" s="29">
        <f t="shared" ref="AA323:AA386" si="97">H323*Z323</f>
        <v>-20000</v>
      </c>
    </row>
    <row r="324" spans="1:27" x14ac:dyDescent="0.2">
      <c r="A324" s="6" t="s">
        <v>794</v>
      </c>
      <c r="B324" s="7">
        <v>45413</v>
      </c>
      <c r="C324" s="7">
        <f t="shared" ref="C324:C387" si="98">IF(K324&lt;&gt;K323,B324,"")</f>
        <v>45413</v>
      </c>
      <c r="D324" s="7">
        <v>45443</v>
      </c>
      <c r="E324" s="7">
        <f t="shared" ref="E324:E387" si="99">IF(K324&lt;&gt;K323,D324,"")</f>
        <v>45443</v>
      </c>
      <c r="F324" s="7">
        <f t="shared" ref="F324:F387" si="100">IF(K324&lt;&gt;K323,D324,"")</f>
        <v>45443</v>
      </c>
      <c r="G324" s="6">
        <v>376545.60000000009</v>
      </c>
      <c r="H324" s="9">
        <f t="shared" si="85"/>
        <v>376546</v>
      </c>
      <c r="I324" s="6" t="str">
        <f>VLOOKUP(K324,'Customers VS CC'!$A$1:$G$9999,4,FALSE)</f>
        <v>شركة التعفف للأعمال الكهربائية</v>
      </c>
      <c r="J324" s="6" t="str">
        <f t="shared" ref="J324:J387" si="101">IF(K324&lt;&gt;K323,I324,"")</f>
        <v>شركة التعفف للأعمال الكهربائية</v>
      </c>
      <c r="K324" s="6">
        <v>10230</v>
      </c>
      <c r="L324" s="6">
        <f>VLOOKUP(K324,'CC Odoo'!$A$1:$E$998,4,FALSE)</f>
        <v>1002</v>
      </c>
      <c r="M324" s="6" t="str">
        <f t="shared" si="86"/>
        <v>{"1002": 100.0}</v>
      </c>
      <c r="N324" s="6" t="str">
        <f t="shared" si="92"/>
        <v>4010202</v>
      </c>
      <c r="O324" s="7">
        <v>45473</v>
      </c>
      <c r="P324" s="7">
        <f t="shared" si="93"/>
        <v>45473</v>
      </c>
      <c r="R324" s="6" t="str">
        <f t="shared" si="87"/>
        <v>{"</v>
      </c>
      <c r="S324" s="6" t="str">
        <f t="shared" si="88"/>
        <v>"</v>
      </c>
      <c r="T324" s="6" t="str">
        <f t="shared" si="89"/>
        <v xml:space="preserve">: </v>
      </c>
      <c r="U324" s="6" t="str">
        <f t="shared" si="90"/>
        <v>100.0</v>
      </c>
      <c r="V324" s="6" t="str">
        <f t="shared" si="91"/>
        <v>}</v>
      </c>
      <c r="X324" s="10" t="str">
        <f t="shared" si="94"/>
        <v>15%</v>
      </c>
      <c r="Y324" s="6" t="str">
        <f t="shared" si="95"/>
        <v>صنف لتسجيل موازنة المبيعات 2024</v>
      </c>
      <c r="Z324" s="6">
        <f t="shared" si="96"/>
        <v>1</v>
      </c>
      <c r="AA324" s="29">
        <f t="shared" si="97"/>
        <v>376546</v>
      </c>
    </row>
    <row r="325" spans="1:27" x14ac:dyDescent="0.2">
      <c r="A325" s="6" t="s">
        <v>795</v>
      </c>
      <c r="B325" s="7">
        <v>45413</v>
      </c>
      <c r="C325" s="7" t="str">
        <f t="shared" si="98"/>
        <v/>
      </c>
      <c r="D325" s="7">
        <v>45443</v>
      </c>
      <c r="E325" s="7" t="str">
        <f t="shared" si="99"/>
        <v/>
      </c>
      <c r="F325" s="7" t="str">
        <f t="shared" si="100"/>
        <v/>
      </c>
      <c r="G325" s="6">
        <v>0</v>
      </c>
      <c r="H325" s="9">
        <f t="shared" si="85"/>
        <v>0</v>
      </c>
      <c r="I325" s="6" t="str">
        <f>VLOOKUP(K325,'Customers VS CC'!$A$1:$G$9999,4,FALSE)</f>
        <v>شركة التعفف للأعمال الكهربائية</v>
      </c>
      <c r="J325" s="6" t="str">
        <f t="shared" si="101"/>
        <v/>
      </c>
      <c r="K325" s="6">
        <v>10230</v>
      </c>
      <c r="L325" s="6">
        <f>VLOOKUP(K325,'CC Odoo'!$A$1:$E$998,4,FALSE)</f>
        <v>1002</v>
      </c>
      <c r="M325" s="6" t="str">
        <f t="shared" si="86"/>
        <v>{"1002": 100.0}</v>
      </c>
      <c r="N325" s="6" t="str">
        <f t="shared" si="92"/>
        <v>101011002</v>
      </c>
      <c r="O325" s="7">
        <v>45473</v>
      </c>
      <c r="P325" s="7" t="str">
        <f t="shared" si="93"/>
        <v/>
      </c>
      <c r="R325" s="6" t="str">
        <f t="shared" si="87"/>
        <v>{"</v>
      </c>
      <c r="S325" s="6" t="str">
        <f t="shared" si="88"/>
        <v>"</v>
      </c>
      <c r="T325" s="6" t="str">
        <f t="shared" si="89"/>
        <v xml:space="preserve">: </v>
      </c>
      <c r="U325" s="6" t="str">
        <f t="shared" si="90"/>
        <v>100.0</v>
      </c>
      <c r="V325" s="6" t="str">
        <f t="shared" si="91"/>
        <v>}</v>
      </c>
      <c r="X325" s="10" t="str">
        <f t="shared" si="94"/>
        <v/>
      </c>
      <c r="Y325" s="6" t="str">
        <f t="shared" si="95"/>
        <v>خصم ضمان أعمال</v>
      </c>
      <c r="Z325" s="6">
        <f t="shared" si="96"/>
        <v>-1</v>
      </c>
      <c r="AA325" s="29">
        <f t="shared" si="97"/>
        <v>0</v>
      </c>
    </row>
    <row r="326" spans="1:27" x14ac:dyDescent="0.2">
      <c r="A326" s="6" t="s">
        <v>796</v>
      </c>
      <c r="B326" s="7">
        <v>45413</v>
      </c>
      <c r="C326" s="7" t="str">
        <f t="shared" si="98"/>
        <v/>
      </c>
      <c r="D326" s="7">
        <v>45443</v>
      </c>
      <c r="E326" s="7" t="str">
        <f t="shared" si="99"/>
        <v/>
      </c>
      <c r="F326" s="7" t="str">
        <f t="shared" si="100"/>
        <v/>
      </c>
      <c r="G326" s="6">
        <v>37654.560000000012</v>
      </c>
      <c r="H326" s="9">
        <f t="shared" si="85"/>
        <v>37655</v>
      </c>
      <c r="I326" s="6" t="str">
        <f>VLOOKUP(K326,'Customers VS CC'!$A$1:$G$9999,4,FALSE)</f>
        <v>شركة التعفف للأعمال الكهربائية</v>
      </c>
      <c r="J326" s="6" t="str">
        <f t="shared" si="101"/>
        <v/>
      </c>
      <c r="K326" s="6">
        <v>10230</v>
      </c>
      <c r="L326" s="6">
        <f>VLOOKUP(K326,'CC Odoo'!$A$1:$E$998,4,FALSE)</f>
        <v>1002</v>
      </c>
      <c r="M326" s="6" t="str">
        <f t="shared" si="86"/>
        <v>{"1002": 100.0}</v>
      </c>
      <c r="N326" s="6" t="str">
        <f t="shared" si="92"/>
        <v>2010306</v>
      </c>
      <c r="O326" s="7">
        <v>45473</v>
      </c>
      <c r="P326" s="7" t="str">
        <f t="shared" si="93"/>
        <v/>
      </c>
      <c r="R326" s="6" t="str">
        <f t="shared" si="87"/>
        <v>{"</v>
      </c>
      <c r="S326" s="6" t="str">
        <f t="shared" si="88"/>
        <v>"</v>
      </c>
      <c r="T326" s="6" t="str">
        <f t="shared" si="89"/>
        <v xml:space="preserve">: </v>
      </c>
      <c r="U326" s="6" t="str">
        <f t="shared" si="90"/>
        <v>100.0</v>
      </c>
      <c r="V326" s="6" t="str">
        <f t="shared" si="91"/>
        <v>}</v>
      </c>
      <c r="X326" s="10" t="str">
        <f t="shared" si="94"/>
        <v>15%</v>
      </c>
      <c r="Y326" s="6" t="str">
        <f t="shared" si="95"/>
        <v>خصم دفعة مقدمة</v>
      </c>
      <c r="Z326" s="6">
        <f t="shared" si="96"/>
        <v>-1</v>
      </c>
      <c r="AA326" s="29">
        <f t="shared" si="97"/>
        <v>-37655</v>
      </c>
    </row>
    <row r="327" spans="1:27" x14ac:dyDescent="0.2">
      <c r="A327" s="6" t="s">
        <v>794</v>
      </c>
      <c r="B327" s="7">
        <v>45413</v>
      </c>
      <c r="C327" s="7">
        <f t="shared" si="98"/>
        <v>45413</v>
      </c>
      <c r="D327" s="7">
        <v>45443</v>
      </c>
      <c r="E327" s="7">
        <f t="shared" si="99"/>
        <v>45443</v>
      </c>
      <c r="F327" s="7">
        <f t="shared" si="100"/>
        <v>45443</v>
      </c>
      <c r="G327" s="6">
        <v>500623.76</v>
      </c>
      <c r="H327" s="9">
        <f t="shared" si="85"/>
        <v>500624</v>
      </c>
      <c r="I327" s="6" t="str">
        <f>VLOOKUP(K327,'Customers VS CC'!$A$1:$G$9999,4,FALSE)</f>
        <v>شركة الكفاح للمقاولات العامة</v>
      </c>
      <c r="J327" s="6" t="str">
        <f t="shared" si="101"/>
        <v>شركة الكفاح للمقاولات العامة</v>
      </c>
      <c r="K327" s="6">
        <v>10183</v>
      </c>
      <c r="L327" s="6">
        <f>VLOOKUP(K327,'CC Odoo'!$A$1:$E$998,4,FALSE)</f>
        <v>955</v>
      </c>
      <c r="M327" s="6" t="str">
        <f t="shared" si="86"/>
        <v>{"955": 100.0}</v>
      </c>
      <c r="N327" s="6" t="str">
        <f t="shared" si="92"/>
        <v>4010202</v>
      </c>
      <c r="O327" s="7">
        <v>45473</v>
      </c>
      <c r="P327" s="7">
        <f t="shared" si="93"/>
        <v>45473</v>
      </c>
      <c r="R327" s="6" t="str">
        <f t="shared" si="87"/>
        <v>{"</v>
      </c>
      <c r="S327" s="6" t="str">
        <f t="shared" si="88"/>
        <v>"</v>
      </c>
      <c r="T327" s="6" t="str">
        <f t="shared" si="89"/>
        <v xml:space="preserve">: </v>
      </c>
      <c r="U327" s="6" t="str">
        <f t="shared" si="90"/>
        <v>100.0</v>
      </c>
      <c r="V327" s="6" t="str">
        <f t="shared" si="91"/>
        <v>}</v>
      </c>
      <c r="X327" s="10" t="str">
        <f t="shared" si="94"/>
        <v>15%</v>
      </c>
      <c r="Y327" s="6" t="str">
        <f t="shared" si="95"/>
        <v>صنف لتسجيل موازنة المبيعات 2024</v>
      </c>
      <c r="Z327" s="6">
        <f t="shared" si="96"/>
        <v>1</v>
      </c>
      <c r="AA327" s="29">
        <f t="shared" si="97"/>
        <v>500624</v>
      </c>
    </row>
    <row r="328" spans="1:27" x14ac:dyDescent="0.2">
      <c r="A328" s="6" t="s">
        <v>795</v>
      </c>
      <c r="B328" s="7">
        <v>45413</v>
      </c>
      <c r="C328" s="7" t="str">
        <f t="shared" si="98"/>
        <v/>
      </c>
      <c r="D328" s="7">
        <v>45443</v>
      </c>
      <c r="E328" s="7" t="str">
        <f t="shared" si="99"/>
        <v/>
      </c>
      <c r="F328" s="7" t="str">
        <f t="shared" si="100"/>
        <v/>
      </c>
      <c r="G328" s="6">
        <v>151989.373536</v>
      </c>
      <c r="H328" s="9">
        <f t="shared" si="85"/>
        <v>151989</v>
      </c>
      <c r="I328" s="6" t="str">
        <f>VLOOKUP(K328,'Customers VS CC'!$A$1:$G$9999,4,FALSE)</f>
        <v>شركة الكفاح للمقاولات العامة</v>
      </c>
      <c r="J328" s="6" t="str">
        <f t="shared" si="101"/>
        <v/>
      </c>
      <c r="K328" s="6">
        <v>10183</v>
      </c>
      <c r="L328" s="6">
        <f>VLOOKUP(K328,'CC Odoo'!$A$1:$E$998,4,FALSE)</f>
        <v>955</v>
      </c>
      <c r="M328" s="6" t="str">
        <f t="shared" si="86"/>
        <v>{"955": 100.0}</v>
      </c>
      <c r="N328" s="6" t="str">
        <f t="shared" si="92"/>
        <v>101011002</v>
      </c>
      <c r="O328" s="7">
        <v>45473</v>
      </c>
      <c r="P328" s="7" t="str">
        <f t="shared" si="93"/>
        <v/>
      </c>
      <c r="R328" s="6" t="str">
        <f t="shared" si="87"/>
        <v>{"</v>
      </c>
      <c r="S328" s="6" t="str">
        <f t="shared" si="88"/>
        <v>"</v>
      </c>
      <c r="T328" s="6" t="str">
        <f t="shared" si="89"/>
        <v xml:space="preserve">: </v>
      </c>
      <c r="U328" s="6" t="str">
        <f t="shared" si="90"/>
        <v>100.0</v>
      </c>
      <c r="V328" s="6" t="str">
        <f t="shared" si="91"/>
        <v>}</v>
      </c>
      <c r="X328" s="10" t="str">
        <f t="shared" si="94"/>
        <v/>
      </c>
      <c r="Y328" s="6" t="str">
        <f t="shared" si="95"/>
        <v>خصم ضمان أعمال</v>
      </c>
      <c r="Z328" s="6">
        <f t="shared" si="96"/>
        <v>-1</v>
      </c>
      <c r="AA328" s="29">
        <f t="shared" si="97"/>
        <v>-151989</v>
      </c>
    </row>
    <row r="329" spans="1:27" x14ac:dyDescent="0.2">
      <c r="A329" s="6" t="s">
        <v>796</v>
      </c>
      <c r="B329" s="7">
        <v>45413</v>
      </c>
      <c r="C329" s="7" t="str">
        <f t="shared" si="98"/>
        <v/>
      </c>
      <c r="D329" s="7">
        <v>45443</v>
      </c>
      <c r="E329" s="7" t="str">
        <f t="shared" si="99"/>
        <v/>
      </c>
      <c r="F329" s="7" t="str">
        <f t="shared" si="100"/>
        <v/>
      </c>
      <c r="G329" s="6">
        <v>7599.4686768000001</v>
      </c>
      <c r="H329" s="9">
        <f t="shared" si="85"/>
        <v>7599</v>
      </c>
      <c r="I329" s="6" t="str">
        <f>VLOOKUP(K329,'Customers VS CC'!$A$1:$G$9999,4,FALSE)</f>
        <v>شركة الكفاح للمقاولات العامة</v>
      </c>
      <c r="J329" s="6" t="str">
        <f t="shared" si="101"/>
        <v/>
      </c>
      <c r="K329" s="6">
        <v>10183</v>
      </c>
      <c r="L329" s="6">
        <f>VLOOKUP(K329,'CC Odoo'!$A$1:$E$998,4,FALSE)</f>
        <v>955</v>
      </c>
      <c r="M329" s="6" t="str">
        <f t="shared" si="86"/>
        <v>{"955": 100.0}</v>
      </c>
      <c r="N329" s="6" t="str">
        <f t="shared" si="92"/>
        <v>2010306</v>
      </c>
      <c r="O329" s="7">
        <v>45473</v>
      </c>
      <c r="P329" s="7" t="str">
        <f t="shared" si="93"/>
        <v/>
      </c>
      <c r="R329" s="6" t="str">
        <f t="shared" si="87"/>
        <v>{"</v>
      </c>
      <c r="S329" s="6" t="str">
        <f t="shared" si="88"/>
        <v>"</v>
      </c>
      <c r="T329" s="6" t="str">
        <f t="shared" si="89"/>
        <v xml:space="preserve">: </v>
      </c>
      <c r="U329" s="6" t="str">
        <f t="shared" si="90"/>
        <v>100.0</v>
      </c>
      <c r="V329" s="6" t="str">
        <f t="shared" si="91"/>
        <v>}</v>
      </c>
      <c r="X329" s="10" t="str">
        <f t="shared" si="94"/>
        <v>15%</v>
      </c>
      <c r="Y329" s="6" t="str">
        <f t="shared" si="95"/>
        <v>خصم دفعة مقدمة</v>
      </c>
      <c r="Z329" s="6">
        <f t="shared" si="96"/>
        <v>-1</v>
      </c>
      <c r="AA329" s="29">
        <f t="shared" si="97"/>
        <v>-7599</v>
      </c>
    </row>
    <row r="330" spans="1:27" x14ac:dyDescent="0.2">
      <c r="A330" s="6" t="s">
        <v>794</v>
      </c>
      <c r="B330" s="7">
        <v>45413</v>
      </c>
      <c r="C330" s="7">
        <f t="shared" si="98"/>
        <v>45413</v>
      </c>
      <c r="D330" s="7">
        <v>45443</v>
      </c>
      <c r="E330" s="7">
        <f t="shared" si="99"/>
        <v>45443</v>
      </c>
      <c r="F330" s="7">
        <f t="shared" si="100"/>
        <v>45443</v>
      </c>
      <c r="G330" s="6">
        <v>100000</v>
      </c>
      <c r="H330" s="9">
        <f t="shared" si="85"/>
        <v>100000</v>
      </c>
      <c r="I330" s="6" t="str">
        <f>VLOOKUP(K330,'Customers VS CC'!$A$1:$G$9999,4,FALSE)</f>
        <v>شركة الخنينى العالمية</v>
      </c>
      <c r="J330" s="6" t="str">
        <f t="shared" si="101"/>
        <v>شركة الخنينى العالمية</v>
      </c>
      <c r="K330" s="6">
        <v>10168</v>
      </c>
      <c r="L330" s="6">
        <f>VLOOKUP(K330,'CC Odoo'!$A$1:$E$998,4,FALSE)</f>
        <v>940</v>
      </c>
      <c r="M330" s="6" t="str">
        <f t="shared" si="86"/>
        <v>{"940": 100.0}</v>
      </c>
      <c r="N330" s="6" t="str">
        <f t="shared" si="92"/>
        <v>4010202</v>
      </c>
      <c r="O330" s="7">
        <v>45473</v>
      </c>
      <c r="P330" s="7">
        <f t="shared" si="93"/>
        <v>45473</v>
      </c>
      <c r="R330" s="6" t="str">
        <f t="shared" si="87"/>
        <v>{"</v>
      </c>
      <c r="S330" s="6" t="str">
        <f t="shared" si="88"/>
        <v>"</v>
      </c>
      <c r="T330" s="6" t="str">
        <f t="shared" si="89"/>
        <v xml:space="preserve">: </v>
      </c>
      <c r="U330" s="6" t="str">
        <f t="shared" si="90"/>
        <v>100.0</v>
      </c>
      <c r="V330" s="6" t="str">
        <f t="shared" si="91"/>
        <v>}</v>
      </c>
      <c r="X330" s="10" t="str">
        <f t="shared" si="94"/>
        <v>15%</v>
      </c>
      <c r="Y330" s="6" t="str">
        <f t="shared" si="95"/>
        <v>صنف لتسجيل موازنة المبيعات 2024</v>
      </c>
      <c r="Z330" s="6">
        <f t="shared" si="96"/>
        <v>1</v>
      </c>
      <c r="AA330" s="29">
        <f t="shared" si="97"/>
        <v>100000</v>
      </c>
    </row>
    <row r="331" spans="1:27" x14ac:dyDescent="0.2">
      <c r="A331" s="6" t="s">
        <v>795</v>
      </c>
      <c r="B331" s="7">
        <v>45413</v>
      </c>
      <c r="C331" s="7" t="str">
        <f t="shared" si="98"/>
        <v/>
      </c>
      <c r="D331" s="7">
        <v>45443</v>
      </c>
      <c r="E331" s="7" t="str">
        <f t="shared" si="99"/>
        <v/>
      </c>
      <c r="F331" s="7" t="str">
        <f t="shared" si="100"/>
        <v/>
      </c>
      <c r="G331" s="6">
        <v>20000</v>
      </c>
      <c r="H331" s="9">
        <f t="shared" si="85"/>
        <v>20000</v>
      </c>
      <c r="I331" s="6" t="str">
        <f>VLOOKUP(K331,'Customers VS CC'!$A$1:$G$9999,4,FALSE)</f>
        <v>شركة الخنينى العالمية</v>
      </c>
      <c r="J331" s="6" t="str">
        <f t="shared" si="101"/>
        <v/>
      </c>
      <c r="K331" s="6">
        <v>10168</v>
      </c>
      <c r="L331" s="6">
        <f>VLOOKUP(K331,'CC Odoo'!$A$1:$E$998,4,FALSE)</f>
        <v>940</v>
      </c>
      <c r="M331" s="6" t="str">
        <f t="shared" si="86"/>
        <v>{"940": 100.0}</v>
      </c>
      <c r="N331" s="6" t="str">
        <f t="shared" si="92"/>
        <v>101011002</v>
      </c>
      <c r="O331" s="7">
        <v>45473</v>
      </c>
      <c r="P331" s="7" t="str">
        <f t="shared" si="93"/>
        <v/>
      </c>
      <c r="R331" s="6" t="str">
        <f t="shared" si="87"/>
        <v>{"</v>
      </c>
      <c r="S331" s="6" t="str">
        <f t="shared" si="88"/>
        <v>"</v>
      </c>
      <c r="T331" s="6" t="str">
        <f t="shared" si="89"/>
        <v xml:space="preserve">: </v>
      </c>
      <c r="U331" s="6" t="str">
        <f t="shared" si="90"/>
        <v>100.0</v>
      </c>
      <c r="V331" s="6" t="str">
        <f t="shared" si="91"/>
        <v>}</v>
      </c>
      <c r="X331" s="10" t="str">
        <f t="shared" si="94"/>
        <v/>
      </c>
      <c r="Y331" s="6" t="str">
        <f t="shared" si="95"/>
        <v>خصم ضمان أعمال</v>
      </c>
      <c r="Z331" s="6">
        <f t="shared" si="96"/>
        <v>-1</v>
      </c>
      <c r="AA331" s="29">
        <f t="shared" si="97"/>
        <v>-20000</v>
      </c>
    </row>
    <row r="332" spans="1:27" x14ac:dyDescent="0.2">
      <c r="A332" s="6" t="s">
        <v>796</v>
      </c>
      <c r="B332" s="7">
        <v>45413</v>
      </c>
      <c r="C332" s="7" t="str">
        <f t="shared" si="98"/>
        <v/>
      </c>
      <c r="D332" s="7">
        <v>45443</v>
      </c>
      <c r="E332" s="7" t="str">
        <f t="shared" si="99"/>
        <v/>
      </c>
      <c r="F332" s="7" t="str">
        <f t="shared" si="100"/>
        <v/>
      </c>
      <c r="G332" s="6">
        <v>5000</v>
      </c>
      <c r="H332" s="9">
        <f t="shared" si="85"/>
        <v>5000</v>
      </c>
      <c r="I332" s="6" t="str">
        <f>VLOOKUP(K332,'Customers VS CC'!$A$1:$G$9999,4,FALSE)</f>
        <v>شركة الخنينى العالمية</v>
      </c>
      <c r="J332" s="6" t="str">
        <f t="shared" si="101"/>
        <v/>
      </c>
      <c r="K332" s="6">
        <v>10168</v>
      </c>
      <c r="L332" s="6">
        <f>VLOOKUP(K332,'CC Odoo'!$A$1:$E$998,4,FALSE)</f>
        <v>940</v>
      </c>
      <c r="M332" s="6" t="str">
        <f t="shared" si="86"/>
        <v>{"940": 100.0}</v>
      </c>
      <c r="N332" s="6" t="str">
        <f t="shared" si="92"/>
        <v>2010306</v>
      </c>
      <c r="O332" s="7">
        <v>45473</v>
      </c>
      <c r="P332" s="7" t="str">
        <f t="shared" si="93"/>
        <v/>
      </c>
      <c r="R332" s="6" t="str">
        <f t="shared" si="87"/>
        <v>{"</v>
      </c>
      <c r="S332" s="6" t="str">
        <f t="shared" si="88"/>
        <v>"</v>
      </c>
      <c r="T332" s="6" t="str">
        <f t="shared" si="89"/>
        <v xml:space="preserve">: </v>
      </c>
      <c r="U332" s="6" t="str">
        <f t="shared" si="90"/>
        <v>100.0</v>
      </c>
      <c r="V332" s="6" t="str">
        <f t="shared" si="91"/>
        <v>}</v>
      </c>
      <c r="X332" s="10" t="str">
        <f t="shared" si="94"/>
        <v>15%</v>
      </c>
      <c r="Y332" s="6" t="str">
        <f t="shared" si="95"/>
        <v>خصم دفعة مقدمة</v>
      </c>
      <c r="Z332" s="6">
        <f t="shared" si="96"/>
        <v>-1</v>
      </c>
      <c r="AA332" s="29">
        <f t="shared" si="97"/>
        <v>-5000</v>
      </c>
    </row>
    <row r="333" spans="1:27" x14ac:dyDescent="0.2">
      <c r="A333" s="6" t="s">
        <v>794</v>
      </c>
      <c r="B333" s="7">
        <v>45444</v>
      </c>
      <c r="C333" s="7">
        <f t="shared" si="98"/>
        <v>45444</v>
      </c>
      <c r="D333" s="7">
        <v>45473</v>
      </c>
      <c r="E333" s="7">
        <f t="shared" si="99"/>
        <v>45473</v>
      </c>
      <c r="F333" s="7">
        <f t="shared" si="100"/>
        <v>45473</v>
      </c>
      <c r="G333" s="6">
        <v>190500.6</v>
      </c>
      <c r="H333" s="9">
        <f t="shared" si="85"/>
        <v>190501</v>
      </c>
      <c r="I333" s="6" t="str">
        <f>VLOOKUP(K333,'Customers VS CC'!$A$1:$G$9999,4,FALSE)</f>
        <v>شركة العراب للمقاولات</v>
      </c>
      <c r="J333" s="6" t="str">
        <f t="shared" si="101"/>
        <v>شركة العراب للمقاولات</v>
      </c>
      <c r="K333" s="6">
        <v>10077</v>
      </c>
      <c r="L333" s="6">
        <f>VLOOKUP(K333,'CC Odoo'!$A$1:$E$998,4,FALSE)</f>
        <v>851</v>
      </c>
      <c r="M333" s="6" t="str">
        <f t="shared" si="86"/>
        <v>{"851": 100.0}</v>
      </c>
      <c r="N333" s="6" t="str">
        <f t="shared" si="92"/>
        <v>4010202</v>
      </c>
      <c r="O333" s="7">
        <v>45480</v>
      </c>
      <c r="P333" s="7">
        <f t="shared" si="93"/>
        <v>45480</v>
      </c>
      <c r="R333" s="6" t="str">
        <f t="shared" si="87"/>
        <v>{"</v>
      </c>
      <c r="S333" s="6" t="str">
        <f t="shared" si="88"/>
        <v>"</v>
      </c>
      <c r="T333" s="6" t="str">
        <f t="shared" si="89"/>
        <v xml:space="preserve">: </v>
      </c>
      <c r="U333" s="6" t="str">
        <f t="shared" si="90"/>
        <v>100.0</v>
      </c>
      <c r="V333" s="6" t="str">
        <f t="shared" si="91"/>
        <v>}</v>
      </c>
      <c r="X333" s="10" t="str">
        <f t="shared" si="94"/>
        <v>15%</v>
      </c>
      <c r="Y333" s="6" t="str">
        <f t="shared" si="95"/>
        <v>صنف لتسجيل موازنة المبيعات 2024</v>
      </c>
      <c r="Z333" s="6">
        <f t="shared" si="96"/>
        <v>1</v>
      </c>
      <c r="AA333" s="29">
        <f t="shared" si="97"/>
        <v>190501</v>
      </c>
    </row>
    <row r="334" spans="1:27" x14ac:dyDescent="0.2">
      <c r="A334" s="6" t="s">
        <v>795</v>
      </c>
      <c r="B334" s="7">
        <v>45444</v>
      </c>
      <c r="C334" s="7" t="str">
        <f t="shared" si="98"/>
        <v/>
      </c>
      <c r="D334" s="7">
        <v>45473</v>
      </c>
      <c r="E334" s="7" t="str">
        <f t="shared" si="99"/>
        <v/>
      </c>
      <c r="F334" s="7" t="str">
        <f t="shared" si="100"/>
        <v/>
      </c>
      <c r="G334" s="6">
        <v>38100.120000000003</v>
      </c>
      <c r="H334" s="9">
        <f t="shared" si="85"/>
        <v>38100</v>
      </c>
      <c r="I334" s="6" t="str">
        <f>VLOOKUP(K334,'Customers VS CC'!$A$1:$G$9999,4,FALSE)</f>
        <v>شركة العراب للمقاولات</v>
      </c>
      <c r="J334" s="6" t="str">
        <f t="shared" si="101"/>
        <v/>
      </c>
      <c r="K334" s="6">
        <v>10077</v>
      </c>
      <c r="L334" s="6">
        <f>VLOOKUP(K334,'CC Odoo'!$A$1:$E$998,4,FALSE)</f>
        <v>851</v>
      </c>
      <c r="M334" s="6" t="str">
        <f t="shared" si="86"/>
        <v>{"851": 100.0}</v>
      </c>
      <c r="N334" s="6" t="str">
        <f t="shared" si="92"/>
        <v>101011002</v>
      </c>
      <c r="O334" s="7">
        <v>45480</v>
      </c>
      <c r="P334" s="7" t="str">
        <f t="shared" si="93"/>
        <v/>
      </c>
      <c r="R334" s="6" t="str">
        <f t="shared" si="87"/>
        <v>{"</v>
      </c>
      <c r="S334" s="6" t="str">
        <f t="shared" si="88"/>
        <v>"</v>
      </c>
      <c r="T334" s="6" t="str">
        <f t="shared" si="89"/>
        <v xml:space="preserve">: </v>
      </c>
      <c r="U334" s="6" t="str">
        <f t="shared" si="90"/>
        <v>100.0</v>
      </c>
      <c r="V334" s="6" t="str">
        <f t="shared" si="91"/>
        <v>}</v>
      </c>
      <c r="X334" s="10" t="str">
        <f t="shared" si="94"/>
        <v/>
      </c>
      <c r="Y334" s="6" t="str">
        <f t="shared" si="95"/>
        <v>خصم ضمان أعمال</v>
      </c>
      <c r="Z334" s="6">
        <f t="shared" si="96"/>
        <v>-1</v>
      </c>
      <c r="AA334" s="29">
        <f t="shared" si="97"/>
        <v>-38100</v>
      </c>
    </row>
    <row r="335" spans="1:27" x14ac:dyDescent="0.2">
      <c r="A335" s="6" t="s">
        <v>796</v>
      </c>
      <c r="B335" s="7">
        <v>45444</v>
      </c>
      <c r="C335" s="7" t="str">
        <f t="shared" si="98"/>
        <v/>
      </c>
      <c r="D335" s="7">
        <v>45473</v>
      </c>
      <c r="E335" s="7" t="str">
        <f t="shared" si="99"/>
        <v/>
      </c>
      <c r="F335" s="7" t="str">
        <f t="shared" si="100"/>
        <v/>
      </c>
      <c r="G335" s="6">
        <v>19050.060000000001</v>
      </c>
      <c r="H335" s="9">
        <f t="shared" si="85"/>
        <v>19050</v>
      </c>
      <c r="I335" s="6" t="str">
        <f>VLOOKUP(K335,'Customers VS CC'!$A$1:$G$9999,4,FALSE)</f>
        <v>شركة العراب للمقاولات</v>
      </c>
      <c r="J335" s="6" t="str">
        <f t="shared" si="101"/>
        <v/>
      </c>
      <c r="K335" s="6">
        <v>10077</v>
      </c>
      <c r="L335" s="6">
        <f>VLOOKUP(K335,'CC Odoo'!$A$1:$E$998,4,FALSE)</f>
        <v>851</v>
      </c>
      <c r="M335" s="6" t="str">
        <f t="shared" si="86"/>
        <v>{"851": 100.0}</v>
      </c>
      <c r="N335" s="6" t="str">
        <f t="shared" si="92"/>
        <v>2010306</v>
      </c>
      <c r="O335" s="7">
        <v>45480</v>
      </c>
      <c r="P335" s="7" t="str">
        <f t="shared" si="93"/>
        <v/>
      </c>
      <c r="R335" s="6" t="str">
        <f t="shared" si="87"/>
        <v>{"</v>
      </c>
      <c r="S335" s="6" t="str">
        <f t="shared" si="88"/>
        <v>"</v>
      </c>
      <c r="T335" s="6" t="str">
        <f t="shared" si="89"/>
        <v xml:space="preserve">: </v>
      </c>
      <c r="U335" s="6" t="str">
        <f t="shared" si="90"/>
        <v>100.0</v>
      </c>
      <c r="V335" s="6" t="str">
        <f t="shared" si="91"/>
        <v>}</v>
      </c>
      <c r="X335" s="10" t="str">
        <f t="shared" si="94"/>
        <v>15%</v>
      </c>
      <c r="Y335" s="6" t="str">
        <f t="shared" si="95"/>
        <v>خصم دفعة مقدمة</v>
      </c>
      <c r="Z335" s="6">
        <f t="shared" si="96"/>
        <v>-1</v>
      </c>
      <c r="AA335" s="29">
        <f t="shared" si="97"/>
        <v>-19050</v>
      </c>
    </row>
    <row r="336" spans="1:27" x14ac:dyDescent="0.2">
      <c r="A336" s="6" t="s">
        <v>794</v>
      </c>
      <c r="B336" s="7">
        <v>45444</v>
      </c>
      <c r="C336" s="7">
        <f t="shared" si="98"/>
        <v>45444</v>
      </c>
      <c r="D336" s="7">
        <v>45473</v>
      </c>
      <c r="E336" s="7">
        <f t="shared" si="99"/>
        <v>45473</v>
      </c>
      <c r="F336" s="7">
        <f t="shared" si="100"/>
        <v>45473</v>
      </c>
      <c r="G336" s="6">
        <v>205662.18</v>
      </c>
      <c r="H336" s="9">
        <f t="shared" si="85"/>
        <v>205662</v>
      </c>
      <c r="I336" s="6" t="str">
        <f>VLOOKUP(K336,'Customers VS CC'!$A$1:$G$9999,4,FALSE)</f>
        <v>شركة نسما للصناعات المتحدة</v>
      </c>
      <c r="J336" s="6" t="str">
        <f t="shared" si="101"/>
        <v>شركة نسما للصناعات المتحدة</v>
      </c>
      <c r="K336" s="6">
        <v>10251</v>
      </c>
      <c r="L336" s="6">
        <f>VLOOKUP(K336,'CC Odoo'!$A$1:$E$998,4,FALSE)</f>
        <v>1023</v>
      </c>
      <c r="M336" s="6" t="str">
        <f t="shared" si="86"/>
        <v>{"1023": 100.0}</v>
      </c>
      <c r="N336" s="6" t="str">
        <f t="shared" si="92"/>
        <v>4010202</v>
      </c>
      <c r="O336" s="7">
        <v>45563</v>
      </c>
      <c r="P336" s="7">
        <f t="shared" si="93"/>
        <v>45563</v>
      </c>
      <c r="R336" s="6" t="str">
        <f t="shared" si="87"/>
        <v>{"</v>
      </c>
      <c r="S336" s="6" t="str">
        <f t="shared" si="88"/>
        <v>"</v>
      </c>
      <c r="T336" s="6" t="str">
        <f t="shared" si="89"/>
        <v xml:space="preserve">: </v>
      </c>
      <c r="U336" s="6" t="str">
        <f t="shared" si="90"/>
        <v>100.0</v>
      </c>
      <c r="V336" s="6" t="str">
        <f t="shared" si="91"/>
        <v>}</v>
      </c>
      <c r="X336" s="10" t="str">
        <f t="shared" si="94"/>
        <v>15%</v>
      </c>
      <c r="Y336" s="6" t="str">
        <f t="shared" si="95"/>
        <v>صنف لتسجيل موازنة المبيعات 2024</v>
      </c>
      <c r="Z336" s="6">
        <f t="shared" si="96"/>
        <v>1</v>
      </c>
      <c r="AA336" s="29">
        <f t="shared" si="97"/>
        <v>205662</v>
      </c>
    </row>
    <row r="337" spans="1:27" x14ac:dyDescent="0.2">
      <c r="A337" s="6" t="s">
        <v>795</v>
      </c>
      <c r="B337" s="7">
        <v>45444</v>
      </c>
      <c r="C337" s="7" t="str">
        <f t="shared" si="98"/>
        <v/>
      </c>
      <c r="D337" s="7">
        <v>45473</v>
      </c>
      <c r="E337" s="7" t="str">
        <f t="shared" si="99"/>
        <v/>
      </c>
      <c r="F337" s="7" t="str">
        <f t="shared" si="100"/>
        <v/>
      </c>
      <c r="G337" s="6">
        <v>8103.0898919999991</v>
      </c>
      <c r="H337" s="9">
        <f t="shared" si="85"/>
        <v>8103</v>
      </c>
      <c r="I337" s="6" t="str">
        <f>VLOOKUP(K337,'Customers VS CC'!$A$1:$G$9999,4,FALSE)</f>
        <v>شركة نسما للصناعات المتحدة</v>
      </c>
      <c r="J337" s="6" t="str">
        <f t="shared" si="101"/>
        <v/>
      </c>
      <c r="K337" s="6">
        <v>10251</v>
      </c>
      <c r="L337" s="6">
        <f>VLOOKUP(K337,'CC Odoo'!$A$1:$E$998,4,FALSE)</f>
        <v>1023</v>
      </c>
      <c r="M337" s="6" t="str">
        <f t="shared" si="86"/>
        <v>{"1023": 100.0}</v>
      </c>
      <c r="N337" s="6" t="str">
        <f t="shared" si="92"/>
        <v>101011002</v>
      </c>
      <c r="O337" s="7">
        <v>45563</v>
      </c>
      <c r="P337" s="7" t="str">
        <f t="shared" si="93"/>
        <v/>
      </c>
      <c r="R337" s="6" t="str">
        <f t="shared" si="87"/>
        <v>{"</v>
      </c>
      <c r="S337" s="6" t="str">
        <f t="shared" si="88"/>
        <v>"</v>
      </c>
      <c r="T337" s="6" t="str">
        <f t="shared" si="89"/>
        <v xml:space="preserve">: </v>
      </c>
      <c r="U337" s="6" t="str">
        <f t="shared" si="90"/>
        <v>100.0</v>
      </c>
      <c r="V337" s="6" t="str">
        <f t="shared" si="91"/>
        <v>}</v>
      </c>
      <c r="X337" s="10" t="str">
        <f t="shared" si="94"/>
        <v/>
      </c>
      <c r="Y337" s="6" t="str">
        <f t="shared" si="95"/>
        <v>خصم ضمان أعمال</v>
      </c>
      <c r="Z337" s="6">
        <f t="shared" si="96"/>
        <v>-1</v>
      </c>
      <c r="AA337" s="29">
        <f t="shared" si="97"/>
        <v>-8103</v>
      </c>
    </row>
    <row r="338" spans="1:27" x14ac:dyDescent="0.2">
      <c r="A338" s="6" t="s">
        <v>796</v>
      </c>
      <c r="B338" s="7">
        <v>45444</v>
      </c>
      <c r="C338" s="7" t="str">
        <f t="shared" si="98"/>
        <v/>
      </c>
      <c r="D338" s="7">
        <v>45473</v>
      </c>
      <c r="E338" s="7" t="str">
        <f t="shared" si="99"/>
        <v/>
      </c>
      <c r="F338" s="7" t="str">
        <f t="shared" si="100"/>
        <v/>
      </c>
      <c r="G338" s="6">
        <v>10283.109</v>
      </c>
      <c r="H338" s="9">
        <f t="shared" si="85"/>
        <v>10283</v>
      </c>
      <c r="I338" s="6" t="str">
        <f>VLOOKUP(K338,'Customers VS CC'!$A$1:$G$9999,4,FALSE)</f>
        <v>شركة نسما للصناعات المتحدة</v>
      </c>
      <c r="J338" s="6" t="str">
        <f t="shared" si="101"/>
        <v/>
      </c>
      <c r="K338" s="6">
        <v>10251</v>
      </c>
      <c r="L338" s="6">
        <f>VLOOKUP(K338,'CC Odoo'!$A$1:$E$998,4,FALSE)</f>
        <v>1023</v>
      </c>
      <c r="M338" s="6" t="str">
        <f t="shared" si="86"/>
        <v>{"1023": 100.0}</v>
      </c>
      <c r="N338" s="6" t="str">
        <f t="shared" si="92"/>
        <v>2010306</v>
      </c>
      <c r="O338" s="7">
        <v>45563</v>
      </c>
      <c r="P338" s="7" t="str">
        <f t="shared" si="93"/>
        <v/>
      </c>
      <c r="R338" s="6" t="str">
        <f t="shared" si="87"/>
        <v>{"</v>
      </c>
      <c r="S338" s="6" t="str">
        <f t="shared" si="88"/>
        <v>"</v>
      </c>
      <c r="T338" s="6" t="str">
        <f t="shared" si="89"/>
        <v xml:space="preserve">: </v>
      </c>
      <c r="U338" s="6" t="str">
        <f t="shared" si="90"/>
        <v>100.0</v>
      </c>
      <c r="V338" s="6" t="str">
        <f t="shared" si="91"/>
        <v>}</v>
      </c>
      <c r="X338" s="10" t="str">
        <f t="shared" si="94"/>
        <v>15%</v>
      </c>
      <c r="Y338" s="6" t="str">
        <f t="shared" si="95"/>
        <v>خصم دفعة مقدمة</v>
      </c>
      <c r="Z338" s="6">
        <f t="shared" si="96"/>
        <v>-1</v>
      </c>
      <c r="AA338" s="29">
        <f t="shared" si="97"/>
        <v>-10283</v>
      </c>
    </row>
    <row r="339" spans="1:27" x14ac:dyDescent="0.2">
      <c r="A339" s="6" t="s">
        <v>794</v>
      </c>
      <c r="B339" s="7">
        <v>45444</v>
      </c>
      <c r="C339" s="7">
        <f t="shared" si="98"/>
        <v>45444</v>
      </c>
      <c r="D339" s="7">
        <v>45473</v>
      </c>
      <c r="E339" s="7">
        <f t="shared" si="99"/>
        <v>45473</v>
      </c>
      <c r="F339" s="7">
        <f t="shared" si="100"/>
        <v>45473</v>
      </c>
      <c r="G339" s="6">
        <v>2039565</v>
      </c>
      <c r="H339" s="9">
        <f t="shared" si="85"/>
        <v>2039565</v>
      </c>
      <c r="I339" s="6" t="str">
        <f>VLOOKUP(K339,'Customers VS CC'!$A$1:$G$9999,4,FALSE)</f>
        <v>شركة امد العربية للاستثمار المحدودة</v>
      </c>
      <c r="J339" s="6" t="str">
        <f t="shared" si="101"/>
        <v>شركة امد العربية للاستثمار المحدودة</v>
      </c>
      <c r="K339" s="6">
        <v>10240</v>
      </c>
      <c r="L339" s="6">
        <f>VLOOKUP(K339,'CC Odoo'!$A$1:$E$998,4,FALSE)</f>
        <v>1012</v>
      </c>
      <c r="M339" s="6" t="str">
        <f t="shared" si="86"/>
        <v>{"1012": 100.0}</v>
      </c>
      <c r="N339" s="6" t="str">
        <f t="shared" si="92"/>
        <v>4010202</v>
      </c>
      <c r="O339" s="7">
        <v>45480</v>
      </c>
      <c r="P339" s="7">
        <f t="shared" si="93"/>
        <v>45480</v>
      </c>
      <c r="R339" s="6" t="str">
        <f t="shared" si="87"/>
        <v>{"</v>
      </c>
      <c r="S339" s="6" t="str">
        <f t="shared" si="88"/>
        <v>"</v>
      </c>
      <c r="T339" s="6" t="str">
        <f t="shared" si="89"/>
        <v xml:space="preserve">: </v>
      </c>
      <c r="U339" s="6" t="str">
        <f t="shared" si="90"/>
        <v>100.0</v>
      </c>
      <c r="V339" s="6" t="str">
        <f t="shared" si="91"/>
        <v>}</v>
      </c>
      <c r="X339" s="10" t="str">
        <f t="shared" si="94"/>
        <v>15%</v>
      </c>
      <c r="Y339" s="6" t="str">
        <f t="shared" si="95"/>
        <v>صنف لتسجيل موازنة المبيعات 2024</v>
      </c>
      <c r="Z339" s="6">
        <f t="shared" si="96"/>
        <v>1</v>
      </c>
      <c r="AA339" s="29">
        <f t="shared" si="97"/>
        <v>2039565</v>
      </c>
    </row>
    <row r="340" spans="1:27" x14ac:dyDescent="0.2">
      <c r="A340" s="6" t="s">
        <v>795</v>
      </c>
      <c r="B340" s="7">
        <v>45444</v>
      </c>
      <c r="C340" s="7" t="str">
        <f t="shared" si="98"/>
        <v/>
      </c>
      <c r="D340" s="7">
        <v>45473</v>
      </c>
      <c r="E340" s="7" t="str">
        <f t="shared" si="99"/>
        <v/>
      </c>
      <c r="F340" s="7" t="str">
        <f t="shared" si="100"/>
        <v/>
      </c>
      <c r="G340" s="6">
        <v>611869.5</v>
      </c>
      <c r="H340" s="9">
        <f t="shared" si="85"/>
        <v>611870</v>
      </c>
      <c r="I340" s="6" t="str">
        <f>VLOOKUP(K340,'Customers VS CC'!$A$1:$G$9999,4,FALSE)</f>
        <v>شركة امد العربية للاستثمار المحدودة</v>
      </c>
      <c r="J340" s="6" t="str">
        <f t="shared" si="101"/>
        <v/>
      </c>
      <c r="K340" s="6">
        <v>10240</v>
      </c>
      <c r="L340" s="6">
        <f>VLOOKUP(K340,'CC Odoo'!$A$1:$E$998,4,FALSE)</f>
        <v>1012</v>
      </c>
      <c r="M340" s="6" t="str">
        <f t="shared" si="86"/>
        <v>{"1012": 100.0}</v>
      </c>
      <c r="N340" s="6" t="str">
        <f t="shared" si="92"/>
        <v>101011002</v>
      </c>
      <c r="O340" s="7">
        <v>45480</v>
      </c>
      <c r="P340" s="7" t="str">
        <f t="shared" si="93"/>
        <v/>
      </c>
      <c r="R340" s="6" t="str">
        <f t="shared" si="87"/>
        <v>{"</v>
      </c>
      <c r="S340" s="6" t="str">
        <f t="shared" si="88"/>
        <v>"</v>
      </c>
      <c r="T340" s="6" t="str">
        <f t="shared" si="89"/>
        <v xml:space="preserve">: </v>
      </c>
      <c r="U340" s="6" t="str">
        <f t="shared" si="90"/>
        <v>100.0</v>
      </c>
      <c r="V340" s="6" t="str">
        <f t="shared" si="91"/>
        <v>}</v>
      </c>
      <c r="X340" s="10" t="str">
        <f t="shared" si="94"/>
        <v/>
      </c>
      <c r="Y340" s="6" t="str">
        <f t="shared" si="95"/>
        <v>خصم ضمان أعمال</v>
      </c>
      <c r="Z340" s="6">
        <f t="shared" si="96"/>
        <v>-1</v>
      </c>
      <c r="AA340" s="29">
        <f t="shared" si="97"/>
        <v>-611870</v>
      </c>
    </row>
    <row r="341" spans="1:27" x14ac:dyDescent="0.2">
      <c r="A341" s="6" t="s">
        <v>794</v>
      </c>
      <c r="B341" s="7">
        <v>45444</v>
      </c>
      <c r="C341" s="7">
        <f t="shared" si="98"/>
        <v>45444</v>
      </c>
      <c r="D341" s="7">
        <v>45473</v>
      </c>
      <c r="E341" s="7">
        <f t="shared" si="99"/>
        <v>45473</v>
      </c>
      <c r="F341" s="7">
        <f t="shared" si="100"/>
        <v>45473</v>
      </c>
      <c r="G341" s="6">
        <v>311000</v>
      </c>
      <c r="H341" s="9">
        <f t="shared" si="85"/>
        <v>311000</v>
      </c>
      <c r="I341" s="6" t="str">
        <f>VLOOKUP(K341,'Customers VS CC'!$A$1:$G$9999,4,FALSE)</f>
        <v>شركة بى اى سى العربية المحدودة</v>
      </c>
      <c r="J341" s="6" t="str">
        <f t="shared" si="101"/>
        <v>شركة بى اى سى العربية المحدودة</v>
      </c>
      <c r="K341" s="6">
        <v>10012</v>
      </c>
      <c r="L341" s="6">
        <f>VLOOKUP(K341,'CC Odoo'!$A$1:$E$998,4,FALSE)</f>
        <v>800</v>
      </c>
      <c r="M341" s="6" t="str">
        <f t="shared" si="86"/>
        <v>{"800": 100.0}</v>
      </c>
      <c r="N341" s="6" t="str">
        <f t="shared" si="92"/>
        <v>4010202</v>
      </c>
      <c r="O341" s="7">
        <v>45503</v>
      </c>
      <c r="P341" s="7">
        <f t="shared" si="93"/>
        <v>45503</v>
      </c>
      <c r="R341" s="6" t="str">
        <f t="shared" si="87"/>
        <v>{"</v>
      </c>
      <c r="S341" s="6" t="str">
        <f t="shared" si="88"/>
        <v>"</v>
      </c>
      <c r="T341" s="6" t="str">
        <f t="shared" si="89"/>
        <v xml:space="preserve">: </v>
      </c>
      <c r="U341" s="6" t="str">
        <f t="shared" si="90"/>
        <v>100.0</v>
      </c>
      <c r="V341" s="6" t="str">
        <f t="shared" si="91"/>
        <v>}</v>
      </c>
      <c r="X341" s="10" t="str">
        <f t="shared" si="94"/>
        <v>15%</v>
      </c>
      <c r="Y341" s="6" t="str">
        <f t="shared" si="95"/>
        <v>صنف لتسجيل موازنة المبيعات 2024</v>
      </c>
      <c r="Z341" s="6">
        <f t="shared" si="96"/>
        <v>1</v>
      </c>
      <c r="AA341" s="29">
        <f t="shared" si="97"/>
        <v>311000</v>
      </c>
    </row>
    <row r="342" spans="1:27" x14ac:dyDescent="0.2">
      <c r="A342" s="6" t="s">
        <v>795</v>
      </c>
      <c r="B342" s="7">
        <v>45444</v>
      </c>
      <c r="C342" s="7" t="str">
        <f t="shared" si="98"/>
        <v/>
      </c>
      <c r="D342" s="7">
        <v>45473</v>
      </c>
      <c r="E342" s="7" t="str">
        <f t="shared" si="99"/>
        <v/>
      </c>
      <c r="F342" s="7" t="str">
        <f t="shared" si="100"/>
        <v/>
      </c>
      <c r="G342" s="6">
        <v>0</v>
      </c>
      <c r="H342" s="9">
        <f t="shared" si="85"/>
        <v>0</v>
      </c>
      <c r="I342" s="6" t="str">
        <f>VLOOKUP(K342,'Customers VS CC'!$A$1:$G$9999,4,FALSE)</f>
        <v>شركة بى اى سى العربية المحدودة</v>
      </c>
      <c r="J342" s="6" t="str">
        <f t="shared" si="101"/>
        <v/>
      </c>
      <c r="K342" s="6">
        <v>10012</v>
      </c>
      <c r="L342" s="6">
        <f>VLOOKUP(K342,'CC Odoo'!$A$1:$E$998,4,FALSE)</f>
        <v>800</v>
      </c>
      <c r="M342" s="6" t="str">
        <f t="shared" si="86"/>
        <v>{"800": 100.0}</v>
      </c>
      <c r="N342" s="6" t="str">
        <f t="shared" si="92"/>
        <v>101011002</v>
      </c>
      <c r="O342" s="7">
        <v>45503</v>
      </c>
      <c r="P342" s="7" t="str">
        <f t="shared" si="93"/>
        <v/>
      </c>
      <c r="R342" s="6" t="str">
        <f t="shared" si="87"/>
        <v>{"</v>
      </c>
      <c r="S342" s="6" t="str">
        <f t="shared" si="88"/>
        <v>"</v>
      </c>
      <c r="T342" s="6" t="str">
        <f t="shared" si="89"/>
        <v xml:space="preserve">: </v>
      </c>
      <c r="U342" s="6" t="str">
        <f t="shared" si="90"/>
        <v>100.0</v>
      </c>
      <c r="V342" s="6" t="str">
        <f t="shared" si="91"/>
        <v>}</v>
      </c>
      <c r="X342" s="10" t="str">
        <f t="shared" si="94"/>
        <v/>
      </c>
      <c r="Y342" s="6" t="str">
        <f t="shared" si="95"/>
        <v>خصم ضمان أعمال</v>
      </c>
      <c r="Z342" s="6">
        <f t="shared" si="96"/>
        <v>-1</v>
      </c>
      <c r="AA342" s="29">
        <f t="shared" si="97"/>
        <v>0</v>
      </c>
    </row>
    <row r="343" spans="1:27" x14ac:dyDescent="0.2">
      <c r="A343" s="6" t="s">
        <v>796</v>
      </c>
      <c r="B343" s="7">
        <v>45444</v>
      </c>
      <c r="C343" s="7" t="str">
        <f t="shared" si="98"/>
        <v/>
      </c>
      <c r="D343" s="7">
        <v>45473</v>
      </c>
      <c r="E343" s="7" t="str">
        <f t="shared" si="99"/>
        <v/>
      </c>
      <c r="F343" s="7" t="str">
        <f t="shared" si="100"/>
        <v/>
      </c>
      <c r="G343" s="6">
        <v>31100</v>
      </c>
      <c r="H343" s="9">
        <f t="shared" si="85"/>
        <v>31100</v>
      </c>
      <c r="I343" s="6" t="str">
        <f>VLOOKUP(K343,'Customers VS CC'!$A$1:$G$9999,4,FALSE)</f>
        <v>شركة بى اى سى العربية المحدودة</v>
      </c>
      <c r="J343" s="6" t="str">
        <f t="shared" si="101"/>
        <v/>
      </c>
      <c r="K343" s="6">
        <v>10012</v>
      </c>
      <c r="L343" s="6">
        <f>VLOOKUP(K343,'CC Odoo'!$A$1:$E$998,4,FALSE)</f>
        <v>800</v>
      </c>
      <c r="M343" s="6" t="str">
        <f t="shared" si="86"/>
        <v>{"800": 100.0}</v>
      </c>
      <c r="N343" s="6" t="str">
        <f t="shared" si="92"/>
        <v>2010306</v>
      </c>
      <c r="O343" s="7">
        <v>45503</v>
      </c>
      <c r="P343" s="7" t="str">
        <f t="shared" si="93"/>
        <v/>
      </c>
      <c r="R343" s="6" t="str">
        <f t="shared" si="87"/>
        <v>{"</v>
      </c>
      <c r="S343" s="6" t="str">
        <f t="shared" si="88"/>
        <v>"</v>
      </c>
      <c r="T343" s="6" t="str">
        <f t="shared" si="89"/>
        <v xml:space="preserve">: </v>
      </c>
      <c r="U343" s="6" t="str">
        <f t="shared" si="90"/>
        <v>100.0</v>
      </c>
      <c r="V343" s="6" t="str">
        <f t="shared" si="91"/>
        <v>}</v>
      </c>
      <c r="X343" s="10" t="str">
        <f t="shared" si="94"/>
        <v>15%</v>
      </c>
      <c r="Y343" s="6" t="str">
        <f t="shared" si="95"/>
        <v>خصم دفعة مقدمة</v>
      </c>
      <c r="Z343" s="6">
        <f t="shared" si="96"/>
        <v>-1</v>
      </c>
      <c r="AA343" s="29">
        <f t="shared" si="97"/>
        <v>-31100</v>
      </c>
    </row>
    <row r="344" spans="1:27" x14ac:dyDescent="0.2">
      <c r="A344" s="6" t="s">
        <v>794</v>
      </c>
      <c r="B344" s="7">
        <v>45444</v>
      </c>
      <c r="C344" s="7">
        <f t="shared" si="98"/>
        <v>45444</v>
      </c>
      <c r="D344" s="7">
        <v>45473</v>
      </c>
      <c r="E344" s="7">
        <f t="shared" si="99"/>
        <v>45473</v>
      </c>
      <c r="F344" s="7">
        <f t="shared" si="100"/>
        <v>45473</v>
      </c>
      <c r="G344" s="6">
        <v>460831.70999999996</v>
      </c>
      <c r="H344" s="9">
        <f t="shared" si="85"/>
        <v>460832</v>
      </c>
      <c r="I344" s="6" t="str">
        <f>VLOOKUP(K344,'Customers VS CC'!$A$1:$G$9999,4,FALSE)</f>
        <v>شركة العراب للمقاولات</v>
      </c>
      <c r="J344" s="6" t="str">
        <f t="shared" si="101"/>
        <v>شركة العراب للمقاولات</v>
      </c>
      <c r="K344" s="6">
        <v>10138</v>
      </c>
      <c r="L344" s="6">
        <f>VLOOKUP(K344,'CC Odoo'!$A$1:$E$998,4,FALSE)</f>
        <v>910</v>
      </c>
      <c r="M344" s="6" t="str">
        <f t="shared" si="86"/>
        <v>{"910": 100.0}</v>
      </c>
      <c r="N344" s="6" t="str">
        <f t="shared" si="92"/>
        <v>4010202</v>
      </c>
      <c r="O344" s="7">
        <v>45480</v>
      </c>
      <c r="P344" s="7">
        <f t="shared" si="93"/>
        <v>45480</v>
      </c>
      <c r="R344" s="6" t="str">
        <f t="shared" si="87"/>
        <v>{"</v>
      </c>
      <c r="S344" s="6" t="str">
        <f t="shared" si="88"/>
        <v>"</v>
      </c>
      <c r="T344" s="6" t="str">
        <f t="shared" si="89"/>
        <v xml:space="preserve">: </v>
      </c>
      <c r="U344" s="6" t="str">
        <f t="shared" si="90"/>
        <v>100.0</v>
      </c>
      <c r="V344" s="6" t="str">
        <f t="shared" si="91"/>
        <v>}</v>
      </c>
      <c r="X344" s="10" t="str">
        <f t="shared" si="94"/>
        <v>15%</v>
      </c>
      <c r="Y344" s="6" t="str">
        <f t="shared" si="95"/>
        <v>صنف لتسجيل موازنة المبيعات 2024</v>
      </c>
      <c r="Z344" s="6">
        <f t="shared" si="96"/>
        <v>1</v>
      </c>
      <c r="AA344" s="29">
        <f t="shared" si="97"/>
        <v>460832</v>
      </c>
    </row>
    <row r="345" spans="1:27" x14ac:dyDescent="0.2">
      <c r="A345" s="6" t="s">
        <v>795</v>
      </c>
      <c r="B345" s="7">
        <v>45444</v>
      </c>
      <c r="C345" s="7" t="str">
        <f t="shared" si="98"/>
        <v/>
      </c>
      <c r="D345" s="7">
        <v>45473</v>
      </c>
      <c r="E345" s="7" t="str">
        <f t="shared" si="99"/>
        <v/>
      </c>
      <c r="F345" s="7" t="str">
        <f t="shared" si="100"/>
        <v/>
      </c>
      <c r="G345" s="6">
        <v>92166.342000000004</v>
      </c>
      <c r="H345" s="9">
        <f t="shared" si="85"/>
        <v>92166</v>
      </c>
      <c r="I345" s="6" t="str">
        <f>VLOOKUP(K345,'Customers VS CC'!$A$1:$G$9999,4,FALSE)</f>
        <v>شركة العراب للمقاولات</v>
      </c>
      <c r="J345" s="6" t="str">
        <f t="shared" si="101"/>
        <v/>
      </c>
      <c r="K345" s="6">
        <v>10138</v>
      </c>
      <c r="L345" s="6">
        <f>VLOOKUP(K345,'CC Odoo'!$A$1:$E$998,4,FALSE)</f>
        <v>910</v>
      </c>
      <c r="M345" s="6" t="str">
        <f t="shared" si="86"/>
        <v>{"910": 100.0}</v>
      </c>
      <c r="N345" s="6" t="str">
        <f t="shared" si="92"/>
        <v>101011002</v>
      </c>
      <c r="O345" s="7">
        <v>45480</v>
      </c>
      <c r="P345" s="7" t="str">
        <f t="shared" si="93"/>
        <v/>
      </c>
      <c r="R345" s="6" t="str">
        <f t="shared" si="87"/>
        <v>{"</v>
      </c>
      <c r="S345" s="6" t="str">
        <f t="shared" si="88"/>
        <v>"</v>
      </c>
      <c r="T345" s="6" t="str">
        <f t="shared" si="89"/>
        <v xml:space="preserve">: </v>
      </c>
      <c r="U345" s="6" t="str">
        <f t="shared" si="90"/>
        <v>100.0</v>
      </c>
      <c r="V345" s="6" t="str">
        <f t="shared" si="91"/>
        <v>}</v>
      </c>
      <c r="X345" s="10" t="str">
        <f t="shared" si="94"/>
        <v/>
      </c>
      <c r="Y345" s="6" t="str">
        <f t="shared" si="95"/>
        <v>خصم ضمان أعمال</v>
      </c>
      <c r="Z345" s="6">
        <f t="shared" si="96"/>
        <v>-1</v>
      </c>
      <c r="AA345" s="29">
        <f t="shared" si="97"/>
        <v>-92166</v>
      </c>
    </row>
    <row r="346" spans="1:27" x14ac:dyDescent="0.2">
      <c r="A346" s="6" t="s">
        <v>796</v>
      </c>
      <c r="B346" s="7">
        <v>45444</v>
      </c>
      <c r="C346" s="7" t="str">
        <f t="shared" si="98"/>
        <v/>
      </c>
      <c r="D346" s="7">
        <v>45473</v>
      </c>
      <c r="E346" s="7" t="str">
        <f t="shared" si="99"/>
        <v/>
      </c>
      <c r="F346" s="7" t="str">
        <f t="shared" si="100"/>
        <v/>
      </c>
      <c r="G346" s="6">
        <v>46083.171000000002</v>
      </c>
      <c r="H346" s="9">
        <f t="shared" si="85"/>
        <v>46083</v>
      </c>
      <c r="I346" s="6" t="str">
        <f>VLOOKUP(K346,'Customers VS CC'!$A$1:$G$9999,4,FALSE)</f>
        <v>شركة العراب للمقاولات</v>
      </c>
      <c r="J346" s="6" t="str">
        <f t="shared" si="101"/>
        <v/>
      </c>
      <c r="K346" s="6">
        <v>10138</v>
      </c>
      <c r="L346" s="6">
        <f>VLOOKUP(K346,'CC Odoo'!$A$1:$E$998,4,FALSE)</f>
        <v>910</v>
      </c>
      <c r="M346" s="6" t="str">
        <f t="shared" si="86"/>
        <v>{"910": 100.0}</v>
      </c>
      <c r="N346" s="6" t="str">
        <f t="shared" si="92"/>
        <v>2010306</v>
      </c>
      <c r="O346" s="7">
        <v>45480</v>
      </c>
      <c r="P346" s="7" t="str">
        <f t="shared" si="93"/>
        <v/>
      </c>
      <c r="R346" s="6" t="str">
        <f t="shared" si="87"/>
        <v>{"</v>
      </c>
      <c r="S346" s="6" t="str">
        <f t="shared" si="88"/>
        <v>"</v>
      </c>
      <c r="T346" s="6" t="str">
        <f t="shared" si="89"/>
        <v xml:space="preserve">: </v>
      </c>
      <c r="U346" s="6" t="str">
        <f t="shared" si="90"/>
        <v>100.0</v>
      </c>
      <c r="V346" s="6" t="str">
        <f t="shared" si="91"/>
        <v>}</v>
      </c>
      <c r="X346" s="10" t="str">
        <f t="shared" si="94"/>
        <v>15%</v>
      </c>
      <c r="Y346" s="6" t="str">
        <f t="shared" si="95"/>
        <v>خصم دفعة مقدمة</v>
      </c>
      <c r="Z346" s="6">
        <f t="shared" si="96"/>
        <v>-1</v>
      </c>
      <c r="AA346" s="29">
        <f t="shared" si="97"/>
        <v>-46083</v>
      </c>
    </row>
    <row r="347" spans="1:27" x14ac:dyDescent="0.2">
      <c r="A347" s="6" t="s">
        <v>794</v>
      </c>
      <c r="B347" s="7">
        <v>45444</v>
      </c>
      <c r="C347" s="7">
        <f t="shared" si="98"/>
        <v>45444</v>
      </c>
      <c r="D347" s="7">
        <v>45473</v>
      </c>
      <c r="E347" s="7">
        <f t="shared" si="99"/>
        <v>45473</v>
      </c>
      <c r="F347" s="7">
        <f t="shared" si="100"/>
        <v>45473</v>
      </c>
      <c r="G347" s="6">
        <v>8689983</v>
      </c>
      <c r="H347" s="9">
        <f t="shared" si="85"/>
        <v>8689983</v>
      </c>
      <c r="I347" s="6" t="str">
        <f>VLOOKUP(K347,'Customers VS CC'!$A$1:$G$9999,4,FALSE)</f>
        <v>شركة شابورجي بالونجي ميد ايست المحدوده</v>
      </c>
      <c r="J347" s="6" t="str">
        <f t="shared" si="101"/>
        <v>شركة شابورجي بالونجي ميد ايست المحدوده</v>
      </c>
      <c r="K347" s="6">
        <v>10256</v>
      </c>
      <c r="L347" s="6">
        <f>VLOOKUP(K347,'CC Odoo'!$A$1:$E$998,4,FALSE)</f>
        <v>1028</v>
      </c>
      <c r="M347" s="6" t="str">
        <f t="shared" si="86"/>
        <v>{"1028": 100.0}</v>
      </c>
      <c r="N347" s="6" t="str">
        <f t="shared" si="92"/>
        <v>4010202</v>
      </c>
      <c r="O347" s="7">
        <v>45487</v>
      </c>
      <c r="P347" s="7">
        <f t="shared" si="93"/>
        <v>45487</v>
      </c>
      <c r="R347" s="6" t="str">
        <f t="shared" si="87"/>
        <v>{"</v>
      </c>
      <c r="S347" s="6" t="str">
        <f t="shared" si="88"/>
        <v>"</v>
      </c>
      <c r="T347" s="6" t="str">
        <f t="shared" si="89"/>
        <v xml:space="preserve">: </v>
      </c>
      <c r="U347" s="6" t="str">
        <f t="shared" si="90"/>
        <v>100.0</v>
      </c>
      <c r="V347" s="6" t="str">
        <f t="shared" si="91"/>
        <v>}</v>
      </c>
      <c r="X347" s="10" t="str">
        <f t="shared" si="94"/>
        <v>15%</v>
      </c>
      <c r="Y347" s="6" t="str">
        <f t="shared" si="95"/>
        <v>صنف لتسجيل موازنة المبيعات 2024</v>
      </c>
      <c r="Z347" s="6">
        <f t="shared" si="96"/>
        <v>1</v>
      </c>
      <c r="AA347" s="29">
        <f t="shared" si="97"/>
        <v>8689983</v>
      </c>
    </row>
    <row r="348" spans="1:27" x14ac:dyDescent="0.2">
      <c r="A348" s="6" t="s">
        <v>795</v>
      </c>
      <c r="B348" s="7">
        <v>45444</v>
      </c>
      <c r="C348" s="7" t="str">
        <f t="shared" si="98"/>
        <v/>
      </c>
      <c r="D348" s="7">
        <v>45473</v>
      </c>
      <c r="E348" s="7" t="str">
        <f t="shared" si="99"/>
        <v/>
      </c>
      <c r="F348" s="7" t="str">
        <f t="shared" si="100"/>
        <v/>
      </c>
      <c r="G348" s="6">
        <v>1737996.6</v>
      </c>
      <c r="H348" s="9">
        <f t="shared" si="85"/>
        <v>1737997</v>
      </c>
      <c r="I348" s="6" t="str">
        <f>VLOOKUP(K348,'Customers VS CC'!$A$1:$G$9999,4,FALSE)</f>
        <v>شركة شابورجي بالونجي ميد ايست المحدوده</v>
      </c>
      <c r="J348" s="6" t="str">
        <f t="shared" si="101"/>
        <v/>
      </c>
      <c r="K348" s="6">
        <v>10256</v>
      </c>
      <c r="L348" s="6">
        <f>VLOOKUP(K348,'CC Odoo'!$A$1:$E$998,4,FALSE)</f>
        <v>1028</v>
      </c>
      <c r="M348" s="6" t="str">
        <f t="shared" si="86"/>
        <v>{"1028": 100.0}</v>
      </c>
      <c r="N348" s="6" t="str">
        <f t="shared" si="92"/>
        <v>101011002</v>
      </c>
      <c r="O348" s="7">
        <v>45487</v>
      </c>
      <c r="P348" s="7" t="str">
        <f t="shared" si="93"/>
        <v/>
      </c>
      <c r="R348" s="6" t="str">
        <f t="shared" si="87"/>
        <v>{"</v>
      </c>
      <c r="S348" s="6" t="str">
        <f t="shared" si="88"/>
        <v>"</v>
      </c>
      <c r="T348" s="6" t="str">
        <f t="shared" si="89"/>
        <v xml:space="preserve">: </v>
      </c>
      <c r="U348" s="6" t="str">
        <f t="shared" si="90"/>
        <v>100.0</v>
      </c>
      <c r="V348" s="6" t="str">
        <f t="shared" si="91"/>
        <v>}</v>
      </c>
      <c r="X348" s="10" t="str">
        <f t="shared" si="94"/>
        <v/>
      </c>
      <c r="Y348" s="6" t="str">
        <f t="shared" si="95"/>
        <v>خصم ضمان أعمال</v>
      </c>
      <c r="Z348" s="6">
        <f t="shared" si="96"/>
        <v>-1</v>
      </c>
      <c r="AA348" s="29">
        <f t="shared" si="97"/>
        <v>-1737997</v>
      </c>
    </row>
    <row r="349" spans="1:27" x14ac:dyDescent="0.2">
      <c r="A349" s="6" t="s">
        <v>796</v>
      </c>
      <c r="B349" s="7">
        <v>45444</v>
      </c>
      <c r="C349" s="7" t="str">
        <f t="shared" si="98"/>
        <v/>
      </c>
      <c r="D349" s="7">
        <v>45473</v>
      </c>
      <c r="E349" s="7" t="str">
        <f t="shared" si="99"/>
        <v/>
      </c>
      <c r="F349" s="7" t="str">
        <f t="shared" si="100"/>
        <v/>
      </c>
      <c r="G349" s="6">
        <v>868998.3</v>
      </c>
      <c r="H349" s="9">
        <f t="shared" si="85"/>
        <v>868998</v>
      </c>
      <c r="I349" s="6" t="str">
        <f>VLOOKUP(K349,'Customers VS CC'!$A$1:$G$9999,4,FALSE)</f>
        <v>شركة شابورجي بالونجي ميد ايست المحدوده</v>
      </c>
      <c r="J349" s="6" t="str">
        <f t="shared" si="101"/>
        <v/>
      </c>
      <c r="K349" s="6">
        <v>10256</v>
      </c>
      <c r="L349" s="6">
        <f>VLOOKUP(K349,'CC Odoo'!$A$1:$E$998,4,FALSE)</f>
        <v>1028</v>
      </c>
      <c r="M349" s="6" t="str">
        <f t="shared" si="86"/>
        <v>{"1028": 100.0}</v>
      </c>
      <c r="N349" s="6" t="str">
        <f t="shared" si="92"/>
        <v>2010306</v>
      </c>
      <c r="O349" s="7">
        <v>45487</v>
      </c>
      <c r="P349" s="7" t="str">
        <f t="shared" si="93"/>
        <v/>
      </c>
      <c r="R349" s="6" t="str">
        <f t="shared" si="87"/>
        <v>{"</v>
      </c>
      <c r="S349" s="6" t="str">
        <f t="shared" si="88"/>
        <v>"</v>
      </c>
      <c r="T349" s="6" t="str">
        <f t="shared" si="89"/>
        <v xml:space="preserve">: </v>
      </c>
      <c r="U349" s="6" t="str">
        <f t="shared" si="90"/>
        <v>100.0</v>
      </c>
      <c r="V349" s="6" t="str">
        <f t="shared" si="91"/>
        <v>}</v>
      </c>
      <c r="X349" s="10" t="str">
        <f t="shared" si="94"/>
        <v>15%</v>
      </c>
      <c r="Y349" s="6" t="str">
        <f t="shared" si="95"/>
        <v>خصم دفعة مقدمة</v>
      </c>
      <c r="Z349" s="6">
        <f t="shared" si="96"/>
        <v>-1</v>
      </c>
      <c r="AA349" s="29">
        <f t="shared" si="97"/>
        <v>-868998</v>
      </c>
    </row>
    <row r="350" spans="1:27" x14ac:dyDescent="0.2">
      <c r="A350" s="6" t="s">
        <v>794</v>
      </c>
      <c r="B350" s="7">
        <v>45444</v>
      </c>
      <c r="C350" s="7">
        <f t="shared" si="98"/>
        <v>45444</v>
      </c>
      <c r="D350" s="7">
        <v>45473</v>
      </c>
      <c r="E350" s="7">
        <f t="shared" si="99"/>
        <v>45473</v>
      </c>
      <c r="F350" s="7">
        <f t="shared" si="100"/>
        <v>45473</v>
      </c>
      <c r="G350" s="6">
        <v>600000</v>
      </c>
      <c r="H350" s="9">
        <f t="shared" si="85"/>
        <v>600000</v>
      </c>
      <c r="I350" s="6" t="str">
        <f>VLOOKUP(K350,'Customers VS CC'!$A$1:$G$9999,4,FALSE)</f>
        <v>شركة ارميتال للصناعات المعدنيه المحدوده</v>
      </c>
      <c r="J350" s="6" t="str">
        <f t="shared" si="101"/>
        <v>شركة ارميتال للصناعات المعدنيه المحدوده</v>
      </c>
      <c r="K350" s="6">
        <v>10080</v>
      </c>
      <c r="L350" s="6">
        <f>VLOOKUP(K350,'CC Odoo'!$A$1:$E$998,4,FALSE)</f>
        <v>854</v>
      </c>
      <c r="M350" s="6" t="str">
        <f t="shared" si="86"/>
        <v>{"854": 100.0}</v>
      </c>
      <c r="N350" s="6" t="str">
        <f t="shared" si="92"/>
        <v>4010202</v>
      </c>
      <c r="O350" s="7">
        <v>45563</v>
      </c>
      <c r="P350" s="7">
        <f t="shared" si="93"/>
        <v>45563</v>
      </c>
      <c r="R350" s="6" t="str">
        <f t="shared" si="87"/>
        <v>{"</v>
      </c>
      <c r="S350" s="6" t="str">
        <f t="shared" si="88"/>
        <v>"</v>
      </c>
      <c r="T350" s="6" t="str">
        <f t="shared" si="89"/>
        <v xml:space="preserve">: </v>
      </c>
      <c r="U350" s="6" t="str">
        <f t="shared" si="90"/>
        <v>100.0</v>
      </c>
      <c r="V350" s="6" t="str">
        <f t="shared" si="91"/>
        <v>}</v>
      </c>
      <c r="X350" s="10" t="str">
        <f t="shared" si="94"/>
        <v>15%</v>
      </c>
      <c r="Y350" s="6" t="str">
        <f t="shared" si="95"/>
        <v>صنف لتسجيل موازنة المبيعات 2024</v>
      </c>
      <c r="Z350" s="6">
        <f t="shared" si="96"/>
        <v>1</v>
      </c>
      <c r="AA350" s="29">
        <f t="shared" si="97"/>
        <v>600000</v>
      </c>
    </row>
    <row r="351" spans="1:27" x14ac:dyDescent="0.2">
      <c r="A351" s="6" t="s">
        <v>795</v>
      </c>
      <c r="B351" s="7">
        <v>45444</v>
      </c>
      <c r="C351" s="7" t="str">
        <f t="shared" si="98"/>
        <v/>
      </c>
      <c r="D351" s="7">
        <v>45473</v>
      </c>
      <c r="E351" s="7" t="str">
        <f t="shared" si="99"/>
        <v/>
      </c>
      <c r="F351" s="7" t="str">
        <f t="shared" si="100"/>
        <v/>
      </c>
      <c r="G351" s="6">
        <v>240000</v>
      </c>
      <c r="H351" s="9">
        <f t="shared" si="85"/>
        <v>240000</v>
      </c>
      <c r="I351" s="6" t="str">
        <f>VLOOKUP(K351,'Customers VS CC'!$A$1:$G$9999,4,FALSE)</f>
        <v>شركة ارميتال للصناعات المعدنيه المحدوده</v>
      </c>
      <c r="J351" s="6" t="str">
        <f t="shared" si="101"/>
        <v/>
      </c>
      <c r="K351" s="6">
        <v>10080</v>
      </c>
      <c r="L351" s="6">
        <f>VLOOKUP(K351,'CC Odoo'!$A$1:$E$998,4,FALSE)</f>
        <v>854</v>
      </c>
      <c r="M351" s="6" t="str">
        <f t="shared" si="86"/>
        <v>{"854": 100.0}</v>
      </c>
      <c r="N351" s="6" t="str">
        <f t="shared" si="92"/>
        <v>101011002</v>
      </c>
      <c r="O351" s="7">
        <v>45563</v>
      </c>
      <c r="P351" s="7" t="str">
        <f t="shared" si="93"/>
        <v/>
      </c>
      <c r="R351" s="6" t="str">
        <f t="shared" si="87"/>
        <v>{"</v>
      </c>
      <c r="S351" s="6" t="str">
        <f t="shared" si="88"/>
        <v>"</v>
      </c>
      <c r="T351" s="6" t="str">
        <f t="shared" si="89"/>
        <v xml:space="preserve">: </v>
      </c>
      <c r="U351" s="6" t="str">
        <f t="shared" si="90"/>
        <v>100.0</v>
      </c>
      <c r="V351" s="6" t="str">
        <f t="shared" si="91"/>
        <v>}</v>
      </c>
      <c r="X351" s="10" t="str">
        <f t="shared" si="94"/>
        <v/>
      </c>
      <c r="Y351" s="6" t="str">
        <f t="shared" si="95"/>
        <v>خصم ضمان أعمال</v>
      </c>
      <c r="Z351" s="6">
        <f t="shared" si="96"/>
        <v>-1</v>
      </c>
      <c r="AA351" s="29">
        <f t="shared" si="97"/>
        <v>-240000</v>
      </c>
    </row>
    <row r="352" spans="1:27" x14ac:dyDescent="0.2">
      <c r="A352" s="6" t="s">
        <v>796</v>
      </c>
      <c r="B352" s="7">
        <v>45444</v>
      </c>
      <c r="C352" s="7" t="str">
        <f t="shared" si="98"/>
        <v/>
      </c>
      <c r="D352" s="7">
        <v>45473</v>
      </c>
      <c r="E352" s="7" t="str">
        <f t="shared" si="99"/>
        <v/>
      </c>
      <c r="F352" s="7" t="str">
        <f t="shared" si="100"/>
        <v/>
      </c>
      <c r="G352" s="6">
        <v>60000</v>
      </c>
      <c r="H352" s="9">
        <f t="shared" si="85"/>
        <v>60000</v>
      </c>
      <c r="I352" s="6" t="str">
        <f>VLOOKUP(K352,'Customers VS CC'!$A$1:$G$9999,4,FALSE)</f>
        <v>شركة ارميتال للصناعات المعدنيه المحدوده</v>
      </c>
      <c r="J352" s="6" t="str">
        <f t="shared" si="101"/>
        <v/>
      </c>
      <c r="K352" s="6">
        <v>10080</v>
      </c>
      <c r="L352" s="6">
        <f>VLOOKUP(K352,'CC Odoo'!$A$1:$E$998,4,FALSE)</f>
        <v>854</v>
      </c>
      <c r="M352" s="6" t="str">
        <f t="shared" si="86"/>
        <v>{"854": 100.0}</v>
      </c>
      <c r="N352" s="6" t="str">
        <f t="shared" si="92"/>
        <v>2010306</v>
      </c>
      <c r="O352" s="7">
        <v>45563</v>
      </c>
      <c r="P352" s="7" t="str">
        <f t="shared" si="93"/>
        <v/>
      </c>
      <c r="R352" s="6" t="str">
        <f t="shared" si="87"/>
        <v>{"</v>
      </c>
      <c r="S352" s="6" t="str">
        <f t="shared" si="88"/>
        <v>"</v>
      </c>
      <c r="T352" s="6" t="str">
        <f t="shared" si="89"/>
        <v xml:space="preserve">: </v>
      </c>
      <c r="U352" s="6" t="str">
        <f t="shared" si="90"/>
        <v>100.0</v>
      </c>
      <c r="V352" s="6" t="str">
        <f t="shared" si="91"/>
        <v>}</v>
      </c>
      <c r="X352" s="10" t="str">
        <f t="shared" si="94"/>
        <v>15%</v>
      </c>
      <c r="Y352" s="6" t="str">
        <f t="shared" si="95"/>
        <v>خصم دفعة مقدمة</v>
      </c>
      <c r="Z352" s="6">
        <f t="shared" si="96"/>
        <v>-1</v>
      </c>
      <c r="AA352" s="29">
        <f t="shared" si="97"/>
        <v>-60000</v>
      </c>
    </row>
    <row r="353" spans="1:27" x14ac:dyDescent="0.2">
      <c r="A353" s="6" t="s">
        <v>794</v>
      </c>
      <c r="B353" s="7">
        <v>45444</v>
      </c>
      <c r="C353" s="7">
        <f t="shared" si="98"/>
        <v>45444</v>
      </c>
      <c r="D353" s="7">
        <v>45473</v>
      </c>
      <c r="E353" s="7">
        <f t="shared" si="99"/>
        <v>45473</v>
      </c>
      <c r="F353" s="7">
        <f t="shared" si="100"/>
        <v>45473</v>
      </c>
      <c r="G353" s="6">
        <v>831414.3</v>
      </c>
      <c r="H353" s="9">
        <f t="shared" si="85"/>
        <v>831414</v>
      </c>
      <c r="I353" s="6" t="str">
        <f>VLOOKUP(K353,'Customers VS CC'!$A$1:$G$9999,4,FALSE)</f>
        <v>KAIG</v>
      </c>
      <c r="J353" s="6" t="str">
        <f t="shared" si="101"/>
        <v>KAIG</v>
      </c>
      <c r="K353" s="6">
        <v>10219</v>
      </c>
      <c r="L353" s="6">
        <f>VLOOKUP(K353,'CC Odoo'!$A$1:$E$998,4,FALSE)</f>
        <v>991</v>
      </c>
      <c r="M353" s="6" t="str">
        <f t="shared" si="86"/>
        <v>{"991": 100.0}</v>
      </c>
      <c r="N353" s="6" t="str">
        <f t="shared" si="92"/>
        <v>4010202</v>
      </c>
      <c r="O353" s="7">
        <v>45503</v>
      </c>
      <c r="P353" s="7">
        <f t="shared" si="93"/>
        <v>45503</v>
      </c>
      <c r="R353" s="6" t="str">
        <f t="shared" si="87"/>
        <v>{"</v>
      </c>
      <c r="S353" s="6" t="str">
        <f t="shared" si="88"/>
        <v>"</v>
      </c>
      <c r="T353" s="6" t="str">
        <f t="shared" si="89"/>
        <v xml:space="preserve">: </v>
      </c>
      <c r="U353" s="6" t="str">
        <f t="shared" si="90"/>
        <v>100.0</v>
      </c>
      <c r="V353" s="6" t="str">
        <f t="shared" si="91"/>
        <v>}</v>
      </c>
      <c r="X353" s="10" t="str">
        <f t="shared" si="94"/>
        <v>15%</v>
      </c>
      <c r="Y353" s="6" t="str">
        <f t="shared" si="95"/>
        <v>صنف لتسجيل موازنة المبيعات 2024</v>
      </c>
      <c r="Z353" s="6">
        <f t="shared" si="96"/>
        <v>1</v>
      </c>
      <c r="AA353" s="29">
        <f t="shared" si="97"/>
        <v>831414</v>
      </c>
    </row>
    <row r="354" spans="1:27" x14ac:dyDescent="0.2">
      <c r="A354" s="6" t="s">
        <v>795</v>
      </c>
      <c r="B354" s="7">
        <v>45444</v>
      </c>
      <c r="C354" s="7" t="str">
        <f t="shared" si="98"/>
        <v/>
      </c>
      <c r="D354" s="7">
        <v>45473</v>
      </c>
      <c r="E354" s="7" t="str">
        <f t="shared" si="99"/>
        <v/>
      </c>
      <c r="F354" s="7" t="str">
        <f t="shared" si="100"/>
        <v/>
      </c>
      <c r="G354" s="6">
        <v>207853.57500000001</v>
      </c>
      <c r="H354" s="9">
        <f t="shared" si="85"/>
        <v>207854</v>
      </c>
      <c r="I354" s="6" t="str">
        <f>VLOOKUP(K354,'Customers VS CC'!$A$1:$G$9999,4,FALSE)</f>
        <v>KAIG</v>
      </c>
      <c r="J354" s="6" t="str">
        <f t="shared" si="101"/>
        <v/>
      </c>
      <c r="K354" s="6">
        <v>10219</v>
      </c>
      <c r="L354" s="6">
        <f>VLOOKUP(K354,'CC Odoo'!$A$1:$E$998,4,FALSE)</f>
        <v>991</v>
      </c>
      <c r="M354" s="6" t="str">
        <f t="shared" si="86"/>
        <v>{"991": 100.0}</v>
      </c>
      <c r="N354" s="6" t="str">
        <f t="shared" si="92"/>
        <v>101011002</v>
      </c>
      <c r="O354" s="7">
        <v>45503</v>
      </c>
      <c r="P354" s="7" t="str">
        <f t="shared" si="93"/>
        <v/>
      </c>
      <c r="R354" s="6" t="str">
        <f t="shared" si="87"/>
        <v>{"</v>
      </c>
      <c r="S354" s="6" t="str">
        <f t="shared" si="88"/>
        <v>"</v>
      </c>
      <c r="T354" s="6" t="str">
        <f t="shared" si="89"/>
        <v xml:space="preserve">: </v>
      </c>
      <c r="U354" s="6" t="str">
        <f t="shared" si="90"/>
        <v>100.0</v>
      </c>
      <c r="V354" s="6" t="str">
        <f t="shared" si="91"/>
        <v>}</v>
      </c>
      <c r="X354" s="10" t="str">
        <f t="shared" si="94"/>
        <v/>
      </c>
      <c r="Y354" s="6" t="str">
        <f t="shared" si="95"/>
        <v>خصم ضمان أعمال</v>
      </c>
      <c r="Z354" s="6">
        <f t="shared" si="96"/>
        <v>-1</v>
      </c>
      <c r="AA354" s="29">
        <f t="shared" si="97"/>
        <v>-207854</v>
      </c>
    </row>
    <row r="355" spans="1:27" x14ac:dyDescent="0.2">
      <c r="A355" s="6" t="s">
        <v>796</v>
      </c>
      <c r="B355" s="7">
        <v>45444</v>
      </c>
      <c r="C355" s="7" t="str">
        <f t="shared" si="98"/>
        <v/>
      </c>
      <c r="D355" s="7">
        <v>45473</v>
      </c>
      <c r="E355" s="7" t="str">
        <f t="shared" si="99"/>
        <v/>
      </c>
      <c r="F355" s="7" t="str">
        <f t="shared" si="100"/>
        <v/>
      </c>
      <c r="G355" s="6">
        <v>83141.430000000008</v>
      </c>
      <c r="H355" s="9">
        <f t="shared" si="85"/>
        <v>83141</v>
      </c>
      <c r="I355" s="6" t="str">
        <f>VLOOKUP(K355,'Customers VS CC'!$A$1:$G$9999,4,FALSE)</f>
        <v>KAIG</v>
      </c>
      <c r="J355" s="6" t="str">
        <f t="shared" si="101"/>
        <v/>
      </c>
      <c r="K355" s="6">
        <v>10219</v>
      </c>
      <c r="L355" s="6">
        <f>VLOOKUP(K355,'CC Odoo'!$A$1:$E$998,4,FALSE)</f>
        <v>991</v>
      </c>
      <c r="M355" s="6" t="str">
        <f t="shared" si="86"/>
        <v>{"991": 100.0}</v>
      </c>
      <c r="N355" s="6" t="str">
        <f t="shared" si="92"/>
        <v>2010306</v>
      </c>
      <c r="O355" s="7">
        <v>45503</v>
      </c>
      <c r="P355" s="7" t="str">
        <f t="shared" si="93"/>
        <v/>
      </c>
      <c r="R355" s="6" t="str">
        <f t="shared" si="87"/>
        <v>{"</v>
      </c>
      <c r="S355" s="6" t="str">
        <f t="shared" si="88"/>
        <v>"</v>
      </c>
      <c r="T355" s="6" t="str">
        <f t="shared" si="89"/>
        <v xml:space="preserve">: </v>
      </c>
      <c r="U355" s="6" t="str">
        <f t="shared" si="90"/>
        <v>100.0</v>
      </c>
      <c r="V355" s="6" t="str">
        <f t="shared" si="91"/>
        <v>}</v>
      </c>
      <c r="X355" s="10" t="str">
        <f t="shared" si="94"/>
        <v>15%</v>
      </c>
      <c r="Y355" s="6" t="str">
        <f t="shared" si="95"/>
        <v>خصم دفعة مقدمة</v>
      </c>
      <c r="Z355" s="6">
        <f t="shared" si="96"/>
        <v>-1</v>
      </c>
      <c r="AA355" s="29">
        <f t="shared" si="97"/>
        <v>-83141</v>
      </c>
    </row>
    <row r="356" spans="1:27" x14ac:dyDescent="0.2">
      <c r="A356" s="6" t="s">
        <v>794</v>
      </c>
      <c r="B356" s="7">
        <v>45444</v>
      </c>
      <c r="C356" s="7">
        <f t="shared" si="98"/>
        <v>45444</v>
      </c>
      <c r="D356" s="7">
        <v>45473</v>
      </c>
      <c r="E356" s="7">
        <f t="shared" si="99"/>
        <v>45473</v>
      </c>
      <c r="F356" s="7">
        <f t="shared" si="100"/>
        <v>45473</v>
      </c>
      <c r="G356" s="6">
        <v>1292078.6370000001</v>
      </c>
      <c r="H356" s="9">
        <f t="shared" si="85"/>
        <v>1292079</v>
      </c>
      <c r="I356" s="6" t="str">
        <f>VLOOKUP(K356,'Customers VS CC'!$A$1:$G$9999,4,FALSE)</f>
        <v>AL mishraq project - saudico-Aluminum</v>
      </c>
      <c r="J356" s="6" t="str">
        <f t="shared" si="101"/>
        <v>AL mishraq project - saudico-Aluminum</v>
      </c>
      <c r="K356" s="6">
        <v>10254</v>
      </c>
      <c r="L356" s="6">
        <f>VLOOKUP(K356,'CC Odoo'!$A$1:$E$998,4,FALSE)</f>
        <v>1026</v>
      </c>
      <c r="M356" s="6" t="str">
        <f t="shared" si="86"/>
        <v>{"1026": 100.0}</v>
      </c>
      <c r="N356" s="6" t="str">
        <f t="shared" si="92"/>
        <v>4010202</v>
      </c>
      <c r="O356" s="7">
        <v>45518</v>
      </c>
      <c r="P356" s="7">
        <f t="shared" si="93"/>
        <v>45518</v>
      </c>
      <c r="R356" s="6" t="str">
        <f t="shared" si="87"/>
        <v>{"</v>
      </c>
      <c r="S356" s="6" t="str">
        <f t="shared" si="88"/>
        <v>"</v>
      </c>
      <c r="T356" s="6" t="str">
        <f t="shared" si="89"/>
        <v xml:space="preserve">: </v>
      </c>
      <c r="U356" s="6" t="str">
        <f t="shared" si="90"/>
        <v>100.0</v>
      </c>
      <c r="V356" s="6" t="str">
        <f t="shared" si="91"/>
        <v>}</v>
      </c>
      <c r="X356" s="10" t="str">
        <f t="shared" si="94"/>
        <v>15%</v>
      </c>
      <c r="Y356" s="6" t="str">
        <f t="shared" si="95"/>
        <v>صنف لتسجيل موازنة المبيعات 2024</v>
      </c>
      <c r="Z356" s="6">
        <f t="shared" si="96"/>
        <v>1</v>
      </c>
      <c r="AA356" s="29">
        <f t="shared" si="97"/>
        <v>1292079</v>
      </c>
    </row>
    <row r="357" spans="1:27" x14ac:dyDescent="0.2">
      <c r="A357" s="6" t="s">
        <v>795</v>
      </c>
      <c r="B357" s="7">
        <v>45444</v>
      </c>
      <c r="C357" s="7" t="str">
        <f t="shared" si="98"/>
        <v/>
      </c>
      <c r="D357" s="7">
        <v>45473</v>
      </c>
      <c r="E357" s="7" t="str">
        <f t="shared" si="99"/>
        <v/>
      </c>
      <c r="F357" s="7" t="str">
        <f t="shared" si="100"/>
        <v/>
      </c>
      <c r="G357" s="6">
        <v>258415.72740000003</v>
      </c>
      <c r="H357" s="9">
        <f t="shared" si="85"/>
        <v>258416</v>
      </c>
      <c r="I357" s="6" t="str">
        <f>VLOOKUP(K357,'Customers VS CC'!$A$1:$G$9999,4,FALSE)</f>
        <v>AL mishraq project - saudico-Aluminum</v>
      </c>
      <c r="J357" s="6" t="str">
        <f t="shared" si="101"/>
        <v/>
      </c>
      <c r="K357" s="6">
        <v>10254</v>
      </c>
      <c r="L357" s="6">
        <f>VLOOKUP(K357,'CC Odoo'!$A$1:$E$998,4,FALSE)</f>
        <v>1026</v>
      </c>
      <c r="M357" s="6" t="str">
        <f t="shared" si="86"/>
        <v>{"1026": 100.0}</v>
      </c>
      <c r="N357" s="6" t="str">
        <f t="shared" si="92"/>
        <v>101011002</v>
      </c>
      <c r="O357" s="7">
        <v>45518</v>
      </c>
      <c r="P357" s="7" t="str">
        <f t="shared" si="93"/>
        <v/>
      </c>
      <c r="R357" s="6" t="str">
        <f t="shared" si="87"/>
        <v>{"</v>
      </c>
      <c r="S357" s="6" t="str">
        <f t="shared" si="88"/>
        <v>"</v>
      </c>
      <c r="T357" s="6" t="str">
        <f t="shared" si="89"/>
        <v xml:space="preserve">: </v>
      </c>
      <c r="U357" s="6" t="str">
        <f t="shared" si="90"/>
        <v>100.0</v>
      </c>
      <c r="V357" s="6" t="str">
        <f t="shared" si="91"/>
        <v>}</v>
      </c>
      <c r="X357" s="10" t="str">
        <f t="shared" si="94"/>
        <v/>
      </c>
      <c r="Y357" s="6" t="str">
        <f t="shared" si="95"/>
        <v>خصم ضمان أعمال</v>
      </c>
      <c r="Z357" s="6">
        <f t="shared" si="96"/>
        <v>-1</v>
      </c>
      <c r="AA357" s="29">
        <f t="shared" si="97"/>
        <v>-258416</v>
      </c>
    </row>
    <row r="358" spans="1:27" x14ac:dyDescent="0.2">
      <c r="A358" s="6" t="s">
        <v>796</v>
      </c>
      <c r="B358" s="7">
        <v>45444</v>
      </c>
      <c r="C358" s="7" t="str">
        <f t="shared" si="98"/>
        <v/>
      </c>
      <c r="D358" s="7">
        <v>45473</v>
      </c>
      <c r="E358" s="7" t="str">
        <f t="shared" si="99"/>
        <v/>
      </c>
      <c r="F358" s="7" t="str">
        <f t="shared" si="100"/>
        <v/>
      </c>
      <c r="G358" s="6">
        <v>129207.86370000002</v>
      </c>
      <c r="H358" s="9">
        <f t="shared" si="85"/>
        <v>129208</v>
      </c>
      <c r="I358" s="6" t="str">
        <f>VLOOKUP(K358,'Customers VS CC'!$A$1:$G$9999,4,FALSE)</f>
        <v>AL mishraq project - saudico-Aluminum</v>
      </c>
      <c r="J358" s="6" t="str">
        <f t="shared" si="101"/>
        <v/>
      </c>
      <c r="K358" s="6">
        <v>10254</v>
      </c>
      <c r="L358" s="6">
        <f>VLOOKUP(K358,'CC Odoo'!$A$1:$E$998,4,FALSE)</f>
        <v>1026</v>
      </c>
      <c r="M358" s="6" t="str">
        <f t="shared" si="86"/>
        <v>{"1026": 100.0}</v>
      </c>
      <c r="N358" s="6" t="str">
        <f t="shared" si="92"/>
        <v>2010306</v>
      </c>
      <c r="O358" s="7">
        <v>45518</v>
      </c>
      <c r="P358" s="7" t="str">
        <f t="shared" si="93"/>
        <v/>
      </c>
      <c r="R358" s="6" t="str">
        <f t="shared" si="87"/>
        <v>{"</v>
      </c>
      <c r="S358" s="6" t="str">
        <f t="shared" si="88"/>
        <v>"</v>
      </c>
      <c r="T358" s="6" t="str">
        <f t="shared" si="89"/>
        <v xml:space="preserve">: </v>
      </c>
      <c r="U358" s="6" t="str">
        <f t="shared" si="90"/>
        <v>100.0</v>
      </c>
      <c r="V358" s="6" t="str">
        <f t="shared" si="91"/>
        <v>}</v>
      </c>
      <c r="X358" s="10" t="str">
        <f t="shared" si="94"/>
        <v>15%</v>
      </c>
      <c r="Y358" s="6" t="str">
        <f t="shared" si="95"/>
        <v>خصم دفعة مقدمة</v>
      </c>
      <c r="Z358" s="6">
        <f t="shared" si="96"/>
        <v>-1</v>
      </c>
      <c r="AA358" s="29">
        <f t="shared" si="97"/>
        <v>-129208</v>
      </c>
    </row>
    <row r="359" spans="1:27" x14ac:dyDescent="0.2">
      <c r="A359" s="6" t="s">
        <v>794</v>
      </c>
      <c r="B359" s="7">
        <v>45444</v>
      </c>
      <c r="C359" s="7">
        <f t="shared" si="98"/>
        <v>45444</v>
      </c>
      <c r="D359" s="7">
        <v>45473</v>
      </c>
      <c r="E359" s="7">
        <f t="shared" si="99"/>
        <v>45473</v>
      </c>
      <c r="F359" s="7">
        <f t="shared" si="100"/>
        <v>45473</v>
      </c>
      <c r="G359" s="6">
        <v>1247264.7420000001</v>
      </c>
      <c r="H359" s="9">
        <f t="shared" si="85"/>
        <v>1247265</v>
      </c>
      <c r="I359" s="6" t="str">
        <f>VLOOKUP(K359,'Customers VS CC'!$A$1:$G$9999,4,FALSE)</f>
        <v>AL mishraq project - saudico-Steel</v>
      </c>
      <c r="J359" s="6" t="str">
        <f t="shared" si="101"/>
        <v>AL mishraq project - saudico-Steel</v>
      </c>
      <c r="K359" s="6">
        <v>10253</v>
      </c>
      <c r="L359" s="6">
        <f>VLOOKUP(K359,'CC Odoo'!$A$1:$E$998,4,FALSE)</f>
        <v>1025</v>
      </c>
      <c r="M359" s="6" t="str">
        <f t="shared" si="86"/>
        <v>{"1025": 100.0}</v>
      </c>
      <c r="N359" s="6" t="str">
        <f t="shared" si="92"/>
        <v>4010202</v>
      </c>
      <c r="O359" s="7">
        <v>45518</v>
      </c>
      <c r="P359" s="7">
        <f t="shared" si="93"/>
        <v>45518</v>
      </c>
      <c r="R359" s="6" t="str">
        <f t="shared" si="87"/>
        <v>{"</v>
      </c>
      <c r="S359" s="6" t="str">
        <f t="shared" si="88"/>
        <v>"</v>
      </c>
      <c r="T359" s="6" t="str">
        <f t="shared" si="89"/>
        <v xml:space="preserve">: </v>
      </c>
      <c r="U359" s="6" t="str">
        <f t="shared" si="90"/>
        <v>100.0</v>
      </c>
      <c r="V359" s="6" t="str">
        <f t="shared" si="91"/>
        <v>}</v>
      </c>
      <c r="X359" s="10" t="str">
        <f t="shared" si="94"/>
        <v>15%</v>
      </c>
      <c r="Y359" s="6" t="str">
        <f t="shared" si="95"/>
        <v>صنف لتسجيل موازنة المبيعات 2024</v>
      </c>
      <c r="Z359" s="6">
        <f t="shared" si="96"/>
        <v>1</v>
      </c>
      <c r="AA359" s="29">
        <f t="shared" si="97"/>
        <v>1247265</v>
      </c>
    </row>
    <row r="360" spans="1:27" x14ac:dyDescent="0.2">
      <c r="A360" s="6" t="s">
        <v>795</v>
      </c>
      <c r="B360" s="7">
        <v>45444</v>
      </c>
      <c r="C360" s="7" t="str">
        <f t="shared" si="98"/>
        <v/>
      </c>
      <c r="D360" s="7">
        <v>45473</v>
      </c>
      <c r="E360" s="7" t="str">
        <f t="shared" si="99"/>
        <v/>
      </c>
      <c r="F360" s="7" t="str">
        <f t="shared" si="100"/>
        <v/>
      </c>
      <c r="G360" s="6">
        <v>498905.89680000005</v>
      </c>
      <c r="H360" s="9">
        <f t="shared" si="85"/>
        <v>498906</v>
      </c>
      <c r="I360" s="6" t="str">
        <f>VLOOKUP(K360,'Customers VS CC'!$A$1:$G$9999,4,FALSE)</f>
        <v>AL mishraq project - saudico-Steel</v>
      </c>
      <c r="J360" s="6" t="str">
        <f t="shared" si="101"/>
        <v/>
      </c>
      <c r="K360" s="6">
        <v>10253</v>
      </c>
      <c r="L360" s="6">
        <f>VLOOKUP(K360,'CC Odoo'!$A$1:$E$998,4,FALSE)</f>
        <v>1025</v>
      </c>
      <c r="M360" s="6" t="str">
        <f t="shared" si="86"/>
        <v>{"1025": 100.0}</v>
      </c>
      <c r="N360" s="6" t="str">
        <f t="shared" si="92"/>
        <v>101011002</v>
      </c>
      <c r="O360" s="7">
        <v>45518</v>
      </c>
      <c r="P360" s="7" t="str">
        <f t="shared" si="93"/>
        <v/>
      </c>
      <c r="R360" s="6" t="str">
        <f t="shared" si="87"/>
        <v>{"</v>
      </c>
      <c r="S360" s="6" t="str">
        <f t="shared" si="88"/>
        <v>"</v>
      </c>
      <c r="T360" s="6" t="str">
        <f t="shared" si="89"/>
        <v xml:space="preserve">: </v>
      </c>
      <c r="U360" s="6" t="str">
        <f t="shared" si="90"/>
        <v>100.0</v>
      </c>
      <c r="V360" s="6" t="str">
        <f t="shared" si="91"/>
        <v>}</v>
      </c>
      <c r="X360" s="10" t="str">
        <f t="shared" si="94"/>
        <v/>
      </c>
      <c r="Y360" s="6" t="str">
        <f t="shared" si="95"/>
        <v>خصم ضمان أعمال</v>
      </c>
      <c r="Z360" s="6">
        <f t="shared" si="96"/>
        <v>-1</v>
      </c>
      <c r="AA360" s="29">
        <f t="shared" si="97"/>
        <v>-498906</v>
      </c>
    </row>
    <row r="361" spans="1:27" x14ac:dyDescent="0.2">
      <c r="A361" s="6" t="s">
        <v>796</v>
      </c>
      <c r="B361" s="7">
        <v>45444</v>
      </c>
      <c r="C361" s="7" t="str">
        <f t="shared" si="98"/>
        <v/>
      </c>
      <c r="D361" s="7">
        <v>45473</v>
      </c>
      <c r="E361" s="7" t="str">
        <f t="shared" si="99"/>
        <v/>
      </c>
      <c r="F361" s="7" t="str">
        <f t="shared" si="100"/>
        <v/>
      </c>
      <c r="G361" s="6">
        <v>124726.47420000001</v>
      </c>
      <c r="H361" s="9">
        <f t="shared" si="85"/>
        <v>124726</v>
      </c>
      <c r="I361" s="6" t="str">
        <f>VLOOKUP(K361,'Customers VS CC'!$A$1:$G$9999,4,FALSE)</f>
        <v>AL mishraq project - saudico-Steel</v>
      </c>
      <c r="J361" s="6" t="str">
        <f t="shared" si="101"/>
        <v/>
      </c>
      <c r="K361" s="6">
        <v>10253</v>
      </c>
      <c r="L361" s="6">
        <f>VLOOKUP(K361,'CC Odoo'!$A$1:$E$998,4,FALSE)</f>
        <v>1025</v>
      </c>
      <c r="M361" s="6" t="str">
        <f t="shared" si="86"/>
        <v>{"1025": 100.0}</v>
      </c>
      <c r="N361" s="6" t="str">
        <f t="shared" si="92"/>
        <v>2010306</v>
      </c>
      <c r="O361" s="7">
        <v>45518</v>
      </c>
      <c r="P361" s="7" t="str">
        <f t="shared" si="93"/>
        <v/>
      </c>
      <c r="R361" s="6" t="str">
        <f t="shared" si="87"/>
        <v>{"</v>
      </c>
      <c r="S361" s="6" t="str">
        <f t="shared" si="88"/>
        <v>"</v>
      </c>
      <c r="T361" s="6" t="str">
        <f t="shared" si="89"/>
        <v xml:space="preserve">: </v>
      </c>
      <c r="U361" s="6" t="str">
        <f t="shared" si="90"/>
        <v>100.0</v>
      </c>
      <c r="V361" s="6" t="str">
        <f t="shared" si="91"/>
        <v>}</v>
      </c>
      <c r="X361" s="10" t="str">
        <f t="shared" si="94"/>
        <v>15%</v>
      </c>
      <c r="Y361" s="6" t="str">
        <f t="shared" si="95"/>
        <v>خصم دفعة مقدمة</v>
      </c>
      <c r="Z361" s="6">
        <f t="shared" si="96"/>
        <v>-1</v>
      </c>
      <c r="AA361" s="29">
        <f t="shared" si="97"/>
        <v>-124726</v>
      </c>
    </row>
    <row r="362" spans="1:27" x14ac:dyDescent="0.2">
      <c r="A362" s="6" t="s">
        <v>794</v>
      </c>
      <c r="B362" s="7">
        <v>45444</v>
      </c>
      <c r="C362" s="7">
        <f t="shared" si="98"/>
        <v>45444</v>
      </c>
      <c r="D362" s="7">
        <v>45473</v>
      </c>
      <c r="E362" s="7">
        <f t="shared" si="99"/>
        <v>45473</v>
      </c>
      <c r="F362" s="7">
        <f t="shared" si="100"/>
        <v>45473</v>
      </c>
      <c r="G362" s="6">
        <v>1350000</v>
      </c>
      <c r="H362" s="9">
        <f t="shared" si="85"/>
        <v>1350000</v>
      </c>
      <c r="I362" s="6" t="str">
        <f>VLOOKUP(K362,'Customers VS CC'!$A$1:$G$9999,4,FALSE)</f>
        <v>شركة نسما للصناعات المتحدة</v>
      </c>
      <c r="J362" s="6" t="str">
        <f t="shared" si="101"/>
        <v>شركة نسما للصناعات المتحدة</v>
      </c>
      <c r="K362" s="6">
        <v>10995</v>
      </c>
      <c r="L362" s="6">
        <f>VLOOKUP(K362,'CC Odoo'!$A$1:$E$998,4,FALSE)</f>
        <v>1108</v>
      </c>
      <c r="M362" s="6" t="str">
        <f t="shared" si="86"/>
        <v>{"1108": 100.0}</v>
      </c>
      <c r="N362" s="6" t="str">
        <f t="shared" si="92"/>
        <v>4010202</v>
      </c>
      <c r="O362" s="7">
        <v>45503</v>
      </c>
      <c r="P362" s="7">
        <f t="shared" si="93"/>
        <v>45503</v>
      </c>
      <c r="R362" s="6" t="str">
        <f t="shared" si="87"/>
        <v>{"</v>
      </c>
      <c r="S362" s="6" t="str">
        <f t="shared" si="88"/>
        <v>"</v>
      </c>
      <c r="T362" s="6" t="str">
        <f t="shared" si="89"/>
        <v xml:space="preserve">: </v>
      </c>
      <c r="U362" s="6" t="str">
        <f t="shared" si="90"/>
        <v>100.0</v>
      </c>
      <c r="V362" s="6" t="str">
        <f t="shared" si="91"/>
        <v>}</v>
      </c>
      <c r="X362" s="10" t="str">
        <f t="shared" si="94"/>
        <v>15%</v>
      </c>
      <c r="Y362" s="6" t="str">
        <f t="shared" si="95"/>
        <v>صنف لتسجيل موازنة المبيعات 2024</v>
      </c>
      <c r="Z362" s="6">
        <f t="shared" si="96"/>
        <v>1</v>
      </c>
      <c r="AA362" s="29">
        <f t="shared" si="97"/>
        <v>1350000</v>
      </c>
    </row>
    <row r="363" spans="1:27" x14ac:dyDescent="0.2">
      <c r="A363" s="6" t="s">
        <v>794</v>
      </c>
      <c r="B363" s="7">
        <v>45444</v>
      </c>
      <c r="C363" s="7">
        <f t="shared" si="98"/>
        <v>45444</v>
      </c>
      <c r="D363" s="7">
        <v>45473</v>
      </c>
      <c r="E363" s="7">
        <f t="shared" si="99"/>
        <v>45473</v>
      </c>
      <c r="F363" s="7">
        <f t="shared" si="100"/>
        <v>45473</v>
      </c>
      <c r="G363" s="6">
        <v>3670431</v>
      </c>
      <c r="H363" s="9">
        <f t="shared" si="85"/>
        <v>3670431</v>
      </c>
      <c r="I363" s="6" t="str">
        <f>VLOOKUP(K363,'Customers VS CC'!$A$1:$G$9999,4,FALSE)</f>
        <v>THE RED SEA REAL ESTATE COMPANY</v>
      </c>
      <c r="J363" s="6" t="str">
        <f t="shared" si="101"/>
        <v>THE RED SEA REAL ESTATE COMPANY</v>
      </c>
      <c r="K363" s="6">
        <v>10259</v>
      </c>
      <c r="L363" s="6">
        <f>VLOOKUP(K363,'CC Odoo'!$A$1:$E$998,4,FALSE)</f>
        <v>1031</v>
      </c>
      <c r="M363" s="6" t="str">
        <f t="shared" si="86"/>
        <v>{"1031": 100.0}</v>
      </c>
      <c r="N363" s="6" t="str">
        <f t="shared" si="92"/>
        <v>4010202</v>
      </c>
      <c r="O363" s="7">
        <v>45503</v>
      </c>
      <c r="P363" s="7">
        <f t="shared" si="93"/>
        <v>45503</v>
      </c>
      <c r="R363" s="6" t="str">
        <f t="shared" si="87"/>
        <v>{"</v>
      </c>
      <c r="S363" s="6" t="str">
        <f t="shared" si="88"/>
        <v>"</v>
      </c>
      <c r="T363" s="6" t="str">
        <f t="shared" si="89"/>
        <v xml:space="preserve">: </v>
      </c>
      <c r="U363" s="6" t="str">
        <f t="shared" si="90"/>
        <v>100.0</v>
      </c>
      <c r="V363" s="6" t="str">
        <f t="shared" si="91"/>
        <v>}</v>
      </c>
      <c r="X363" s="10" t="str">
        <f t="shared" si="94"/>
        <v>15%</v>
      </c>
      <c r="Y363" s="6" t="str">
        <f t="shared" si="95"/>
        <v>صنف لتسجيل موازنة المبيعات 2024</v>
      </c>
      <c r="Z363" s="6">
        <f t="shared" si="96"/>
        <v>1</v>
      </c>
      <c r="AA363" s="29">
        <f t="shared" si="97"/>
        <v>3670431</v>
      </c>
    </row>
    <row r="364" spans="1:27" x14ac:dyDescent="0.2">
      <c r="A364" s="6" t="s">
        <v>795</v>
      </c>
      <c r="B364" s="7">
        <v>45444</v>
      </c>
      <c r="C364" s="7" t="str">
        <f t="shared" si="98"/>
        <v/>
      </c>
      <c r="D364" s="7">
        <v>45473</v>
      </c>
      <c r="E364" s="7" t="str">
        <f t="shared" si="99"/>
        <v/>
      </c>
      <c r="F364" s="7" t="str">
        <f t="shared" si="100"/>
        <v/>
      </c>
      <c r="G364" s="6">
        <v>367043.10000000003</v>
      </c>
      <c r="H364" s="9">
        <f t="shared" si="85"/>
        <v>367043</v>
      </c>
      <c r="I364" s="6" t="str">
        <f>VLOOKUP(K364,'Customers VS CC'!$A$1:$G$9999,4,FALSE)</f>
        <v>THE RED SEA REAL ESTATE COMPANY</v>
      </c>
      <c r="J364" s="6" t="str">
        <f t="shared" si="101"/>
        <v/>
      </c>
      <c r="K364" s="6">
        <v>10259</v>
      </c>
      <c r="L364" s="6">
        <f>VLOOKUP(K364,'CC Odoo'!$A$1:$E$998,4,FALSE)</f>
        <v>1031</v>
      </c>
      <c r="M364" s="6" t="str">
        <f t="shared" si="86"/>
        <v>{"1031": 100.0}</v>
      </c>
      <c r="N364" s="6" t="str">
        <f t="shared" si="92"/>
        <v>101011002</v>
      </c>
      <c r="O364" s="7">
        <v>45503</v>
      </c>
      <c r="P364" s="7" t="str">
        <f t="shared" si="93"/>
        <v/>
      </c>
      <c r="R364" s="6" t="str">
        <f t="shared" si="87"/>
        <v>{"</v>
      </c>
      <c r="S364" s="6" t="str">
        <f t="shared" si="88"/>
        <v>"</v>
      </c>
      <c r="T364" s="6" t="str">
        <f t="shared" si="89"/>
        <v xml:space="preserve">: </v>
      </c>
      <c r="U364" s="6" t="str">
        <f t="shared" si="90"/>
        <v>100.0</v>
      </c>
      <c r="V364" s="6" t="str">
        <f t="shared" si="91"/>
        <v>}</v>
      </c>
      <c r="X364" s="10" t="str">
        <f t="shared" si="94"/>
        <v/>
      </c>
      <c r="Y364" s="6" t="str">
        <f t="shared" si="95"/>
        <v>خصم ضمان أعمال</v>
      </c>
      <c r="Z364" s="6">
        <f t="shared" si="96"/>
        <v>-1</v>
      </c>
      <c r="AA364" s="29">
        <f t="shared" si="97"/>
        <v>-367043</v>
      </c>
    </row>
    <row r="365" spans="1:27" x14ac:dyDescent="0.2">
      <c r="A365" s="6" t="s">
        <v>796</v>
      </c>
      <c r="B365" s="7">
        <v>45444</v>
      </c>
      <c r="C365" s="7" t="str">
        <f t="shared" si="98"/>
        <v/>
      </c>
      <c r="D365" s="7">
        <v>45473</v>
      </c>
      <c r="E365" s="7" t="str">
        <f t="shared" si="99"/>
        <v/>
      </c>
      <c r="F365" s="7" t="str">
        <f t="shared" si="100"/>
        <v/>
      </c>
      <c r="G365" s="6">
        <v>36704.310000000005</v>
      </c>
      <c r="H365" s="9">
        <f t="shared" si="85"/>
        <v>36704</v>
      </c>
      <c r="I365" s="6" t="str">
        <f>VLOOKUP(K365,'Customers VS CC'!$A$1:$G$9999,4,FALSE)</f>
        <v>THE RED SEA REAL ESTATE COMPANY</v>
      </c>
      <c r="J365" s="6" t="str">
        <f t="shared" si="101"/>
        <v/>
      </c>
      <c r="K365" s="6">
        <v>10259</v>
      </c>
      <c r="L365" s="6">
        <f>VLOOKUP(K365,'CC Odoo'!$A$1:$E$998,4,FALSE)</f>
        <v>1031</v>
      </c>
      <c r="M365" s="6" t="str">
        <f t="shared" si="86"/>
        <v>{"1031": 100.0}</v>
      </c>
      <c r="N365" s="6" t="str">
        <f t="shared" si="92"/>
        <v>2010306</v>
      </c>
      <c r="O365" s="7">
        <v>45503</v>
      </c>
      <c r="P365" s="7" t="str">
        <f t="shared" si="93"/>
        <v/>
      </c>
      <c r="R365" s="6" t="str">
        <f t="shared" si="87"/>
        <v>{"</v>
      </c>
      <c r="S365" s="6" t="str">
        <f t="shared" si="88"/>
        <v>"</v>
      </c>
      <c r="T365" s="6" t="str">
        <f t="shared" si="89"/>
        <v xml:space="preserve">: </v>
      </c>
      <c r="U365" s="6" t="str">
        <f t="shared" si="90"/>
        <v>100.0</v>
      </c>
      <c r="V365" s="6" t="str">
        <f t="shared" si="91"/>
        <v>}</v>
      </c>
      <c r="X365" s="10" t="str">
        <f t="shared" si="94"/>
        <v>15%</v>
      </c>
      <c r="Y365" s="6" t="str">
        <f t="shared" si="95"/>
        <v>خصم دفعة مقدمة</v>
      </c>
      <c r="Z365" s="6">
        <f t="shared" si="96"/>
        <v>-1</v>
      </c>
      <c r="AA365" s="29">
        <f t="shared" si="97"/>
        <v>-36704</v>
      </c>
    </row>
    <row r="366" spans="1:27" x14ac:dyDescent="0.2">
      <c r="A366" s="6" t="s">
        <v>794</v>
      </c>
      <c r="B366" s="7">
        <v>45444</v>
      </c>
      <c r="C366" s="7">
        <f t="shared" si="98"/>
        <v>45444</v>
      </c>
      <c r="D366" s="7">
        <v>45473</v>
      </c>
      <c r="E366" s="7">
        <f t="shared" si="99"/>
        <v>45473</v>
      </c>
      <c r="F366" s="7">
        <f t="shared" si="100"/>
        <v>45473</v>
      </c>
      <c r="G366" s="6">
        <v>2000000</v>
      </c>
      <c r="H366" s="9">
        <f t="shared" si="85"/>
        <v>2000000</v>
      </c>
      <c r="I366" s="6" t="str">
        <f>VLOOKUP(K366,'Customers VS CC'!$A$1:$G$9999,4,FALSE)</f>
        <v>HASSAN ALLAM CONSTRUCTION</v>
      </c>
      <c r="J366" s="6" t="str">
        <f t="shared" si="101"/>
        <v>HASSAN ALLAM CONSTRUCTION</v>
      </c>
      <c r="K366" s="6">
        <v>10262</v>
      </c>
      <c r="L366" s="6">
        <f>VLOOKUP(K366,'CC Odoo'!$A$1:$E$998,4,FALSE)</f>
        <v>1034</v>
      </c>
      <c r="M366" s="6" t="str">
        <f t="shared" si="86"/>
        <v>{"1034": 100.0}</v>
      </c>
      <c r="N366" s="6" t="str">
        <f t="shared" si="92"/>
        <v>4010202</v>
      </c>
      <c r="O366" s="7">
        <v>45487</v>
      </c>
      <c r="P366" s="7">
        <f t="shared" si="93"/>
        <v>45487</v>
      </c>
      <c r="R366" s="6" t="str">
        <f t="shared" si="87"/>
        <v>{"</v>
      </c>
      <c r="S366" s="6" t="str">
        <f t="shared" si="88"/>
        <v>"</v>
      </c>
      <c r="T366" s="6" t="str">
        <f t="shared" si="89"/>
        <v xml:space="preserve">: </v>
      </c>
      <c r="U366" s="6" t="str">
        <f t="shared" si="90"/>
        <v>100.0</v>
      </c>
      <c r="V366" s="6" t="str">
        <f t="shared" si="91"/>
        <v>}</v>
      </c>
      <c r="X366" s="10" t="str">
        <f t="shared" si="94"/>
        <v>15%</v>
      </c>
      <c r="Y366" s="6" t="str">
        <f t="shared" si="95"/>
        <v>صنف لتسجيل موازنة المبيعات 2024</v>
      </c>
      <c r="Z366" s="6">
        <f t="shared" si="96"/>
        <v>1</v>
      </c>
      <c r="AA366" s="29">
        <f t="shared" si="97"/>
        <v>2000000</v>
      </c>
    </row>
    <row r="367" spans="1:27" x14ac:dyDescent="0.2">
      <c r="A367" s="6" t="s">
        <v>795</v>
      </c>
      <c r="B367" s="7">
        <v>45444</v>
      </c>
      <c r="C367" s="7" t="str">
        <f t="shared" si="98"/>
        <v/>
      </c>
      <c r="D367" s="7">
        <v>45473</v>
      </c>
      <c r="E367" s="7" t="str">
        <f t="shared" si="99"/>
        <v/>
      </c>
      <c r="F367" s="7" t="str">
        <f t="shared" si="100"/>
        <v/>
      </c>
      <c r="G367" s="6">
        <v>400000</v>
      </c>
      <c r="H367" s="9">
        <f t="shared" si="85"/>
        <v>400000</v>
      </c>
      <c r="I367" s="6" t="str">
        <f>VLOOKUP(K367,'Customers VS CC'!$A$1:$G$9999,4,FALSE)</f>
        <v>HASSAN ALLAM CONSTRUCTION</v>
      </c>
      <c r="J367" s="6" t="str">
        <f t="shared" si="101"/>
        <v/>
      </c>
      <c r="K367" s="6">
        <v>10262</v>
      </c>
      <c r="L367" s="6">
        <f>VLOOKUP(K367,'CC Odoo'!$A$1:$E$998,4,FALSE)</f>
        <v>1034</v>
      </c>
      <c r="M367" s="6" t="str">
        <f t="shared" si="86"/>
        <v>{"1034": 100.0}</v>
      </c>
      <c r="N367" s="6" t="str">
        <f t="shared" si="92"/>
        <v>101011002</v>
      </c>
      <c r="O367" s="7">
        <v>45487</v>
      </c>
      <c r="P367" s="7" t="str">
        <f t="shared" si="93"/>
        <v/>
      </c>
      <c r="R367" s="6" t="str">
        <f t="shared" si="87"/>
        <v>{"</v>
      </c>
      <c r="S367" s="6" t="str">
        <f t="shared" si="88"/>
        <v>"</v>
      </c>
      <c r="T367" s="6" t="str">
        <f t="shared" si="89"/>
        <v xml:space="preserve">: </v>
      </c>
      <c r="U367" s="6" t="str">
        <f t="shared" si="90"/>
        <v>100.0</v>
      </c>
      <c r="V367" s="6" t="str">
        <f t="shared" si="91"/>
        <v>}</v>
      </c>
      <c r="X367" s="10" t="str">
        <f t="shared" si="94"/>
        <v/>
      </c>
      <c r="Y367" s="6" t="str">
        <f t="shared" si="95"/>
        <v>خصم ضمان أعمال</v>
      </c>
      <c r="Z367" s="6">
        <f t="shared" si="96"/>
        <v>-1</v>
      </c>
      <c r="AA367" s="29">
        <f t="shared" si="97"/>
        <v>-400000</v>
      </c>
    </row>
    <row r="368" spans="1:27" x14ac:dyDescent="0.2">
      <c r="A368" s="6" t="s">
        <v>796</v>
      </c>
      <c r="B368" s="7">
        <v>45444</v>
      </c>
      <c r="C368" s="7" t="str">
        <f t="shared" si="98"/>
        <v/>
      </c>
      <c r="D368" s="7">
        <v>45473</v>
      </c>
      <c r="E368" s="7" t="str">
        <f t="shared" si="99"/>
        <v/>
      </c>
      <c r="F368" s="7" t="str">
        <f t="shared" si="100"/>
        <v/>
      </c>
      <c r="G368" s="6">
        <v>100000</v>
      </c>
      <c r="H368" s="9">
        <f t="shared" si="85"/>
        <v>100000</v>
      </c>
      <c r="I368" s="6" t="str">
        <f>VLOOKUP(K368,'Customers VS CC'!$A$1:$G$9999,4,FALSE)</f>
        <v>HASSAN ALLAM CONSTRUCTION</v>
      </c>
      <c r="J368" s="6" t="str">
        <f t="shared" si="101"/>
        <v/>
      </c>
      <c r="K368" s="6">
        <v>10262</v>
      </c>
      <c r="L368" s="6">
        <f>VLOOKUP(K368,'CC Odoo'!$A$1:$E$998,4,FALSE)</f>
        <v>1034</v>
      </c>
      <c r="M368" s="6" t="str">
        <f t="shared" si="86"/>
        <v>{"1034": 100.0}</v>
      </c>
      <c r="N368" s="6" t="str">
        <f t="shared" si="92"/>
        <v>2010306</v>
      </c>
      <c r="O368" s="7">
        <v>45487</v>
      </c>
      <c r="P368" s="7" t="str">
        <f t="shared" si="93"/>
        <v/>
      </c>
      <c r="R368" s="6" t="str">
        <f t="shared" si="87"/>
        <v>{"</v>
      </c>
      <c r="S368" s="6" t="str">
        <f t="shared" si="88"/>
        <v>"</v>
      </c>
      <c r="T368" s="6" t="str">
        <f t="shared" si="89"/>
        <v xml:space="preserve">: </v>
      </c>
      <c r="U368" s="6" t="str">
        <f t="shared" si="90"/>
        <v>100.0</v>
      </c>
      <c r="V368" s="6" t="str">
        <f t="shared" si="91"/>
        <v>}</v>
      </c>
      <c r="X368" s="10" t="str">
        <f t="shared" si="94"/>
        <v>15%</v>
      </c>
      <c r="Y368" s="6" t="str">
        <f t="shared" si="95"/>
        <v>خصم دفعة مقدمة</v>
      </c>
      <c r="Z368" s="6">
        <f t="shared" si="96"/>
        <v>-1</v>
      </c>
      <c r="AA368" s="29">
        <f t="shared" si="97"/>
        <v>-100000</v>
      </c>
    </row>
    <row r="369" spans="1:27" x14ac:dyDescent="0.2">
      <c r="A369" s="6" t="s">
        <v>794</v>
      </c>
      <c r="B369" s="7">
        <v>45444</v>
      </c>
      <c r="C369" s="7">
        <f t="shared" si="98"/>
        <v>45444</v>
      </c>
      <c r="D369" s="7">
        <v>45473</v>
      </c>
      <c r="E369" s="7">
        <f t="shared" si="99"/>
        <v>45473</v>
      </c>
      <c r="F369" s="7">
        <f t="shared" si="100"/>
        <v>45473</v>
      </c>
      <c r="G369" s="6">
        <v>1606668.5578047337</v>
      </c>
      <c r="H369" s="9">
        <f t="shared" si="85"/>
        <v>1606669</v>
      </c>
      <c r="I369" s="6" t="str">
        <f>VLOOKUP(K369,'Customers VS CC'!$A$1:$G$9999,4,FALSE)</f>
        <v>شركة الخريجى للتجارة و المقاولات</v>
      </c>
      <c r="J369" s="6" t="str">
        <f t="shared" si="101"/>
        <v>شركة الخريجى للتجارة و المقاولات</v>
      </c>
      <c r="K369" s="6">
        <v>10239</v>
      </c>
      <c r="L369" s="6">
        <f>VLOOKUP(K369,'CC Odoo'!$A$1:$E$998,4,FALSE)</f>
        <v>1011</v>
      </c>
      <c r="M369" s="6" t="str">
        <f t="shared" si="86"/>
        <v>{"1011": 100.0}</v>
      </c>
      <c r="N369" s="6" t="str">
        <f t="shared" si="92"/>
        <v>4010202</v>
      </c>
      <c r="O369" s="7">
        <v>45503</v>
      </c>
      <c r="P369" s="7">
        <f t="shared" si="93"/>
        <v>45503</v>
      </c>
      <c r="R369" s="6" t="str">
        <f t="shared" si="87"/>
        <v>{"</v>
      </c>
      <c r="S369" s="6" t="str">
        <f t="shared" si="88"/>
        <v>"</v>
      </c>
      <c r="T369" s="6" t="str">
        <f t="shared" si="89"/>
        <v xml:space="preserve">: </v>
      </c>
      <c r="U369" s="6" t="str">
        <f t="shared" si="90"/>
        <v>100.0</v>
      </c>
      <c r="V369" s="6" t="str">
        <f t="shared" si="91"/>
        <v>}</v>
      </c>
      <c r="X369" s="10" t="str">
        <f t="shared" si="94"/>
        <v>15%</v>
      </c>
      <c r="Y369" s="6" t="str">
        <f t="shared" si="95"/>
        <v>صنف لتسجيل موازنة المبيعات 2024</v>
      </c>
      <c r="Z369" s="6">
        <f t="shared" si="96"/>
        <v>1</v>
      </c>
      <c r="AA369" s="29">
        <f t="shared" si="97"/>
        <v>1606669</v>
      </c>
    </row>
    <row r="370" spans="1:27" x14ac:dyDescent="0.2">
      <c r="A370" s="6" t="s">
        <v>795</v>
      </c>
      <c r="B370" s="7">
        <v>45444</v>
      </c>
      <c r="C370" s="7" t="str">
        <f t="shared" si="98"/>
        <v/>
      </c>
      <c r="D370" s="7">
        <v>45473</v>
      </c>
      <c r="E370" s="7" t="str">
        <f t="shared" si="99"/>
        <v/>
      </c>
      <c r="F370" s="7" t="str">
        <f t="shared" si="100"/>
        <v/>
      </c>
      <c r="G370" s="6">
        <v>401667.13945118344</v>
      </c>
      <c r="H370" s="9">
        <f t="shared" si="85"/>
        <v>401667</v>
      </c>
      <c r="I370" s="6" t="str">
        <f>VLOOKUP(K370,'Customers VS CC'!$A$1:$G$9999,4,FALSE)</f>
        <v>شركة الخريجى للتجارة و المقاولات</v>
      </c>
      <c r="J370" s="6" t="str">
        <f t="shared" si="101"/>
        <v/>
      </c>
      <c r="K370" s="6">
        <v>10239</v>
      </c>
      <c r="L370" s="6">
        <f>VLOOKUP(K370,'CC Odoo'!$A$1:$E$998,4,FALSE)</f>
        <v>1011</v>
      </c>
      <c r="M370" s="6" t="str">
        <f t="shared" si="86"/>
        <v>{"1011": 100.0}</v>
      </c>
      <c r="N370" s="6" t="str">
        <f t="shared" si="92"/>
        <v>101011002</v>
      </c>
      <c r="O370" s="7">
        <v>45503</v>
      </c>
      <c r="P370" s="7" t="str">
        <f t="shared" si="93"/>
        <v/>
      </c>
      <c r="R370" s="6" t="str">
        <f t="shared" si="87"/>
        <v>{"</v>
      </c>
      <c r="S370" s="6" t="str">
        <f t="shared" si="88"/>
        <v>"</v>
      </c>
      <c r="T370" s="6" t="str">
        <f t="shared" si="89"/>
        <v xml:space="preserve">: </v>
      </c>
      <c r="U370" s="6" t="str">
        <f t="shared" si="90"/>
        <v>100.0</v>
      </c>
      <c r="V370" s="6" t="str">
        <f t="shared" si="91"/>
        <v>}</v>
      </c>
      <c r="X370" s="10" t="str">
        <f t="shared" si="94"/>
        <v/>
      </c>
      <c r="Y370" s="6" t="str">
        <f t="shared" si="95"/>
        <v>خصم ضمان أعمال</v>
      </c>
      <c r="Z370" s="6">
        <f t="shared" si="96"/>
        <v>-1</v>
      </c>
      <c r="AA370" s="29">
        <f t="shared" si="97"/>
        <v>-401667</v>
      </c>
    </row>
    <row r="371" spans="1:27" x14ac:dyDescent="0.2">
      <c r="A371" s="6" t="s">
        <v>796</v>
      </c>
      <c r="B371" s="7">
        <v>45444</v>
      </c>
      <c r="C371" s="7" t="str">
        <f t="shared" si="98"/>
        <v/>
      </c>
      <c r="D371" s="7">
        <v>45473</v>
      </c>
      <c r="E371" s="7" t="str">
        <f t="shared" si="99"/>
        <v/>
      </c>
      <c r="F371" s="7" t="str">
        <f t="shared" si="100"/>
        <v/>
      </c>
      <c r="G371" s="6">
        <v>160666.85578047339</v>
      </c>
      <c r="H371" s="9">
        <f t="shared" si="85"/>
        <v>160667</v>
      </c>
      <c r="I371" s="6" t="str">
        <f>VLOOKUP(K371,'Customers VS CC'!$A$1:$G$9999,4,FALSE)</f>
        <v>شركة الخريجى للتجارة و المقاولات</v>
      </c>
      <c r="J371" s="6" t="str">
        <f t="shared" si="101"/>
        <v/>
      </c>
      <c r="K371" s="6">
        <v>10239</v>
      </c>
      <c r="L371" s="6">
        <f>VLOOKUP(K371,'CC Odoo'!$A$1:$E$998,4,FALSE)</f>
        <v>1011</v>
      </c>
      <c r="M371" s="6" t="str">
        <f t="shared" si="86"/>
        <v>{"1011": 100.0}</v>
      </c>
      <c r="N371" s="6" t="str">
        <f t="shared" si="92"/>
        <v>2010306</v>
      </c>
      <c r="O371" s="7">
        <v>45503</v>
      </c>
      <c r="P371" s="7" t="str">
        <f t="shared" si="93"/>
        <v/>
      </c>
      <c r="R371" s="6" t="str">
        <f t="shared" si="87"/>
        <v>{"</v>
      </c>
      <c r="S371" s="6" t="str">
        <f t="shared" si="88"/>
        <v>"</v>
      </c>
      <c r="T371" s="6" t="str">
        <f t="shared" si="89"/>
        <v xml:space="preserve">: </v>
      </c>
      <c r="U371" s="6" t="str">
        <f t="shared" si="90"/>
        <v>100.0</v>
      </c>
      <c r="V371" s="6" t="str">
        <f t="shared" si="91"/>
        <v>}</v>
      </c>
      <c r="X371" s="10" t="str">
        <f t="shared" si="94"/>
        <v>15%</v>
      </c>
      <c r="Y371" s="6" t="str">
        <f t="shared" si="95"/>
        <v>خصم دفعة مقدمة</v>
      </c>
      <c r="Z371" s="6">
        <f t="shared" si="96"/>
        <v>-1</v>
      </c>
      <c r="AA371" s="29">
        <f t="shared" si="97"/>
        <v>-160667</v>
      </c>
    </row>
    <row r="372" spans="1:27" x14ac:dyDescent="0.2">
      <c r="A372" s="6" t="s">
        <v>794</v>
      </c>
      <c r="B372" s="7">
        <v>45444</v>
      </c>
      <c r="C372" s="7">
        <f t="shared" si="98"/>
        <v>45444</v>
      </c>
      <c r="D372" s="7">
        <v>45473</v>
      </c>
      <c r="E372" s="7">
        <f t="shared" si="99"/>
        <v>45473</v>
      </c>
      <c r="F372" s="7">
        <f t="shared" si="100"/>
        <v>45473</v>
      </c>
      <c r="G372" s="6">
        <v>3557016.9121834915</v>
      </c>
      <c r="H372" s="9">
        <f t="shared" si="85"/>
        <v>3557017</v>
      </c>
      <c r="I372" s="6" t="str">
        <f>VLOOKUP(K372,'Customers VS CC'!$A$1:$G$9999,4,FALSE)</f>
        <v>شركة محمد محمد الراشد للتجارة والمقاولات</v>
      </c>
      <c r="J372" s="6" t="str">
        <f t="shared" si="101"/>
        <v>شركة محمد محمد الراشد للتجارة والمقاولات</v>
      </c>
      <c r="K372" s="6">
        <v>10247</v>
      </c>
      <c r="L372" s="6">
        <f>VLOOKUP(K372,'CC Odoo'!$A$1:$E$998,4,FALSE)</f>
        <v>1019</v>
      </c>
      <c r="M372" s="6" t="str">
        <f t="shared" si="86"/>
        <v>{"1019": 100.0}</v>
      </c>
      <c r="N372" s="6" t="str">
        <f t="shared" si="92"/>
        <v>4010202</v>
      </c>
      <c r="O372" s="7">
        <v>45480</v>
      </c>
      <c r="P372" s="7">
        <f t="shared" si="93"/>
        <v>45480</v>
      </c>
      <c r="R372" s="6" t="str">
        <f t="shared" si="87"/>
        <v>{"</v>
      </c>
      <c r="S372" s="6" t="str">
        <f t="shared" si="88"/>
        <v>"</v>
      </c>
      <c r="T372" s="6" t="str">
        <f t="shared" si="89"/>
        <v xml:space="preserve">: </v>
      </c>
      <c r="U372" s="6" t="str">
        <f t="shared" si="90"/>
        <v>100.0</v>
      </c>
      <c r="V372" s="6" t="str">
        <f t="shared" si="91"/>
        <v>}</v>
      </c>
      <c r="X372" s="10" t="str">
        <f t="shared" si="94"/>
        <v>15%</v>
      </c>
      <c r="Y372" s="6" t="str">
        <f t="shared" si="95"/>
        <v>صنف لتسجيل موازنة المبيعات 2024</v>
      </c>
      <c r="Z372" s="6">
        <f t="shared" si="96"/>
        <v>1</v>
      </c>
      <c r="AA372" s="29">
        <f t="shared" si="97"/>
        <v>3557017</v>
      </c>
    </row>
    <row r="373" spans="1:27" x14ac:dyDescent="0.2">
      <c r="A373" s="6" t="s">
        <v>795</v>
      </c>
      <c r="B373" s="7">
        <v>45444</v>
      </c>
      <c r="C373" s="7" t="str">
        <f t="shared" si="98"/>
        <v/>
      </c>
      <c r="D373" s="7">
        <v>45473</v>
      </c>
      <c r="E373" s="7" t="str">
        <f t="shared" si="99"/>
        <v/>
      </c>
      <c r="F373" s="7" t="str">
        <f t="shared" si="100"/>
        <v/>
      </c>
      <c r="G373" s="6">
        <v>711403.3824366983</v>
      </c>
      <c r="H373" s="9">
        <f t="shared" si="85"/>
        <v>711403</v>
      </c>
      <c r="I373" s="6" t="str">
        <f>VLOOKUP(K373,'Customers VS CC'!$A$1:$G$9999,4,FALSE)</f>
        <v>شركة محمد محمد الراشد للتجارة والمقاولات</v>
      </c>
      <c r="J373" s="6" t="str">
        <f t="shared" si="101"/>
        <v/>
      </c>
      <c r="K373" s="6">
        <v>10247</v>
      </c>
      <c r="L373" s="6">
        <f>VLOOKUP(K373,'CC Odoo'!$A$1:$E$998,4,FALSE)</f>
        <v>1019</v>
      </c>
      <c r="M373" s="6" t="str">
        <f t="shared" si="86"/>
        <v>{"1019": 100.0}</v>
      </c>
      <c r="N373" s="6" t="str">
        <f t="shared" si="92"/>
        <v>101011002</v>
      </c>
      <c r="O373" s="7">
        <v>45480</v>
      </c>
      <c r="P373" s="7" t="str">
        <f t="shared" si="93"/>
        <v/>
      </c>
      <c r="R373" s="6" t="str">
        <f t="shared" si="87"/>
        <v>{"</v>
      </c>
      <c r="S373" s="6" t="str">
        <f t="shared" si="88"/>
        <v>"</v>
      </c>
      <c r="T373" s="6" t="str">
        <f t="shared" si="89"/>
        <v xml:space="preserve">: </v>
      </c>
      <c r="U373" s="6" t="str">
        <f t="shared" si="90"/>
        <v>100.0</v>
      </c>
      <c r="V373" s="6" t="str">
        <f t="shared" si="91"/>
        <v>}</v>
      </c>
      <c r="X373" s="10" t="str">
        <f t="shared" si="94"/>
        <v/>
      </c>
      <c r="Y373" s="6" t="str">
        <f t="shared" si="95"/>
        <v>خصم ضمان أعمال</v>
      </c>
      <c r="Z373" s="6">
        <f t="shared" si="96"/>
        <v>-1</v>
      </c>
      <c r="AA373" s="29">
        <f t="shared" si="97"/>
        <v>-711403</v>
      </c>
    </row>
    <row r="374" spans="1:27" x14ac:dyDescent="0.2">
      <c r="A374" s="6" t="s">
        <v>796</v>
      </c>
      <c r="B374" s="7">
        <v>45444</v>
      </c>
      <c r="C374" s="7" t="str">
        <f t="shared" si="98"/>
        <v/>
      </c>
      <c r="D374" s="7">
        <v>45473</v>
      </c>
      <c r="E374" s="7" t="str">
        <f t="shared" si="99"/>
        <v/>
      </c>
      <c r="F374" s="7" t="str">
        <f t="shared" si="100"/>
        <v/>
      </c>
      <c r="G374" s="6">
        <v>355701.69121834915</v>
      </c>
      <c r="H374" s="9">
        <f t="shared" si="85"/>
        <v>355702</v>
      </c>
      <c r="I374" s="6" t="str">
        <f>VLOOKUP(K374,'Customers VS CC'!$A$1:$G$9999,4,FALSE)</f>
        <v>شركة محمد محمد الراشد للتجارة والمقاولات</v>
      </c>
      <c r="J374" s="6" t="str">
        <f t="shared" si="101"/>
        <v/>
      </c>
      <c r="K374" s="6">
        <v>10247</v>
      </c>
      <c r="L374" s="6">
        <f>VLOOKUP(K374,'CC Odoo'!$A$1:$E$998,4,FALSE)</f>
        <v>1019</v>
      </c>
      <c r="M374" s="6" t="str">
        <f t="shared" si="86"/>
        <v>{"1019": 100.0}</v>
      </c>
      <c r="N374" s="6" t="str">
        <f t="shared" si="92"/>
        <v>2010306</v>
      </c>
      <c r="O374" s="7">
        <v>45480</v>
      </c>
      <c r="P374" s="7" t="str">
        <f t="shared" si="93"/>
        <v/>
      </c>
      <c r="R374" s="6" t="str">
        <f t="shared" si="87"/>
        <v>{"</v>
      </c>
      <c r="S374" s="6" t="str">
        <f t="shared" si="88"/>
        <v>"</v>
      </c>
      <c r="T374" s="6" t="str">
        <f t="shared" si="89"/>
        <v xml:space="preserve">: </v>
      </c>
      <c r="U374" s="6" t="str">
        <f t="shared" si="90"/>
        <v>100.0</v>
      </c>
      <c r="V374" s="6" t="str">
        <f t="shared" si="91"/>
        <v>}</v>
      </c>
      <c r="X374" s="10" t="str">
        <f t="shared" si="94"/>
        <v>15%</v>
      </c>
      <c r="Y374" s="6" t="str">
        <f t="shared" si="95"/>
        <v>خصم دفعة مقدمة</v>
      </c>
      <c r="Z374" s="6">
        <f t="shared" si="96"/>
        <v>-1</v>
      </c>
      <c r="AA374" s="29">
        <f t="shared" si="97"/>
        <v>-355702</v>
      </c>
    </row>
    <row r="375" spans="1:27" x14ac:dyDescent="0.2">
      <c r="A375" s="6" t="s">
        <v>794</v>
      </c>
      <c r="B375" s="7">
        <v>45444</v>
      </c>
      <c r="C375" s="7">
        <f t="shared" si="98"/>
        <v>45444</v>
      </c>
      <c r="D375" s="7">
        <v>45473</v>
      </c>
      <c r="E375" s="7">
        <f t="shared" si="99"/>
        <v>45473</v>
      </c>
      <c r="F375" s="7">
        <f t="shared" si="100"/>
        <v>45473</v>
      </c>
      <c r="G375" s="6">
        <v>600000</v>
      </c>
      <c r="H375" s="9">
        <f t="shared" si="85"/>
        <v>600000</v>
      </c>
      <c r="I375" s="6" t="str">
        <f>VLOOKUP(K375,'Customers VS CC'!$A$1:$G$9999,4,FALSE)</f>
        <v>شركة الخريجى للتجارة و المقاولات</v>
      </c>
      <c r="J375" s="6" t="str">
        <f t="shared" si="101"/>
        <v>شركة الخريجى للتجارة و المقاولات</v>
      </c>
      <c r="K375" s="6">
        <v>10250</v>
      </c>
      <c r="L375" s="6">
        <f>VLOOKUP(K375,'CC Odoo'!$A$1:$E$998,4,FALSE)</f>
        <v>1022</v>
      </c>
      <c r="M375" s="6" t="str">
        <f t="shared" si="86"/>
        <v>{"1022": 100.0}</v>
      </c>
      <c r="N375" s="6" t="str">
        <f t="shared" si="92"/>
        <v>4010202</v>
      </c>
      <c r="O375" s="7">
        <v>45503</v>
      </c>
      <c r="P375" s="7">
        <f t="shared" si="93"/>
        <v>45503</v>
      </c>
      <c r="R375" s="6" t="str">
        <f t="shared" si="87"/>
        <v>{"</v>
      </c>
      <c r="S375" s="6" t="str">
        <f t="shared" si="88"/>
        <v>"</v>
      </c>
      <c r="T375" s="6" t="str">
        <f t="shared" si="89"/>
        <v xml:space="preserve">: </v>
      </c>
      <c r="U375" s="6" t="str">
        <f t="shared" si="90"/>
        <v>100.0</v>
      </c>
      <c r="V375" s="6" t="str">
        <f t="shared" si="91"/>
        <v>}</v>
      </c>
      <c r="X375" s="10" t="str">
        <f t="shared" si="94"/>
        <v>15%</v>
      </c>
      <c r="Y375" s="6" t="str">
        <f t="shared" si="95"/>
        <v>صنف لتسجيل موازنة المبيعات 2024</v>
      </c>
      <c r="Z375" s="6">
        <f t="shared" si="96"/>
        <v>1</v>
      </c>
      <c r="AA375" s="29">
        <f t="shared" si="97"/>
        <v>600000</v>
      </c>
    </row>
    <row r="376" spans="1:27" x14ac:dyDescent="0.2">
      <c r="A376" s="6" t="s">
        <v>795</v>
      </c>
      <c r="B376" s="7">
        <v>45444</v>
      </c>
      <c r="C376" s="7" t="str">
        <f t="shared" si="98"/>
        <v/>
      </c>
      <c r="D376" s="7">
        <v>45473</v>
      </c>
      <c r="E376" s="7" t="str">
        <f t="shared" si="99"/>
        <v/>
      </c>
      <c r="F376" s="7" t="str">
        <f t="shared" si="100"/>
        <v/>
      </c>
      <c r="G376" s="6">
        <v>120000</v>
      </c>
      <c r="H376" s="9">
        <f t="shared" si="85"/>
        <v>120000</v>
      </c>
      <c r="I376" s="6" t="str">
        <f>VLOOKUP(K376,'Customers VS CC'!$A$1:$G$9999,4,FALSE)</f>
        <v>شركة الخريجى للتجارة و المقاولات</v>
      </c>
      <c r="J376" s="6" t="str">
        <f t="shared" si="101"/>
        <v/>
      </c>
      <c r="K376" s="6">
        <v>10250</v>
      </c>
      <c r="L376" s="6">
        <f>VLOOKUP(K376,'CC Odoo'!$A$1:$E$998,4,FALSE)</f>
        <v>1022</v>
      </c>
      <c r="M376" s="6" t="str">
        <f t="shared" si="86"/>
        <v>{"1022": 100.0}</v>
      </c>
      <c r="N376" s="6" t="str">
        <f t="shared" si="92"/>
        <v>101011002</v>
      </c>
      <c r="O376" s="7">
        <v>45503</v>
      </c>
      <c r="P376" s="7" t="str">
        <f t="shared" si="93"/>
        <v/>
      </c>
      <c r="R376" s="6" t="str">
        <f t="shared" si="87"/>
        <v>{"</v>
      </c>
      <c r="S376" s="6" t="str">
        <f t="shared" si="88"/>
        <v>"</v>
      </c>
      <c r="T376" s="6" t="str">
        <f t="shared" si="89"/>
        <v xml:space="preserve">: </v>
      </c>
      <c r="U376" s="6" t="str">
        <f t="shared" si="90"/>
        <v>100.0</v>
      </c>
      <c r="V376" s="6" t="str">
        <f t="shared" si="91"/>
        <v>}</v>
      </c>
      <c r="X376" s="10" t="str">
        <f t="shared" si="94"/>
        <v/>
      </c>
      <c r="Y376" s="6" t="str">
        <f t="shared" si="95"/>
        <v>خصم ضمان أعمال</v>
      </c>
      <c r="Z376" s="6">
        <f t="shared" si="96"/>
        <v>-1</v>
      </c>
      <c r="AA376" s="29">
        <f t="shared" si="97"/>
        <v>-120000</v>
      </c>
    </row>
    <row r="377" spans="1:27" x14ac:dyDescent="0.2">
      <c r="A377" s="6" t="s">
        <v>796</v>
      </c>
      <c r="B377" s="7">
        <v>45444</v>
      </c>
      <c r="C377" s="7" t="str">
        <f t="shared" si="98"/>
        <v/>
      </c>
      <c r="D377" s="7">
        <v>45473</v>
      </c>
      <c r="E377" s="7" t="str">
        <f t="shared" si="99"/>
        <v/>
      </c>
      <c r="F377" s="7" t="str">
        <f t="shared" si="100"/>
        <v/>
      </c>
      <c r="G377" s="6">
        <v>60000</v>
      </c>
      <c r="H377" s="9">
        <f t="shared" si="85"/>
        <v>60000</v>
      </c>
      <c r="I377" s="6" t="str">
        <f>VLOOKUP(K377,'Customers VS CC'!$A$1:$G$9999,4,FALSE)</f>
        <v>شركة الخريجى للتجارة و المقاولات</v>
      </c>
      <c r="J377" s="6" t="str">
        <f t="shared" si="101"/>
        <v/>
      </c>
      <c r="K377" s="6">
        <v>10250</v>
      </c>
      <c r="L377" s="6">
        <f>VLOOKUP(K377,'CC Odoo'!$A$1:$E$998,4,FALSE)</f>
        <v>1022</v>
      </c>
      <c r="M377" s="6" t="str">
        <f t="shared" si="86"/>
        <v>{"1022": 100.0}</v>
      </c>
      <c r="N377" s="6" t="str">
        <f t="shared" si="92"/>
        <v>2010306</v>
      </c>
      <c r="O377" s="7">
        <v>45503</v>
      </c>
      <c r="P377" s="7" t="str">
        <f t="shared" si="93"/>
        <v/>
      </c>
      <c r="R377" s="6" t="str">
        <f t="shared" si="87"/>
        <v>{"</v>
      </c>
      <c r="S377" s="6" t="str">
        <f t="shared" si="88"/>
        <v>"</v>
      </c>
      <c r="T377" s="6" t="str">
        <f t="shared" si="89"/>
        <v xml:space="preserve">: </v>
      </c>
      <c r="U377" s="6" t="str">
        <f t="shared" si="90"/>
        <v>100.0</v>
      </c>
      <c r="V377" s="6" t="str">
        <f t="shared" si="91"/>
        <v>}</v>
      </c>
      <c r="X377" s="10" t="str">
        <f t="shared" si="94"/>
        <v>15%</v>
      </c>
      <c r="Y377" s="6" t="str">
        <f t="shared" si="95"/>
        <v>خصم دفعة مقدمة</v>
      </c>
      <c r="Z377" s="6">
        <f t="shared" si="96"/>
        <v>-1</v>
      </c>
      <c r="AA377" s="29">
        <f t="shared" si="97"/>
        <v>-60000</v>
      </c>
    </row>
    <row r="378" spans="1:27" x14ac:dyDescent="0.2">
      <c r="A378" s="6" t="s">
        <v>794</v>
      </c>
      <c r="B378" s="7">
        <v>45444</v>
      </c>
      <c r="C378" s="7">
        <f t="shared" si="98"/>
        <v>45444</v>
      </c>
      <c r="D378" s="7">
        <v>45473</v>
      </c>
      <c r="E378" s="7">
        <f t="shared" si="99"/>
        <v>45473</v>
      </c>
      <c r="F378" s="7">
        <f t="shared" si="100"/>
        <v>45473</v>
      </c>
      <c r="G378" s="6">
        <v>1600000</v>
      </c>
      <c r="H378" s="9">
        <f t="shared" si="85"/>
        <v>1600000</v>
      </c>
      <c r="I378" s="6" t="str">
        <f>VLOOKUP(K378,'Customers VS CC'!$A$1:$G$9999,4,FALSE)</f>
        <v>Orient Construction Company</v>
      </c>
      <c r="J378" s="6" t="str">
        <f t="shared" si="101"/>
        <v>Orient Construction Company</v>
      </c>
      <c r="K378" s="6">
        <v>10249</v>
      </c>
      <c r="L378" s="6">
        <f>VLOOKUP(K378,'CC Odoo'!$A$1:$E$998,4,FALSE)</f>
        <v>1021</v>
      </c>
      <c r="M378" s="6" t="str">
        <f t="shared" si="86"/>
        <v>{"1021": 100.0}</v>
      </c>
      <c r="N378" s="6" t="str">
        <f t="shared" si="92"/>
        <v>4010202</v>
      </c>
      <c r="O378" s="7">
        <v>45494</v>
      </c>
      <c r="P378" s="7">
        <f t="shared" si="93"/>
        <v>45494</v>
      </c>
      <c r="R378" s="6" t="str">
        <f t="shared" si="87"/>
        <v>{"</v>
      </c>
      <c r="S378" s="6" t="str">
        <f t="shared" si="88"/>
        <v>"</v>
      </c>
      <c r="T378" s="6" t="str">
        <f t="shared" si="89"/>
        <v xml:space="preserve">: </v>
      </c>
      <c r="U378" s="6" t="str">
        <f t="shared" si="90"/>
        <v>100.0</v>
      </c>
      <c r="V378" s="6" t="str">
        <f t="shared" si="91"/>
        <v>}</v>
      </c>
      <c r="X378" s="10" t="str">
        <f t="shared" si="94"/>
        <v>15%</v>
      </c>
      <c r="Y378" s="6" t="str">
        <f t="shared" si="95"/>
        <v>صنف لتسجيل موازنة المبيعات 2024</v>
      </c>
      <c r="Z378" s="6">
        <f t="shared" si="96"/>
        <v>1</v>
      </c>
      <c r="AA378" s="29">
        <f t="shared" si="97"/>
        <v>1600000</v>
      </c>
    </row>
    <row r="379" spans="1:27" x14ac:dyDescent="0.2">
      <c r="A379" s="6" t="s">
        <v>795</v>
      </c>
      <c r="B379" s="7">
        <v>45444</v>
      </c>
      <c r="C379" s="7" t="str">
        <f t="shared" si="98"/>
        <v/>
      </c>
      <c r="D379" s="7">
        <v>45473</v>
      </c>
      <c r="E379" s="7" t="str">
        <f t="shared" si="99"/>
        <v/>
      </c>
      <c r="F379" s="7" t="str">
        <f t="shared" si="100"/>
        <v/>
      </c>
      <c r="G379" s="6">
        <v>240000</v>
      </c>
      <c r="H379" s="9">
        <f t="shared" si="85"/>
        <v>240000</v>
      </c>
      <c r="I379" s="6" t="str">
        <f>VLOOKUP(K379,'Customers VS CC'!$A$1:$G$9999,4,FALSE)</f>
        <v>Orient Construction Company</v>
      </c>
      <c r="J379" s="6" t="str">
        <f t="shared" si="101"/>
        <v/>
      </c>
      <c r="K379" s="6">
        <v>10249</v>
      </c>
      <c r="L379" s="6">
        <f>VLOOKUP(K379,'CC Odoo'!$A$1:$E$998,4,FALSE)</f>
        <v>1021</v>
      </c>
      <c r="M379" s="6" t="str">
        <f t="shared" si="86"/>
        <v>{"1021": 100.0}</v>
      </c>
      <c r="N379" s="6" t="str">
        <f t="shared" si="92"/>
        <v>101011002</v>
      </c>
      <c r="O379" s="7">
        <v>45494</v>
      </c>
      <c r="P379" s="7" t="str">
        <f t="shared" si="93"/>
        <v/>
      </c>
      <c r="R379" s="6" t="str">
        <f t="shared" si="87"/>
        <v>{"</v>
      </c>
      <c r="S379" s="6" t="str">
        <f t="shared" si="88"/>
        <v>"</v>
      </c>
      <c r="T379" s="6" t="str">
        <f t="shared" si="89"/>
        <v xml:space="preserve">: </v>
      </c>
      <c r="U379" s="6" t="str">
        <f t="shared" si="90"/>
        <v>100.0</v>
      </c>
      <c r="V379" s="6" t="str">
        <f t="shared" si="91"/>
        <v>}</v>
      </c>
      <c r="X379" s="10" t="str">
        <f t="shared" si="94"/>
        <v/>
      </c>
      <c r="Y379" s="6" t="str">
        <f t="shared" si="95"/>
        <v>خصم ضمان أعمال</v>
      </c>
      <c r="Z379" s="6">
        <f t="shared" si="96"/>
        <v>-1</v>
      </c>
      <c r="AA379" s="29">
        <f t="shared" si="97"/>
        <v>-240000</v>
      </c>
    </row>
    <row r="380" spans="1:27" x14ac:dyDescent="0.2">
      <c r="A380" s="6" t="s">
        <v>796</v>
      </c>
      <c r="B380" s="7">
        <v>45444</v>
      </c>
      <c r="C380" s="7" t="str">
        <f t="shared" si="98"/>
        <v/>
      </c>
      <c r="D380" s="7">
        <v>45473</v>
      </c>
      <c r="E380" s="7" t="str">
        <f t="shared" si="99"/>
        <v/>
      </c>
      <c r="F380" s="7" t="str">
        <f t="shared" si="100"/>
        <v/>
      </c>
      <c r="G380" s="6">
        <v>160000</v>
      </c>
      <c r="H380" s="9">
        <f t="shared" si="85"/>
        <v>160000</v>
      </c>
      <c r="I380" s="6" t="str">
        <f>VLOOKUP(K380,'Customers VS CC'!$A$1:$G$9999,4,FALSE)</f>
        <v>Orient Construction Company</v>
      </c>
      <c r="J380" s="6" t="str">
        <f t="shared" si="101"/>
        <v/>
      </c>
      <c r="K380" s="6">
        <v>10249</v>
      </c>
      <c r="L380" s="6">
        <f>VLOOKUP(K380,'CC Odoo'!$A$1:$E$998,4,FALSE)</f>
        <v>1021</v>
      </c>
      <c r="M380" s="6" t="str">
        <f t="shared" si="86"/>
        <v>{"1021": 100.0}</v>
      </c>
      <c r="N380" s="6" t="str">
        <f t="shared" si="92"/>
        <v>2010306</v>
      </c>
      <c r="O380" s="7">
        <v>45494</v>
      </c>
      <c r="P380" s="7" t="str">
        <f t="shared" si="93"/>
        <v/>
      </c>
      <c r="R380" s="6" t="str">
        <f t="shared" si="87"/>
        <v>{"</v>
      </c>
      <c r="S380" s="6" t="str">
        <f t="shared" si="88"/>
        <v>"</v>
      </c>
      <c r="T380" s="6" t="str">
        <f t="shared" si="89"/>
        <v xml:space="preserve">: </v>
      </c>
      <c r="U380" s="6" t="str">
        <f t="shared" si="90"/>
        <v>100.0</v>
      </c>
      <c r="V380" s="6" t="str">
        <f t="shared" si="91"/>
        <v>}</v>
      </c>
      <c r="X380" s="10" t="str">
        <f t="shared" si="94"/>
        <v>15%</v>
      </c>
      <c r="Y380" s="6" t="str">
        <f t="shared" si="95"/>
        <v>خصم دفعة مقدمة</v>
      </c>
      <c r="Z380" s="6">
        <f t="shared" si="96"/>
        <v>-1</v>
      </c>
      <c r="AA380" s="29">
        <f t="shared" si="97"/>
        <v>-160000</v>
      </c>
    </row>
    <row r="381" spans="1:27" x14ac:dyDescent="0.2">
      <c r="A381" s="6" t="s">
        <v>794</v>
      </c>
      <c r="B381" s="7">
        <v>45444</v>
      </c>
      <c r="C381" s="7">
        <f t="shared" si="98"/>
        <v>45444</v>
      </c>
      <c r="D381" s="7">
        <v>45473</v>
      </c>
      <c r="E381" s="7">
        <f t="shared" si="99"/>
        <v>45473</v>
      </c>
      <c r="F381" s="7">
        <f t="shared" si="100"/>
        <v>45473</v>
      </c>
      <c r="G381" s="6">
        <v>1600000</v>
      </c>
      <c r="H381" s="9">
        <f t="shared" si="85"/>
        <v>1600000</v>
      </c>
      <c r="I381" s="6" t="str">
        <f>VLOOKUP(K381,'Customers VS CC'!$A$1:$G$9999,4,FALSE)</f>
        <v>الآعمال المدنية المشروع المشترك</v>
      </c>
      <c r="J381" s="6" t="str">
        <f t="shared" si="101"/>
        <v>الآعمال المدنية المشروع المشترك</v>
      </c>
      <c r="K381" s="6">
        <v>10139</v>
      </c>
      <c r="L381" s="6">
        <f>VLOOKUP(K381,'CC Odoo'!$A$1:$E$998,4,FALSE)</f>
        <v>911</v>
      </c>
      <c r="M381" s="6" t="str">
        <f t="shared" si="86"/>
        <v>{"911": 100.0}</v>
      </c>
      <c r="N381" s="6" t="str">
        <f t="shared" si="92"/>
        <v>4010202</v>
      </c>
      <c r="O381" s="7">
        <v>45518</v>
      </c>
      <c r="P381" s="7">
        <f t="shared" si="93"/>
        <v>45518</v>
      </c>
      <c r="R381" s="6" t="str">
        <f t="shared" si="87"/>
        <v>{"</v>
      </c>
      <c r="S381" s="6" t="str">
        <f t="shared" si="88"/>
        <v>"</v>
      </c>
      <c r="T381" s="6" t="str">
        <f t="shared" si="89"/>
        <v xml:space="preserve">: </v>
      </c>
      <c r="U381" s="6" t="str">
        <f t="shared" si="90"/>
        <v>100.0</v>
      </c>
      <c r="V381" s="6" t="str">
        <f t="shared" si="91"/>
        <v>}</v>
      </c>
      <c r="X381" s="10" t="str">
        <f t="shared" si="94"/>
        <v>15%</v>
      </c>
      <c r="Y381" s="6" t="str">
        <f t="shared" si="95"/>
        <v>صنف لتسجيل موازنة المبيعات 2024</v>
      </c>
      <c r="Z381" s="6">
        <f t="shared" si="96"/>
        <v>1</v>
      </c>
      <c r="AA381" s="29">
        <f t="shared" si="97"/>
        <v>1600000</v>
      </c>
    </row>
    <row r="382" spans="1:27" x14ac:dyDescent="0.2">
      <c r="A382" s="6" t="s">
        <v>795</v>
      </c>
      <c r="B382" s="7">
        <v>45444</v>
      </c>
      <c r="C382" s="7" t="str">
        <f t="shared" si="98"/>
        <v/>
      </c>
      <c r="D382" s="7">
        <v>45473</v>
      </c>
      <c r="E382" s="7" t="str">
        <f t="shared" si="99"/>
        <v/>
      </c>
      <c r="F382" s="7" t="str">
        <f t="shared" si="100"/>
        <v/>
      </c>
      <c r="G382" s="6">
        <v>94080</v>
      </c>
      <c r="H382" s="9">
        <f t="shared" si="85"/>
        <v>94080</v>
      </c>
      <c r="I382" s="6" t="str">
        <f>VLOOKUP(K382,'Customers VS CC'!$A$1:$G$9999,4,FALSE)</f>
        <v>الآعمال المدنية المشروع المشترك</v>
      </c>
      <c r="J382" s="6" t="str">
        <f t="shared" si="101"/>
        <v/>
      </c>
      <c r="K382" s="6">
        <v>10139</v>
      </c>
      <c r="L382" s="6">
        <f>VLOOKUP(K382,'CC Odoo'!$A$1:$E$998,4,FALSE)</f>
        <v>911</v>
      </c>
      <c r="M382" s="6" t="str">
        <f t="shared" si="86"/>
        <v>{"911": 100.0}</v>
      </c>
      <c r="N382" s="6" t="str">
        <f t="shared" si="92"/>
        <v>101011002</v>
      </c>
      <c r="O382" s="7">
        <v>45518</v>
      </c>
      <c r="P382" s="7" t="str">
        <f t="shared" si="93"/>
        <v/>
      </c>
      <c r="R382" s="6" t="str">
        <f t="shared" si="87"/>
        <v>{"</v>
      </c>
      <c r="S382" s="6" t="str">
        <f t="shared" si="88"/>
        <v>"</v>
      </c>
      <c r="T382" s="6" t="str">
        <f t="shared" si="89"/>
        <v xml:space="preserve">: </v>
      </c>
      <c r="U382" s="6" t="str">
        <f t="shared" si="90"/>
        <v>100.0</v>
      </c>
      <c r="V382" s="6" t="str">
        <f t="shared" si="91"/>
        <v>}</v>
      </c>
      <c r="X382" s="10" t="str">
        <f t="shared" si="94"/>
        <v/>
      </c>
      <c r="Y382" s="6" t="str">
        <f t="shared" si="95"/>
        <v>خصم ضمان أعمال</v>
      </c>
      <c r="Z382" s="6">
        <f t="shared" si="96"/>
        <v>-1</v>
      </c>
      <c r="AA382" s="29">
        <f t="shared" si="97"/>
        <v>-94080</v>
      </c>
    </row>
    <row r="383" spans="1:27" x14ac:dyDescent="0.2">
      <c r="A383" s="6" t="s">
        <v>796</v>
      </c>
      <c r="B383" s="7">
        <v>45444</v>
      </c>
      <c r="C383" s="7" t="str">
        <f t="shared" si="98"/>
        <v/>
      </c>
      <c r="D383" s="7">
        <v>45473</v>
      </c>
      <c r="E383" s="7" t="str">
        <f t="shared" si="99"/>
        <v/>
      </c>
      <c r="F383" s="7" t="str">
        <f t="shared" si="100"/>
        <v/>
      </c>
      <c r="G383" s="6">
        <v>240000</v>
      </c>
      <c r="H383" s="9">
        <f t="shared" si="85"/>
        <v>240000</v>
      </c>
      <c r="I383" s="6" t="str">
        <f>VLOOKUP(K383,'Customers VS CC'!$A$1:$G$9999,4,FALSE)</f>
        <v>الآعمال المدنية المشروع المشترك</v>
      </c>
      <c r="J383" s="6" t="str">
        <f t="shared" si="101"/>
        <v/>
      </c>
      <c r="K383" s="6">
        <v>10139</v>
      </c>
      <c r="L383" s="6">
        <f>VLOOKUP(K383,'CC Odoo'!$A$1:$E$998,4,FALSE)</f>
        <v>911</v>
      </c>
      <c r="M383" s="6" t="str">
        <f t="shared" si="86"/>
        <v>{"911": 100.0}</v>
      </c>
      <c r="N383" s="6" t="str">
        <f t="shared" si="92"/>
        <v>2010306</v>
      </c>
      <c r="O383" s="7">
        <v>45518</v>
      </c>
      <c r="P383" s="7" t="str">
        <f t="shared" si="93"/>
        <v/>
      </c>
      <c r="R383" s="6" t="str">
        <f t="shared" si="87"/>
        <v>{"</v>
      </c>
      <c r="S383" s="6" t="str">
        <f t="shared" si="88"/>
        <v>"</v>
      </c>
      <c r="T383" s="6" t="str">
        <f t="shared" si="89"/>
        <v xml:space="preserve">: </v>
      </c>
      <c r="U383" s="6" t="str">
        <f t="shared" si="90"/>
        <v>100.0</v>
      </c>
      <c r="V383" s="6" t="str">
        <f t="shared" si="91"/>
        <v>}</v>
      </c>
      <c r="X383" s="10" t="str">
        <f t="shared" si="94"/>
        <v>15%</v>
      </c>
      <c r="Y383" s="6" t="str">
        <f t="shared" si="95"/>
        <v>خصم دفعة مقدمة</v>
      </c>
      <c r="Z383" s="6">
        <f t="shared" si="96"/>
        <v>-1</v>
      </c>
      <c r="AA383" s="29">
        <f t="shared" si="97"/>
        <v>-240000</v>
      </c>
    </row>
    <row r="384" spans="1:27" x14ac:dyDescent="0.2">
      <c r="A384" s="6" t="s">
        <v>794</v>
      </c>
      <c r="B384" s="7">
        <v>45444</v>
      </c>
      <c r="C384" s="7">
        <f t="shared" si="98"/>
        <v>45444</v>
      </c>
      <c r="D384" s="7">
        <v>45473</v>
      </c>
      <c r="E384" s="7">
        <f t="shared" si="99"/>
        <v>45473</v>
      </c>
      <c r="F384" s="7">
        <f t="shared" si="100"/>
        <v>45473</v>
      </c>
      <c r="G384" s="6">
        <v>200000</v>
      </c>
      <c r="H384" s="9">
        <f t="shared" si="85"/>
        <v>200000</v>
      </c>
      <c r="I384" s="6" t="str">
        <f>VLOOKUP(K384,'Customers VS CC'!$A$1:$G$9999,4,FALSE)</f>
        <v>شركة بايتور السعودية العربية للانشاءات</v>
      </c>
      <c r="J384" s="6" t="str">
        <f t="shared" si="101"/>
        <v>شركة بايتور السعودية العربية للانشاءات</v>
      </c>
      <c r="K384" s="6">
        <v>10190</v>
      </c>
      <c r="L384" s="6">
        <f>VLOOKUP(K384,'CC Odoo'!$A$1:$E$998,4,FALSE)</f>
        <v>962</v>
      </c>
      <c r="M384" s="6" t="str">
        <f t="shared" si="86"/>
        <v>{"962": 100.0}</v>
      </c>
      <c r="N384" s="6" t="str">
        <f t="shared" si="92"/>
        <v>4010202</v>
      </c>
      <c r="O384" s="7">
        <v>45503</v>
      </c>
      <c r="P384" s="7">
        <f t="shared" si="93"/>
        <v>45503</v>
      </c>
      <c r="R384" s="6" t="str">
        <f t="shared" si="87"/>
        <v>{"</v>
      </c>
      <c r="S384" s="6" t="str">
        <f t="shared" si="88"/>
        <v>"</v>
      </c>
      <c r="T384" s="6" t="str">
        <f t="shared" si="89"/>
        <v xml:space="preserve">: </v>
      </c>
      <c r="U384" s="6" t="str">
        <f t="shared" si="90"/>
        <v>100.0</v>
      </c>
      <c r="V384" s="6" t="str">
        <f t="shared" si="91"/>
        <v>}</v>
      </c>
      <c r="X384" s="10" t="str">
        <f t="shared" si="94"/>
        <v>15%</v>
      </c>
      <c r="Y384" s="6" t="str">
        <f t="shared" si="95"/>
        <v>صنف لتسجيل موازنة المبيعات 2024</v>
      </c>
      <c r="Z384" s="6">
        <f t="shared" si="96"/>
        <v>1</v>
      </c>
      <c r="AA384" s="29">
        <f t="shared" si="97"/>
        <v>200000</v>
      </c>
    </row>
    <row r="385" spans="1:27" x14ac:dyDescent="0.2">
      <c r="A385" s="6" t="s">
        <v>795</v>
      </c>
      <c r="B385" s="7">
        <v>45444</v>
      </c>
      <c r="C385" s="7" t="str">
        <f t="shared" si="98"/>
        <v/>
      </c>
      <c r="D385" s="7">
        <v>45473</v>
      </c>
      <c r="E385" s="7" t="str">
        <f t="shared" si="99"/>
        <v/>
      </c>
      <c r="F385" s="7" t="str">
        <f t="shared" si="100"/>
        <v/>
      </c>
      <c r="G385" s="6">
        <v>20000</v>
      </c>
      <c r="H385" s="9">
        <f t="shared" si="85"/>
        <v>20000</v>
      </c>
      <c r="I385" s="6" t="str">
        <f>VLOOKUP(K385,'Customers VS CC'!$A$1:$G$9999,4,FALSE)</f>
        <v>شركة بايتور السعودية العربية للانشاءات</v>
      </c>
      <c r="J385" s="6" t="str">
        <f t="shared" si="101"/>
        <v/>
      </c>
      <c r="K385" s="6">
        <v>10190</v>
      </c>
      <c r="L385" s="6">
        <f>VLOOKUP(K385,'CC Odoo'!$A$1:$E$998,4,FALSE)</f>
        <v>962</v>
      </c>
      <c r="M385" s="6" t="str">
        <f t="shared" si="86"/>
        <v>{"962": 100.0}</v>
      </c>
      <c r="N385" s="6" t="str">
        <f t="shared" si="92"/>
        <v>101011002</v>
      </c>
      <c r="O385" s="7">
        <v>45503</v>
      </c>
      <c r="P385" s="7" t="str">
        <f t="shared" si="93"/>
        <v/>
      </c>
      <c r="R385" s="6" t="str">
        <f t="shared" si="87"/>
        <v>{"</v>
      </c>
      <c r="S385" s="6" t="str">
        <f t="shared" si="88"/>
        <v>"</v>
      </c>
      <c r="T385" s="6" t="str">
        <f t="shared" si="89"/>
        <v xml:space="preserve">: </v>
      </c>
      <c r="U385" s="6" t="str">
        <f t="shared" si="90"/>
        <v>100.0</v>
      </c>
      <c r="V385" s="6" t="str">
        <f t="shared" si="91"/>
        <v>}</v>
      </c>
      <c r="X385" s="10" t="str">
        <f t="shared" si="94"/>
        <v/>
      </c>
      <c r="Y385" s="6" t="str">
        <f t="shared" si="95"/>
        <v>خصم ضمان أعمال</v>
      </c>
      <c r="Z385" s="6">
        <f t="shared" si="96"/>
        <v>-1</v>
      </c>
      <c r="AA385" s="29">
        <f t="shared" si="97"/>
        <v>-20000</v>
      </c>
    </row>
    <row r="386" spans="1:27" x14ac:dyDescent="0.2">
      <c r="A386" s="6" t="s">
        <v>796</v>
      </c>
      <c r="B386" s="7">
        <v>45444</v>
      </c>
      <c r="C386" s="7" t="str">
        <f t="shared" si="98"/>
        <v/>
      </c>
      <c r="D386" s="7">
        <v>45473</v>
      </c>
      <c r="E386" s="7" t="str">
        <f t="shared" si="99"/>
        <v/>
      </c>
      <c r="F386" s="7" t="str">
        <f t="shared" si="100"/>
        <v/>
      </c>
      <c r="G386" s="6">
        <v>20000</v>
      </c>
      <c r="H386" s="9">
        <f t="shared" ref="H386:H449" si="102">ROUND(G386,0)</f>
        <v>20000</v>
      </c>
      <c r="I386" s="6" t="str">
        <f>VLOOKUP(K386,'Customers VS CC'!$A$1:$G$9999,4,FALSE)</f>
        <v>شركة بايتور السعودية العربية للانشاءات</v>
      </c>
      <c r="J386" s="6" t="str">
        <f t="shared" si="101"/>
        <v/>
      </c>
      <c r="K386" s="6">
        <v>10190</v>
      </c>
      <c r="L386" s="6">
        <f>VLOOKUP(K386,'CC Odoo'!$A$1:$E$998,4,FALSE)</f>
        <v>962</v>
      </c>
      <c r="M386" s="6" t="str">
        <f t="shared" ref="M386:M449" si="103">R386&amp;L386&amp;S386&amp;T386&amp;U386&amp;V386</f>
        <v>{"962": 100.0}</v>
      </c>
      <c r="N386" s="6" t="str">
        <f t="shared" si="92"/>
        <v>2010306</v>
      </c>
      <c r="O386" s="7">
        <v>45503</v>
      </c>
      <c r="P386" s="7" t="str">
        <f t="shared" si="93"/>
        <v/>
      </c>
      <c r="R386" s="6" t="str">
        <f t="shared" ref="R386:R449" si="104">"{"""</f>
        <v>{"</v>
      </c>
      <c r="S386" s="6" t="str">
        <f t="shared" ref="S386:S449" si="105">""""</f>
        <v>"</v>
      </c>
      <c r="T386" s="6" t="str">
        <f t="shared" ref="T386:T449" si="106">": "</f>
        <v xml:space="preserve">: </v>
      </c>
      <c r="U386" s="6" t="str">
        <f t="shared" ref="U386:U449" si="107">"100.0"</f>
        <v>100.0</v>
      </c>
      <c r="V386" s="6" t="str">
        <f t="shared" ref="V386:V449" si="108">"}"</f>
        <v>}</v>
      </c>
      <c r="X386" s="10" t="str">
        <f t="shared" si="94"/>
        <v>15%</v>
      </c>
      <c r="Y386" s="6" t="str">
        <f t="shared" si="95"/>
        <v>خصم دفعة مقدمة</v>
      </c>
      <c r="Z386" s="6">
        <f t="shared" si="96"/>
        <v>-1</v>
      </c>
      <c r="AA386" s="29">
        <f t="shared" si="97"/>
        <v>-20000</v>
      </c>
    </row>
    <row r="387" spans="1:27" x14ac:dyDescent="0.2">
      <c r="A387" s="6" t="s">
        <v>794</v>
      </c>
      <c r="B387" s="7">
        <v>45474</v>
      </c>
      <c r="C387" s="7">
        <f t="shared" si="98"/>
        <v>45474</v>
      </c>
      <c r="D387" s="7">
        <v>45504</v>
      </c>
      <c r="E387" s="7">
        <f t="shared" si="99"/>
        <v>45504</v>
      </c>
      <c r="F387" s="7">
        <f t="shared" si="100"/>
        <v>45504</v>
      </c>
      <c r="G387" s="6">
        <v>1751970</v>
      </c>
      <c r="H387" s="9">
        <f t="shared" si="102"/>
        <v>1751970</v>
      </c>
      <c r="I387" s="6" t="str">
        <f>VLOOKUP(K387,'Customers VS CC'!$A$1:$G$9999,4,FALSE)</f>
        <v>شركة امد العربية للاستثمار المحدودة</v>
      </c>
      <c r="J387" s="6" t="str">
        <f t="shared" si="101"/>
        <v>شركة امد العربية للاستثمار المحدودة</v>
      </c>
      <c r="K387" s="6">
        <v>10240</v>
      </c>
      <c r="L387" s="6">
        <f>VLOOKUP(K387,'CC Odoo'!$A$1:$E$998,4,FALSE)</f>
        <v>1012</v>
      </c>
      <c r="M387" s="6" t="str">
        <f t="shared" si="103"/>
        <v>{"1012": 100.0}</v>
      </c>
      <c r="N387" s="6" t="str">
        <f t="shared" ref="N387:N450" si="109">IF(A387="TOTAL WORKS","4010202",IF(A387="ADV. PAYMENT","101011002","2010306"))</f>
        <v>4010202</v>
      </c>
      <c r="O387" s="7">
        <v>45511</v>
      </c>
      <c r="P387" s="7">
        <f t="shared" ref="P387:P450" si="110">IF(F387&lt;&gt;"",O387,"")</f>
        <v>45511</v>
      </c>
      <c r="R387" s="6" t="str">
        <f t="shared" si="104"/>
        <v>{"</v>
      </c>
      <c r="S387" s="6" t="str">
        <f t="shared" si="105"/>
        <v>"</v>
      </c>
      <c r="T387" s="6" t="str">
        <f t="shared" si="106"/>
        <v xml:space="preserve">: </v>
      </c>
      <c r="U387" s="6" t="str">
        <f t="shared" si="107"/>
        <v>100.0</v>
      </c>
      <c r="V387" s="6" t="str">
        <f t="shared" si="108"/>
        <v>}</v>
      </c>
      <c r="X387" s="10" t="str">
        <f t="shared" ref="X387:X450" si="111">IF(OR(N387="2010306",N387="4010202"),"15%","")</f>
        <v>15%</v>
      </c>
      <c r="Y387" s="6" t="str">
        <f t="shared" ref="Y387:Y450" si="112">IF(N387="4010202","صنف لتسجيل موازنة المبيعات 2024",IF(N387="2010306","خصم دفعة مقدمة","خصم ضمان أعمال"))</f>
        <v>صنف لتسجيل موازنة المبيعات 2024</v>
      </c>
      <c r="Z387" s="6">
        <f t="shared" ref="Z387:Z450" si="113">IF(N387="4010202",1,IF(N387="2010306",-1,IF(N387="4010403",1,IF(N387="101011002",-1,-1))))</f>
        <v>1</v>
      </c>
      <c r="AA387" s="29">
        <f t="shared" ref="AA387:AA450" si="114">H387*Z387</f>
        <v>1751970</v>
      </c>
    </row>
    <row r="388" spans="1:27" x14ac:dyDescent="0.2">
      <c r="A388" s="6" t="s">
        <v>795</v>
      </c>
      <c r="B388" s="7">
        <v>45474</v>
      </c>
      <c r="C388" s="7" t="str">
        <f t="shared" ref="C388:C451" si="115">IF(K388&lt;&gt;K387,B388,"")</f>
        <v/>
      </c>
      <c r="D388" s="7">
        <v>45504</v>
      </c>
      <c r="E388" s="7" t="str">
        <f t="shared" ref="E388:E451" si="116">IF(K388&lt;&gt;K387,D388,"")</f>
        <v/>
      </c>
      <c r="F388" s="7" t="str">
        <f t="shared" ref="F388:F451" si="117">IF(K388&lt;&gt;K387,D388,"")</f>
        <v/>
      </c>
      <c r="G388" s="6">
        <v>525591</v>
      </c>
      <c r="H388" s="9">
        <f t="shared" si="102"/>
        <v>525591</v>
      </c>
      <c r="I388" s="6" t="str">
        <f>VLOOKUP(K388,'Customers VS CC'!$A$1:$G$9999,4,FALSE)</f>
        <v>شركة امد العربية للاستثمار المحدودة</v>
      </c>
      <c r="J388" s="6" t="str">
        <f t="shared" ref="J388:J451" si="118">IF(K388&lt;&gt;K387,I388,"")</f>
        <v/>
      </c>
      <c r="K388" s="6">
        <v>10240</v>
      </c>
      <c r="L388" s="6">
        <f>VLOOKUP(K388,'CC Odoo'!$A$1:$E$998,4,FALSE)</f>
        <v>1012</v>
      </c>
      <c r="M388" s="6" t="str">
        <f t="shared" si="103"/>
        <v>{"1012": 100.0}</v>
      </c>
      <c r="N388" s="6" t="str">
        <f t="shared" si="109"/>
        <v>101011002</v>
      </c>
      <c r="O388" s="7">
        <v>45511</v>
      </c>
      <c r="P388" s="7" t="str">
        <f t="shared" si="110"/>
        <v/>
      </c>
      <c r="R388" s="6" t="str">
        <f t="shared" si="104"/>
        <v>{"</v>
      </c>
      <c r="S388" s="6" t="str">
        <f t="shared" si="105"/>
        <v>"</v>
      </c>
      <c r="T388" s="6" t="str">
        <f t="shared" si="106"/>
        <v xml:space="preserve">: </v>
      </c>
      <c r="U388" s="6" t="str">
        <f t="shared" si="107"/>
        <v>100.0</v>
      </c>
      <c r="V388" s="6" t="str">
        <f t="shared" si="108"/>
        <v>}</v>
      </c>
      <c r="X388" s="10" t="str">
        <f t="shared" si="111"/>
        <v/>
      </c>
      <c r="Y388" s="6" t="str">
        <f t="shared" si="112"/>
        <v>خصم ضمان أعمال</v>
      </c>
      <c r="Z388" s="6">
        <f t="shared" si="113"/>
        <v>-1</v>
      </c>
      <c r="AA388" s="29">
        <f t="shared" si="114"/>
        <v>-525591</v>
      </c>
    </row>
    <row r="389" spans="1:27" x14ac:dyDescent="0.2">
      <c r="A389" s="6" t="s">
        <v>794</v>
      </c>
      <c r="B389" s="7">
        <v>45474</v>
      </c>
      <c r="C389" s="7">
        <f t="shared" si="115"/>
        <v>45474</v>
      </c>
      <c r="D389" s="7">
        <v>45504</v>
      </c>
      <c r="E389" s="7">
        <f t="shared" si="116"/>
        <v>45504</v>
      </c>
      <c r="F389" s="7">
        <f t="shared" si="117"/>
        <v>45504</v>
      </c>
      <c r="G389" s="6">
        <v>8419636</v>
      </c>
      <c r="H389" s="9">
        <f t="shared" si="102"/>
        <v>8419636</v>
      </c>
      <c r="I389" s="6" t="str">
        <f>VLOOKUP(K389,'Customers VS CC'!$A$1:$G$9999,4,FALSE)</f>
        <v>شركة شابورجي بالونجي ميد ايست المحدوده</v>
      </c>
      <c r="J389" s="6" t="str">
        <f t="shared" si="118"/>
        <v>شركة شابورجي بالونجي ميد ايست المحدوده</v>
      </c>
      <c r="K389" s="6">
        <v>10256</v>
      </c>
      <c r="L389" s="6">
        <f>VLOOKUP(K389,'CC Odoo'!$A$1:$E$998,4,FALSE)</f>
        <v>1028</v>
      </c>
      <c r="M389" s="6" t="str">
        <f t="shared" si="103"/>
        <v>{"1028": 100.0}</v>
      </c>
      <c r="N389" s="6" t="str">
        <f t="shared" si="109"/>
        <v>4010202</v>
      </c>
      <c r="O389" s="7">
        <v>45518</v>
      </c>
      <c r="P389" s="7">
        <f t="shared" si="110"/>
        <v>45518</v>
      </c>
      <c r="R389" s="6" t="str">
        <f t="shared" si="104"/>
        <v>{"</v>
      </c>
      <c r="S389" s="6" t="str">
        <f t="shared" si="105"/>
        <v>"</v>
      </c>
      <c r="T389" s="6" t="str">
        <f t="shared" si="106"/>
        <v xml:space="preserve">: </v>
      </c>
      <c r="U389" s="6" t="str">
        <f t="shared" si="107"/>
        <v>100.0</v>
      </c>
      <c r="V389" s="6" t="str">
        <f t="shared" si="108"/>
        <v>}</v>
      </c>
      <c r="X389" s="10" t="str">
        <f t="shared" si="111"/>
        <v>15%</v>
      </c>
      <c r="Y389" s="6" t="str">
        <f t="shared" si="112"/>
        <v>صنف لتسجيل موازنة المبيعات 2024</v>
      </c>
      <c r="Z389" s="6">
        <f t="shared" si="113"/>
        <v>1</v>
      </c>
      <c r="AA389" s="29">
        <f t="shared" si="114"/>
        <v>8419636</v>
      </c>
    </row>
    <row r="390" spans="1:27" x14ac:dyDescent="0.2">
      <c r="A390" s="6" t="s">
        <v>795</v>
      </c>
      <c r="B390" s="7">
        <v>45474</v>
      </c>
      <c r="C390" s="7" t="str">
        <f t="shared" si="115"/>
        <v/>
      </c>
      <c r="D390" s="7">
        <v>45504</v>
      </c>
      <c r="E390" s="7" t="str">
        <f t="shared" si="116"/>
        <v/>
      </c>
      <c r="F390" s="7" t="str">
        <f t="shared" si="117"/>
        <v/>
      </c>
      <c r="G390" s="6">
        <v>1683927.2000000002</v>
      </c>
      <c r="H390" s="9">
        <f t="shared" si="102"/>
        <v>1683927</v>
      </c>
      <c r="I390" s="6" t="str">
        <f>VLOOKUP(K390,'Customers VS CC'!$A$1:$G$9999,4,FALSE)</f>
        <v>شركة شابورجي بالونجي ميد ايست المحدوده</v>
      </c>
      <c r="J390" s="6" t="str">
        <f t="shared" si="118"/>
        <v/>
      </c>
      <c r="K390" s="6">
        <v>10256</v>
      </c>
      <c r="L390" s="6">
        <f>VLOOKUP(K390,'CC Odoo'!$A$1:$E$998,4,FALSE)</f>
        <v>1028</v>
      </c>
      <c r="M390" s="6" t="str">
        <f t="shared" si="103"/>
        <v>{"1028": 100.0}</v>
      </c>
      <c r="N390" s="6" t="str">
        <f t="shared" si="109"/>
        <v>101011002</v>
      </c>
      <c r="O390" s="7">
        <v>45518</v>
      </c>
      <c r="P390" s="7" t="str">
        <f t="shared" si="110"/>
        <v/>
      </c>
      <c r="R390" s="6" t="str">
        <f t="shared" si="104"/>
        <v>{"</v>
      </c>
      <c r="S390" s="6" t="str">
        <f t="shared" si="105"/>
        <v>"</v>
      </c>
      <c r="T390" s="6" t="str">
        <f t="shared" si="106"/>
        <v xml:space="preserve">: </v>
      </c>
      <c r="U390" s="6" t="str">
        <f t="shared" si="107"/>
        <v>100.0</v>
      </c>
      <c r="V390" s="6" t="str">
        <f t="shared" si="108"/>
        <v>}</v>
      </c>
      <c r="X390" s="10" t="str">
        <f t="shared" si="111"/>
        <v/>
      </c>
      <c r="Y390" s="6" t="str">
        <f t="shared" si="112"/>
        <v>خصم ضمان أعمال</v>
      </c>
      <c r="Z390" s="6">
        <f t="shared" si="113"/>
        <v>-1</v>
      </c>
      <c r="AA390" s="29">
        <f t="shared" si="114"/>
        <v>-1683927</v>
      </c>
    </row>
    <row r="391" spans="1:27" x14ac:dyDescent="0.2">
      <c r="A391" s="6" t="s">
        <v>796</v>
      </c>
      <c r="B391" s="7">
        <v>45474</v>
      </c>
      <c r="C391" s="7" t="str">
        <f t="shared" si="115"/>
        <v/>
      </c>
      <c r="D391" s="7">
        <v>45504</v>
      </c>
      <c r="E391" s="7" t="str">
        <f t="shared" si="116"/>
        <v/>
      </c>
      <c r="F391" s="7" t="str">
        <f t="shared" si="117"/>
        <v/>
      </c>
      <c r="G391" s="6">
        <v>841963.60000000009</v>
      </c>
      <c r="H391" s="9">
        <f t="shared" si="102"/>
        <v>841964</v>
      </c>
      <c r="I391" s="6" t="str">
        <f>VLOOKUP(K391,'Customers VS CC'!$A$1:$G$9999,4,FALSE)</f>
        <v>شركة شابورجي بالونجي ميد ايست المحدوده</v>
      </c>
      <c r="J391" s="6" t="str">
        <f t="shared" si="118"/>
        <v/>
      </c>
      <c r="K391" s="6">
        <v>10256</v>
      </c>
      <c r="L391" s="6">
        <f>VLOOKUP(K391,'CC Odoo'!$A$1:$E$998,4,FALSE)</f>
        <v>1028</v>
      </c>
      <c r="M391" s="6" t="str">
        <f t="shared" si="103"/>
        <v>{"1028": 100.0}</v>
      </c>
      <c r="N391" s="6" t="str">
        <f t="shared" si="109"/>
        <v>2010306</v>
      </c>
      <c r="O391" s="7">
        <v>45518</v>
      </c>
      <c r="P391" s="7" t="str">
        <f t="shared" si="110"/>
        <v/>
      </c>
      <c r="R391" s="6" t="str">
        <f t="shared" si="104"/>
        <v>{"</v>
      </c>
      <c r="S391" s="6" t="str">
        <f t="shared" si="105"/>
        <v>"</v>
      </c>
      <c r="T391" s="6" t="str">
        <f t="shared" si="106"/>
        <v xml:space="preserve">: </v>
      </c>
      <c r="U391" s="6" t="str">
        <f t="shared" si="107"/>
        <v>100.0</v>
      </c>
      <c r="V391" s="6" t="str">
        <f t="shared" si="108"/>
        <v>}</v>
      </c>
      <c r="X391" s="10" t="str">
        <f t="shared" si="111"/>
        <v>15%</v>
      </c>
      <c r="Y391" s="6" t="str">
        <f t="shared" si="112"/>
        <v>خصم دفعة مقدمة</v>
      </c>
      <c r="Z391" s="6">
        <f t="shared" si="113"/>
        <v>-1</v>
      </c>
      <c r="AA391" s="29">
        <f t="shared" si="114"/>
        <v>-841964</v>
      </c>
    </row>
    <row r="392" spans="1:27" x14ac:dyDescent="0.2">
      <c r="A392" s="6" t="s">
        <v>794</v>
      </c>
      <c r="B392" s="7">
        <v>45474</v>
      </c>
      <c r="C392" s="7">
        <f t="shared" si="115"/>
        <v>45474</v>
      </c>
      <c r="D392" s="7">
        <v>45504</v>
      </c>
      <c r="E392" s="7">
        <f t="shared" si="116"/>
        <v>45504</v>
      </c>
      <c r="F392" s="7">
        <f t="shared" si="117"/>
        <v>45504</v>
      </c>
      <c r="G392" s="6">
        <v>1662828.6</v>
      </c>
      <c r="H392" s="9">
        <f t="shared" si="102"/>
        <v>1662829</v>
      </c>
      <c r="I392" s="6" t="str">
        <f>VLOOKUP(K392,'Customers VS CC'!$A$1:$G$9999,4,FALSE)</f>
        <v>KAIG</v>
      </c>
      <c r="J392" s="6" t="str">
        <f t="shared" si="118"/>
        <v>KAIG</v>
      </c>
      <c r="K392" s="6">
        <v>10219</v>
      </c>
      <c r="L392" s="6">
        <f>VLOOKUP(K392,'CC Odoo'!$A$1:$E$998,4,FALSE)</f>
        <v>991</v>
      </c>
      <c r="M392" s="6" t="str">
        <f t="shared" si="103"/>
        <v>{"991": 100.0}</v>
      </c>
      <c r="N392" s="6" t="str">
        <f t="shared" si="109"/>
        <v>4010202</v>
      </c>
      <c r="O392" s="7">
        <v>45534</v>
      </c>
      <c r="P392" s="7">
        <f t="shared" si="110"/>
        <v>45534</v>
      </c>
      <c r="R392" s="6" t="str">
        <f t="shared" si="104"/>
        <v>{"</v>
      </c>
      <c r="S392" s="6" t="str">
        <f t="shared" si="105"/>
        <v>"</v>
      </c>
      <c r="T392" s="6" t="str">
        <f t="shared" si="106"/>
        <v xml:space="preserve">: </v>
      </c>
      <c r="U392" s="6" t="str">
        <f t="shared" si="107"/>
        <v>100.0</v>
      </c>
      <c r="V392" s="6" t="str">
        <f t="shared" si="108"/>
        <v>}</v>
      </c>
      <c r="X392" s="10" t="str">
        <f t="shared" si="111"/>
        <v>15%</v>
      </c>
      <c r="Y392" s="6" t="str">
        <f t="shared" si="112"/>
        <v>صنف لتسجيل موازنة المبيعات 2024</v>
      </c>
      <c r="Z392" s="6">
        <f t="shared" si="113"/>
        <v>1</v>
      </c>
      <c r="AA392" s="29">
        <f t="shared" si="114"/>
        <v>1662829</v>
      </c>
    </row>
    <row r="393" spans="1:27" x14ac:dyDescent="0.2">
      <c r="A393" s="6" t="s">
        <v>795</v>
      </c>
      <c r="B393" s="7">
        <v>45474</v>
      </c>
      <c r="C393" s="7" t="str">
        <f t="shared" si="115"/>
        <v/>
      </c>
      <c r="D393" s="7">
        <v>45504</v>
      </c>
      <c r="E393" s="7" t="str">
        <f t="shared" si="116"/>
        <v/>
      </c>
      <c r="F393" s="7" t="str">
        <f t="shared" si="117"/>
        <v/>
      </c>
      <c r="G393" s="6">
        <v>415707.15</v>
      </c>
      <c r="H393" s="9">
        <f t="shared" si="102"/>
        <v>415707</v>
      </c>
      <c r="I393" s="6" t="str">
        <f>VLOOKUP(K393,'Customers VS CC'!$A$1:$G$9999,4,FALSE)</f>
        <v>KAIG</v>
      </c>
      <c r="J393" s="6" t="str">
        <f t="shared" si="118"/>
        <v/>
      </c>
      <c r="K393" s="6">
        <v>10219</v>
      </c>
      <c r="L393" s="6">
        <f>VLOOKUP(K393,'CC Odoo'!$A$1:$E$998,4,FALSE)</f>
        <v>991</v>
      </c>
      <c r="M393" s="6" t="str">
        <f t="shared" si="103"/>
        <v>{"991": 100.0}</v>
      </c>
      <c r="N393" s="6" t="str">
        <f t="shared" si="109"/>
        <v>101011002</v>
      </c>
      <c r="O393" s="7">
        <v>45534</v>
      </c>
      <c r="P393" s="7" t="str">
        <f t="shared" si="110"/>
        <v/>
      </c>
      <c r="R393" s="6" t="str">
        <f t="shared" si="104"/>
        <v>{"</v>
      </c>
      <c r="S393" s="6" t="str">
        <f t="shared" si="105"/>
        <v>"</v>
      </c>
      <c r="T393" s="6" t="str">
        <f t="shared" si="106"/>
        <v xml:space="preserve">: </v>
      </c>
      <c r="U393" s="6" t="str">
        <f t="shared" si="107"/>
        <v>100.0</v>
      </c>
      <c r="V393" s="6" t="str">
        <f t="shared" si="108"/>
        <v>}</v>
      </c>
      <c r="X393" s="10" t="str">
        <f t="shared" si="111"/>
        <v/>
      </c>
      <c r="Y393" s="6" t="str">
        <f t="shared" si="112"/>
        <v>خصم ضمان أعمال</v>
      </c>
      <c r="Z393" s="6">
        <f t="shared" si="113"/>
        <v>-1</v>
      </c>
      <c r="AA393" s="29">
        <f t="shared" si="114"/>
        <v>-415707</v>
      </c>
    </row>
    <row r="394" spans="1:27" x14ac:dyDescent="0.2">
      <c r="A394" s="6" t="s">
        <v>796</v>
      </c>
      <c r="B394" s="7">
        <v>45474</v>
      </c>
      <c r="C394" s="7" t="str">
        <f t="shared" si="115"/>
        <v/>
      </c>
      <c r="D394" s="7">
        <v>45504</v>
      </c>
      <c r="E394" s="7" t="str">
        <f t="shared" si="116"/>
        <v/>
      </c>
      <c r="F394" s="7" t="str">
        <f t="shared" si="117"/>
        <v/>
      </c>
      <c r="G394" s="6">
        <v>166282.86000000002</v>
      </c>
      <c r="H394" s="9">
        <f t="shared" si="102"/>
        <v>166283</v>
      </c>
      <c r="I394" s="6" t="str">
        <f>VLOOKUP(K394,'Customers VS CC'!$A$1:$G$9999,4,FALSE)</f>
        <v>KAIG</v>
      </c>
      <c r="J394" s="6" t="str">
        <f t="shared" si="118"/>
        <v/>
      </c>
      <c r="K394" s="6">
        <v>10219</v>
      </c>
      <c r="L394" s="6">
        <f>VLOOKUP(K394,'CC Odoo'!$A$1:$E$998,4,FALSE)</f>
        <v>991</v>
      </c>
      <c r="M394" s="6" t="str">
        <f t="shared" si="103"/>
        <v>{"991": 100.0}</v>
      </c>
      <c r="N394" s="6" t="str">
        <f t="shared" si="109"/>
        <v>2010306</v>
      </c>
      <c r="O394" s="7">
        <v>45534</v>
      </c>
      <c r="P394" s="7" t="str">
        <f t="shared" si="110"/>
        <v/>
      </c>
      <c r="R394" s="6" t="str">
        <f t="shared" si="104"/>
        <v>{"</v>
      </c>
      <c r="S394" s="6" t="str">
        <f t="shared" si="105"/>
        <v>"</v>
      </c>
      <c r="T394" s="6" t="str">
        <f t="shared" si="106"/>
        <v xml:space="preserve">: </v>
      </c>
      <c r="U394" s="6" t="str">
        <f t="shared" si="107"/>
        <v>100.0</v>
      </c>
      <c r="V394" s="6" t="str">
        <f t="shared" si="108"/>
        <v>}</v>
      </c>
      <c r="X394" s="10" t="str">
        <f t="shared" si="111"/>
        <v>15%</v>
      </c>
      <c r="Y394" s="6" t="str">
        <f t="shared" si="112"/>
        <v>خصم دفعة مقدمة</v>
      </c>
      <c r="Z394" s="6">
        <f t="shared" si="113"/>
        <v>-1</v>
      </c>
      <c r="AA394" s="29">
        <f t="shared" si="114"/>
        <v>-166283</v>
      </c>
    </row>
    <row r="395" spans="1:27" x14ac:dyDescent="0.2">
      <c r="A395" s="6" t="s">
        <v>794</v>
      </c>
      <c r="B395" s="7">
        <v>45474</v>
      </c>
      <c r="C395" s="7">
        <f t="shared" si="115"/>
        <v>45474</v>
      </c>
      <c r="D395" s="7">
        <v>45504</v>
      </c>
      <c r="E395" s="7">
        <f t="shared" si="116"/>
        <v>45504</v>
      </c>
      <c r="F395" s="7">
        <f t="shared" si="117"/>
        <v>45504</v>
      </c>
      <c r="G395" s="6">
        <v>1292078.6370000001</v>
      </c>
      <c r="H395" s="9">
        <f t="shared" si="102"/>
        <v>1292079</v>
      </c>
      <c r="I395" s="6" t="str">
        <f>VLOOKUP(K395,'Customers VS CC'!$A$1:$G$9999,4,FALSE)</f>
        <v>AL mishraq project - saudico-Aluminum</v>
      </c>
      <c r="J395" s="6" t="str">
        <f t="shared" si="118"/>
        <v>AL mishraq project - saudico-Aluminum</v>
      </c>
      <c r="K395" s="6">
        <v>10254</v>
      </c>
      <c r="L395" s="6">
        <f>VLOOKUP(K395,'CC Odoo'!$A$1:$E$998,4,FALSE)</f>
        <v>1026</v>
      </c>
      <c r="M395" s="6" t="str">
        <f t="shared" si="103"/>
        <v>{"1026": 100.0}</v>
      </c>
      <c r="N395" s="6" t="str">
        <f t="shared" si="109"/>
        <v>4010202</v>
      </c>
      <c r="O395" s="7">
        <v>45549</v>
      </c>
      <c r="P395" s="7">
        <f t="shared" si="110"/>
        <v>45549</v>
      </c>
      <c r="R395" s="6" t="str">
        <f t="shared" si="104"/>
        <v>{"</v>
      </c>
      <c r="S395" s="6" t="str">
        <f t="shared" si="105"/>
        <v>"</v>
      </c>
      <c r="T395" s="6" t="str">
        <f t="shared" si="106"/>
        <v xml:space="preserve">: </v>
      </c>
      <c r="U395" s="6" t="str">
        <f t="shared" si="107"/>
        <v>100.0</v>
      </c>
      <c r="V395" s="6" t="str">
        <f t="shared" si="108"/>
        <v>}</v>
      </c>
      <c r="X395" s="10" t="str">
        <f t="shared" si="111"/>
        <v>15%</v>
      </c>
      <c r="Y395" s="6" t="str">
        <f t="shared" si="112"/>
        <v>صنف لتسجيل موازنة المبيعات 2024</v>
      </c>
      <c r="Z395" s="6">
        <f t="shared" si="113"/>
        <v>1</v>
      </c>
      <c r="AA395" s="29">
        <f t="shared" si="114"/>
        <v>1292079</v>
      </c>
    </row>
    <row r="396" spans="1:27" x14ac:dyDescent="0.2">
      <c r="A396" s="6" t="s">
        <v>795</v>
      </c>
      <c r="B396" s="7">
        <v>45474</v>
      </c>
      <c r="C396" s="7" t="str">
        <f t="shared" si="115"/>
        <v/>
      </c>
      <c r="D396" s="7">
        <v>45504</v>
      </c>
      <c r="E396" s="7" t="str">
        <f t="shared" si="116"/>
        <v/>
      </c>
      <c r="F396" s="7" t="str">
        <f t="shared" si="117"/>
        <v/>
      </c>
      <c r="G396" s="6">
        <v>258415.72740000003</v>
      </c>
      <c r="H396" s="9">
        <f t="shared" si="102"/>
        <v>258416</v>
      </c>
      <c r="I396" s="6" t="str">
        <f>VLOOKUP(K396,'Customers VS CC'!$A$1:$G$9999,4,FALSE)</f>
        <v>AL mishraq project - saudico-Aluminum</v>
      </c>
      <c r="J396" s="6" t="str">
        <f t="shared" si="118"/>
        <v/>
      </c>
      <c r="K396" s="6">
        <v>10254</v>
      </c>
      <c r="L396" s="6">
        <f>VLOOKUP(K396,'CC Odoo'!$A$1:$E$998,4,FALSE)</f>
        <v>1026</v>
      </c>
      <c r="M396" s="6" t="str">
        <f t="shared" si="103"/>
        <v>{"1026": 100.0}</v>
      </c>
      <c r="N396" s="6" t="str">
        <f t="shared" si="109"/>
        <v>101011002</v>
      </c>
      <c r="O396" s="7">
        <v>45549</v>
      </c>
      <c r="P396" s="7" t="str">
        <f t="shared" si="110"/>
        <v/>
      </c>
      <c r="R396" s="6" t="str">
        <f t="shared" si="104"/>
        <v>{"</v>
      </c>
      <c r="S396" s="6" t="str">
        <f t="shared" si="105"/>
        <v>"</v>
      </c>
      <c r="T396" s="6" t="str">
        <f t="shared" si="106"/>
        <v xml:space="preserve">: </v>
      </c>
      <c r="U396" s="6" t="str">
        <f t="shared" si="107"/>
        <v>100.0</v>
      </c>
      <c r="V396" s="6" t="str">
        <f t="shared" si="108"/>
        <v>}</v>
      </c>
      <c r="X396" s="10" t="str">
        <f t="shared" si="111"/>
        <v/>
      </c>
      <c r="Y396" s="6" t="str">
        <f t="shared" si="112"/>
        <v>خصم ضمان أعمال</v>
      </c>
      <c r="Z396" s="6">
        <f t="shared" si="113"/>
        <v>-1</v>
      </c>
      <c r="AA396" s="29">
        <f t="shared" si="114"/>
        <v>-258416</v>
      </c>
    </row>
    <row r="397" spans="1:27" x14ac:dyDescent="0.2">
      <c r="A397" s="6" t="s">
        <v>796</v>
      </c>
      <c r="B397" s="7">
        <v>45474</v>
      </c>
      <c r="C397" s="7" t="str">
        <f t="shared" si="115"/>
        <v/>
      </c>
      <c r="D397" s="7">
        <v>45504</v>
      </c>
      <c r="E397" s="7" t="str">
        <f t="shared" si="116"/>
        <v/>
      </c>
      <c r="F397" s="7" t="str">
        <f t="shared" si="117"/>
        <v/>
      </c>
      <c r="G397" s="6">
        <v>129207.86370000002</v>
      </c>
      <c r="H397" s="9">
        <f t="shared" si="102"/>
        <v>129208</v>
      </c>
      <c r="I397" s="6" t="str">
        <f>VLOOKUP(K397,'Customers VS CC'!$A$1:$G$9999,4,FALSE)</f>
        <v>AL mishraq project - saudico-Aluminum</v>
      </c>
      <c r="J397" s="6" t="str">
        <f t="shared" si="118"/>
        <v/>
      </c>
      <c r="K397" s="6">
        <v>10254</v>
      </c>
      <c r="L397" s="6">
        <f>VLOOKUP(K397,'CC Odoo'!$A$1:$E$998,4,FALSE)</f>
        <v>1026</v>
      </c>
      <c r="M397" s="6" t="str">
        <f t="shared" si="103"/>
        <v>{"1026": 100.0}</v>
      </c>
      <c r="N397" s="6" t="str">
        <f t="shared" si="109"/>
        <v>2010306</v>
      </c>
      <c r="O397" s="7">
        <v>45549</v>
      </c>
      <c r="P397" s="7" t="str">
        <f t="shared" si="110"/>
        <v/>
      </c>
      <c r="R397" s="6" t="str">
        <f t="shared" si="104"/>
        <v>{"</v>
      </c>
      <c r="S397" s="6" t="str">
        <f t="shared" si="105"/>
        <v>"</v>
      </c>
      <c r="T397" s="6" t="str">
        <f t="shared" si="106"/>
        <v xml:space="preserve">: </v>
      </c>
      <c r="U397" s="6" t="str">
        <f t="shared" si="107"/>
        <v>100.0</v>
      </c>
      <c r="V397" s="6" t="str">
        <f t="shared" si="108"/>
        <v>}</v>
      </c>
      <c r="X397" s="10" t="str">
        <f t="shared" si="111"/>
        <v>15%</v>
      </c>
      <c r="Y397" s="6" t="str">
        <f t="shared" si="112"/>
        <v>خصم دفعة مقدمة</v>
      </c>
      <c r="Z397" s="6">
        <f t="shared" si="113"/>
        <v>-1</v>
      </c>
      <c r="AA397" s="29">
        <f t="shared" si="114"/>
        <v>-129208</v>
      </c>
    </row>
    <row r="398" spans="1:27" x14ac:dyDescent="0.2">
      <c r="A398" s="6" t="s">
        <v>794</v>
      </c>
      <c r="B398" s="7">
        <v>45474</v>
      </c>
      <c r="C398" s="7">
        <f t="shared" si="115"/>
        <v>45474</v>
      </c>
      <c r="D398" s="7">
        <v>45504</v>
      </c>
      <c r="E398" s="7">
        <f t="shared" si="116"/>
        <v>45504</v>
      </c>
      <c r="F398" s="7">
        <f t="shared" si="117"/>
        <v>45504</v>
      </c>
      <c r="G398" s="6">
        <v>1247264.7420000001</v>
      </c>
      <c r="H398" s="9">
        <f t="shared" si="102"/>
        <v>1247265</v>
      </c>
      <c r="I398" s="6" t="str">
        <f>VLOOKUP(K398,'Customers VS CC'!$A$1:$G$9999,4,FALSE)</f>
        <v>AL mishraq project - saudico-Steel</v>
      </c>
      <c r="J398" s="6" t="str">
        <f t="shared" si="118"/>
        <v>AL mishraq project - saudico-Steel</v>
      </c>
      <c r="K398" s="6">
        <v>10253</v>
      </c>
      <c r="L398" s="6">
        <f>VLOOKUP(K398,'CC Odoo'!$A$1:$E$998,4,FALSE)</f>
        <v>1025</v>
      </c>
      <c r="M398" s="6" t="str">
        <f t="shared" si="103"/>
        <v>{"1025": 100.0}</v>
      </c>
      <c r="N398" s="6" t="str">
        <f t="shared" si="109"/>
        <v>4010202</v>
      </c>
      <c r="O398" s="7">
        <v>45549</v>
      </c>
      <c r="P398" s="7">
        <f t="shared" si="110"/>
        <v>45549</v>
      </c>
      <c r="R398" s="6" t="str">
        <f t="shared" si="104"/>
        <v>{"</v>
      </c>
      <c r="S398" s="6" t="str">
        <f t="shared" si="105"/>
        <v>"</v>
      </c>
      <c r="T398" s="6" t="str">
        <f t="shared" si="106"/>
        <v xml:space="preserve">: </v>
      </c>
      <c r="U398" s="6" t="str">
        <f t="shared" si="107"/>
        <v>100.0</v>
      </c>
      <c r="V398" s="6" t="str">
        <f t="shared" si="108"/>
        <v>}</v>
      </c>
      <c r="X398" s="10" t="str">
        <f t="shared" si="111"/>
        <v>15%</v>
      </c>
      <c r="Y398" s="6" t="str">
        <f t="shared" si="112"/>
        <v>صنف لتسجيل موازنة المبيعات 2024</v>
      </c>
      <c r="Z398" s="6">
        <f t="shared" si="113"/>
        <v>1</v>
      </c>
      <c r="AA398" s="29">
        <f t="shared" si="114"/>
        <v>1247265</v>
      </c>
    </row>
    <row r="399" spans="1:27" x14ac:dyDescent="0.2">
      <c r="A399" s="6" t="s">
        <v>795</v>
      </c>
      <c r="B399" s="7">
        <v>45474</v>
      </c>
      <c r="C399" s="7" t="str">
        <f t="shared" si="115"/>
        <v/>
      </c>
      <c r="D399" s="7">
        <v>45504</v>
      </c>
      <c r="E399" s="7" t="str">
        <f t="shared" si="116"/>
        <v/>
      </c>
      <c r="F399" s="7" t="str">
        <f t="shared" si="117"/>
        <v/>
      </c>
      <c r="G399" s="6">
        <v>498905.89680000005</v>
      </c>
      <c r="H399" s="9">
        <f t="shared" si="102"/>
        <v>498906</v>
      </c>
      <c r="I399" s="6" t="str">
        <f>VLOOKUP(K399,'Customers VS CC'!$A$1:$G$9999,4,FALSE)</f>
        <v>AL mishraq project - saudico-Steel</v>
      </c>
      <c r="J399" s="6" t="str">
        <f t="shared" si="118"/>
        <v/>
      </c>
      <c r="K399" s="6">
        <v>10253</v>
      </c>
      <c r="L399" s="6">
        <f>VLOOKUP(K399,'CC Odoo'!$A$1:$E$998,4,FALSE)</f>
        <v>1025</v>
      </c>
      <c r="M399" s="6" t="str">
        <f t="shared" si="103"/>
        <v>{"1025": 100.0}</v>
      </c>
      <c r="N399" s="6" t="str">
        <f t="shared" si="109"/>
        <v>101011002</v>
      </c>
      <c r="O399" s="7">
        <v>45549</v>
      </c>
      <c r="P399" s="7" t="str">
        <f t="shared" si="110"/>
        <v/>
      </c>
      <c r="R399" s="6" t="str">
        <f t="shared" si="104"/>
        <v>{"</v>
      </c>
      <c r="S399" s="6" t="str">
        <f t="shared" si="105"/>
        <v>"</v>
      </c>
      <c r="T399" s="6" t="str">
        <f t="shared" si="106"/>
        <v xml:space="preserve">: </v>
      </c>
      <c r="U399" s="6" t="str">
        <f t="shared" si="107"/>
        <v>100.0</v>
      </c>
      <c r="V399" s="6" t="str">
        <f t="shared" si="108"/>
        <v>}</v>
      </c>
      <c r="X399" s="10" t="str">
        <f t="shared" si="111"/>
        <v/>
      </c>
      <c r="Y399" s="6" t="str">
        <f t="shared" si="112"/>
        <v>خصم ضمان أعمال</v>
      </c>
      <c r="Z399" s="6">
        <f t="shared" si="113"/>
        <v>-1</v>
      </c>
      <c r="AA399" s="29">
        <f t="shared" si="114"/>
        <v>-498906</v>
      </c>
    </row>
    <row r="400" spans="1:27" x14ac:dyDescent="0.2">
      <c r="A400" s="6" t="s">
        <v>796</v>
      </c>
      <c r="B400" s="7">
        <v>45474</v>
      </c>
      <c r="C400" s="7" t="str">
        <f t="shared" si="115"/>
        <v/>
      </c>
      <c r="D400" s="7">
        <v>45504</v>
      </c>
      <c r="E400" s="7" t="str">
        <f t="shared" si="116"/>
        <v/>
      </c>
      <c r="F400" s="7" t="str">
        <f t="shared" si="117"/>
        <v/>
      </c>
      <c r="G400" s="6">
        <v>124726.47420000001</v>
      </c>
      <c r="H400" s="9">
        <f t="shared" si="102"/>
        <v>124726</v>
      </c>
      <c r="I400" s="6" t="str">
        <f>VLOOKUP(K400,'Customers VS CC'!$A$1:$G$9999,4,FALSE)</f>
        <v>AL mishraq project - saudico-Steel</v>
      </c>
      <c r="J400" s="6" t="str">
        <f t="shared" si="118"/>
        <v/>
      </c>
      <c r="K400" s="6">
        <v>10253</v>
      </c>
      <c r="L400" s="6">
        <f>VLOOKUP(K400,'CC Odoo'!$A$1:$E$998,4,FALSE)</f>
        <v>1025</v>
      </c>
      <c r="M400" s="6" t="str">
        <f t="shared" si="103"/>
        <v>{"1025": 100.0}</v>
      </c>
      <c r="N400" s="6" t="str">
        <f t="shared" si="109"/>
        <v>2010306</v>
      </c>
      <c r="O400" s="7">
        <v>45549</v>
      </c>
      <c r="P400" s="7" t="str">
        <f t="shared" si="110"/>
        <v/>
      </c>
      <c r="R400" s="6" t="str">
        <f t="shared" si="104"/>
        <v>{"</v>
      </c>
      <c r="S400" s="6" t="str">
        <f t="shared" si="105"/>
        <v>"</v>
      </c>
      <c r="T400" s="6" t="str">
        <f t="shared" si="106"/>
        <v xml:space="preserve">: </v>
      </c>
      <c r="U400" s="6" t="str">
        <f t="shared" si="107"/>
        <v>100.0</v>
      </c>
      <c r="V400" s="6" t="str">
        <f t="shared" si="108"/>
        <v>}</v>
      </c>
      <c r="X400" s="10" t="str">
        <f t="shared" si="111"/>
        <v>15%</v>
      </c>
      <c r="Y400" s="6" t="str">
        <f t="shared" si="112"/>
        <v>خصم دفعة مقدمة</v>
      </c>
      <c r="Z400" s="6">
        <f t="shared" si="113"/>
        <v>-1</v>
      </c>
      <c r="AA400" s="29">
        <f t="shared" si="114"/>
        <v>-124726</v>
      </c>
    </row>
    <row r="401" spans="1:27" x14ac:dyDescent="0.2">
      <c r="A401" s="6" t="s">
        <v>794</v>
      </c>
      <c r="B401" s="7">
        <v>45474</v>
      </c>
      <c r="C401" s="7">
        <f t="shared" si="115"/>
        <v>45474</v>
      </c>
      <c r="D401" s="7">
        <v>45504</v>
      </c>
      <c r="E401" s="7">
        <f t="shared" si="116"/>
        <v>45504</v>
      </c>
      <c r="F401" s="7">
        <f t="shared" si="117"/>
        <v>45504</v>
      </c>
      <c r="G401" s="6">
        <v>1350000</v>
      </c>
      <c r="H401" s="9">
        <f t="shared" si="102"/>
        <v>1350000</v>
      </c>
      <c r="I401" s="6" t="str">
        <f>VLOOKUP(K401,'Customers VS CC'!$A$1:$G$9999,4,FALSE)</f>
        <v>شركة نسما للصناعات المتحدة</v>
      </c>
      <c r="J401" s="6" t="str">
        <f t="shared" si="118"/>
        <v>شركة نسما للصناعات المتحدة</v>
      </c>
      <c r="K401" s="6">
        <v>10995</v>
      </c>
      <c r="L401" s="6">
        <f>VLOOKUP(K401,'CC Odoo'!$A$1:$E$998,4,FALSE)</f>
        <v>1108</v>
      </c>
      <c r="M401" s="6" t="str">
        <f t="shared" si="103"/>
        <v>{"1108": 100.0}</v>
      </c>
      <c r="N401" s="6" t="str">
        <f t="shared" si="109"/>
        <v>4010202</v>
      </c>
      <c r="O401" s="7">
        <v>45534</v>
      </c>
      <c r="P401" s="7">
        <f t="shared" si="110"/>
        <v>45534</v>
      </c>
      <c r="R401" s="6" t="str">
        <f t="shared" si="104"/>
        <v>{"</v>
      </c>
      <c r="S401" s="6" t="str">
        <f t="shared" si="105"/>
        <v>"</v>
      </c>
      <c r="T401" s="6" t="str">
        <f t="shared" si="106"/>
        <v xml:space="preserve">: </v>
      </c>
      <c r="U401" s="6" t="str">
        <f t="shared" si="107"/>
        <v>100.0</v>
      </c>
      <c r="V401" s="6" t="str">
        <f t="shared" si="108"/>
        <v>}</v>
      </c>
      <c r="X401" s="10" t="str">
        <f t="shared" si="111"/>
        <v>15%</v>
      </c>
      <c r="Y401" s="6" t="str">
        <f t="shared" si="112"/>
        <v>صنف لتسجيل موازنة المبيعات 2024</v>
      </c>
      <c r="Z401" s="6">
        <f t="shared" si="113"/>
        <v>1</v>
      </c>
      <c r="AA401" s="29">
        <f t="shared" si="114"/>
        <v>1350000</v>
      </c>
    </row>
    <row r="402" spans="1:27" x14ac:dyDescent="0.2">
      <c r="A402" s="6" t="s">
        <v>794</v>
      </c>
      <c r="B402" s="7">
        <v>45474</v>
      </c>
      <c r="C402" s="7">
        <f t="shared" si="115"/>
        <v>45474</v>
      </c>
      <c r="D402" s="7">
        <v>45504</v>
      </c>
      <c r="E402" s="7">
        <f t="shared" si="116"/>
        <v>45504</v>
      </c>
      <c r="F402" s="7">
        <f t="shared" si="117"/>
        <v>45504</v>
      </c>
      <c r="G402" s="6">
        <v>2945434</v>
      </c>
      <c r="H402" s="9">
        <f t="shared" si="102"/>
        <v>2945434</v>
      </c>
      <c r="I402" s="6" t="str">
        <f>VLOOKUP(K402,'Customers VS CC'!$A$1:$G$9999,4,FALSE)</f>
        <v>THE RED SEA REAL ESTATE COMPANY</v>
      </c>
      <c r="J402" s="6" t="str">
        <f t="shared" si="118"/>
        <v>THE RED SEA REAL ESTATE COMPANY</v>
      </c>
      <c r="K402" s="6">
        <v>10259</v>
      </c>
      <c r="L402" s="6">
        <f>VLOOKUP(K402,'CC Odoo'!$A$1:$E$998,4,FALSE)</f>
        <v>1031</v>
      </c>
      <c r="M402" s="6" t="str">
        <f t="shared" si="103"/>
        <v>{"1031": 100.0}</v>
      </c>
      <c r="N402" s="6" t="str">
        <f t="shared" si="109"/>
        <v>4010202</v>
      </c>
      <c r="O402" s="7">
        <v>45534</v>
      </c>
      <c r="P402" s="7">
        <f t="shared" si="110"/>
        <v>45534</v>
      </c>
      <c r="R402" s="6" t="str">
        <f t="shared" si="104"/>
        <v>{"</v>
      </c>
      <c r="S402" s="6" t="str">
        <f t="shared" si="105"/>
        <v>"</v>
      </c>
      <c r="T402" s="6" t="str">
        <f t="shared" si="106"/>
        <v xml:space="preserve">: </v>
      </c>
      <c r="U402" s="6" t="str">
        <f t="shared" si="107"/>
        <v>100.0</v>
      </c>
      <c r="V402" s="6" t="str">
        <f t="shared" si="108"/>
        <v>}</v>
      </c>
      <c r="X402" s="10" t="str">
        <f t="shared" si="111"/>
        <v>15%</v>
      </c>
      <c r="Y402" s="6" t="str">
        <f t="shared" si="112"/>
        <v>صنف لتسجيل موازنة المبيعات 2024</v>
      </c>
      <c r="Z402" s="6">
        <f t="shared" si="113"/>
        <v>1</v>
      </c>
      <c r="AA402" s="29">
        <f t="shared" si="114"/>
        <v>2945434</v>
      </c>
    </row>
    <row r="403" spans="1:27" x14ac:dyDescent="0.2">
      <c r="A403" s="6" t="s">
        <v>795</v>
      </c>
      <c r="B403" s="7">
        <v>45474</v>
      </c>
      <c r="C403" s="7" t="str">
        <f t="shared" si="115"/>
        <v/>
      </c>
      <c r="D403" s="7">
        <v>45504</v>
      </c>
      <c r="E403" s="7" t="str">
        <f t="shared" si="116"/>
        <v/>
      </c>
      <c r="F403" s="7" t="str">
        <f t="shared" si="117"/>
        <v/>
      </c>
      <c r="G403" s="6">
        <v>294543.40000000002</v>
      </c>
      <c r="H403" s="9">
        <f t="shared" si="102"/>
        <v>294543</v>
      </c>
      <c r="I403" s="6" t="str">
        <f>VLOOKUP(K403,'Customers VS CC'!$A$1:$G$9999,4,FALSE)</f>
        <v>THE RED SEA REAL ESTATE COMPANY</v>
      </c>
      <c r="J403" s="6" t="str">
        <f t="shared" si="118"/>
        <v/>
      </c>
      <c r="K403" s="6">
        <v>10259</v>
      </c>
      <c r="L403" s="6">
        <f>VLOOKUP(K403,'CC Odoo'!$A$1:$E$998,4,FALSE)</f>
        <v>1031</v>
      </c>
      <c r="M403" s="6" t="str">
        <f t="shared" si="103"/>
        <v>{"1031": 100.0}</v>
      </c>
      <c r="N403" s="6" t="str">
        <f t="shared" si="109"/>
        <v>101011002</v>
      </c>
      <c r="O403" s="7">
        <v>45534</v>
      </c>
      <c r="P403" s="7" t="str">
        <f t="shared" si="110"/>
        <v/>
      </c>
      <c r="R403" s="6" t="str">
        <f t="shared" si="104"/>
        <v>{"</v>
      </c>
      <c r="S403" s="6" t="str">
        <f t="shared" si="105"/>
        <v>"</v>
      </c>
      <c r="T403" s="6" t="str">
        <f t="shared" si="106"/>
        <v xml:space="preserve">: </v>
      </c>
      <c r="U403" s="6" t="str">
        <f t="shared" si="107"/>
        <v>100.0</v>
      </c>
      <c r="V403" s="6" t="str">
        <f t="shared" si="108"/>
        <v>}</v>
      </c>
      <c r="X403" s="10" t="str">
        <f t="shared" si="111"/>
        <v/>
      </c>
      <c r="Y403" s="6" t="str">
        <f t="shared" si="112"/>
        <v>خصم ضمان أعمال</v>
      </c>
      <c r="Z403" s="6">
        <f t="shared" si="113"/>
        <v>-1</v>
      </c>
      <c r="AA403" s="29">
        <f t="shared" si="114"/>
        <v>-294543</v>
      </c>
    </row>
    <row r="404" spans="1:27" x14ac:dyDescent="0.2">
      <c r="A404" s="6" t="s">
        <v>796</v>
      </c>
      <c r="B404" s="7">
        <v>45474</v>
      </c>
      <c r="C404" s="7" t="str">
        <f t="shared" si="115"/>
        <v/>
      </c>
      <c r="D404" s="7">
        <v>45504</v>
      </c>
      <c r="E404" s="7" t="str">
        <f t="shared" si="116"/>
        <v/>
      </c>
      <c r="F404" s="7" t="str">
        <f t="shared" si="117"/>
        <v/>
      </c>
      <c r="G404" s="6">
        <v>29454.340000000004</v>
      </c>
      <c r="H404" s="9">
        <f t="shared" si="102"/>
        <v>29454</v>
      </c>
      <c r="I404" s="6" t="str">
        <f>VLOOKUP(K404,'Customers VS CC'!$A$1:$G$9999,4,FALSE)</f>
        <v>THE RED SEA REAL ESTATE COMPANY</v>
      </c>
      <c r="J404" s="6" t="str">
        <f t="shared" si="118"/>
        <v/>
      </c>
      <c r="K404" s="6">
        <v>10259</v>
      </c>
      <c r="L404" s="6">
        <f>VLOOKUP(K404,'CC Odoo'!$A$1:$E$998,4,FALSE)</f>
        <v>1031</v>
      </c>
      <c r="M404" s="6" t="str">
        <f t="shared" si="103"/>
        <v>{"1031": 100.0}</v>
      </c>
      <c r="N404" s="6" t="str">
        <f t="shared" si="109"/>
        <v>2010306</v>
      </c>
      <c r="O404" s="7">
        <v>45534</v>
      </c>
      <c r="P404" s="7" t="str">
        <f t="shared" si="110"/>
        <v/>
      </c>
      <c r="R404" s="6" t="str">
        <f t="shared" si="104"/>
        <v>{"</v>
      </c>
      <c r="S404" s="6" t="str">
        <f t="shared" si="105"/>
        <v>"</v>
      </c>
      <c r="T404" s="6" t="str">
        <f t="shared" si="106"/>
        <v xml:space="preserve">: </v>
      </c>
      <c r="U404" s="6" t="str">
        <f t="shared" si="107"/>
        <v>100.0</v>
      </c>
      <c r="V404" s="6" t="str">
        <f t="shared" si="108"/>
        <v>}</v>
      </c>
      <c r="X404" s="10" t="str">
        <f t="shared" si="111"/>
        <v>15%</v>
      </c>
      <c r="Y404" s="6" t="str">
        <f t="shared" si="112"/>
        <v>خصم دفعة مقدمة</v>
      </c>
      <c r="Z404" s="6">
        <f t="shared" si="113"/>
        <v>-1</v>
      </c>
      <c r="AA404" s="29">
        <f t="shared" si="114"/>
        <v>-29454</v>
      </c>
    </row>
    <row r="405" spans="1:27" x14ac:dyDescent="0.2">
      <c r="A405" s="6" t="s">
        <v>794</v>
      </c>
      <c r="B405" s="7">
        <v>45474</v>
      </c>
      <c r="C405" s="7">
        <f t="shared" si="115"/>
        <v>45474</v>
      </c>
      <c r="D405" s="7">
        <v>45504</v>
      </c>
      <c r="E405" s="7">
        <f t="shared" si="116"/>
        <v>45504</v>
      </c>
      <c r="F405" s="7">
        <f t="shared" si="117"/>
        <v>45504</v>
      </c>
      <c r="G405" s="6">
        <v>1518897.0462670047</v>
      </c>
      <c r="H405" s="9">
        <f t="shared" si="102"/>
        <v>1518897</v>
      </c>
      <c r="I405" s="6" t="str">
        <f>VLOOKUP(K405,'Customers VS CC'!$A$1:$G$9999,4,FALSE)</f>
        <v>شركة الخريجى للتجارة و المقاولات</v>
      </c>
      <c r="J405" s="6" t="str">
        <f t="shared" si="118"/>
        <v>شركة الخريجى للتجارة و المقاولات</v>
      </c>
      <c r="K405" s="6">
        <v>10239</v>
      </c>
      <c r="L405" s="6">
        <f>VLOOKUP(K405,'CC Odoo'!$A$1:$E$998,4,FALSE)</f>
        <v>1011</v>
      </c>
      <c r="M405" s="6" t="str">
        <f t="shared" si="103"/>
        <v>{"1011": 100.0}</v>
      </c>
      <c r="N405" s="6" t="str">
        <f t="shared" si="109"/>
        <v>4010202</v>
      </c>
      <c r="O405" s="7">
        <v>45534</v>
      </c>
      <c r="P405" s="7">
        <f t="shared" si="110"/>
        <v>45534</v>
      </c>
      <c r="R405" s="6" t="str">
        <f t="shared" si="104"/>
        <v>{"</v>
      </c>
      <c r="S405" s="6" t="str">
        <f t="shared" si="105"/>
        <v>"</v>
      </c>
      <c r="T405" s="6" t="str">
        <f t="shared" si="106"/>
        <v xml:space="preserve">: </v>
      </c>
      <c r="U405" s="6" t="str">
        <f t="shared" si="107"/>
        <v>100.0</v>
      </c>
      <c r="V405" s="6" t="str">
        <f t="shared" si="108"/>
        <v>}</v>
      </c>
      <c r="X405" s="10" t="str">
        <f t="shared" si="111"/>
        <v>15%</v>
      </c>
      <c r="Y405" s="6" t="str">
        <f t="shared" si="112"/>
        <v>صنف لتسجيل موازنة المبيعات 2024</v>
      </c>
      <c r="Z405" s="6">
        <f t="shared" si="113"/>
        <v>1</v>
      </c>
      <c r="AA405" s="29">
        <f t="shared" si="114"/>
        <v>1518897</v>
      </c>
    </row>
    <row r="406" spans="1:27" x14ac:dyDescent="0.2">
      <c r="A406" s="6" t="s">
        <v>795</v>
      </c>
      <c r="B406" s="7">
        <v>45474</v>
      </c>
      <c r="C406" s="7" t="str">
        <f t="shared" si="115"/>
        <v/>
      </c>
      <c r="D406" s="7">
        <v>45504</v>
      </c>
      <c r="E406" s="7" t="str">
        <f t="shared" si="116"/>
        <v/>
      </c>
      <c r="F406" s="7" t="str">
        <f t="shared" si="117"/>
        <v/>
      </c>
      <c r="G406" s="6">
        <v>379724.26156675117</v>
      </c>
      <c r="H406" s="9">
        <f t="shared" si="102"/>
        <v>379724</v>
      </c>
      <c r="I406" s="6" t="str">
        <f>VLOOKUP(K406,'Customers VS CC'!$A$1:$G$9999,4,FALSE)</f>
        <v>شركة الخريجى للتجارة و المقاولات</v>
      </c>
      <c r="J406" s="6" t="str">
        <f t="shared" si="118"/>
        <v/>
      </c>
      <c r="K406" s="6">
        <v>10239</v>
      </c>
      <c r="L406" s="6">
        <f>VLOOKUP(K406,'CC Odoo'!$A$1:$E$998,4,FALSE)</f>
        <v>1011</v>
      </c>
      <c r="M406" s="6" t="str">
        <f t="shared" si="103"/>
        <v>{"1011": 100.0}</v>
      </c>
      <c r="N406" s="6" t="str">
        <f t="shared" si="109"/>
        <v>101011002</v>
      </c>
      <c r="O406" s="7">
        <v>45534</v>
      </c>
      <c r="P406" s="7" t="str">
        <f t="shared" si="110"/>
        <v/>
      </c>
      <c r="R406" s="6" t="str">
        <f t="shared" si="104"/>
        <v>{"</v>
      </c>
      <c r="S406" s="6" t="str">
        <f t="shared" si="105"/>
        <v>"</v>
      </c>
      <c r="T406" s="6" t="str">
        <f t="shared" si="106"/>
        <v xml:space="preserve">: </v>
      </c>
      <c r="U406" s="6" t="str">
        <f t="shared" si="107"/>
        <v>100.0</v>
      </c>
      <c r="V406" s="6" t="str">
        <f t="shared" si="108"/>
        <v>}</v>
      </c>
      <c r="X406" s="10" t="str">
        <f t="shared" si="111"/>
        <v/>
      </c>
      <c r="Y406" s="6" t="str">
        <f t="shared" si="112"/>
        <v>خصم ضمان أعمال</v>
      </c>
      <c r="Z406" s="6">
        <f t="shared" si="113"/>
        <v>-1</v>
      </c>
      <c r="AA406" s="29">
        <f t="shared" si="114"/>
        <v>-379724</v>
      </c>
    </row>
    <row r="407" spans="1:27" x14ac:dyDescent="0.2">
      <c r="A407" s="6" t="s">
        <v>796</v>
      </c>
      <c r="B407" s="7">
        <v>45474</v>
      </c>
      <c r="C407" s="7" t="str">
        <f t="shared" si="115"/>
        <v/>
      </c>
      <c r="D407" s="7">
        <v>45504</v>
      </c>
      <c r="E407" s="7" t="str">
        <f t="shared" si="116"/>
        <v/>
      </c>
      <c r="F407" s="7" t="str">
        <f t="shared" si="117"/>
        <v/>
      </c>
      <c r="G407" s="6">
        <v>151889.70462670046</v>
      </c>
      <c r="H407" s="9">
        <f t="shared" si="102"/>
        <v>151890</v>
      </c>
      <c r="I407" s="6" t="str">
        <f>VLOOKUP(K407,'Customers VS CC'!$A$1:$G$9999,4,FALSE)</f>
        <v>شركة الخريجى للتجارة و المقاولات</v>
      </c>
      <c r="J407" s="6" t="str">
        <f t="shared" si="118"/>
        <v/>
      </c>
      <c r="K407" s="6">
        <v>10239</v>
      </c>
      <c r="L407" s="6">
        <f>VLOOKUP(K407,'CC Odoo'!$A$1:$E$998,4,FALSE)</f>
        <v>1011</v>
      </c>
      <c r="M407" s="6" t="str">
        <f t="shared" si="103"/>
        <v>{"1011": 100.0}</v>
      </c>
      <c r="N407" s="6" t="str">
        <f t="shared" si="109"/>
        <v>2010306</v>
      </c>
      <c r="O407" s="7">
        <v>45534</v>
      </c>
      <c r="P407" s="7" t="str">
        <f t="shared" si="110"/>
        <v/>
      </c>
      <c r="R407" s="6" t="str">
        <f t="shared" si="104"/>
        <v>{"</v>
      </c>
      <c r="S407" s="6" t="str">
        <f t="shared" si="105"/>
        <v>"</v>
      </c>
      <c r="T407" s="6" t="str">
        <f t="shared" si="106"/>
        <v xml:space="preserve">: </v>
      </c>
      <c r="U407" s="6" t="str">
        <f t="shared" si="107"/>
        <v>100.0</v>
      </c>
      <c r="V407" s="6" t="str">
        <f t="shared" si="108"/>
        <v>}</v>
      </c>
      <c r="X407" s="10" t="str">
        <f t="shared" si="111"/>
        <v>15%</v>
      </c>
      <c r="Y407" s="6" t="str">
        <f t="shared" si="112"/>
        <v>خصم دفعة مقدمة</v>
      </c>
      <c r="Z407" s="6">
        <f t="shared" si="113"/>
        <v>-1</v>
      </c>
      <c r="AA407" s="29">
        <f t="shared" si="114"/>
        <v>-151890</v>
      </c>
    </row>
    <row r="408" spans="1:27" x14ac:dyDescent="0.2">
      <c r="A408" s="6" t="s">
        <v>794</v>
      </c>
      <c r="B408" s="7">
        <v>45474</v>
      </c>
      <c r="C408" s="7">
        <f t="shared" si="115"/>
        <v>45474</v>
      </c>
      <c r="D408" s="7">
        <v>45504</v>
      </c>
      <c r="E408" s="7">
        <f t="shared" si="116"/>
        <v>45504</v>
      </c>
      <c r="F408" s="7">
        <f t="shared" si="117"/>
        <v>45504</v>
      </c>
      <c r="G408" s="6">
        <v>500000</v>
      </c>
      <c r="H408" s="9">
        <f t="shared" si="102"/>
        <v>500000</v>
      </c>
      <c r="I408" s="6" t="str">
        <f>VLOOKUP(K408,'Customers VS CC'!$A$1:$G$9999,4,FALSE)</f>
        <v>شركة الخريجى للتجارة و المقاولات</v>
      </c>
      <c r="J408" s="6" t="str">
        <f t="shared" si="118"/>
        <v>شركة الخريجى للتجارة و المقاولات</v>
      </c>
      <c r="K408" s="6">
        <v>10250</v>
      </c>
      <c r="L408" s="6">
        <f>VLOOKUP(K408,'CC Odoo'!$A$1:$E$998,4,FALSE)</f>
        <v>1022</v>
      </c>
      <c r="M408" s="6" t="str">
        <f t="shared" si="103"/>
        <v>{"1022": 100.0}</v>
      </c>
      <c r="N408" s="6" t="str">
        <f t="shared" si="109"/>
        <v>4010202</v>
      </c>
      <c r="O408" s="7">
        <v>45534</v>
      </c>
      <c r="P408" s="7">
        <f t="shared" si="110"/>
        <v>45534</v>
      </c>
      <c r="R408" s="6" t="str">
        <f t="shared" si="104"/>
        <v>{"</v>
      </c>
      <c r="S408" s="6" t="str">
        <f t="shared" si="105"/>
        <v>"</v>
      </c>
      <c r="T408" s="6" t="str">
        <f t="shared" si="106"/>
        <v xml:space="preserve">: </v>
      </c>
      <c r="U408" s="6" t="str">
        <f t="shared" si="107"/>
        <v>100.0</v>
      </c>
      <c r="V408" s="6" t="str">
        <f t="shared" si="108"/>
        <v>}</v>
      </c>
      <c r="X408" s="10" t="str">
        <f t="shared" si="111"/>
        <v>15%</v>
      </c>
      <c r="Y408" s="6" t="str">
        <f t="shared" si="112"/>
        <v>صنف لتسجيل موازنة المبيعات 2024</v>
      </c>
      <c r="Z408" s="6">
        <f t="shared" si="113"/>
        <v>1</v>
      </c>
      <c r="AA408" s="29">
        <f t="shared" si="114"/>
        <v>500000</v>
      </c>
    </row>
    <row r="409" spans="1:27" x14ac:dyDescent="0.2">
      <c r="A409" s="6" t="s">
        <v>795</v>
      </c>
      <c r="B409" s="7">
        <v>45474</v>
      </c>
      <c r="C409" s="7" t="str">
        <f t="shared" si="115"/>
        <v/>
      </c>
      <c r="D409" s="7">
        <v>45504</v>
      </c>
      <c r="E409" s="7" t="str">
        <f t="shared" si="116"/>
        <v/>
      </c>
      <c r="F409" s="7" t="str">
        <f t="shared" si="117"/>
        <v/>
      </c>
      <c r="G409" s="6">
        <v>100000</v>
      </c>
      <c r="H409" s="9">
        <f t="shared" si="102"/>
        <v>100000</v>
      </c>
      <c r="I409" s="6" t="str">
        <f>VLOOKUP(K409,'Customers VS CC'!$A$1:$G$9999,4,FALSE)</f>
        <v>شركة الخريجى للتجارة و المقاولات</v>
      </c>
      <c r="J409" s="6" t="str">
        <f t="shared" si="118"/>
        <v/>
      </c>
      <c r="K409" s="6">
        <v>10250</v>
      </c>
      <c r="L409" s="6">
        <f>VLOOKUP(K409,'CC Odoo'!$A$1:$E$998,4,FALSE)</f>
        <v>1022</v>
      </c>
      <c r="M409" s="6" t="str">
        <f t="shared" si="103"/>
        <v>{"1022": 100.0}</v>
      </c>
      <c r="N409" s="6" t="str">
        <f t="shared" si="109"/>
        <v>101011002</v>
      </c>
      <c r="O409" s="7">
        <v>45534</v>
      </c>
      <c r="P409" s="7" t="str">
        <f t="shared" si="110"/>
        <v/>
      </c>
      <c r="R409" s="6" t="str">
        <f t="shared" si="104"/>
        <v>{"</v>
      </c>
      <c r="S409" s="6" t="str">
        <f t="shared" si="105"/>
        <v>"</v>
      </c>
      <c r="T409" s="6" t="str">
        <f t="shared" si="106"/>
        <v xml:space="preserve">: </v>
      </c>
      <c r="U409" s="6" t="str">
        <f t="shared" si="107"/>
        <v>100.0</v>
      </c>
      <c r="V409" s="6" t="str">
        <f t="shared" si="108"/>
        <v>}</v>
      </c>
      <c r="X409" s="10" t="str">
        <f t="shared" si="111"/>
        <v/>
      </c>
      <c r="Y409" s="6" t="str">
        <f t="shared" si="112"/>
        <v>خصم ضمان أعمال</v>
      </c>
      <c r="Z409" s="6">
        <f t="shared" si="113"/>
        <v>-1</v>
      </c>
      <c r="AA409" s="29">
        <f t="shared" si="114"/>
        <v>-100000</v>
      </c>
    </row>
    <row r="410" spans="1:27" x14ac:dyDescent="0.2">
      <c r="A410" s="6" t="s">
        <v>796</v>
      </c>
      <c r="B410" s="7">
        <v>45474</v>
      </c>
      <c r="C410" s="7" t="str">
        <f t="shared" si="115"/>
        <v/>
      </c>
      <c r="D410" s="7">
        <v>45504</v>
      </c>
      <c r="E410" s="7" t="str">
        <f t="shared" si="116"/>
        <v/>
      </c>
      <c r="F410" s="7" t="str">
        <f t="shared" si="117"/>
        <v/>
      </c>
      <c r="G410" s="6">
        <v>50000</v>
      </c>
      <c r="H410" s="9">
        <f t="shared" si="102"/>
        <v>50000</v>
      </c>
      <c r="I410" s="6" t="str">
        <f>VLOOKUP(K410,'Customers VS CC'!$A$1:$G$9999,4,FALSE)</f>
        <v>شركة الخريجى للتجارة و المقاولات</v>
      </c>
      <c r="J410" s="6" t="str">
        <f t="shared" si="118"/>
        <v/>
      </c>
      <c r="K410" s="6">
        <v>10250</v>
      </c>
      <c r="L410" s="6">
        <f>VLOOKUP(K410,'CC Odoo'!$A$1:$E$998,4,FALSE)</f>
        <v>1022</v>
      </c>
      <c r="M410" s="6" t="str">
        <f t="shared" si="103"/>
        <v>{"1022": 100.0}</v>
      </c>
      <c r="N410" s="6" t="str">
        <f t="shared" si="109"/>
        <v>2010306</v>
      </c>
      <c r="O410" s="7">
        <v>45534</v>
      </c>
      <c r="P410" s="7" t="str">
        <f t="shared" si="110"/>
        <v/>
      </c>
      <c r="R410" s="6" t="str">
        <f t="shared" si="104"/>
        <v>{"</v>
      </c>
      <c r="S410" s="6" t="str">
        <f t="shared" si="105"/>
        <v>"</v>
      </c>
      <c r="T410" s="6" t="str">
        <f t="shared" si="106"/>
        <v xml:space="preserve">: </v>
      </c>
      <c r="U410" s="6" t="str">
        <f t="shared" si="107"/>
        <v>100.0</v>
      </c>
      <c r="V410" s="6" t="str">
        <f t="shared" si="108"/>
        <v>}</v>
      </c>
      <c r="X410" s="10" t="str">
        <f t="shared" si="111"/>
        <v>15%</v>
      </c>
      <c r="Y410" s="6" t="str">
        <f t="shared" si="112"/>
        <v>خصم دفعة مقدمة</v>
      </c>
      <c r="Z410" s="6">
        <f t="shared" si="113"/>
        <v>-1</v>
      </c>
      <c r="AA410" s="29">
        <f t="shared" si="114"/>
        <v>-50000</v>
      </c>
    </row>
    <row r="411" spans="1:27" x14ac:dyDescent="0.2">
      <c r="A411" s="6" t="s">
        <v>794</v>
      </c>
      <c r="B411" s="7">
        <v>45474</v>
      </c>
      <c r="C411" s="7">
        <f t="shared" si="115"/>
        <v>45474</v>
      </c>
      <c r="D411" s="7">
        <v>45504</v>
      </c>
      <c r="E411" s="7">
        <f t="shared" si="116"/>
        <v>45504</v>
      </c>
      <c r="F411" s="7">
        <f t="shared" si="117"/>
        <v>45504</v>
      </c>
      <c r="G411" s="6">
        <v>1500000</v>
      </c>
      <c r="H411" s="9">
        <f t="shared" si="102"/>
        <v>1500000</v>
      </c>
      <c r="I411" s="6" t="str">
        <f>VLOOKUP(K411,'Customers VS CC'!$A$1:$G$9999,4,FALSE)</f>
        <v>Orient Construction Company</v>
      </c>
      <c r="J411" s="6" t="str">
        <f t="shared" si="118"/>
        <v>Orient Construction Company</v>
      </c>
      <c r="K411" s="6">
        <v>10249</v>
      </c>
      <c r="L411" s="6">
        <f>VLOOKUP(K411,'CC Odoo'!$A$1:$E$998,4,FALSE)</f>
        <v>1021</v>
      </c>
      <c r="M411" s="6" t="str">
        <f t="shared" si="103"/>
        <v>{"1021": 100.0}</v>
      </c>
      <c r="N411" s="6" t="str">
        <f t="shared" si="109"/>
        <v>4010202</v>
      </c>
      <c r="O411" s="7">
        <v>45525</v>
      </c>
      <c r="P411" s="7">
        <f t="shared" si="110"/>
        <v>45525</v>
      </c>
      <c r="R411" s="6" t="str">
        <f t="shared" si="104"/>
        <v>{"</v>
      </c>
      <c r="S411" s="6" t="str">
        <f t="shared" si="105"/>
        <v>"</v>
      </c>
      <c r="T411" s="6" t="str">
        <f t="shared" si="106"/>
        <v xml:space="preserve">: </v>
      </c>
      <c r="U411" s="6" t="str">
        <f t="shared" si="107"/>
        <v>100.0</v>
      </c>
      <c r="V411" s="6" t="str">
        <f t="shared" si="108"/>
        <v>}</v>
      </c>
      <c r="X411" s="10" t="str">
        <f t="shared" si="111"/>
        <v>15%</v>
      </c>
      <c r="Y411" s="6" t="str">
        <f t="shared" si="112"/>
        <v>صنف لتسجيل موازنة المبيعات 2024</v>
      </c>
      <c r="Z411" s="6">
        <f t="shared" si="113"/>
        <v>1</v>
      </c>
      <c r="AA411" s="29">
        <f t="shared" si="114"/>
        <v>1500000</v>
      </c>
    </row>
    <row r="412" spans="1:27" x14ac:dyDescent="0.2">
      <c r="A412" s="6" t="s">
        <v>795</v>
      </c>
      <c r="B412" s="7">
        <v>45474</v>
      </c>
      <c r="C412" s="7" t="str">
        <f t="shared" si="115"/>
        <v/>
      </c>
      <c r="D412" s="7">
        <v>45504</v>
      </c>
      <c r="E412" s="7" t="str">
        <f t="shared" si="116"/>
        <v/>
      </c>
      <c r="F412" s="7" t="str">
        <f t="shared" si="117"/>
        <v/>
      </c>
      <c r="G412" s="6">
        <v>225000</v>
      </c>
      <c r="H412" s="9">
        <f t="shared" si="102"/>
        <v>225000</v>
      </c>
      <c r="I412" s="6" t="str">
        <f>VLOOKUP(K412,'Customers VS CC'!$A$1:$G$9999,4,FALSE)</f>
        <v>Orient Construction Company</v>
      </c>
      <c r="J412" s="6" t="str">
        <f t="shared" si="118"/>
        <v/>
      </c>
      <c r="K412" s="6">
        <v>10249</v>
      </c>
      <c r="L412" s="6">
        <f>VLOOKUP(K412,'CC Odoo'!$A$1:$E$998,4,FALSE)</f>
        <v>1021</v>
      </c>
      <c r="M412" s="6" t="str">
        <f t="shared" si="103"/>
        <v>{"1021": 100.0}</v>
      </c>
      <c r="N412" s="6" t="str">
        <f t="shared" si="109"/>
        <v>101011002</v>
      </c>
      <c r="O412" s="7">
        <v>45525</v>
      </c>
      <c r="P412" s="7" t="str">
        <f t="shared" si="110"/>
        <v/>
      </c>
      <c r="R412" s="6" t="str">
        <f t="shared" si="104"/>
        <v>{"</v>
      </c>
      <c r="S412" s="6" t="str">
        <f t="shared" si="105"/>
        <v>"</v>
      </c>
      <c r="T412" s="6" t="str">
        <f t="shared" si="106"/>
        <v xml:space="preserve">: </v>
      </c>
      <c r="U412" s="6" t="str">
        <f t="shared" si="107"/>
        <v>100.0</v>
      </c>
      <c r="V412" s="6" t="str">
        <f t="shared" si="108"/>
        <v>}</v>
      </c>
      <c r="X412" s="10" t="str">
        <f t="shared" si="111"/>
        <v/>
      </c>
      <c r="Y412" s="6" t="str">
        <f t="shared" si="112"/>
        <v>خصم ضمان أعمال</v>
      </c>
      <c r="Z412" s="6">
        <f t="shared" si="113"/>
        <v>-1</v>
      </c>
      <c r="AA412" s="29">
        <f t="shared" si="114"/>
        <v>-225000</v>
      </c>
    </row>
    <row r="413" spans="1:27" x14ac:dyDescent="0.2">
      <c r="A413" s="6" t="s">
        <v>796</v>
      </c>
      <c r="B413" s="7">
        <v>45474</v>
      </c>
      <c r="C413" s="7" t="str">
        <f t="shared" si="115"/>
        <v/>
      </c>
      <c r="D413" s="7">
        <v>45504</v>
      </c>
      <c r="E413" s="7" t="str">
        <f t="shared" si="116"/>
        <v/>
      </c>
      <c r="F413" s="7" t="str">
        <f t="shared" si="117"/>
        <v/>
      </c>
      <c r="G413" s="6">
        <v>150000</v>
      </c>
      <c r="H413" s="9">
        <f t="shared" si="102"/>
        <v>150000</v>
      </c>
      <c r="I413" s="6" t="str">
        <f>VLOOKUP(K413,'Customers VS CC'!$A$1:$G$9999,4,FALSE)</f>
        <v>Orient Construction Company</v>
      </c>
      <c r="J413" s="6" t="str">
        <f t="shared" si="118"/>
        <v/>
      </c>
      <c r="K413" s="6">
        <v>10249</v>
      </c>
      <c r="L413" s="6">
        <f>VLOOKUP(K413,'CC Odoo'!$A$1:$E$998,4,FALSE)</f>
        <v>1021</v>
      </c>
      <c r="M413" s="6" t="str">
        <f t="shared" si="103"/>
        <v>{"1021": 100.0}</v>
      </c>
      <c r="N413" s="6" t="str">
        <f t="shared" si="109"/>
        <v>2010306</v>
      </c>
      <c r="O413" s="7">
        <v>45525</v>
      </c>
      <c r="P413" s="7" t="str">
        <f t="shared" si="110"/>
        <v/>
      </c>
      <c r="R413" s="6" t="str">
        <f t="shared" si="104"/>
        <v>{"</v>
      </c>
      <c r="S413" s="6" t="str">
        <f t="shared" si="105"/>
        <v>"</v>
      </c>
      <c r="T413" s="6" t="str">
        <f t="shared" si="106"/>
        <v xml:space="preserve">: </v>
      </c>
      <c r="U413" s="6" t="str">
        <f t="shared" si="107"/>
        <v>100.0</v>
      </c>
      <c r="V413" s="6" t="str">
        <f t="shared" si="108"/>
        <v>}</v>
      </c>
      <c r="X413" s="10" t="str">
        <f t="shared" si="111"/>
        <v>15%</v>
      </c>
      <c r="Y413" s="6" t="str">
        <f t="shared" si="112"/>
        <v>خصم دفعة مقدمة</v>
      </c>
      <c r="Z413" s="6">
        <f t="shared" si="113"/>
        <v>-1</v>
      </c>
      <c r="AA413" s="29">
        <f t="shared" si="114"/>
        <v>-150000</v>
      </c>
    </row>
    <row r="414" spans="1:27" x14ac:dyDescent="0.2">
      <c r="A414" s="6" t="s">
        <v>794</v>
      </c>
      <c r="B414" s="7">
        <v>45474</v>
      </c>
      <c r="C414" s="7">
        <f t="shared" si="115"/>
        <v>45474</v>
      </c>
      <c r="D414" s="7">
        <v>45504</v>
      </c>
      <c r="E414" s="7">
        <f t="shared" si="116"/>
        <v>45504</v>
      </c>
      <c r="F414" s="7">
        <f t="shared" si="117"/>
        <v>45504</v>
      </c>
      <c r="G414" s="6">
        <v>4506303.2544092899</v>
      </c>
      <c r="H414" s="9">
        <f t="shared" si="102"/>
        <v>4506303</v>
      </c>
      <c r="I414" s="6" t="str">
        <f>VLOOKUP(K414,'Customers VS CC'!$A$1:$G$9999,4,FALSE)</f>
        <v>الآعمال المدنية المشروع المشترك</v>
      </c>
      <c r="J414" s="6" t="str">
        <f t="shared" si="118"/>
        <v>الآعمال المدنية المشروع المشترك</v>
      </c>
      <c r="K414" s="6">
        <v>10139</v>
      </c>
      <c r="L414" s="6">
        <f>VLOOKUP(K414,'CC Odoo'!$A$1:$E$998,4,FALSE)</f>
        <v>911</v>
      </c>
      <c r="M414" s="6" t="str">
        <f t="shared" si="103"/>
        <v>{"911": 100.0}</v>
      </c>
      <c r="N414" s="6" t="str">
        <f t="shared" si="109"/>
        <v>4010202</v>
      </c>
      <c r="O414" s="7">
        <v>45549</v>
      </c>
      <c r="P414" s="7">
        <f t="shared" si="110"/>
        <v>45549</v>
      </c>
      <c r="R414" s="6" t="str">
        <f t="shared" si="104"/>
        <v>{"</v>
      </c>
      <c r="S414" s="6" t="str">
        <f t="shared" si="105"/>
        <v>"</v>
      </c>
      <c r="T414" s="6" t="str">
        <f t="shared" si="106"/>
        <v xml:space="preserve">: </v>
      </c>
      <c r="U414" s="6" t="str">
        <f t="shared" si="107"/>
        <v>100.0</v>
      </c>
      <c r="V414" s="6" t="str">
        <f t="shared" si="108"/>
        <v>}</v>
      </c>
      <c r="X414" s="10" t="str">
        <f t="shared" si="111"/>
        <v>15%</v>
      </c>
      <c r="Y414" s="6" t="str">
        <f t="shared" si="112"/>
        <v>صنف لتسجيل موازنة المبيعات 2024</v>
      </c>
      <c r="Z414" s="6">
        <f t="shared" si="113"/>
        <v>1</v>
      </c>
      <c r="AA414" s="29">
        <f t="shared" si="114"/>
        <v>4506303</v>
      </c>
    </row>
    <row r="415" spans="1:27" x14ac:dyDescent="0.2">
      <c r="A415" s="6" t="s">
        <v>795</v>
      </c>
      <c r="B415" s="7">
        <v>45474</v>
      </c>
      <c r="C415" s="7" t="str">
        <f t="shared" si="115"/>
        <v/>
      </c>
      <c r="D415" s="7">
        <v>45504</v>
      </c>
      <c r="E415" s="7" t="str">
        <f t="shared" si="116"/>
        <v/>
      </c>
      <c r="F415" s="7" t="str">
        <f t="shared" si="117"/>
        <v/>
      </c>
      <c r="G415" s="6">
        <v>264970.63135926623</v>
      </c>
      <c r="H415" s="9">
        <f t="shared" si="102"/>
        <v>264971</v>
      </c>
      <c r="I415" s="6" t="str">
        <f>VLOOKUP(K415,'Customers VS CC'!$A$1:$G$9999,4,FALSE)</f>
        <v>الآعمال المدنية المشروع المشترك</v>
      </c>
      <c r="J415" s="6" t="str">
        <f t="shared" si="118"/>
        <v/>
      </c>
      <c r="K415" s="6">
        <v>10139</v>
      </c>
      <c r="L415" s="6">
        <f>VLOOKUP(K415,'CC Odoo'!$A$1:$E$998,4,FALSE)</f>
        <v>911</v>
      </c>
      <c r="M415" s="6" t="str">
        <f t="shared" si="103"/>
        <v>{"911": 100.0}</v>
      </c>
      <c r="N415" s="6" t="str">
        <f t="shared" si="109"/>
        <v>101011002</v>
      </c>
      <c r="O415" s="7">
        <v>45549</v>
      </c>
      <c r="P415" s="7" t="str">
        <f t="shared" si="110"/>
        <v/>
      </c>
      <c r="R415" s="6" t="str">
        <f t="shared" si="104"/>
        <v>{"</v>
      </c>
      <c r="S415" s="6" t="str">
        <f t="shared" si="105"/>
        <v>"</v>
      </c>
      <c r="T415" s="6" t="str">
        <f t="shared" si="106"/>
        <v xml:space="preserve">: </v>
      </c>
      <c r="U415" s="6" t="str">
        <f t="shared" si="107"/>
        <v>100.0</v>
      </c>
      <c r="V415" s="6" t="str">
        <f t="shared" si="108"/>
        <v>}</v>
      </c>
      <c r="X415" s="10" t="str">
        <f t="shared" si="111"/>
        <v/>
      </c>
      <c r="Y415" s="6" t="str">
        <f t="shared" si="112"/>
        <v>خصم ضمان أعمال</v>
      </c>
      <c r="Z415" s="6">
        <f t="shared" si="113"/>
        <v>-1</v>
      </c>
      <c r="AA415" s="29">
        <f t="shared" si="114"/>
        <v>-264971</v>
      </c>
    </row>
    <row r="416" spans="1:27" x14ac:dyDescent="0.2">
      <c r="A416" s="6" t="s">
        <v>796</v>
      </c>
      <c r="B416" s="7">
        <v>45474</v>
      </c>
      <c r="C416" s="7" t="str">
        <f t="shared" si="115"/>
        <v/>
      </c>
      <c r="D416" s="7">
        <v>45504</v>
      </c>
      <c r="E416" s="7" t="str">
        <f t="shared" si="116"/>
        <v/>
      </c>
      <c r="F416" s="7" t="str">
        <f t="shared" si="117"/>
        <v/>
      </c>
      <c r="G416" s="6">
        <v>675945.48816139344</v>
      </c>
      <c r="H416" s="9">
        <f t="shared" si="102"/>
        <v>675945</v>
      </c>
      <c r="I416" s="6" t="str">
        <f>VLOOKUP(K416,'Customers VS CC'!$A$1:$G$9999,4,FALSE)</f>
        <v>الآعمال المدنية المشروع المشترك</v>
      </c>
      <c r="J416" s="6" t="str">
        <f t="shared" si="118"/>
        <v/>
      </c>
      <c r="K416" s="6">
        <v>10139</v>
      </c>
      <c r="L416" s="6">
        <f>VLOOKUP(K416,'CC Odoo'!$A$1:$E$998,4,FALSE)</f>
        <v>911</v>
      </c>
      <c r="M416" s="6" t="str">
        <f t="shared" si="103"/>
        <v>{"911": 100.0}</v>
      </c>
      <c r="N416" s="6" t="str">
        <f t="shared" si="109"/>
        <v>2010306</v>
      </c>
      <c r="O416" s="7">
        <v>45549</v>
      </c>
      <c r="P416" s="7" t="str">
        <f t="shared" si="110"/>
        <v/>
      </c>
      <c r="R416" s="6" t="str">
        <f t="shared" si="104"/>
        <v>{"</v>
      </c>
      <c r="S416" s="6" t="str">
        <f t="shared" si="105"/>
        <v>"</v>
      </c>
      <c r="T416" s="6" t="str">
        <f t="shared" si="106"/>
        <v xml:space="preserve">: </v>
      </c>
      <c r="U416" s="6" t="str">
        <f t="shared" si="107"/>
        <v>100.0</v>
      </c>
      <c r="V416" s="6" t="str">
        <f t="shared" si="108"/>
        <v>}</v>
      </c>
      <c r="X416" s="10" t="str">
        <f t="shared" si="111"/>
        <v>15%</v>
      </c>
      <c r="Y416" s="6" t="str">
        <f t="shared" si="112"/>
        <v>خصم دفعة مقدمة</v>
      </c>
      <c r="Z416" s="6">
        <f t="shared" si="113"/>
        <v>-1</v>
      </c>
      <c r="AA416" s="29">
        <f t="shared" si="114"/>
        <v>-675945</v>
      </c>
    </row>
    <row r="417" spans="1:27" x14ac:dyDescent="0.2">
      <c r="A417" s="6" t="s">
        <v>794</v>
      </c>
      <c r="B417" s="7">
        <v>45474</v>
      </c>
      <c r="C417" s="7">
        <f t="shared" si="115"/>
        <v>45474</v>
      </c>
      <c r="D417" s="7">
        <v>45504</v>
      </c>
      <c r="E417" s="7">
        <f t="shared" si="116"/>
        <v>45504</v>
      </c>
      <c r="F417" s="7">
        <f t="shared" si="117"/>
        <v>45504</v>
      </c>
      <c r="G417" s="6">
        <v>227992.6</v>
      </c>
      <c r="H417" s="9">
        <f t="shared" si="102"/>
        <v>227993</v>
      </c>
      <c r="I417" s="6" t="str">
        <f>VLOOKUP(K417,'Customers VS CC'!$A$1:$G$9999,4,FALSE)</f>
        <v>شركة بايتور السعودية العربية للانشاءات</v>
      </c>
      <c r="J417" s="6" t="str">
        <f t="shared" si="118"/>
        <v>شركة بايتور السعودية العربية للانشاءات</v>
      </c>
      <c r="K417" s="6">
        <v>10190</v>
      </c>
      <c r="L417" s="6">
        <f>VLOOKUP(K417,'CC Odoo'!$A$1:$E$998,4,FALSE)</f>
        <v>962</v>
      </c>
      <c r="M417" s="6" t="str">
        <f t="shared" si="103"/>
        <v>{"962": 100.0}</v>
      </c>
      <c r="N417" s="6" t="str">
        <f t="shared" si="109"/>
        <v>4010202</v>
      </c>
      <c r="O417" s="7">
        <v>45534</v>
      </c>
      <c r="P417" s="7">
        <f t="shared" si="110"/>
        <v>45534</v>
      </c>
      <c r="R417" s="6" t="str">
        <f t="shared" si="104"/>
        <v>{"</v>
      </c>
      <c r="S417" s="6" t="str">
        <f t="shared" si="105"/>
        <v>"</v>
      </c>
      <c r="T417" s="6" t="str">
        <f t="shared" si="106"/>
        <v xml:space="preserve">: </v>
      </c>
      <c r="U417" s="6" t="str">
        <f t="shared" si="107"/>
        <v>100.0</v>
      </c>
      <c r="V417" s="6" t="str">
        <f t="shared" si="108"/>
        <v>}</v>
      </c>
      <c r="X417" s="10" t="str">
        <f t="shared" si="111"/>
        <v>15%</v>
      </c>
      <c r="Y417" s="6" t="str">
        <f t="shared" si="112"/>
        <v>صنف لتسجيل موازنة المبيعات 2024</v>
      </c>
      <c r="Z417" s="6">
        <f t="shared" si="113"/>
        <v>1</v>
      </c>
      <c r="AA417" s="29">
        <f t="shared" si="114"/>
        <v>227993</v>
      </c>
    </row>
    <row r="418" spans="1:27" x14ac:dyDescent="0.2">
      <c r="A418" s="6" t="s">
        <v>795</v>
      </c>
      <c r="B418" s="7">
        <v>45474</v>
      </c>
      <c r="C418" s="7" t="str">
        <f t="shared" si="115"/>
        <v/>
      </c>
      <c r="D418" s="7">
        <v>45504</v>
      </c>
      <c r="E418" s="7" t="str">
        <f t="shared" si="116"/>
        <v/>
      </c>
      <c r="F418" s="7" t="str">
        <f t="shared" si="117"/>
        <v/>
      </c>
      <c r="G418" s="6">
        <v>22799.260000000002</v>
      </c>
      <c r="H418" s="9">
        <f t="shared" si="102"/>
        <v>22799</v>
      </c>
      <c r="I418" s="6" t="str">
        <f>VLOOKUP(K418,'Customers VS CC'!$A$1:$G$9999,4,FALSE)</f>
        <v>شركة بايتور السعودية العربية للانشاءات</v>
      </c>
      <c r="J418" s="6" t="str">
        <f t="shared" si="118"/>
        <v/>
      </c>
      <c r="K418" s="6">
        <v>10190</v>
      </c>
      <c r="L418" s="6">
        <f>VLOOKUP(K418,'CC Odoo'!$A$1:$E$998,4,FALSE)</f>
        <v>962</v>
      </c>
      <c r="M418" s="6" t="str">
        <f t="shared" si="103"/>
        <v>{"962": 100.0}</v>
      </c>
      <c r="N418" s="6" t="str">
        <f t="shared" si="109"/>
        <v>101011002</v>
      </c>
      <c r="O418" s="7">
        <v>45534</v>
      </c>
      <c r="P418" s="7" t="str">
        <f t="shared" si="110"/>
        <v/>
      </c>
      <c r="R418" s="6" t="str">
        <f t="shared" si="104"/>
        <v>{"</v>
      </c>
      <c r="S418" s="6" t="str">
        <f t="shared" si="105"/>
        <v>"</v>
      </c>
      <c r="T418" s="6" t="str">
        <f t="shared" si="106"/>
        <v xml:space="preserve">: </v>
      </c>
      <c r="U418" s="6" t="str">
        <f t="shared" si="107"/>
        <v>100.0</v>
      </c>
      <c r="V418" s="6" t="str">
        <f t="shared" si="108"/>
        <v>}</v>
      </c>
      <c r="X418" s="10" t="str">
        <f t="shared" si="111"/>
        <v/>
      </c>
      <c r="Y418" s="6" t="str">
        <f t="shared" si="112"/>
        <v>خصم ضمان أعمال</v>
      </c>
      <c r="Z418" s="6">
        <f t="shared" si="113"/>
        <v>-1</v>
      </c>
      <c r="AA418" s="29">
        <f t="shared" si="114"/>
        <v>-22799</v>
      </c>
    </row>
    <row r="419" spans="1:27" x14ac:dyDescent="0.2">
      <c r="A419" s="6" t="s">
        <v>796</v>
      </c>
      <c r="B419" s="7">
        <v>45474</v>
      </c>
      <c r="C419" s="7" t="str">
        <f t="shared" si="115"/>
        <v/>
      </c>
      <c r="D419" s="7">
        <v>45504</v>
      </c>
      <c r="E419" s="7" t="str">
        <f t="shared" si="116"/>
        <v/>
      </c>
      <c r="F419" s="7" t="str">
        <f t="shared" si="117"/>
        <v/>
      </c>
      <c r="G419" s="6">
        <v>22799.260000000002</v>
      </c>
      <c r="H419" s="9">
        <f t="shared" si="102"/>
        <v>22799</v>
      </c>
      <c r="I419" s="6" t="str">
        <f>VLOOKUP(K419,'Customers VS CC'!$A$1:$G$9999,4,FALSE)</f>
        <v>شركة بايتور السعودية العربية للانشاءات</v>
      </c>
      <c r="J419" s="6" t="str">
        <f t="shared" si="118"/>
        <v/>
      </c>
      <c r="K419" s="6">
        <v>10190</v>
      </c>
      <c r="L419" s="6">
        <f>VLOOKUP(K419,'CC Odoo'!$A$1:$E$998,4,FALSE)</f>
        <v>962</v>
      </c>
      <c r="M419" s="6" t="str">
        <f t="shared" si="103"/>
        <v>{"962": 100.0}</v>
      </c>
      <c r="N419" s="6" t="str">
        <f t="shared" si="109"/>
        <v>2010306</v>
      </c>
      <c r="O419" s="7">
        <v>45534</v>
      </c>
      <c r="P419" s="7" t="str">
        <f t="shared" si="110"/>
        <v/>
      </c>
      <c r="R419" s="6" t="str">
        <f t="shared" si="104"/>
        <v>{"</v>
      </c>
      <c r="S419" s="6" t="str">
        <f t="shared" si="105"/>
        <v>"</v>
      </c>
      <c r="T419" s="6" t="str">
        <f t="shared" si="106"/>
        <v xml:space="preserve">: </v>
      </c>
      <c r="U419" s="6" t="str">
        <f t="shared" si="107"/>
        <v>100.0</v>
      </c>
      <c r="V419" s="6" t="str">
        <f t="shared" si="108"/>
        <v>}</v>
      </c>
      <c r="X419" s="10" t="str">
        <f t="shared" si="111"/>
        <v>15%</v>
      </c>
      <c r="Y419" s="6" t="str">
        <f t="shared" si="112"/>
        <v>خصم دفعة مقدمة</v>
      </c>
      <c r="Z419" s="6">
        <f t="shared" si="113"/>
        <v>-1</v>
      </c>
      <c r="AA419" s="29">
        <f t="shared" si="114"/>
        <v>-22799</v>
      </c>
    </row>
    <row r="420" spans="1:27" x14ac:dyDescent="0.2">
      <c r="A420" s="6" t="s">
        <v>794</v>
      </c>
      <c r="B420" s="7">
        <v>45474</v>
      </c>
      <c r="C420" s="7">
        <f t="shared" si="115"/>
        <v>45474</v>
      </c>
      <c r="D420" s="7">
        <v>45504</v>
      </c>
      <c r="E420" s="7">
        <f t="shared" si="116"/>
        <v>45504</v>
      </c>
      <c r="F420" s="7">
        <f t="shared" si="117"/>
        <v>45504</v>
      </c>
      <c r="G420" s="6">
        <v>2745360.4000000004</v>
      </c>
      <c r="H420" s="9">
        <f t="shared" si="102"/>
        <v>2745360</v>
      </c>
      <c r="I420" s="6" t="str">
        <f>VLOOKUP(K420,'Customers VS CC'!$A$1:$G$9999,4,FALSE)</f>
        <v>THE RED SEA REAL ESTATE COMPANY</v>
      </c>
      <c r="J420" s="6" t="str">
        <f t="shared" si="118"/>
        <v>THE RED SEA REAL ESTATE COMPANY</v>
      </c>
      <c r="K420" s="6">
        <v>10264</v>
      </c>
      <c r="L420" s="6">
        <f>VLOOKUP(K420,'CC Odoo'!$A$1:$E$998,4,FALSE)</f>
        <v>1110</v>
      </c>
      <c r="M420" s="6" t="str">
        <f t="shared" si="103"/>
        <v>{"1110": 100.0}</v>
      </c>
      <c r="N420" s="6" t="str">
        <f t="shared" si="109"/>
        <v>4010202</v>
      </c>
      <c r="O420" s="7">
        <v>45534</v>
      </c>
      <c r="P420" s="7">
        <f t="shared" si="110"/>
        <v>45534</v>
      </c>
      <c r="R420" s="6" t="str">
        <f t="shared" si="104"/>
        <v>{"</v>
      </c>
      <c r="S420" s="6" t="str">
        <f t="shared" si="105"/>
        <v>"</v>
      </c>
      <c r="T420" s="6" t="str">
        <f t="shared" si="106"/>
        <v xml:space="preserve">: </v>
      </c>
      <c r="U420" s="6" t="str">
        <f t="shared" si="107"/>
        <v>100.0</v>
      </c>
      <c r="V420" s="6" t="str">
        <f t="shared" si="108"/>
        <v>}</v>
      </c>
      <c r="X420" s="10" t="str">
        <f t="shared" si="111"/>
        <v>15%</v>
      </c>
      <c r="Y420" s="6" t="str">
        <f t="shared" si="112"/>
        <v>صنف لتسجيل موازنة المبيعات 2024</v>
      </c>
      <c r="Z420" s="6">
        <f t="shared" si="113"/>
        <v>1</v>
      </c>
      <c r="AA420" s="29">
        <f t="shared" si="114"/>
        <v>2745360</v>
      </c>
    </row>
    <row r="421" spans="1:27" x14ac:dyDescent="0.2">
      <c r="A421" s="6" t="s">
        <v>795</v>
      </c>
      <c r="B421" s="7">
        <v>45474</v>
      </c>
      <c r="C421" s="7" t="str">
        <f t="shared" si="115"/>
        <v/>
      </c>
      <c r="D421" s="7">
        <v>45504</v>
      </c>
      <c r="E421" s="7" t="str">
        <f t="shared" si="116"/>
        <v/>
      </c>
      <c r="F421" s="7" t="str">
        <f t="shared" si="117"/>
        <v/>
      </c>
      <c r="G421" s="6">
        <v>823608.12000000011</v>
      </c>
      <c r="H421" s="9">
        <f t="shared" si="102"/>
        <v>823608</v>
      </c>
      <c r="I421" s="6" t="str">
        <f>VLOOKUP(K421,'Customers VS CC'!$A$1:$G$9999,4,FALSE)</f>
        <v>THE RED SEA REAL ESTATE COMPANY</v>
      </c>
      <c r="J421" s="6" t="str">
        <f t="shared" si="118"/>
        <v/>
      </c>
      <c r="K421" s="6">
        <v>10264</v>
      </c>
      <c r="L421" s="6">
        <f>VLOOKUP(K421,'CC Odoo'!$A$1:$E$998,4,FALSE)</f>
        <v>1110</v>
      </c>
      <c r="M421" s="6" t="str">
        <f t="shared" si="103"/>
        <v>{"1110": 100.0}</v>
      </c>
      <c r="N421" s="6" t="str">
        <f t="shared" si="109"/>
        <v>101011002</v>
      </c>
      <c r="O421" s="7">
        <v>45534</v>
      </c>
      <c r="P421" s="7" t="str">
        <f t="shared" si="110"/>
        <v/>
      </c>
      <c r="R421" s="6" t="str">
        <f t="shared" si="104"/>
        <v>{"</v>
      </c>
      <c r="S421" s="6" t="str">
        <f t="shared" si="105"/>
        <v>"</v>
      </c>
      <c r="T421" s="6" t="str">
        <f t="shared" si="106"/>
        <v xml:space="preserve">: </v>
      </c>
      <c r="U421" s="6" t="str">
        <f t="shared" si="107"/>
        <v>100.0</v>
      </c>
      <c r="V421" s="6" t="str">
        <f t="shared" si="108"/>
        <v>}</v>
      </c>
      <c r="X421" s="10" t="str">
        <f t="shared" si="111"/>
        <v/>
      </c>
      <c r="Y421" s="6" t="str">
        <f t="shared" si="112"/>
        <v>خصم ضمان أعمال</v>
      </c>
      <c r="Z421" s="6">
        <f t="shared" si="113"/>
        <v>-1</v>
      </c>
      <c r="AA421" s="29">
        <f t="shared" si="114"/>
        <v>-823608</v>
      </c>
    </row>
    <row r="422" spans="1:27" x14ac:dyDescent="0.2">
      <c r="A422" s="6" t="s">
        <v>796</v>
      </c>
      <c r="B422" s="7">
        <v>45474</v>
      </c>
      <c r="C422" s="7" t="str">
        <f t="shared" si="115"/>
        <v/>
      </c>
      <c r="D422" s="7">
        <v>45504</v>
      </c>
      <c r="E422" s="7" t="str">
        <f t="shared" si="116"/>
        <v/>
      </c>
      <c r="F422" s="7" t="str">
        <f t="shared" si="117"/>
        <v/>
      </c>
      <c r="G422" s="6">
        <v>274536.04000000004</v>
      </c>
      <c r="H422" s="9">
        <f t="shared" si="102"/>
        <v>274536</v>
      </c>
      <c r="I422" s="6" t="str">
        <f>VLOOKUP(K422,'Customers VS CC'!$A$1:$G$9999,4,FALSE)</f>
        <v>THE RED SEA REAL ESTATE COMPANY</v>
      </c>
      <c r="J422" s="6" t="str">
        <f t="shared" si="118"/>
        <v/>
      </c>
      <c r="K422" s="6">
        <v>10264</v>
      </c>
      <c r="L422" s="6">
        <f>VLOOKUP(K422,'CC Odoo'!$A$1:$E$998,4,FALSE)</f>
        <v>1110</v>
      </c>
      <c r="M422" s="6" t="str">
        <f t="shared" si="103"/>
        <v>{"1110": 100.0}</v>
      </c>
      <c r="N422" s="6" t="str">
        <f t="shared" si="109"/>
        <v>2010306</v>
      </c>
      <c r="O422" s="7">
        <v>45534</v>
      </c>
      <c r="P422" s="7" t="str">
        <f t="shared" si="110"/>
        <v/>
      </c>
      <c r="R422" s="6" t="str">
        <f t="shared" si="104"/>
        <v>{"</v>
      </c>
      <c r="S422" s="6" t="str">
        <f t="shared" si="105"/>
        <v>"</v>
      </c>
      <c r="T422" s="6" t="str">
        <f t="shared" si="106"/>
        <v xml:space="preserve">: </v>
      </c>
      <c r="U422" s="6" t="str">
        <f t="shared" si="107"/>
        <v>100.0</v>
      </c>
      <c r="V422" s="6" t="str">
        <f t="shared" si="108"/>
        <v>}</v>
      </c>
      <c r="X422" s="10" t="str">
        <f t="shared" si="111"/>
        <v>15%</v>
      </c>
      <c r="Y422" s="6" t="str">
        <f t="shared" si="112"/>
        <v>خصم دفعة مقدمة</v>
      </c>
      <c r="Z422" s="6">
        <f t="shared" si="113"/>
        <v>-1</v>
      </c>
      <c r="AA422" s="29">
        <f t="shared" si="114"/>
        <v>-274536</v>
      </c>
    </row>
    <row r="423" spans="1:27" x14ac:dyDescent="0.2">
      <c r="A423" s="6" t="s">
        <v>794</v>
      </c>
      <c r="B423" s="7">
        <v>45474</v>
      </c>
      <c r="C423" s="7">
        <f t="shared" si="115"/>
        <v>45474</v>
      </c>
      <c r="D423" s="7">
        <v>45504</v>
      </c>
      <c r="E423" s="7">
        <f t="shared" si="116"/>
        <v>45504</v>
      </c>
      <c r="F423" s="7">
        <f t="shared" si="117"/>
        <v>45504</v>
      </c>
      <c r="G423" s="6">
        <v>2248650.9</v>
      </c>
      <c r="H423" s="9">
        <f t="shared" si="102"/>
        <v>2248651</v>
      </c>
      <c r="I423" s="6" t="str">
        <f>VLOOKUP(K423,'Customers VS CC'!$A$1:$G$9999,4,FALSE)</f>
        <v>THE RED SEA REAL ESTATE COMPANY</v>
      </c>
      <c r="J423" s="6" t="str">
        <f t="shared" si="118"/>
        <v>THE RED SEA REAL ESTATE COMPANY</v>
      </c>
      <c r="K423" s="6">
        <v>10265</v>
      </c>
      <c r="L423" s="6">
        <f>VLOOKUP(K423,'CC Odoo'!$A$1:$E$998,4,FALSE)</f>
        <v>61</v>
      </c>
      <c r="M423" s="6" t="str">
        <f t="shared" si="103"/>
        <v>{"61": 100.0}</v>
      </c>
      <c r="N423" s="6" t="str">
        <f t="shared" si="109"/>
        <v>4010202</v>
      </c>
      <c r="O423" s="7">
        <v>45534</v>
      </c>
      <c r="P423" s="7">
        <f t="shared" si="110"/>
        <v>45534</v>
      </c>
      <c r="R423" s="6" t="str">
        <f t="shared" si="104"/>
        <v>{"</v>
      </c>
      <c r="S423" s="6" t="str">
        <f t="shared" si="105"/>
        <v>"</v>
      </c>
      <c r="T423" s="6" t="str">
        <f t="shared" si="106"/>
        <v xml:space="preserve">: </v>
      </c>
      <c r="U423" s="6" t="str">
        <f t="shared" si="107"/>
        <v>100.0</v>
      </c>
      <c r="V423" s="6" t="str">
        <f t="shared" si="108"/>
        <v>}</v>
      </c>
      <c r="X423" s="10" t="str">
        <f t="shared" si="111"/>
        <v>15%</v>
      </c>
      <c r="Y423" s="6" t="str">
        <f t="shared" si="112"/>
        <v>صنف لتسجيل موازنة المبيعات 2024</v>
      </c>
      <c r="Z423" s="6">
        <f t="shared" si="113"/>
        <v>1</v>
      </c>
      <c r="AA423" s="29">
        <f t="shared" si="114"/>
        <v>2248651</v>
      </c>
    </row>
    <row r="424" spans="1:27" x14ac:dyDescent="0.2">
      <c r="A424" s="6" t="s">
        <v>795</v>
      </c>
      <c r="B424" s="7">
        <v>45474</v>
      </c>
      <c r="C424" s="7" t="str">
        <f t="shared" si="115"/>
        <v/>
      </c>
      <c r="D424" s="7">
        <v>45504</v>
      </c>
      <c r="E424" s="7" t="str">
        <f t="shared" si="116"/>
        <v/>
      </c>
      <c r="F424" s="7" t="str">
        <f t="shared" si="117"/>
        <v/>
      </c>
      <c r="G424" s="6">
        <v>674595.2699999999</v>
      </c>
      <c r="H424" s="9">
        <f t="shared" si="102"/>
        <v>674595</v>
      </c>
      <c r="I424" s="6" t="str">
        <f>VLOOKUP(K424,'Customers VS CC'!$A$1:$G$9999,4,FALSE)</f>
        <v>THE RED SEA REAL ESTATE COMPANY</v>
      </c>
      <c r="J424" s="6" t="str">
        <f t="shared" si="118"/>
        <v/>
      </c>
      <c r="K424" s="6">
        <v>10265</v>
      </c>
      <c r="L424" s="6">
        <f>VLOOKUP(K424,'CC Odoo'!$A$1:$E$998,4,FALSE)</f>
        <v>61</v>
      </c>
      <c r="M424" s="6" t="str">
        <f t="shared" si="103"/>
        <v>{"61": 100.0}</v>
      </c>
      <c r="N424" s="6" t="str">
        <f t="shared" si="109"/>
        <v>101011002</v>
      </c>
      <c r="O424" s="7">
        <v>45534</v>
      </c>
      <c r="P424" s="7" t="str">
        <f t="shared" si="110"/>
        <v/>
      </c>
      <c r="R424" s="6" t="str">
        <f t="shared" si="104"/>
        <v>{"</v>
      </c>
      <c r="S424" s="6" t="str">
        <f t="shared" si="105"/>
        <v>"</v>
      </c>
      <c r="T424" s="6" t="str">
        <f t="shared" si="106"/>
        <v xml:space="preserve">: </v>
      </c>
      <c r="U424" s="6" t="str">
        <f t="shared" si="107"/>
        <v>100.0</v>
      </c>
      <c r="V424" s="6" t="str">
        <f t="shared" si="108"/>
        <v>}</v>
      </c>
      <c r="X424" s="10" t="str">
        <f t="shared" si="111"/>
        <v/>
      </c>
      <c r="Y424" s="6" t="str">
        <f t="shared" si="112"/>
        <v>خصم ضمان أعمال</v>
      </c>
      <c r="Z424" s="6">
        <f t="shared" si="113"/>
        <v>-1</v>
      </c>
      <c r="AA424" s="29">
        <f t="shared" si="114"/>
        <v>-674595</v>
      </c>
    </row>
    <row r="425" spans="1:27" x14ac:dyDescent="0.2">
      <c r="A425" s="6" t="s">
        <v>796</v>
      </c>
      <c r="B425" s="7">
        <v>45474</v>
      </c>
      <c r="C425" s="7" t="str">
        <f t="shared" si="115"/>
        <v/>
      </c>
      <c r="D425" s="7">
        <v>45504</v>
      </c>
      <c r="E425" s="7" t="str">
        <f t="shared" si="116"/>
        <v/>
      </c>
      <c r="F425" s="7" t="str">
        <f t="shared" si="117"/>
        <v/>
      </c>
      <c r="G425" s="6">
        <v>224865.09</v>
      </c>
      <c r="H425" s="9">
        <f t="shared" si="102"/>
        <v>224865</v>
      </c>
      <c r="I425" s="6" t="str">
        <f>VLOOKUP(K425,'Customers VS CC'!$A$1:$G$9999,4,FALSE)</f>
        <v>THE RED SEA REAL ESTATE COMPANY</v>
      </c>
      <c r="J425" s="6" t="str">
        <f t="shared" si="118"/>
        <v/>
      </c>
      <c r="K425" s="6">
        <v>10265</v>
      </c>
      <c r="L425" s="6">
        <f>VLOOKUP(K425,'CC Odoo'!$A$1:$E$998,4,FALSE)</f>
        <v>61</v>
      </c>
      <c r="M425" s="6" t="str">
        <f t="shared" si="103"/>
        <v>{"61": 100.0}</v>
      </c>
      <c r="N425" s="6" t="str">
        <f t="shared" si="109"/>
        <v>2010306</v>
      </c>
      <c r="O425" s="7">
        <v>45534</v>
      </c>
      <c r="P425" s="7" t="str">
        <f t="shared" si="110"/>
        <v/>
      </c>
      <c r="R425" s="6" t="str">
        <f t="shared" si="104"/>
        <v>{"</v>
      </c>
      <c r="S425" s="6" t="str">
        <f t="shared" si="105"/>
        <v>"</v>
      </c>
      <c r="T425" s="6" t="str">
        <f t="shared" si="106"/>
        <v xml:space="preserve">: </v>
      </c>
      <c r="U425" s="6" t="str">
        <f t="shared" si="107"/>
        <v>100.0</v>
      </c>
      <c r="V425" s="6" t="str">
        <f t="shared" si="108"/>
        <v>}</v>
      </c>
      <c r="X425" s="10" t="str">
        <f t="shared" si="111"/>
        <v>15%</v>
      </c>
      <c r="Y425" s="6" t="str">
        <f t="shared" si="112"/>
        <v>خصم دفعة مقدمة</v>
      </c>
      <c r="Z425" s="6">
        <f t="shared" si="113"/>
        <v>-1</v>
      </c>
      <c r="AA425" s="29">
        <f t="shared" si="114"/>
        <v>-224865</v>
      </c>
    </row>
    <row r="426" spans="1:27" x14ac:dyDescent="0.2">
      <c r="A426" s="6" t="s">
        <v>794</v>
      </c>
      <c r="B426" s="7">
        <v>45505</v>
      </c>
      <c r="C426" s="7">
        <f t="shared" si="115"/>
        <v>45505</v>
      </c>
      <c r="D426" s="7">
        <v>45535</v>
      </c>
      <c r="E426" s="7">
        <f t="shared" si="116"/>
        <v>45535</v>
      </c>
      <c r="F426" s="7">
        <f t="shared" si="117"/>
        <v>45535</v>
      </c>
      <c r="G426" s="6">
        <v>781000</v>
      </c>
      <c r="H426" s="9">
        <f t="shared" si="102"/>
        <v>781000</v>
      </c>
      <c r="I426" s="6" t="str">
        <f>VLOOKUP(K426,'Customers VS CC'!$A$1:$G$9999,4,FALSE)</f>
        <v>شركة امد العربية للاستثمار المحدودة</v>
      </c>
      <c r="J426" s="6" t="str">
        <f t="shared" si="118"/>
        <v>شركة امد العربية للاستثمار المحدودة</v>
      </c>
      <c r="K426" s="6">
        <v>10240</v>
      </c>
      <c r="L426" s="6">
        <f>VLOOKUP(K426,'CC Odoo'!$A$1:$E$998,4,FALSE)</f>
        <v>1012</v>
      </c>
      <c r="M426" s="6" t="str">
        <f t="shared" si="103"/>
        <v>{"1012": 100.0}</v>
      </c>
      <c r="N426" s="6" t="str">
        <f t="shared" si="109"/>
        <v>4010202</v>
      </c>
      <c r="O426" s="7">
        <v>45542</v>
      </c>
      <c r="P426" s="7">
        <f t="shared" si="110"/>
        <v>45542</v>
      </c>
      <c r="R426" s="6" t="str">
        <f t="shared" si="104"/>
        <v>{"</v>
      </c>
      <c r="S426" s="6" t="str">
        <f t="shared" si="105"/>
        <v>"</v>
      </c>
      <c r="T426" s="6" t="str">
        <f t="shared" si="106"/>
        <v xml:space="preserve">: </v>
      </c>
      <c r="U426" s="6" t="str">
        <f t="shared" si="107"/>
        <v>100.0</v>
      </c>
      <c r="V426" s="6" t="str">
        <f t="shared" si="108"/>
        <v>}</v>
      </c>
      <c r="X426" s="10" t="str">
        <f t="shared" si="111"/>
        <v>15%</v>
      </c>
      <c r="Y426" s="6" t="str">
        <f t="shared" si="112"/>
        <v>صنف لتسجيل موازنة المبيعات 2024</v>
      </c>
      <c r="Z426" s="6">
        <f t="shared" si="113"/>
        <v>1</v>
      </c>
      <c r="AA426" s="29">
        <f t="shared" si="114"/>
        <v>781000</v>
      </c>
    </row>
    <row r="427" spans="1:27" x14ac:dyDescent="0.2">
      <c r="A427" s="6" t="s">
        <v>795</v>
      </c>
      <c r="B427" s="7">
        <v>45505</v>
      </c>
      <c r="C427" s="7" t="str">
        <f t="shared" si="115"/>
        <v/>
      </c>
      <c r="D427" s="7">
        <v>45535</v>
      </c>
      <c r="E427" s="7" t="str">
        <f t="shared" si="116"/>
        <v/>
      </c>
      <c r="F427" s="7" t="str">
        <f t="shared" si="117"/>
        <v/>
      </c>
      <c r="G427" s="6">
        <v>234300</v>
      </c>
      <c r="H427" s="9">
        <f t="shared" si="102"/>
        <v>234300</v>
      </c>
      <c r="I427" s="6" t="str">
        <f>VLOOKUP(K427,'Customers VS CC'!$A$1:$G$9999,4,FALSE)</f>
        <v>شركة امد العربية للاستثمار المحدودة</v>
      </c>
      <c r="J427" s="6" t="str">
        <f t="shared" si="118"/>
        <v/>
      </c>
      <c r="K427" s="6">
        <v>10240</v>
      </c>
      <c r="L427" s="6">
        <f>VLOOKUP(K427,'CC Odoo'!$A$1:$E$998,4,FALSE)</f>
        <v>1012</v>
      </c>
      <c r="M427" s="6" t="str">
        <f t="shared" si="103"/>
        <v>{"1012": 100.0}</v>
      </c>
      <c r="N427" s="6" t="str">
        <f t="shared" si="109"/>
        <v>101011002</v>
      </c>
      <c r="O427" s="7">
        <v>45542</v>
      </c>
      <c r="P427" s="7" t="str">
        <f t="shared" si="110"/>
        <v/>
      </c>
      <c r="R427" s="6" t="str">
        <f t="shared" si="104"/>
        <v>{"</v>
      </c>
      <c r="S427" s="6" t="str">
        <f t="shared" si="105"/>
        <v>"</v>
      </c>
      <c r="T427" s="6" t="str">
        <f t="shared" si="106"/>
        <v xml:space="preserve">: </v>
      </c>
      <c r="U427" s="6" t="str">
        <f t="shared" si="107"/>
        <v>100.0</v>
      </c>
      <c r="V427" s="6" t="str">
        <f t="shared" si="108"/>
        <v>}</v>
      </c>
      <c r="X427" s="10" t="str">
        <f t="shared" si="111"/>
        <v/>
      </c>
      <c r="Y427" s="6" t="str">
        <f t="shared" si="112"/>
        <v>خصم ضمان أعمال</v>
      </c>
      <c r="Z427" s="6">
        <f t="shared" si="113"/>
        <v>-1</v>
      </c>
      <c r="AA427" s="29">
        <f t="shared" si="114"/>
        <v>-234300</v>
      </c>
    </row>
    <row r="428" spans="1:27" x14ac:dyDescent="0.2">
      <c r="A428" s="6" t="s">
        <v>794</v>
      </c>
      <c r="B428" s="7">
        <v>45505</v>
      </c>
      <c r="C428" s="7">
        <f t="shared" si="115"/>
        <v>45505</v>
      </c>
      <c r="D428" s="7">
        <v>45535</v>
      </c>
      <c r="E428" s="7">
        <f t="shared" si="116"/>
        <v>45535</v>
      </c>
      <c r="F428" s="7">
        <f t="shared" si="117"/>
        <v>45535</v>
      </c>
      <c r="G428" s="6">
        <v>8419636</v>
      </c>
      <c r="H428" s="9">
        <f t="shared" si="102"/>
        <v>8419636</v>
      </c>
      <c r="I428" s="6" t="str">
        <f>VLOOKUP(K428,'Customers VS CC'!$A$1:$G$9999,4,FALSE)</f>
        <v>شركة شابورجي بالونجي ميد ايست المحدوده</v>
      </c>
      <c r="J428" s="6" t="str">
        <f t="shared" si="118"/>
        <v>شركة شابورجي بالونجي ميد ايست المحدوده</v>
      </c>
      <c r="K428" s="6">
        <v>10256</v>
      </c>
      <c r="L428" s="6">
        <f>VLOOKUP(K428,'CC Odoo'!$A$1:$E$998,4,FALSE)</f>
        <v>1028</v>
      </c>
      <c r="M428" s="6" t="str">
        <f t="shared" si="103"/>
        <v>{"1028": 100.0}</v>
      </c>
      <c r="N428" s="6" t="str">
        <f t="shared" si="109"/>
        <v>4010202</v>
      </c>
      <c r="O428" s="7">
        <v>45549</v>
      </c>
      <c r="P428" s="7">
        <f t="shared" si="110"/>
        <v>45549</v>
      </c>
      <c r="R428" s="6" t="str">
        <f t="shared" si="104"/>
        <v>{"</v>
      </c>
      <c r="S428" s="6" t="str">
        <f t="shared" si="105"/>
        <v>"</v>
      </c>
      <c r="T428" s="6" t="str">
        <f t="shared" si="106"/>
        <v xml:space="preserve">: </v>
      </c>
      <c r="U428" s="6" t="str">
        <f t="shared" si="107"/>
        <v>100.0</v>
      </c>
      <c r="V428" s="6" t="str">
        <f t="shared" si="108"/>
        <v>}</v>
      </c>
      <c r="X428" s="10" t="str">
        <f t="shared" si="111"/>
        <v>15%</v>
      </c>
      <c r="Y428" s="6" t="str">
        <f t="shared" si="112"/>
        <v>صنف لتسجيل موازنة المبيعات 2024</v>
      </c>
      <c r="Z428" s="6">
        <f t="shared" si="113"/>
        <v>1</v>
      </c>
      <c r="AA428" s="29">
        <f t="shared" si="114"/>
        <v>8419636</v>
      </c>
    </row>
    <row r="429" spans="1:27" x14ac:dyDescent="0.2">
      <c r="A429" s="6" t="s">
        <v>795</v>
      </c>
      <c r="B429" s="7">
        <v>45505</v>
      </c>
      <c r="C429" s="7" t="str">
        <f t="shared" si="115"/>
        <v/>
      </c>
      <c r="D429" s="7">
        <v>45535</v>
      </c>
      <c r="E429" s="7" t="str">
        <f t="shared" si="116"/>
        <v/>
      </c>
      <c r="F429" s="7" t="str">
        <f t="shared" si="117"/>
        <v/>
      </c>
      <c r="G429" s="6">
        <v>1683927.2000000002</v>
      </c>
      <c r="H429" s="9">
        <f t="shared" si="102"/>
        <v>1683927</v>
      </c>
      <c r="I429" s="6" t="str">
        <f>VLOOKUP(K429,'Customers VS CC'!$A$1:$G$9999,4,FALSE)</f>
        <v>شركة شابورجي بالونجي ميد ايست المحدوده</v>
      </c>
      <c r="J429" s="6" t="str">
        <f t="shared" si="118"/>
        <v/>
      </c>
      <c r="K429" s="6">
        <v>10256</v>
      </c>
      <c r="L429" s="6">
        <f>VLOOKUP(K429,'CC Odoo'!$A$1:$E$998,4,FALSE)</f>
        <v>1028</v>
      </c>
      <c r="M429" s="6" t="str">
        <f t="shared" si="103"/>
        <v>{"1028": 100.0}</v>
      </c>
      <c r="N429" s="6" t="str">
        <f t="shared" si="109"/>
        <v>101011002</v>
      </c>
      <c r="O429" s="7">
        <v>45549</v>
      </c>
      <c r="P429" s="7" t="str">
        <f t="shared" si="110"/>
        <v/>
      </c>
      <c r="R429" s="6" t="str">
        <f t="shared" si="104"/>
        <v>{"</v>
      </c>
      <c r="S429" s="6" t="str">
        <f t="shared" si="105"/>
        <v>"</v>
      </c>
      <c r="T429" s="6" t="str">
        <f t="shared" si="106"/>
        <v xml:space="preserve">: </v>
      </c>
      <c r="U429" s="6" t="str">
        <f t="shared" si="107"/>
        <v>100.0</v>
      </c>
      <c r="V429" s="6" t="str">
        <f t="shared" si="108"/>
        <v>}</v>
      </c>
      <c r="X429" s="10" t="str">
        <f t="shared" si="111"/>
        <v/>
      </c>
      <c r="Y429" s="6" t="str">
        <f t="shared" si="112"/>
        <v>خصم ضمان أعمال</v>
      </c>
      <c r="Z429" s="6">
        <f t="shared" si="113"/>
        <v>-1</v>
      </c>
      <c r="AA429" s="29">
        <f t="shared" si="114"/>
        <v>-1683927</v>
      </c>
    </row>
    <row r="430" spans="1:27" x14ac:dyDescent="0.2">
      <c r="A430" s="6" t="s">
        <v>796</v>
      </c>
      <c r="B430" s="7">
        <v>45505</v>
      </c>
      <c r="C430" s="7" t="str">
        <f t="shared" si="115"/>
        <v/>
      </c>
      <c r="D430" s="7">
        <v>45535</v>
      </c>
      <c r="E430" s="7" t="str">
        <f t="shared" si="116"/>
        <v/>
      </c>
      <c r="F430" s="7" t="str">
        <f t="shared" si="117"/>
        <v/>
      </c>
      <c r="G430" s="6">
        <v>841963.60000000009</v>
      </c>
      <c r="H430" s="9">
        <f t="shared" si="102"/>
        <v>841964</v>
      </c>
      <c r="I430" s="6" t="str">
        <f>VLOOKUP(K430,'Customers VS CC'!$A$1:$G$9999,4,FALSE)</f>
        <v>شركة شابورجي بالونجي ميد ايست المحدوده</v>
      </c>
      <c r="J430" s="6" t="str">
        <f t="shared" si="118"/>
        <v/>
      </c>
      <c r="K430" s="6">
        <v>10256</v>
      </c>
      <c r="L430" s="6">
        <f>VLOOKUP(K430,'CC Odoo'!$A$1:$E$998,4,FALSE)</f>
        <v>1028</v>
      </c>
      <c r="M430" s="6" t="str">
        <f t="shared" si="103"/>
        <v>{"1028": 100.0}</v>
      </c>
      <c r="N430" s="6" t="str">
        <f t="shared" si="109"/>
        <v>2010306</v>
      </c>
      <c r="O430" s="7">
        <v>45549</v>
      </c>
      <c r="P430" s="7" t="str">
        <f t="shared" si="110"/>
        <v/>
      </c>
      <c r="R430" s="6" t="str">
        <f t="shared" si="104"/>
        <v>{"</v>
      </c>
      <c r="S430" s="6" t="str">
        <f t="shared" si="105"/>
        <v>"</v>
      </c>
      <c r="T430" s="6" t="str">
        <f t="shared" si="106"/>
        <v xml:space="preserve">: </v>
      </c>
      <c r="U430" s="6" t="str">
        <f t="shared" si="107"/>
        <v>100.0</v>
      </c>
      <c r="V430" s="6" t="str">
        <f t="shared" si="108"/>
        <v>}</v>
      </c>
      <c r="X430" s="10" t="str">
        <f t="shared" si="111"/>
        <v>15%</v>
      </c>
      <c r="Y430" s="6" t="str">
        <f t="shared" si="112"/>
        <v>خصم دفعة مقدمة</v>
      </c>
      <c r="Z430" s="6">
        <f t="shared" si="113"/>
        <v>-1</v>
      </c>
      <c r="AA430" s="29">
        <f t="shared" si="114"/>
        <v>-841964</v>
      </c>
    </row>
    <row r="431" spans="1:27" x14ac:dyDescent="0.2">
      <c r="A431" s="6" t="s">
        <v>794</v>
      </c>
      <c r="B431" s="7">
        <v>45505</v>
      </c>
      <c r="C431" s="7">
        <f t="shared" si="115"/>
        <v>45505</v>
      </c>
      <c r="D431" s="7">
        <v>45535</v>
      </c>
      <c r="E431" s="7">
        <f t="shared" si="116"/>
        <v>45535</v>
      </c>
      <c r="F431" s="7">
        <f t="shared" si="117"/>
        <v>45535</v>
      </c>
      <c r="G431" s="6">
        <v>831414.3</v>
      </c>
      <c r="H431" s="9">
        <f t="shared" si="102"/>
        <v>831414</v>
      </c>
      <c r="I431" s="6" t="str">
        <f>VLOOKUP(K431,'Customers VS CC'!$A$1:$G$9999,4,FALSE)</f>
        <v>KAIG</v>
      </c>
      <c r="J431" s="6" t="str">
        <f t="shared" si="118"/>
        <v>KAIG</v>
      </c>
      <c r="K431" s="6">
        <v>10219</v>
      </c>
      <c r="L431" s="6">
        <f>VLOOKUP(K431,'CC Odoo'!$A$1:$E$998,4,FALSE)</f>
        <v>991</v>
      </c>
      <c r="M431" s="6" t="str">
        <f t="shared" si="103"/>
        <v>{"991": 100.0}</v>
      </c>
      <c r="N431" s="6" t="str">
        <f t="shared" si="109"/>
        <v>4010202</v>
      </c>
      <c r="O431" s="7">
        <v>45565</v>
      </c>
      <c r="P431" s="7">
        <f t="shared" si="110"/>
        <v>45565</v>
      </c>
      <c r="R431" s="6" t="str">
        <f t="shared" si="104"/>
        <v>{"</v>
      </c>
      <c r="S431" s="6" t="str">
        <f t="shared" si="105"/>
        <v>"</v>
      </c>
      <c r="T431" s="6" t="str">
        <f t="shared" si="106"/>
        <v xml:space="preserve">: </v>
      </c>
      <c r="U431" s="6" t="str">
        <f t="shared" si="107"/>
        <v>100.0</v>
      </c>
      <c r="V431" s="6" t="str">
        <f t="shared" si="108"/>
        <v>}</v>
      </c>
      <c r="X431" s="10" t="str">
        <f t="shared" si="111"/>
        <v>15%</v>
      </c>
      <c r="Y431" s="6" t="str">
        <f t="shared" si="112"/>
        <v>صنف لتسجيل موازنة المبيعات 2024</v>
      </c>
      <c r="Z431" s="6">
        <f t="shared" si="113"/>
        <v>1</v>
      </c>
      <c r="AA431" s="29">
        <f t="shared" si="114"/>
        <v>831414</v>
      </c>
    </row>
    <row r="432" spans="1:27" x14ac:dyDescent="0.2">
      <c r="A432" s="6" t="s">
        <v>795</v>
      </c>
      <c r="B432" s="7">
        <v>45505</v>
      </c>
      <c r="C432" s="7" t="str">
        <f t="shared" si="115"/>
        <v/>
      </c>
      <c r="D432" s="7">
        <v>45535</v>
      </c>
      <c r="E432" s="7" t="str">
        <f t="shared" si="116"/>
        <v/>
      </c>
      <c r="F432" s="7" t="str">
        <f t="shared" si="117"/>
        <v/>
      </c>
      <c r="G432" s="6">
        <v>207853.57500000001</v>
      </c>
      <c r="H432" s="9">
        <f t="shared" si="102"/>
        <v>207854</v>
      </c>
      <c r="I432" s="6" t="str">
        <f>VLOOKUP(K432,'Customers VS CC'!$A$1:$G$9999,4,FALSE)</f>
        <v>KAIG</v>
      </c>
      <c r="J432" s="6" t="str">
        <f t="shared" si="118"/>
        <v/>
      </c>
      <c r="K432" s="6">
        <v>10219</v>
      </c>
      <c r="L432" s="6">
        <f>VLOOKUP(K432,'CC Odoo'!$A$1:$E$998,4,FALSE)</f>
        <v>991</v>
      </c>
      <c r="M432" s="6" t="str">
        <f t="shared" si="103"/>
        <v>{"991": 100.0}</v>
      </c>
      <c r="N432" s="6" t="str">
        <f t="shared" si="109"/>
        <v>101011002</v>
      </c>
      <c r="O432" s="7">
        <v>45565</v>
      </c>
      <c r="P432" s="7" t="str">
        <f t="shared" si="110"/>
        <v/>
      </c>
      <c r="R432" s="6" t="str">
        <f t="shared" si="104"/>
        <v>{"</v>
      </c>
      <c r="S432" s="6" t="str">
        <f t="shared" si="105"/>
        <v>"</v>
      </c>
      <c r="T432" s="6" t="str">
        <f t="shared" si="106"/>
        <v xml:space="preserve">: </v>
      </c>
      <c r="U432" s="6" t="str">
        <f t="shared" si="107"/>
        <v>100.0</v>
      </c>
      <c r="V432" s="6" t="str">
        <f t="shared" si="108"/>
        <v>}</v>
      </c>
      <c r="X432" s="10" t="str">
        <f t="shared" si="111"/>
        <v/>
      </c>
      <c r="Y432" s="6" t="str">
        <f t="shared" si="112"/>
        <v>خصم ضمان أعمال</v>
      </c>
      <c r="Z432" s="6">
        <f t="shared" si="113"/>
        <v>-1</v>
      </c>
      <c r="AA432" s="29">
        <f t="shared" si="114"/>
        <v>-207854</v>
      </c>
    </row>
    <row r="433" spans="1:27" x14ac:dyDescent="0.2">
      <c r="A433" s="6" t="s">
        <v>796</v>
      </c>
      <c r="B433" s="7">
        <v>45505</v>
      </c>
      <c r="C433" s="7" t="str">
        <f t="shared" si="115"/>
        <v/>
      </c>
      <c r="D433" s="7">
        <v>45535</v>
      </c>
      <c r="E433" s="7" t="str">
        <f t="shared" si="116"/>
        <v/>
      </c>
      <c r="F433" s="7" t="str">
        <f t="shared" si="117"/>
        <v/>
      </c>
      <c r="G433" s="6">
        <v>83141.430000000008</v>
      </c>
      <c r="H433" s="9">
        <f t="shared" si="102"/>
        <v>83141</v>
      </c>
      <c r="I433" s="6" t="str">
        <f>VLOOKUP(K433,'Customers VS CC'!$A$1:$G$9999,4,FALSE)</f>
        <v>KAIG</v>
      </c>
      <c r="J433" s="6" t="str">
        <f t="shared" si="118"/>
        <v/>
      </c>
      <c r="K433" s="6">
        <v>10219</v>
      </c>
      <c r="L433" s="6">
        <f>VLOOKUP(K433,'CC Odoo'!$A$1:$E$998,4,FALSE)</f>
        <v>991</v>
      </c>
      <c r="M433" s="6" t="str">
        <f t="shared" si="103"/>
        <v>{"991": 100.0}</v>
      </c>
      <c r="N433" s="6" t="str">
        <f t="shared" si="109"/>
        <v>2010306</v>
      </c>
      <c r="O433" s="7">
        <v>45565</v>
      </c>
      <c r="P433" s="7" t="str">
        <f t="shared" si="110"/>
        <v/>
      </c>
      <c r="R433" s="6" t="str">
        <f t="shared" si="104"/>
        <v>{"</v>
      </c>
      <c r="S433" s="6" t="str">
        <f t="shared" si="105"/>
        <v>"</v>
      </c>
      <c r="T433" s="6" t="str">
        <f t="shared" si="106"/>
        <v xml:space="preserve">: </v>
      </c>
      <c r="U433" s="6" t="str">
        <f t="shared" si="107"/>
        <v>100.0</v>
      </c>
      <c r="V433" s="6" t="str">
        <f t="shared" si="108"/>
        <v>}</v>
      </c>
      <c r="X433" s="10" t="str">
        <f t="shared" si="111"/>
        <v>15%</v>
      </c>
      <c r="Y433" s="6" t="str">
        <f t="shared" si="112"/>
        <v>خصم دفعة مقدمة</v>
      </c>
      <c r="Z433" s="6">
        <f t="shared" si="113"/>
        <v>-1</v>
      </c>
      <c r="AA433" s="29">
        <f t="shared" si="114"/>
        <v>-83141</v>
      </c>
    </row>
    <row r="434" spans="1:27" x14ac:dyDescent="0.2">
      <c r="A434" s="6" t="s">
        <v>794</v>
      </c>
      <c r="B434" s="7">
        <v>45505</v>
      </c>
      <c r="C434" s="7">
        <f t="shared" si="115"/>
        <v>45505</v>
      </c>
      <c r="D434" s="7">
        <v>45535</v>
      </c>
      <c r="E434" s="7">
        <f t="shared" si="116"/>
        <v>45535</v>
      </c>
      <c r="F434" s="7">
        <f t="shared" si="117"/>
        <v>45535</v>
      </c>
      <c r="G434" s="6">
        <v>1292078.6370000001</v>
      </c>
      <c r="H434" s="9">
        <f t="shared" si="102"/>
        <v>1292079</v>
      </c>
      <c r="I434" s="6" t="str">
        <f>VLOOKUP(K434,'Customers VS CC'!$A$1:$G$9999,4,FALSE)</f>
        <v>AL mishraq project - saudico-Aluminum</v>
      </c>
      <c r="J434" s="6" t="str">
        <f t="shared" si="118"/>
        <v>AL mishraq project - saudico-Aluminum</v>
      </c>
      <c r="K434" s="6">
        <v>10254</v>
      </c>
      <c r="L434" s="6">
        <f>VLOOKUP(K434,'CC Odoo'!$A$1:$E$998,4,FALSE)</f>
        <v>1026</v>
      </c>
      <c r="M434" s="6" t="str">
        <f t="shared" si="103"/>
        <v>{"1026": 100.0}</v>
      </c>
      <c r="N434" s="6" t="str">
        <f t="shared" si="109"/>
        <v>4010202</v>
      </c>
      <c r="O434" s="7">
        <v>45580</v>
      </c>
      <c r="P434" s="7">
        <f t="shared" si="110"/>
        <v>45580</v>
      </c>
      <c r="R434" s="6" t="str">
        <f t="shared" si="104"/>
        <v>{"</v>
      </c>
      <c r="S434" s="6" t="str">
        <f t="shared" si="105"/>
        <v>"</v>
      </c>
      <c r="T434" s="6" t="str">
        <f t="shared" si="106"/>
        <v xml:space="preserve">: </v>
      </c>
      <c r="U434" s="6" t="str">
        <f t="shared" si="107"/>
        <v>100.0</v>
      </c>
      <c r="V434" s="6" t="str">
        <f t="shared" si="108"/>
        <v>}</v>
      </c>
      <c r="X434" s="10" t="str">
        <f t="shared" si="111"/>
        <v>15%</v>
      </c>
      <c r="Y434" s="6" t="str">
        <f t="shared" si="112"/>
        <v>صنف لتسجيل موازنة المبيعات 2024</v>
      </c>
      <c r="Z434" s="6">
        <f t="shared" si="113"/>
        <v>1</v>
      </c>
      <c r="AA434" s="29">
        <f t="shared" si="114"/>
        <v>1292079</v>
      </c>
    </row>
    <row r="435" spans="1:27" x14ac:dyDescent="0.2">
      <c r="A435" s="6" t="s">
        <v>795</v>
      </c>
      <c r="B435" s="7">
        <v>45505</v>
      </c>
      <c r="C435" s="7" t="str">
        <f t="shared" si="115"/>
        <v/>
      </c>
      <c r="D435" s="7">
        <v>45535</v>
      </c>
      <c r="E435" s="7" t="str">
        <f t="shared" si="116"/>
        <v/>
      </c>
      <c r="F435" s="7" t="str">
        <f t="shared" si="117"/>
        <v/>
      </c>
      <c r="G435" s="6">
        <v>258415.72740000003</v>
      </c>
      <c r="H435" s="9">
        <f t="shared" si="102"/>
        <v>258416</v>
      </c>
      <c r="I435" s="6" t="str">
        <f>VLOOKUP(K435,'Customers VS CC'!$A$1:$G$9999,4,FALSE)</f>
        <v>AL mishraq project - saudico-Aluminum</v>
      </c>
      <c r="J435" s="6" t="str">
        <f t="shared" si="118"/>
        <v/>
      </c>
      <c r="K435" s="6">
        <v>10254</v>
      </c>
      <c r="L435" s="6">
        <f>VLOOKUP(K435,'CC Odoo'!$A$1:$E$998,4,FALSE)</f>
        <v>1026</v>
      </c>
      <c r="M435" s="6" t="str">
        <f t="shared" si="103"/>
        <v>{"1026": 100.0}</v>
      </c>
      <c r="N435" s="6" t="str">
        <f t="shared" si="109"/>
        <v>101011002</v>
      </c>
      <c r="O435" s="7">
        <v>45580</v>
      </c>
      <c r="P435" s="7" t="str">
        <f t="shared" si="110"/>
        <v/>
      </c>
      <c r="R435" s="6" t="str">
        <f t="shared" si="104"/>
        <v>{"</v>
      </c>
      <c r="S435" s="6" t="str">
        <f t="shared" si="105"/>
        <v>"</v>
      </c>
      <c r="T435" s="6" t="str">
        <f t="shared" si="106"/>
        <v xml:space="preserve">: </v>
      </c>
      <c r="U435" s="6" t="str">
        <f t="shared" si="107"/>
        <v>100.0</v>
      </c>
      <c r="V435" s="6" t="str">
        <f t="shared" si="108"/>
        <v>}</v>
      </c>
      <c r="X435" s="10" t="str">
        <f t="shared" si="111"/>
        <v/>
      </c>
      <c r="Y435" s="6" t="str">
        <f t="shared" si="112"/>
        <v>خصم ضمان أعمال</v>
      </c>
      <c r="Z435" s="6">
        <f t="shared" si="113"/>
        <v>-1</v>
      </c>
      <c r="AA435" s="29">
        <f t="shared" si="114"/>
        <v>-258416</v>
      </c>
    </row>
    <row r="436" spans="1:27" x14ac:dyDescent="0.2">
      <c r="A436" s="6" t="s">
        <v>796</v>
      </c>
      <c r="B436" s="7">
        <v>45505</v>
      </c>
      <c r="C436" s="7" t="str">
        <f t="shared" si="115"/>
        <v/>
      </c>
      <c r="D436" s="7">
        <v>45535</v>
      </c>
      <c r="E436" s="7" t="str">
        <f t="shared" si="116"/>
        <v/>
      </c>
      <c r="F436" s="7" t="str">
        <f t="shared" si="117"/>
        <v/>
      </c>
      <c r="G436" s="6">
        <v>129207.86370000002</v>
      </c>
      <c r="H436" s="9">
        <f t="shared" si="102"/>
        <v>129208</v>
      </c>
      <c r="I436" s="6" t="str">
        <f>VLOOKUP(K436,'Customers VS CC'!$A$1:$G$9999,4,FALSE)</f>
        <v>AL mishraq project - saudico-Aluminum</v>
      </c>
      <c r="J436" s="6" t="str">
        <f t="shared" si="118"/>
        <v/>
      </c>
      <c r="K436" s="6">
        <v>10254</v>
      </c>
      <c r="L436" s="6">
        <f>VLOOKUP(K436,'CC Odoo'!$A$1:$E$998,4,FALSE)</f>
        <v>1026</v>
      </c>
      <c r="M436" s="6" t="str">
        <f t="shared" si="103"/>
        <v>{"1026": 100.0}</v>
      </c>
      <c r="N436" s="6" t="str">
        <f t="shared" si="109"/>
        <v>2010306</v>
      </c>
      <c r="O436" s="7">
        <v>45580</v>
      </c>
      <c r="P436" s="7" t="str">
        <f t="shared" si="110"/>
        <v/>
      </c>
      <c r="R436" s="6" t="str">
        <f t="shared" si="104"/>
        <v>{"</v>
      </c>
      <c r="S436" s="6" t="str">
        <f t="shared" si="105"/>
        <v>"</v>
      </c>
      <c r="T436" s="6" t="str">
        <f t="shared" si="106"/>
        <v xml:space="preserve">: </v>
      </c>
      <c r="U436" s="6" t="str">
        <f t="shared" si="107"/>
        <v>100.0</v>
      </c>
      <c r="V436" s="6" t="str">
        <f t="shared" si="108"/>
        <v>}</v>
      </c>
      <c r="X436" s="10" t="str">
        <f t="shared" si="111"/>
        <v>15%</v>
      </c>
      <c r="Y436" s="6" t="str">
        <f t="shared" si="112"/>
        <v>خصم دفعة مقدمة</v>
      </c>
      <c r="Z436" s="6">
        <f t="shared" si="113"/>
        <v>-1</v>
      </c>
      <c r="AA436" s="29">
        <f t="shared" si="114"/>
        <v>-129208</v>
      </c>
    </row>
    <row r="437" spans="1:27" x14ac:dyDescent="0.2">
      <c r="A437" s="6" t="s">
        <v>794</v>
      </c>
      <c r="B437" s="7">
        <v>45505</v>
      </c>
      <c r="C437" s="7">
        <f t="shared" si="115"/>
        <v>45505</v>
      </c>
      <c r="D437" s="7">
        <v>45535</v>
      </c>
      <c r="E437" s="7">
        <f t="shared" si="116"/>
        <v>45535</v>
      </c>
      <c r="F437" s="7">
        <f t="shared" si="117"/>
        <v>45535</v>
      </c>
      <c r="G437" s="6">
        <v>1247264.7420000001</v>
      </c>
      <c r="H437" s="9">
        <f t="shared" si="102"/>
        <v>1247265</v>
      </c>
      <c r="I437" s="6" t="str">
        <f>VLOOKUP(K437,'Customers VS CC'!$A$1:$G$9999,4,FALSE)</f>
        <v>AL mishraq project - saudico-Steel</v>
      </c>
      <c r="J437" s="6" t="str">
        <f t="shared" si="118"/>
        <v>AL mishraq project - saudico-Steel</v>
      </c>
      <c r="K437" s="6">
        <v>10253</v>
      </c>
      <c r="L437" s="6">
        <f>VLOOKUP(K437,'CC Odoo'!$A$1:$E$998,4,FALSE)</f>
        <v>1025</v>
      </c>
      <c r="M437" s="6" t="str">
        <f t="shared" si="103"/>
        <v>{"1025": 100.0}</v>
      </c>
      <c r="N437" s="6" t="str">
        <f t="shared" si="109"/>
        <v>4010202</v>
      </c>
      <c r="O437" s="7">
        <v>45580</v>
      </c>
      <c r="P437" s="7">
        <f t="shared" si="110"/>
        <v>45580</v>
      </c>
      <c r="R437" s="6" t="str">
        <f t="shared" si="104"/>
        <v>{"</v>
      </c>
      <c r="S437" s="6" t="str">
        <f t="shared" si="105"/>
        <v>"</v>
      </c>
      <c r="T437" s="6" t="str">
        <f t="shared" si="106"/>
        <v xml:space="preserve">: </v>
      </c>
      <c r="U437" s="6" t="str">
        <f t="shared" si="107"/>
        <v>100.0</v>
      </c>
      <c r="V437" s="6" t="str">
        <f t="shared" si="108"/>
        <v>}</v>
      </c>
      <c r="X437" s="10" t="str">
        <f t="shared" si="111"/>
        <v>15%</v>
      </c>
      <c r="Y437" s="6" t="str">
        <f t="shared" si="112"/>
        <v>صنف لتسجيل موازنة المبيعات 2024</v>
      </c>
      <c r="Z437" s="6">
        <f t="shared" si="113"/>
        <v>1</v>
      </c>
      <c r="AA437" s="29">
        <f t="shared" si="114"/>
        <v>1247265</v>
      </c>
    </row>
    <row r="438" spans="1:27" x14ac:dyDescent="0.2">
      <c r="A438" s="6" t="s">
        <v>795</v>
      </c>
      <c r="B438" s="7">
        <v>45505</v>
      </c>
      <c r="C438" s="7" t="str">
        <f t="shared" si="115"/>
        <v/>
      </c>
      <c r="D438" s="7">
        <v>45535</v>
      </c>
      <c r="E438" s="7" t="str">
        <f t="shared" si="116"/>
        <v/>
      </c>
      <c r="F438" s="7" t="str">
        <f t="shared" si="117"/>
        <v/>
      </c>
      <c r="G438" s="6">
        <v>498905.89680000005</v>
      </c>
      <c r="H438" s="9">
        <f t="shared" si="102"/>
        <v>498906</v>
      </c>
      <c r="I438" s="6" t="str">
        <f>VLOOKUP(K438,'Customers VS CC'!$A$1:$G$9999,4,FALSE)</f>
        <v>AL mishraq project - saudico-Steel</v>
      </c>
      <c r="J438" s="6" t="str">
        <f t="shared" si="118"/>
        <v/>
      </c>
      <c r="K438" s="6">
        <v>10253</v>
      </c>
      <c r="L438" s="6">
        <f>VLOOKUP(K438,'CC Odoo'!$A$1:$E$998,4,FALSE)</f>
        <v>1025</v>
      </c>
      <c r="M438" s="6" t="str">
        <f t="shared" si="103"/>
        <v>{"1025": 100.0}</v>
      </c>
      <c r="N438" s="6" t="str">
        <f t="shared" si="109"/>
        <v>101011002</v>
      </c>
      <c r="O438" s="7">
        <v>45580</v>
      </c>
      <c r="P438" s="7" t="str">
        <f t="shared" si="110"/>
        <v/>
      </c>
      <c r="R438" s="6" t="str">
        <f t="shared" si="104"/>
        <v>{"</v>
      </c>
      <c r="S438" s="6" t="str">
        <f t="shared" si="105"/>
        <v>"</v>
      </c>
      <c r="T438" s="6" t="str">
        <f t="shared" si="106"/>
        <v xml:space="preserve">: </v>
      </c>
      <c r="U438" s="6" t="str">
        <f t="shared" si="107"/>
        <v>100.0</v>
      </c>
      <c r="V438" s="6" t="str">
        <f t="shared" si="108"/>
        <v>}</v>
      </c>
      <c r="X438" s="10" t="str">
        <f t="shared" si="111"/>
        <v/>
      </c>
      <c r="Y438" s="6" t="str">
        <f t="shared" si="112"/>
        <v>خصم ضمان أعمال</v>
      </c>
      <c r="Z438" s="6">
        <f t="shared" si="113"/>
        <v>-1</v>
      </c>
      <c r="AA438" s="29">
        <f t="shared" si="114"/>
        <v>-498906</v>
      </c>
    </row>
    <row r="439" spans="1:27" x14ac:dyDescent="0.2">
      <c r="A439" s="6" t="s">
        <v>796</v>
      </c>
      <c r="B439" s="7">
        <v>45505</v>
      </c>
      <c r="C439" s="7" t="str">
        <f t="shared" si="115"/>
        <v/>
      </c>
      <c r="D439" s="7">
        <v>45535</v>
      </c>
      <c r="E439" s="7" t="str">
        <f t="shared" si="116"/>
        <v/>
      </c>
      <c r="F439" s="7" t="str">
        <f t="shared" si="117"/>
        <v/>
      </c>
      <c r="G439" s="6">
        <v>124726.47420000001</v>
      </c>
      <c r="H439" s="9">
        <f t="shared" si="102"/>
        <v>124726</v>
      </c>
      <c r="I439" s="6" t="str">
        <f>VLOOKUP(K439,'Customers VS CC'!$A$1:$G$9999,4,FALSE)</f>
        <v>AL mishraq project - saudico-Steel</v>
      </c>
      <c r="J439" s="6" t="str">
        <f t="shared" si="118"/>
        <v/>
      </c>
      <c r="K439" s="6">
        <v>10253</v>
      </c>
      <c r="L439" s="6">
        <f>VLOOKUP(K439,'CC Odoo'!$A$1:$E$998,4,FALSE)</f>
        <v>1025</v>
      </c>
      <c r="M439" s="6" t="str">
        <f t="shared" si="103"/>
        <v>{"1025": 100.0}</v>
      </c>
      <c r="N439" s="6" t="str">
        <f t="shared" si="109"/>
        <v>2010306</v>
      </c>
      <c r="O439" s="7">
        <v>45580</v>
      </c>
      <c r="P439" s="7" t="str">
        <f t="shared" si="110"/>
        <v/>
      </c>
      <c r="R439" s="6" t="str">
        <f t="shared" si="104"/>
        <v>{"</v>
      </c>
      <c r="S439" s="6" t="str">
        <f t="shared" si="105"/>
        <v>"</v>
      </c>
      <c r="T439" s="6" t="str">
        <f t="shared" si="106"/>
        <v xml:space="preserve">: </v>
      </c>
      <c r="U439" s="6" t="str">
        <f t="shared" si="107"/>
        <v>100.0</v>
      </c>
      <c r="V439" s="6" t="str">
        <f t="shared" si="108"/>
        <v>}</v>
      </c>
      <c r="X439" s="10" t="str">
        <f t="shared" si="111"/>
        <v>15%</v>
      </c>
      <c r="Y439" s="6" t="str">
        <f t="shared" si="112"/>
        <v>خصم دفعة مقدمة</v>
      </c>
      <c r="Z439" s="6">
        <f t="shared" si="113"/>
        <v>-1</v>
      </c>
      <c r="AA439" s="29">
        <f t="shared" si="114"/>
        <v>-124726</v>
      </c>
    </row>
    <row r="440" spans="1:27" x14ac:dyDescent="0.2">
      <c r="A440" s="6" t="s">
        <v>794</v>
      </c>
      <c r="B440" s="7">
        <v>45505</v>
      </c>
      <c r="C440" s="7">
        <f t="shared" si="115"/>
        <v>45505</v>
      </c>
      <c r="D440" s="7">
        <v>45535</v>
      </c>
      <c r="E440" s="7">
        <f t="shared" si="116"/>
        <v>45535</v>
      </c>
      <c r="F440" s="7">
        <f t="shared" si="117"/>
        <v>45535</v>
      </c>
      <c r="G440" s="6">
        <v>1600000</v>
      </c>
      <c r="H440" s="9">
        <f t="shared" si="102"/>
        <v>1600000</v>
      </c>
      <c r="I440" s="6" t="str">
        <f>VLOOKUP(K440,'Customers VS CC'!$A$1:$G$9999,4,FALSE)</f>
        <v>شركة نسما للصناعات المتحدة</v>
      </c>
      <c r="J440" s="6" t="str">
        <f t="shared" si="118"/>
        <v>شركة نسما للصناعات المتحدة</v>
      </c>
      <c r="K440" s="6">
        <v>10995</v>
      </c>
      <c r="L440" s="6">
        <f>VLOOKUP(K440,'CC Odoo'!$A$1:$E$998,4,FALSE)</f>
        <v>1108</v>
      </c>
      <c r="M440" s="6" t="str">
        <f t="shared" si="103"/>
        <v>{"1108": 100.0}</v>
      </c>
      <c r="N440" s="6" t="str">
        <f t="shared" si="109"/>
        <v>4010202</v>
      </c>
      <c r="O440" s="7">
        <v>45565</v>
      </c>
      <c r="P440" s="7">
        <f t="shared" si="110"/>
        <v>45565</v>
      </c>
      <c r="R440" s="6" t="str">
        <f t="shared" si="104"/>
        <v>{"</v>
      </c>
      <c r="S440" s="6" t="str">
        <f t="shared" si="105"/>
        <v>"</v>
      </c>
      <c r="T440" s="6" t="str">
        <f t="shared" si="106"/>
        <v xml:space="preserve">: </v>
      </c>
      <c r="U440" s="6" t="str">
        <f t="shared" si="107"/>
        <v>100.0</v>
      </c>
      <c r="V440" s="6" t="str">
        <f t="shared" si="108"/>
        <v>}</v>
      </c>
      <c r="X440" s="10" t="str">
        <f t="shared" si="111"/>
        <v>15%</v>
      </c>
      <c r="Y440" s="6" t="str">
        <f t="shared" si="112"/>
        <v>صنف لتسجيل موازنة المبيعات 2024</v>
      </c>
      <c r="Z440" s="6">
        <f t="shared" si="113"/>
        <v>1</v>
      </c>
      <c r="AA440" s="29">
        <f t="shared" si="114"/>
        <v>1600000</v>
      </c>
    </row>
    <row r="441" spans="1:27" x14ac:dyDescent="0.2">
      <c r="A441" s="6" t="s">
        <v>794</v>
      </c>
      <c r="B441" s="7">
        <v>45505</v>
      </c>
      <c r="C441" s="7">
        <f t="shared" si="115"/>
        <v>45505</v>
      </c>
      <c r="D441" s="7">
        <v>45535</v>
      </c>
      <c r="E441" s="7">
        <f t="shared" si="116"/>
        <v>45535</v>
      </c>
      <c r="F441" s="7">
        <f t="shared" si="117"/>
        <v>45535</v>
      </c>
      <c r="G441" s="6">
        <v>2801791</v>
      </c>
      <c r="H441" s="9">
        <f t="shared" si="102"/>
        <v>2801791</v>
      </c>
      <c r="I441" s="6" t="str">
        <f>VLOOKUP(K441,'Customers VS CC'!$A$1:$G$9999,4,FALSE)</f>
        <v>THE RED SEA REAL ESTATE COMPANY</v>
      </c>
      <c r="J441" s="6" t="str">
        <f t="shared" si="118"/>
        <v>THE RED SEA REAL ESTATE COMPANY</v>
      </c>
      <c r="K441" s="6">
        <v>10259</v>
      </c>
      <c r="L441" s="6">
        <f>VLOOKUP(K441,'CC Odoo'!$A$1:$E$998,4,FALSE)</f>
        <v>1031</v>
      </c>
      <c r="M441" s="6" t="str">
        <f t="shared" si="103"/>
        <v>{"1031": 100.0}</v>
      </c>
      <c r="N441" s="6" t="str">
        <f t="shared" si="109"/>
        <v>4010202</v>
      </c>
      <c r="O441" s="7">
        <v>45565</v>
      </c>
      <c r="P441" s="7">
        <f t="shared" si="110"/>
        <v>45565</v>
      </c>
      <c r="R441" s="6" t="str">
        <f t="shared" si="104"/>
        <v>{"</v>
      </c>
      <c r="S441" s="6" t="str">
        <f t="shared" si="105"/>
        <v>"</v>
      </c>
      <c r="T441" s="6" t="str">
        <f t="shared" si="106"/>
        <v xml:space="preserve">: </v>
      </c>
      <c r="U441" s="6" t="str">
        <f t="shared" si="107"/>
        <v>100.0</v>
      </c>
      <c r="V441" s="6" t="str">
        <f t="shared" si="108"/>
        <v>}</v>
      </c>
      <c r="X441" s="10" t="str">
        <f t="shared" si="111"/>
        <v>15%</v>
      </c>
      <c r="Y441" s="6" t="str">
        <f t="shared" si="112"/>
        <v>صنف لتسجيل موازنة المبيعات 2024</v>
      </c>
      <c r="Z441" s="6">
        <f t="shared" si="113"/>
        <v>1</v>
      </c>
      <c r="AA441" s="29">
        <f t="shared" si="114"/>
        <v>2801791</v>
      </c>
    </row>
    <row r="442" spans="1:27" x14ac:dyDescent="0.2">
      <c r="A442" s="6" t="s">
        <v>795</v>
      </c>
      <c r="B442" s="7">
        <v>45505</v>
      </c>
      <c r="C442" s="7" t="str">
        <f t="shared" si="115"/>
        <v/>
      </c>
      <c r="D442" s="7">
        <v>45535</v>
      </c>
      <c r="E442" s="7" t="str">
        <f t="shared" si="116"/>
        <v/>
      </c>
      <c r="F442" s="7" t="str">
        <f t="shared" si="117"/>
        <v/>
      </c>
      <c r="G442" s="6">
        <v>280179.10000000003</v>
      </c>
      <c r="H442" s="9">
        <f t="shared" si="102"/>
        <v>280179</v>
      </c>
      <c r="I442" s="6" t="str">
        <f>VLOOKUP(K442,'Customers VS CC'!$A$1:$G$9999,4,FALSE)</f>
        <v>THE RED SEA REAL ESTATE COMPANY</v>
      </c>
      <c r="J442" s="6" t="str">
        <f t="shared" si="118"/>
        <v/>
      </c>
      <c r="K442" s="6">
        <v>10259</v>
      </c>
      <c r="L442" s="6">
        <f>VLOOKUP(K442,'CC Odoo'!$A$1:$E$998,4,FALSE)</f>
        <v>1031</v>
      </c>
      <c r="M442" s="6" t="str">
        <f t="shared" si="103"/>
        <v>{"1031": 100.0}</v>
      </c>
      <c r="N442" s="6" t="str">
        <f t="shared" si="109"/>
        <v>101011002</v>
      </c>
      <c r="O442" s="7">
        <v>45565</v>
      </c>
      <c r="P442" s="7" t="str">
        <f t="shared" si="110"/>
        <v/>
      </c>
      <c r="R442" s="6" t="str">
        <f t="shared" si="104"/>
        <v>{"</v>
      </c>
      <c r="S442" s="6" t="str">
        <f t="shared" si="105"/>
        <v>"</v>
      </c>
      <c r="T442" s="6" t="str">
        <f t="shared" si="106"/>
        <v xml:space="preserve">: </v>
      </c>
      <c r="U442" s="6" t="str">
        <f t="shared" si="107"/>
        <v>100.0</v>
      </c>
      <c r="V442" s="6" t="str">
        <f t="shared" si="108"/>
        <v>}</v>
      </c>
      <c r="X442" s="10" t="str">
        <f t="shared" si="111"/>
        <v/>
      </c>
      <c r="Y442" s="6" t="str">
        <f t="shared" si="112"/>
        <v>خصم ضمان أعمال</v>
      </c>
      <c r="Z442" s="6">
        <f t="shared" si="113"/>
        <v>-1</v>
      </c>
      <c r="AA442" s="29">
        <f t="shared" si="114"/>
        <v>-280179</v>
      </c>
    </row>
    <row r="443" spans="1:27" x14ac:dyDescent="0.2">
      <c r="A443" s="6" t="s">
        <v>796</v>
      </c>
      <c r="B443" s="7">
        <v>45505</v>
      </c>
      <c r="C443" s="7" t="str">
        <f t="shared" si="115"/>
        <v/>
      </c>
      <c r="D443" s="7">
        <v>45535</v>
      </c>
      <c r="E443" s="7" t="str">
        <f t="shared" si="116"/>
        <v/>
      </c>
      <c r="F443" s="7" t="str">
        <f t="shared" si="117"/>
        <v/>
      </c>
      <c r="G443" s="6">
        <v>28017.910000000003</v>
      </c>
      <c r="H443" s="9">
        <f t="shared" si="102"/>
        <v>28018</v>
      </c>
      <c r="I443" s="6" t="str">
        <f>VLOOKUP(K443,'Customers VS CC'!$A$1:$G$9999,4,FALSE)</f>
        <v>THE RED SEA REAL ESTATE COMPANY</v>
      </c>
      <c r="J443" s="6" t="str">
        <f t="shared" si="118"/>
        <v/>
      </c>
      <c r="K443" s="6">
        <v>10259</v>
      </c>
      <c r="L443" s="6">
        <f>VLOOKUP(K443,'CC Odoo'!$A$1:$E$998,4,FALSE)</f>
        <v>1031</v>
      </c>
      <c r="M443" s="6" t="str">
        <f t="shared" si="103"/>
        <v>{"1031": 100.0}</v>
      </c>
      <c r="N443" s="6" t="str">
        <f t="shared" si="109"/>
        <v>2010306</v>
      </c>
      <c r="O443" s="7">
        <v>45565</v>
      </c>
      <c r="P443" s="7" t="str">
        <f t="shared" si="110"/>
        <v/>
      </c>
      <c r="R443" s="6" t="str">
        <f t="shared" si="104"/>
        <v>{"</v>
      </c>
      <c r="S443" s="6" t="str">
        <f t="shared" si="105"/>
        <v>"</v>
      </c>
      <c r="T443" s="6" t="str">
        <f t="shared" si="106"/>
        <v xml:space="preserve">: </v>
      </c>
      <c r="U443" s="6" t="str">
        <f t="shared" si="107"/>
        <v>100.0</v>
      </c>
      <c r="V443" s="6" t="str">
        <f t="shared" si="108"/>
        <v>}</v>
      </c>
      <c r="X443" s="10" t="str">
        <f t="shared" si="111"/>
        <v>15%</v>
      </c>
      <c r="Y443" s="6" t="str">
        <f t="shared" si="112"/>
        <v>خصم دفعة مقدمة</v>
      </c>
      <c r="Z443" s="6">
        <f t="shared" si="113"/>
        <v>-1</v>
      </c>
      <c r="AA443" s="29">
        <f t="shared" si="114"/>
        <v>-28018</v>
      </c>
    </row>
    <row r="444" spans="1:27" x14ac:dyDescent="0.2">
      <c r="A444" s="6" t="s">
        <v>794</v>
      </c>
      <c r="B444" s="7">
        <v>45505</v>
      </c>
      <c r="C444" s="7">
        <f t="shared" si="115"/>
        <v>45505</v>
      </c>
      <c r="D444" s="7">
        <v>45535</v>
      </c>
      <c r="E444" s="7">
        <f t="shared" si="116"/>
        <v>45535</v>
      </c>
      <c r="F444" s="7">
        <f t="shared" si="117"/>
        <v>45535</v>
      </c>
      <c r="G444" s="6">
        <v>500000</v>
      </c>
      <c r="H444" s="9">
        <f t="shared" si="102"/>
        <v>500000</v>
      </c>
      <c r="I444" s="6" t="str">
        <f>VLOOKUP(K444,'Customers VS CC'!$A$1:$G$9999,4,FALSE)</f>
        <v>شركة الخريجى للتجارة و المقاولات</v>
      </c>
      <c r="J444" s="6" t="str">
        <f t="shared" si="118"/>
        <v>شركة الخريجى للتجارة و المقاولات</v>
      </c>
      <c r="K444" s="6">
        <v>10250</v>
      </c>
      <c r="L444" s="6">
        <f>VLOOKUP(K444,'CC Odoo'!$A$1:$E$998,4,FALSE)</f>
        <v>1022</v>
      </c>
      <c r="M444" s="6" t="str">
        <f t="shared" si="103"/>
        <v>{"1022": 100.0}</v>
      </c>
      <c r="N444" s="6" t="str">
        <f t="shared" si="109"/>
        <v>4010202</v>
      </c>
      <c r="O444" s="7">
        <v>45565</v>
      </c>
      <c r="P444" s="7">
        <f t="shared" si="110"/>
        <v>45565</v>
      </c>
      <c r="R444" s="6" t="str">
        <f t="shared" si="104"/>
        <v>{"</v>
      </c>
      <c r="S444" s="6" t="str">
        <f t="shared" si="105"/>
        <v>"</v>
      </c>
      <c r="T444" s="6" t="str">
        <f t="shared" si="106"/>
        <v xml:space="preserve">: </v>
      </c>
      <c r="U444" s="6" t="str">
        <f t="shared" si="107"/>
        <v>100.0</v>
      </c>
      <c r="V444" s="6" t="str">
        <f t="shared" si="108"/>
        <v>}</v>
      </c>
      <c r="X444" s="10" t="str">
        <f t="shared" si="111"/>
        <v>15%</v>
      </c>
      <c r="Y444" s="6" t="str">
        <f t="shared" si="112"/>
        <v>صنف لتسجيل موازنة المبيعات 2024</v>
      </c>
      <c r="Z444" s="6">
        <f t="shared" si="113"/>
        <v>1</v>
      </c>
      <c r="AA444" s="29">
        <f t="shared" si="114"/>
        <v>500000</v>
      </c>
    </row>
    <row r="445" spans="1:27" x14ac:dyDescent="0.2">
      <c r="A445" s="6" t="s">
        <v>795</v>
      </c>
      <c r="B445" s="7">
        <v>45505</v>
      </c>
      <c r="C445" s="7" t="str">
        <f t="shared" si="115"/>
        <v/>
      </c>
      <c r="D445" s="7">
        <v>45535</v>
      </c>
      <c r="E445" s="7" t="str">
        <f t="shared" si="116"/>
        <v/>
      </c>
      <c r="F445" s="7" t="str">
        <f t="shared" si="117"/>
        <v/>
      </c>
      <c r="G445" s="6">
        <v>100000</v>
      </c>
      <c r="H445" s="9">
        <f t="shared" si="102"/>
        <v>100000</v>
      </c>
      <c r="I445" s="6" t="str">
        <f>VLOOKUP(K445,'Customers VS CC'!$A$1:$G$9999,4,FALSE)</f>
        <v>شركة الخريجى للتجارة و المقاولات</v>
      </c>
      <c r="J445" s="6" t="str">
        <f t="shared" si="118"/>
        <v/>
      </c>
      <c r="K445" s="6">
        <v>10250</v>
      </c>
      <c r="L445" s="6">
        <f>VLOOKUP(K445,'CC Odoo'!$A$1:$E$998,4,FALSE)</f>
        <v>1022</v>
      </c>
      <c r="M445" s="6" t="str">
        <f t="shared" si="103"/>
        <v>{"1022": 100.0}</v>
      </c>
      <c r="N445" s="6" t="str">
        <f t="shared" si="109"/>
        <v>101011002</v>
      </c>
      <c r="O445" s="7">
        <v>45565</v>
      </c>
      <c r="P445" s="7" t="str">
        <f t="shared" si="110"/>
        <v/>
      </c>
      <c r="R445" s="6" t="str">
        <f t="shared" si="104"/>
        <v>{"</v>
      </c>
      <c r="S445" s="6" t="str">
        <f t="shared" si="105"/>
        <v>"</v>
      </c>
      <c r="T445" s="6" t="str">
        <f t="shared" si="106"/>
        <v xml:space="preserve">: </v>
      </c>
      <c r="U445" s="6" t="str">
        <f t="shared" si="107"/>
        <v>100.0</v>
      </c>
      <c r="V445" s="6" t="str">
        <f t="shared" si="108"/>
        <v>}</v>
      </c>
      <c r="X445" s="10" t="str">
        <f t="shared" si="111"/>
        <v/>
      </c>
      <c r="Y445" s="6" t="str">
        <f t="shared" si="112"/>
        <v>خصم ضمان أعمال</v>
      </c>
      <c r="Z445" s="6">
        <f t="shared" si="113"/>
        <v>-1</v>
      </c>
      <c r="AA445" s="29">
        <f t="shared" si="114"/>
        <v>-100000</v>
      </c>
    </row>
    <row r="446" spans="1:27" x14ac:dyDescent="0.2">
      <c r="A446" s="6" t="s">
        <v>796</v>
      </c>
      <c r="B446" s="7">
        <v>45505</v>
      </c>
      <c r="C446" s="7" t="str">
        <f t="shared" si="115"/>
        <v/>
      </c>
      <c r="D446" s="7">
        <v>45535</v>
      </c>
      <c r="E446" s="7" t="str">
        <f t="shared" si="116"/>
        <v/>
      </c>
      <c r="F446" s="7" t="str">
        <f t="shared" si="117"/>
        <v/>
      </c>
      <c r="G446" s="6">
        <v>50000</v>
      </c>
      <c r="H446" s="9">
        <f t="shared" si="102"/>
        <v>50000</v>
      </c>
      <c r="I446" s="6" t="str">
        <f>VLOOKUP(K446,'Customers VS CC'!$A$1:$G$9999,4,FALSE)</f>
        <v>شركة الخريجى للتجارة و المقاولات</v>
      </c>
      <c r="J446" s="6" t="str">
        <f t="shared" si="118"/>
        <v/>
      </c>
      <c r="K446" s="6">
        <v>10250</v>
      </c>
      <c r="L446" s="6">
        <f>VLOOKUP(K446,'CC Odoo'!$A$1:$E$998,4,FALSE)</f>
        <v>1022</v>
      </c>
      <c r="M446" s="6" t="str">
        <f t="shared" si="103"/>
        <v>{"1022": 100.0}</v>
      </c>
      <c r="N446" s="6" t="str">
        <f t="shared" si="109"/>
        <v>2010306</v>
      </c>
      <c r="O446" s="7">
        <v>45565</v>
      </c>
      <c r="P446" s="7" t="str">
        <f t="shared" si="110"/>
        <v/>
      </c>
      <c r="R446" s="6" t="str">
        <f t="shared" si="104"/>
        <v>{"</v>
      </c>
      <c r="S446" s="6" t="str">
        <f t="shared" si="105"/>
        <v>"</v>
      </c>
      <c r="T446" s="6" t="str">
        <f t="shared" si="106"/>
        <v xml:space="preserve">: </v>
      </c>
      <c r="U446" s="6" t="str">
        <f t="shared" si="107"/>
        <v>100.0</v>
      </c>
      <c r="V446" s="6" t="str">
        <f t="shared" si="108"/>
        <v>}</v>
      </c>
      <c r="X446" s="10" t="str">
        <f t="shared" si="111"/>
        <v>15%</v>
      </c>
      <c r="Y446" s="6" t="str">
        <f t="shared" si="112"/>
        <v>خصم دفعة مقدمة</v>
      </c>
      <c r="Z446" s="6">
        <f t="shared" si="113"/>
        <v>-1</v>
      </c>
      <c r="AA446" s="29">
        <f t="shared" si="114"/>
        <v>-50000</v>
      </c>
    </row>
    <row r="447" spans="1:27" x14ac:dyDescent="0.2">
      <c r="A447" s="6" t="s">
        <v>794</v>
      </c>
      <c r="B447" s="7">
        <v>45505</v>
      </c>
      <c r="C447" s="7">
        <f t="shared" si="115"/>
        <v>45505</v>
      </c>
      <c r="D447" s="7">
        <v>45535</v>
      </c>
      <c r="E447" s="7">
        <f t="shared" si="116"/>
        <v>45535</v>
      </c>
      <c r="F447" s="7">
        <f t="shared" si="117"/>
        <v>45535</v>
      </c>
      <c r="G447" s="6">
        <v>1400000</v>
      </c>
      <c r="H447" s="9">
        <f t="shared" si="102"/>
        <v>1400000</v>
      </c>
      <c r="I447" s="6" t="str">
        <f>VLOOKUP(K447,'Customers VS CC'!$A$1:$G$9999,4,FALSE)</f>
        <v>Orient Construction Company</v>
      </c>
      <c r="J447" s="6" t="str">
        <f t="shared" si="118"/>
        <v>Orient Construction Company</v>
      </c>
      <c r="K447" s="6">
        <v>10249</v>
      </c>
      <c r="L447" s="6">
        <f>VLOOKUP(K447,'CC Odoo'!$A$1:$E$998,4,FALSE)</f>
        <v>1021</v>
      </c>
      <c r="M447" s="6" t="str">
        <f t="shared" si="103"/>
        <v>{"1021": 100.0}</v>
      </c>
      <c r="N447" s="6" t="str">
        <f t="shared" si="109"/>
        <v>4010202</v>
      </c>
      <c r="O447" s="7">
        <v>45556</v>
      </c>
      <c r="P447" s="7">
        <f t="shared" si="110"/>
        <v>45556</v>
      </c>
      <c r="R447" s="6" t="str">
        <f t="shared" si="104"/>
        <v>{"</v>
      </c>
      <c r="S447" s="6" t="str">
        <f t="shared" si="105"/>
        <v>"</v>
      </c>
      <c r="T447" s="6" t="str">
        <f t="shared" si="106"/>
        <v xml:space="preserve">: </v>
      </c>
      <c r="U447" s="6" t="str">
        <f t="shared" si="107"/>
        <v>100.0</v>
      </c>
      <c r="V447" s="6" t="str">
        <f t="shared" si="108"/>
        <v>}</v>
      </c>
      <c r="X447" s="10" t="str">
        <f t="shared" si="111"/>
        <v>15%</v>
      </c>
      <c r="Y447" s="6" t="str">
        <f t="shared" si="112"/>
        <v>صنف لتسجيل موازنة المبيعات 2024</v>
      </c>
      <c r="Z447" s="6">
        <f t="shared" si="113"/>
        <v>1</v>
      </c>
      <c r="AA447" s="29">
        <f t="shared" si="114"/>
        <v>1400000</v>
      </c>
    </row>
    <row r="448" spans="1:27" x14ac:dyDescent="0.2">
      <c r="A448" s="6" t="s">
        <v>795</v>
      </c>
      <c r="B448" s="7">
        <v>45505</v>
      </c>
      <c r="C448" s="7" t="str">
        <f t="shared" si="115"/>
        <v/>
      </c>
      <c r="D448" s="7">
        <v>45535</v>
      </c>
      <c r="E448" s="7" t="str">
        <f t="shared" si="116"/>
        <v/>
      </c>
      <c r="F448" s="7" t="str">
        <f t="shared" si="117"/>
        <v/>
      </c>
      <c r="G448" s="6">
        <v>210000</v>
      </c>
      <c r="H448" s="9">
        <f t="shared" si="102"/>
        <v>210000</v>
      </c>
      <c r="I448" s="6" t="str">
        <f>VLOOKUP(K448,'Customers VS CC'!$A$1:$G$9999,4,FALSE)</f>
        <v>Orient Construction Company</v>
      </c>
      <c r="J448" s="6" t="str">
        <f t="shared" si="118"/>
        <v/>
      </c>
      <c r="K448" s="6">
        <v>10249</v>
      </c>
      <c r="L448" s="6">
        <f>VLOOKUP(K448,'CC Odoo'!$A$1:$E$998,4,FALSE)</f>
        <v>1021</v>
      </c>
      <c r="M448" s="6" t="str">
        <f t="shared" si="103"/>
        <v>{"1021": 100.0}</v>
      </c>
      <c r="N448" s="6" t="str">
        <f t="shared" si="109"/>
        <v>101011002</v>
      </c>
      <c r="O448" s="7">
        <v>45556</v>
      </c>
      <c r="P448" s="7" t="str">
        <f t="shared" si="110"/>
        <v/>
      </c>
      <c r="R448" s="6" t="str">
        <f t="shared" si="104"/>
        <v>{"</v>
      </c>
      <c r="S448" s="6" t="str">
        <f t="shared" si="105"/>
        <v>"</v>
      </c>
      <c r="T448" s="6" t="str">
        <f t="shared" si="106"/>
        <v xml:space="preserve">: </v>
      </c>
      <c r="U448" s="6" t="str">
        <f t="shared" si="107"/>
        <v>100.0</v>
      </c>
      <c r="V448" s="6" t="str">
        <f t="shared" si="108"/>
        <v>}</v>
      </c>
      <c r="X448" s="10" t="str">
        <f t="shared" si="111"/>
        <v/>
      </c>
      <c r="Y448" s="6" t="str">
        <f t="shared" si="112"/>
        <v>خصم ضمان أعمال</v>
      </c>
      <c r="Z448" s="6">
        <f t="shared" si="113"/>
        <v>-1</v>
      </c>
      <c r="AA448" s="29">
        <f t="shared" si="114"/>
        <v>-210000</v>
      </c>
    </row>
    <row r="449" spans="1:27" x14ac:dyDescent="0.2">
      <c r="A449" s="6" t="s">
        <v>796</v>
      </c>
      <c r="B449" s="7">
        <v>45505</v>
      </c>
      <c r="C449" s="7" t="str">
        <f t="shared" si="115"/>
        <v/>
      </c>
      <c r="D449" s="7">
        <v>45535</v>
      </c>
      <c r="E449" s="7" t="str">
        <f t="shared" si="116"/>
        <v/>
      </c>
      <c r="F449" s="7" t="str">
        <f t="shared" si="117"/>
        <v/>
      </c>
      <c r="G449" s="6">
        <v>140000</v>
      </c>
      <c r="H449" s="9">
        <f t="shared" si="102"/>
        <v>140000</v>
      </c>
      <c r="I449" s="6" t="str">
        <f>VLOOKUP(K449,'Customers VS CC'!$A$1:$G$9999,4,FALSE)</f>
        <v>Orient Construction Company</v>
      </c>
      <c r="J449" s="6" t="str">
        <f t="shared" si="118"/>
        <v/>
      </c>
      <c r="K449" s="6">
        <v>10249</v>
      </c>
      <c r="L449" s="6">
        <f>VLOOKUP(K449,'CC Odoo'!$A$1:$E$998,4,FALSE)</f>
        <v>1021</v>
      </c>
      <c r="M449" s="6" t="str">
        <f t="shared" si="103"/>
        <v>{"1021": 100.0}</v>
      </c>
      <c r="N449" s="6" t="str">
        <f t="shared" si="109"/>
        <v>2010306</v>
      </c>
      <c r="O449" s="7">
        <v>45556</v>
      </c>
      <c r="P449" s="7" t="str">
        <f t="shared" si="110"/>
        <v/>
      </c>
      <c r="R449" s="6" t="str">
        <f t="shared" si="104"/>
        <v>{"</v>
      </c>
      <c r="S449" s="6" t="str">
        <f t="shared" si="105"/>
        <v>"</v>
      </c>
      <c r="T449" s="6" t="str">
        <f t="shared" si="106"/>
        <v xml:space="preserve">: </v>
      </c>
      <c r="U449" s="6" t="str">
        <f t="shared" si="107"/>
        <v>100.0</v>
      </c>
      <c r="V449" s="6" t="str">
        <f t="shared" si="108"/>
        <v>}</v>
      </c>
      <c r="X449" s="10" t="str">
        <f t="shared" si="111"/>
        <v>15%</v>
      </c>
      <c r="Y449" s="6" t="str">
        <f t="shared" si="112"/>
        <v>خصم دفعة مقدمة</v>
      </c>
      <c r="Z449" s="6">
        <f t="shared" si="113"/>
        <v>-1</v>
      </c>
      <c r="AA449" s="29">
        <f t="shared" si="114"/>
        <v>-140000</v>
      </c>
    </row>
    <row r="450" spans="1:27" x14ac:dyDescent="0.2">
      <c r="A450" s="6" t="s">
        <v>794</v>
      </c>
      <c r="B450" s="7">
        <v>45505</v>
      </c>
      <c r="C450" s="7">
        <f t="shared" si="115"/>
        <v>45505</v>
      </c>
      <c r="D450" s="7">
        <v>45535</v>
      </c>
      <c r="E450" s="7">
        <f t="shared" si="116"/>
        <v>45535</v>
      </c>
      <c r="F450" s="7">
        <f t="shared" si="117"/>
        <v>45535</v>
      </c>
      <c r="G450" s="6">
        <v>1547395.83</v>
      </c>
      <c r="H450" s="9">
        <f t="shared" ref="H450:H513" si="119">ROUND(G450,0)</f>
        <v>1547396</v>
      </c>
      <c r="I450" s="6" t="str">
        <f>VLOOKUP(K450,'Customers VS CC'!$A$1:$G$9999,4,FALSE)</f>
        <v>شركة الفوزان للتجارة و المقاولات العامة</v>
      </c>
      <c r="J450" s="6" t="str">
        <f t="shared" si="118"/>
        <v>شركة الفوزان للتجارة و المقاولات العامة</v>
      </c>
      <c r="K450" s="6">
        <v>10171</v>
      </c>
      <c r="L450" s="6">
        <f>VLOOKUP(K450,'CC Odoo'!$A$1:$E$998,4,FALSE)</f>
        <v>943</v>
      </c>
      <c r="M450" s="6" t="str">
        <f t="shared" ref="M450:M513" si="120">R450&amp;L450&amp;S450&amp;T450&amp;U450&amp;V450</f>
        <v>{"943": 100.0}</v>
      </c>
      <c r="N450" s="6" t="str">
        <f t="shared" si="109"/>
        <v>4010202</v>
      </c>
      <c r="O450" s="7">
        <v>45565</v>
      </c>
      <c r="P450" s="7">
        <f t="shared" si="110"/>
        <v>45565</v>
      </c>
      <c r="R450" s="6" t="str">
        <f t="shared" ref="R450:R513" si="121">"{"""</f>
        <v>{"</v>
      </c>
      <c r="S450" s="6" t="str">
        <f t="shared" ref="S450:S513" si="122">""""</f>
        <v>"</v>
      </c>
      <c r="T450" s="6" t="str">
        <f t="shared" ref="T450:T513" si="123">": "</f>
        <v xml:space="preserve">: </v>
      </c>
      <c r="U450" s="6" t="str">
        <f t="shared" ref="U450:U513" si="124">"100.0"</f>
        <v>100.0</v>
      </c>
      <c r="V450" s="6" t="str">
        <f t="shared" ref="V450:V513" si="125">"}"</f>
        <v>}</v>
      </c>
      <c r="X450" s="10" t="str">
        <f t="shared" si="111"/>
        <v>15%</v>
      </c>
      <c r="Y450" s="6" t="str">
        <f t="shared" si="112"/>
        <v>صنف لتسجيل موازنة المبيعات 2024</v>
      </c>
      <c r="Z450" s="6">
        <f t="shared" si="113"/>
        <v>1</v>
      </c>
      <c r="AA450" s="29">
        <f t="shared" si="114"/>
        <v>1547396</v>
      </c>
    </row>
    <row r="451" spans="1:27" x14ac:dyDescent="0.2">
      <c r="A451" s="6" t="s">
        <v>795</v>
      </c>
      <c r="B451" s="7">
        <v>45505</v>
      </c>
      <c r="C451" s="7" t="str">
        <f t="shared" si="115"/>
        <v/>
      </c>
      <c r="D451" s="7">
        <v>45535</v>
      </c>
      <c r="E451" s="7" t="str">
        <f t="shared" si="116"/>
        <v/>
      </c>
      <c r="F451" s="7" t="str">
        <f t="shared" si="117"/>
        <v/>
      </c>
      <c r="G451" s="6">
        <v>154739.58300000001</v>
      </c>
      <c r="H451" s="9">
        <f t="shared" si="119"/>
        <v>154740</v>
      </c>
      <c r="I451" s="6" t="str">
        <f>VLOOKUP(K451,'Customers VS CC'!$A$1:$G$9999,4,FALSE)</f>
        <v>شركة الفوزان للتجارة و المقاولات العامة</v>
      </c>
      <c r="J451" s="6" t="str">
        <f t="shared" si="118"/>
        <v/>
      </c>
      <c r="K451" s="6">
        <v>10171</v>
      </c>
      <c r="L451" s="6">
        <f>VLOOKUP(K451,'CC Odoo'!$A$1:$E$998,4,FALSE)</f>
        <v>943</v>
      </c>
      <c r="M451" s="6" t="str">
        <f t="shared" si="120"/>
        <v>{"943": 100.0}</v>
      </c>
      <c r="N451" s="6" t="str">
        <f t="shared" ref="N451:N514" si="126">IF(A451="TOTAL WORKS","4010202",IF(A451="ADV. PAYMENT","101011002","2010306"))</f>
        <v>101011002</v>
      </c>
      <c r="O451" s="7">
        <v>45565</v>
      </c>
      <c r="P451" s="7" t="str">
        <f t="shared" ref="P451:P514" si="127">IF(F451&lt;&gt;"",O451,"")</f>
        <v/>
      </c>
      <c r="R451" s="6" t="str">
        <f t="shared" si="121"/>
        <v>{"</v>
      </c>
      <c r="S451" s="6" t="str">
        <f t="shared" si="122"/>
        <v>"</v>
      </c>
      <c r="T451" s="6" t="str">
        <f t="shared" si="123"/>
        <v xml:space="preserve">: </v>
      </c>
      <c r="U451" s="6" t="str">
        <f t="shared" si="124"/>
        <v>100.0</v>
      </c>
      <c r="V451" s="6" t="str">
        <f t="shared" si="125"/>
        <v>}</v>
      </c>
      <c r="X451" s="10" t="str">
        <f t="shared" ref="X451:X514" si="128">IF(OR(N451="2010306",N451="4010202"),"15%","")</f>
        <v/>
      </c>
      <c r="Y451" s="6" t="str">
        <f t="shared" ref="Y451:Y514" si="129">IF(N451="4010202","صنف لتسجيل موازنة المبيعات 2024",IF(N451="2010306","خصم دفعة مقدمة","خصم ضمان أعمال"))</f>
        <v>خصم ضمان أعمال</v>
      </c>
      <c r="Z451" s="6">
        <f t="shared" ref="Z451:Z514" si="130">IF(N451="4010202",1,IF(N451="2010306",-1,IF(N451="4010403",1,IF(N451="101011002",-1,-1))))</f>
        <v>-1</v>
      </c>
      <c r="AA451" s="29">
        <f t="shared" ref="AA451:AA514" si="131">H451*Z451</f>
        <v>-154740</v>
      </c>
    </row>
    <row r="452" spans="1:27" x14ac:dyDescent="0.2">
      <c r="A452" s="6" t="s">
        <v>796</v>
      </c>
      <c r="B452" s="7">
        <v>45505</v>
      </c>
      <c r="C452" s="7" t="str">
        <f t="shared" ref="C452:C515" si="132">IF(K452&lt;&gt;K451,B452,"")</f>
        <v/>
      </c>
      <c r="D452" s="7">
        <v>45535</v>
      </c>
      <c r="E452" s="7" t="str">
        <f t="shared" ref="E452:E515" si="133">IF(K452&lt;&gt;K451,D452,"")</f>
        <v/>
      </c>
      <c r="F452" s="7" t="str">
        <f t="shared" ref="F452:F515" si="134">IF(K452&lt;&gt;K451,D452,"")</f>
        <v/>
      </c>
      <c r="G452" s="6">
        <v>154739.58300000001</v>
      </c>
      <c r="H452" s="9">
        <f t="shared" si="119"/>
        <v>154740</v>
      </c>
      <c r="I452" s="6" t="str">
        <f>VLOOKUP(K452,'Customers VS CC'!$A$1:$G$9999,4,FALSE)</f>
        <v>شركة الفوزان للتجارة و المقاولات العامة</v>
      </c>
      <c r="J452" s="6" t="str">
        <f t="shared" ref="J452:J515" si="135">IF(K452&lt;&gt;K451,I452,"")</f>
        <v/>
      </c>
      <c r="K452" s="6">
        <v>10171</v>
      </c>
      <c r="L452" s="6">
        <f>VLOOKUP(K452,'CC Odoo'!$A$1:$E$998,4,FALSE)</f>
        <v>943</v>
      </c>
      <c r="M452" s="6" t="str">
        <f t="shared" si="120"/>
        <v>{"943": 100.0}</v>
      </c>
      <c r="N452" s="6" t="str">
        <f t="shared" si="126"/>
        <v>2010306</v>
      </c>
      <c r="O452" s="7">
        <v>45565</v>
      </c>
      <c r="P452" s="7" t="str">
        <f t="shared" si="127"/>
        <v/>
      </c>
      <c r="R452" s="6" t="str">
        <f t="shared" si="121"/>
        <v>{"</v>
      </c>
      <c r="S452" s="6" t="str">
        <f t="shared" si="122"/>
        <v>"</v>
      </c>
      <c r="T452" s="6" t="str">
        <f t="shared" si="123"/>
        <v xml:space="preserve">: </v>
      </c>
      <c r="U452" s="6" t="str">
        <f t="shared" si="124"/>
        <v>100.0</v>
      </c>
      <c r="V452" s="6" t="str">
        <f t="shared" si="125"/>
        <v>}</v>
      </c>
      <c r="X452" s="10" t="str">
        <f t="shared" si="128"/>
        <v>15%</v>
      </c>
      <c r="Y452" s="6" t="str">
        <f t="shared" si="129"/>
        <v>خصم دفعة مقدمة</v>
      </c>
      <c r="Z452" s="6">
        <f t="shared" si="130"/>
        <v>-1</v>
      </c>
      <c r="AA452" s="29">
        <f t="shared" si="131"/>
        <v>-154740</v>
      </c>
    </row>
    <row r="453" spans="1:27" x14ac:dyDescent="0.2">
      <c r="A453" s="6" t="s">
        <v>794</v>
      </c>
      <c r="B453" s="7">
        <v>45505</v>
      </c>
      <c r="C453" s="7">
        <f t="shared" si="132"/>
        <v>45505</v>
      </c>
      <c r="D453" s="7">
        <v>45535</v>
      </c>
      <c r="E453" s="7">
        <f t="shared" si="133"/>
        <v>45535</v>
      </c>
      <c r="F453" s="7">
        <f t="shared" si="134"/>
        <v>45535</v>
      </c>
      <c r="G453" s="6">
        <v>5490720.8000000007</v>
      </c>
      <c r="H453" s="9">
        <f t="shared" si="119"/>
        <v>5490721</v>
      </c>
      <c r="I453" s="6" t="str">
        <f>VLOOKUP(K453,'Customers VS CC'!$A$1:$G$9999,4,FALSE)</f>
        <v>THE RED SEA REAL ESTATE COMPANY</v>
      </c>
      <c r="J453" s="6" t="str">
        <f t="shared" si="135"/>
        <v>THE RED SEA REAL ESTATE COMPANY</v>
      </c>
      <c r="K453" s="6">
        <v>10264</v>
      </c>
      <c r="L453" s="6">
        <f>VLOOKUP(K453,'CC Odoo'!$A$1:$E$998,4,FALSE)</f>
        <v>1110</v>
      </c>
      <c r="M453" s="6" t="str">
        <f t="shared" si="120"/>
        <v>{"1110": 100.0}</v>
      </c>
      <c r="N453" s="6" t="str">
        <f t="shared" si="126"/>
        <v>4010202</v>
      </c>
      <c r="O453" s="7">
        <v>45565</v>
      </c>
      <c r="P453" s="7">
        <f t="shared" si="127"/>
        <v>45565</v>
      </c>
      <c r="R453" s="6" t="str">
        <f t="shared" si="121"/>
        <v>{"</v>
      </c>
      <c r="S453" s="6" t="str">
        <f t="shared" si="122"/>
        <v>"</v>
      </c>
      <c r="T453" s="6" t="str">
        <f t="shared" si="123"/>
        <v xml:space="preserve">: </v>
      </c>
      <c r="U453" s="6" t="str">
        <f t="shared" si="124"/>
        <v>100.0</v>
      </c>
      <c r="V453" s="6" t="str">
        <f t="shared" si="125"/>
        <v>}</v>
      </c>
      <c r="X453" s="10" t="str">
        <f t="shared" si="128"/>
        <v>15%</v>
      </c>
      <c r="Y453" s="6" t="str">
        <f t="shared" si="129"/>
        <v>صنف لتسجيل موازنة المبيعات 2024</v>
      </c>
      <c r="Z453" s="6">
        <f t="shared" si="130"/>
        <v>1</v>
      </c>
      <c r="AA453" s="29">
        <f t="shared" si="131"/>
        <v>5490721</v>
      </c>
    </row>
    <row r="454" spans="1:27" x14ac:dyDescent="0.2">
      <c r="A454" s="6" t="s">
        <v>795</v>
      </c>
      <c r="B454" s="7">
        <v>45505</v>
      </c>
      <c r="C454" s="7" t="str">
        <f t="shared" si="132"/>
        <v/>
      </c>
      <c r="D454" s="7">
        <v>45535</v>
      </c>
      <c r="E454" s="7" t="str">
        <f t="shared" si="133"/>
        <v/>
      </c>
      <c r="F454" s="7" t="str">
        <f t="shared" si="134"/>
        <v/>
      </c>
      <c r="G454" s="6">
        <v>1647216.2400000002</v>
      </c>
      <c r="H454" s="9">
        <f t="shared" si="119"/>
        <v>1647216</v>
      </c>
      <c r="I454" s="6" t="str">
        <f>VLOOKUP(K454,'Customers VS CC'!$A$1:$G$9999,4,FALSE)</f>
        <v>THE RED SEA REAL ESTATE COMPANY</v>
      </c>
      <c r="J454" s="6" t="str">
        <f t="shared" si="135"/>
        <v/>
      </c>
      <c r="K454" s="6">
        <v>10264</v>
      </c>
      <c r="L454" s="6">
        <f>VLOOKUP(K454,'CC Odoo'!$A$1:$E$998,4,FALSE)</f>
        <v>1110</v>
      </c>
      <c r="M454" s="6" t="str">
        <f t="shared" si="120"/>
        <v>{"1110": 100.0}</v>
      </c>
      <c r="N454" s="6" t="str">
        <f t="shared" si="126"/>
        <v>101011002</v>
      </c>
      <c r="O454" s="7">
        <v>45565</v>
      </c>
      <c r="P454" s="7" t="str">
        <f t="shared" si="127"/>
        <v/>
      </c>
      <c r="R454" s="6" t="str">
        <f t="shared" si="121"/>
        <v>{"</v>
      </c>
      <c r="S454" s="6" t="str">
        <f t="shared" si="122"/>
        <v>"</v>
      </c>
      <c r="T454" s="6" t="str">
        <f t="shared" si="123"/>
        <v xml:space="preserve">: </v>
      </c>
      <c r="U454" s="6" t="str">
        <f t="shared" si="124"/>
        <v>100.0</v>
      </c>
      <c r="V454" s="6" t="str">
        <f t="shared" si="125"/>
        <v>}</v>
      </c>
      <c r="X454" s="10" t="str">
        <f t="shared" si="128"/>
        <v/>
      </c>
      <c r="Y454" s="6" t="str">
        <f t="shared" si="129"/>
        <v>خصم ضمان أعمال</v>
      </c>
      <c r="Z454" s="6">
        <f t="shared" si="130"/>
        <v>-1</v>
      </c>
      <c r="AA454" s="29">
        <f t="shared" si="131"/>
        <v>-1647216</v>
      </c>
    </row>
    <row r="455" spans="1:27" x14ac:dyDescent="0.2">
      <c r="A455" s="6" t="s">
        <v>796</v>
      </c>
      <c r="B455" s="7">
        <v>45505</v>
      </c>
      <c r="C455" s="7" t="str">
        <f t="shared" si="132"/>
        <v/>
      </c>
      <c r="D455" s="7">
        <v>45535</v>
      </c>
      <c r="E455" s="7" t="str">
        <f t="shared" si="133"/>
        <v/>
      </c>
      <c r="F455" s="7" t="str">
        <f t="shared" si="134"/>
        <v/>
      </c>
      <c r="G455" s="6">
        <v>549072.08000000007</v>
      </c>
      <c r="H455" s="9">
        <f t="shared" si="119"/>
        <v>549072</v>
      </c>
      <c r="I455" s="6" t="str">
        <f>VLOOKUP(K455,'Customers VS CC'!$A$1:$G$9999,4,FALSE)</f>
        <v>THE RED SEA REAL ESTATE COMPANY</v>
      </c>
      <c r="J455" s="6" t="str">
        <f t="shared" si="135"/>
        <v/>
      </c>
      <c r="K455" s="6">
        <v>10264</v>
      </c>
      <c r="L455" s="6">
        <f>VLOOKUP(K455,'CC Odoo'!$A$1:$E$998,4,FALSE)</f>
        <v>1110</v>
      </c>
      <c r="M455" s="6" t="str">
        <f t="shared" si="120"/>
        <v>{"1110": 100.0}</v>
      </c>
      <c r="N455" s="6" t="str">
        <f t="shared" si="126"/>
        <v>2010306</v>
      </c>
      <c r="O455" s="7">
        <v>45565</v>
      </c>
      <c r="P455" s="7" t="str">
        <f t="shared" si="127"/>
        <v/>
      </c>
      <c r="R455" s="6" t="str">
        <f t="shared" si="121"/>
        <v>{"</v>
      </c>
      <c r="S455" s="6" t="str">
        <f t="shared" si="122"/>
        <v>"</v>
      </c>
      <c r="T455" s="6" t="str">
        <f t="shared" si="123"/>
        <v xml:space="preserve">: </v>
      </c>
      <c r="U455" s="6" t="str">
        <f t="shared" si="124"/>
        <v>100.0</v>
      </c>
      <c r="V455" s="6" t="str">
        <f t="shared" si="125"/>
        <v>}</v>
      </c>
      <c r="X455" s="10" t="str">
        <f t="shared" si="128"/>
        <v>15%</v>
      </c>
      <c r="Y455" s="6" t="str">
        <f t="shared" si="129"/>
        <v>خصم دفعة مقدمة</v>
      </c>
      <c r="Z455" s="6">
        <f t="shared" si="130"/>
        <v>-1</v>
      </c>
      <c r="AA455" s="29">
        <f t="shared" si="131"/>
        <v>-549072</v>
      </c>
    </row>
    <row r="456" spans="1:27" x14ac:dyDescent="0.2">
      <c r="A456" s="6" t="s">
        <v>794</v>
      </c>
      <c r="B456" s="7">
        <v>45505</v>
      </c>
      <c r="C456" s="7">
        <f t="shared" si="132"/>
        <v>45505</v>
      </c>
      <c r="D456" s="7">
        <v>45535</v>
      </c>
      <c r="E456" s="7">
        <f t="shared" si="133"/>
        <v>45535</v>
      </c>
      <c r="F456" s="7">
        <f t="shared" si="134"/>
        <v>45535</v>
      </c>
      <c r="G456" s="6">
        <v>4497301.8</v>
      </c>
      <c r="H456" s="9">
        <f t="shared" si="119"/>
        <v>4497302</v>
      </c>
      <c r="I456" s="6" t="str">
        <f>VLOOKUP(K456,'Customers VS CC'!$A$1:$G$9999,4,FALSE)</f>
        <v>THE RED SEA REAL ESTATE COMPANY</v>
      </c>
      <c r="J456" s="6" t="str">
        <f t="shared" si="135"/>
        <v>THE RED SEA REAL ESTATE COMPANY</v>
      </c>
      <c r="K456" s="6">
        <v>10265</v>
      </c>
      <c r="L456" s="6">
        <f>VLOOKUP(K456,'CC Odoo'!$A$1:$E$998,4,FALSE)</f>
        <v>61</v>
      </c>
      <c r="M456" s="6" t="str">
        <f t="shared" si="120"/>
        <v>{"61": 100.0}</v>
      </c>
      <c r="N456" s="6" t="str">
        <f t="shared" si="126"/>
        <v>4010202</v>
      </c>
      <c r="O456" s="7">
        <v>45565</v>
      </c>
      <c r="P456" s="7">
        <f t="shared" si="127"/>
        <v>45565</v>
      </c>
      <c r="R456" s="6" t="str">
        <f t="shared" si="121"/>
        <v>{"</v>
      </c>
      <c r="S456" s="6" t="str">
        <f t="shared" si="122"/>
        <v>"</v>
      </c>
      <c r="T456" s="6" t="str">
        <f t="shared" si="123"/>
        <v xml:space="preserve">: </v>
      </c>
      <c r="U456" s="6" t="str">
        <f t="shared" si="124"/>
        <v>100.0</v>
      </c>
      <c r="V456" s="6" t="str">
        <f t="shared" si="125"/>
        <v>}</v>
      </c>
      <c r="X456" s="10" t="str">
        <f t="shared" si="128"/>
        <v>15%</v>
      </c>
      <c r="Y456" s="6" t="str">
        <f t="shared" si="129"/>
        <v>صنف لتسجيل موازنة المبيعات 2024</v>
      </c>
      <c r="Z456" s="6">
        <f t="shared" si="130"/>
        <v>1</v>
      </c>
      <c r="AA456" s="29">
        <f t="shared" si="131"/>
        <v>4497302</v>
      </c>
    </row>
    <row r="457" spans="1:27" x14ac:dyDescent="0.2">
      <c r="A457" s="6" t="s">
        <v>795</v>
      </c>
      <c r="B457" s="7">
        <v>45505</v>
      </c>
      <c r="C457" s="7" t="str">
        <f t="shared" si="132"/>
        <v/>
      </c>
      <c r="D457" s="7">
        <v>45535</v>
      </c>
      <c r="E457" s="7" t="str">
        <f t="shared" si="133"/>
        <v/>
      </c>
      <c r="F457" s="7" t="str">
        <f t="shared" si="134"/>
        <v/>
      </c>
      <c r="G457" s="6">
        <v>1349190.5399999998</v>
      </c>
      <c r="H457" s="9">
        <f t="shared" si="119"/>
        <v>1349191</v>
      </c>
      <c r="I457" s="6" t="str">
        <f>VLOOKUP(K457,'Customers VS CC'!$A$1:$G$9999,4,FALSE)</f>
        <v>THE RED SEA REAL ESTATE COMPANY</v>
      </c>
      <c r="J457" s="6" t="str">
        <f t="shared" si="135"/>
        <v/>
      </c>
      <c r="K457" s="6">
        <v>10265</v>
      </c>
      <c r="L457" s="6">
        <f>VLOOKUP(K457,'CC Odoo'!$A$1:$E$998,4,FALSE)</f>
        <v>61</v>
      </c>
      <c r="M457" s="6" t="str">
        <f t="shared" si="120"/>
        <v>{"61": 100.0}</v>
      </c>
      <c r="N457" s="6" t="str">
        <f t="shared" si="126"/>
        <v>101011002</v>
      </c>
      <c r="O457" s="7">
        <v>45565</v>
      </c>
      <c r="P457" s="7" t="str">
        <f t="shared" si="127"/>
        <v/>
      </c>
      <c r="R457" s="6" t="str">
        <f t="shared" si="121"/>
        <v>{"</v>
      </c>
      <c r="S457" s="6" t="str">
        <f t="shared" si="122"/>
        <v>"</v>
      </c>
      <c r="T457" s="6" t="str">
        <f t="shared" si="123"/>
        <v xml:space="preserve">: </v>
      </c>
      <c r="U457" s="6" t="str">
        <f t="shared" si="124"/>
        <v>100.0</v>
      </c>
      <c r="V457" s="6" t="str">
        <f t="shared" si="125"/>
        <v>}</v>
      </c>
      <c r="X457" s="10" t="str">
        <f t="shared" si="128"/>
        <v/>
      </c>
      <c r="Y457" s="6" t="str">
        <f t="shared" si="129"/>
        <v>خصم ضمان أعمال</v>
      </c>
      <c r="Z457" s="6">
        <f t="shared" si="130"/>
        <v>-1</v>
      </c>
      <c r="AA457" s="29">
        <f t="shared" si="131"/>
        <v>-1349191</v>
      </c>
    </row>
    <row r="458" spans="1:27" x14ac:dyDescent="0.2">
      <c r="A458" s="6" t="s">
        <v>796</v>
      </c>
      <c r="B458" s="7">
        <v>45505</v>
      </c>
      <c r="C458" s="7" t="str">
        <f t="shared" si="132"/>
        <v/>
      </c>
      <c r="D458" s="7">
        <v>45535</v>
      </c>
      <c r="E458" s="7" t="str">
        <f t="shared" si="133"/>
        <v/>
      </c>
      <c r="F458" s="7" t="str">
        <f t="shared" si="134"/>
        <v/>
      </c>
      <c r="G458" s="6">
        <v>449730.18</v>
      </c>
      <c r="H458" s="9">
        <f t="shared" si="119"/>
        <v>449730</v>
      </c>
      <c r="I458" s="6" t="str">
        <f>VLOOKUP(K458,'Customers VS CC'!$A$1:$G$9999,4,FALSE)</f>
        <v>THE RED SEA REAL ESTATE COMPANY</v>
      </c>
      <c r="J458" s="6" t="str">
        <f t="shared" si="135"/>
        <v/>
      </c>
      <c r="K458" s="6">
        <v>10265</v>
      </c>
      <c r="L458" s="6">
        <f>VLOOKUP(K458,'CC Odoo'!$A$1:$E$998,4,FALSE)</f>
        <v>61</v>
      </c>
      <c r="M458" s="6" t="str">
        <f t="shared" si="120"/>
        <v>{"61": 100.0}</v>
      </c>
      <c r="N458" s="6" t="str">
        <f t="shared" si="126"/>
        <v>2010306</v>
      </c>
      <c r="O458" s="7">
        <v>45565</v>
      </c>
      <c r="P458" s="7" t="str">
        <f t="shared" si="127"/>
        <v/>
      </c>
      <c r="R458" s="6" t="str">
        <f t="shared" si="121"/>
        <v>{"</v>
      </c>
      <c r="S458" s="6" t="str">
        <f t="shared" si="122"/>
        <v>"</v>
      </c>
      <c r="T458" s="6" t="str">
        <f t="shared" si="123"/>
        <v xml:space="preserve">: </v>
      </c>
      <c r="U458" s="6" t="str">
        <f t="shared" si="124"/>
        <v>100.0</v>
      </c>
      <c r="V458" s="6" t="str">
        <f t="shared" si="125"/>
        <v>}</v>
      </c>
      <c r="X458" s="10" t="str">
        <f t="shared" si="128"/>
        <v>15%</v>
      </c>
      <c r="Y458" s="6" t="str">
        <f t="shared" si="129"/>
        <v>خصم دفعة مقدمة</v>
      </c>
      <c r="Z458" s="6">
        <f t="shared" si="130"/>
        <v>-1</v>
      </c>
      <c r="AA458" s="29">
        <f t="shared" si="131"/>
        <v>-449730</v>
      </c>
    </row>
    <row r="459" spans="1:27" x14ac:dyDescent="0.2">
      <c r="A459" s="6" t="s">
        <v>794</v>
      </c>
      <c r="B459" s="7">
        <v>45536</v>
      </c>
      <c r="C459" s="7">
        <f t="shared" si="132"/>
        <v>45536</v>
      </c>
      <c r="D459" s="7">
        <v>45565</v>
      </c>
      <c r="E459" s="7">
        <f t="shared" si="133"/>
        <v>45565</v>
      </c>
      <c r="F459" s="7">
        <f t="shared" si="134"/>
        <v>45565</v>
      </c>
      <c r="G459" s="6">
        <v>390500</v>
      </c>
      <c r="H459" s="9">
        <f t="shared" si="119"/>
        <v>390500</v>
      </c>
      <c r="I459" s="6" t="str">
        <f>VLOOKUP(K459,'Customers VS CC'!$A$1:$G$9999,4,FALSE)</f>
        <v>شركة امد العربية للاستثمار المحدودة</v>
      </c>
      <c r="J459" s="6" t="str">
        <f t="shared" si="135"/>
        <v>شركة امد العربية للاستثمار المحدودة</v>
      </c>
      <c r="K459" s="6">
        <v>10240</v>
      </c>
      <c r="L459" s="6">
        <f>VLOOKUP(K459,'CC Odoo'!$A$1:$E$998,4,FALSE)</f>
        <v>1012</v>
      </c>
      <c r="M459" s="6" t="str">
        <f t="shared" si="120"/>
        <v>{"1012": 100.0}</v>
      </c>
      <c r="N459" s="6" t="str">
        <f t="shared" si="126"/>
        <v>4010202</v>
      </c>
      <c r="O459" s="7">
        <v>45572</v>
      </c>
      <c r="P459" s="7">
        <f t="shared" si="127"/>
        <v>45572</v>
      </c>
      <c r="R459" s="6" t="str">
        <f t="shared" si="121"/>
        <v>{"</v>
      </c>
      <c r="S459" s="6" t="str">
        <f t="shared" si="122"/>
        <v>"</v>
      </c>
      <c r="T459" s="6" t="str">
        <f t="shared" si="123"/>
        <v xml:space="preserve">: </v>
      </c>
      <c r="U459" s="6" t="str">
        <f t="shared" si="124"/>
        <v>100.0</v>
      </c>
      <c r="V459" s="6" t="str">
        <f t="shared" si="125"/>
        <v>}</v>
      </c>
      <c r="X459" s="10" t="str">
        <f t="shared" si="128"/>
        <v>15%</v>
      </c>
      <c r="Y459" s="6" t="str">
        <f t="shared" si="129"/>
        <v>صنف لتسجيل موازنة المبيعات 2024</v>
      </c>
      <c r="Z459" s="6">
        <f t="shared" si="130"/>
        <v>1</v>
      </c>
      <c r="AA459" s="29">
        <f t="shared" si="131"/>
        <v>390500</v>
      </c>
    </row>
    <row r="460" spans="1:27" x14ac:dyDescent="0.2">
      <c r="A460" s="6" t="s">
        <v>795</v>
      </c>
      <c r="B460" s="7">
        <v>45536</v>
      </c>
      <c r="C460" s="7" t="str">
        <f t="shared" si="132"/>
        <v/>
      </c>
      <c r="D460" s="7">
        <v>45565</v>
      </c>
      <c r="E460" s="7" t="str">
        <f t="shared" si="133"/>
        <v/>
      </c>
      <c r="F460" s="7" t="str">
        <f t="shared" si="134"/>
        <v/>
      </c>
      <c r="G460" s="6">
        <v>117150</v>
      </c>
      <c r="H460" s="9">
        <f t="shared" si="119"/>
        <v>117150</v>
      </c>
      <c r="I460" s="6" t="str">
        <f>VLOOKUP(K460,'Customers VS CC'!$A$1:$G$9999,4,FALSE)</f>
        <v>شركة امد العربية للاستثمار المحدودة</v>
      </c>
      <c r="J460" s="6" t="str">
        <f t="shared" si="135"/>
        <v/>
      </c>
      <c r="K460" s="6">
        <v>10240</v>
      </c>
      <c r="L460" s="6">
        <f>VLOOKUP(K460,'CC Odoo'!$A$1:$E$998,4,FALSE)</f>
        <v>1012</v>
      </c>
      <c r="M460" s="6" t="str">
        <f t="shared" si="120"/>
        <v>{"1012": 100.0}</v>
      </c>
      <c r="N460" s="6" t="str">
        <f t="shared" si="126"/>
        <v>101011002</v>
      </c>
      <c r="O460" s="7">
        <v>45572</v>
      </c>
      <c r="P460" s="7" t="str">
        <f t="shared" si="127"/>
        <v/>
      </c>
      <c r="R460" s="6" t="str">
        <f t="shared" si="121"/>
        <v>{"</v>
      </c>
      <c r="S460" s="6" t="str">
        <f t="shared" si="122"/>
        <v>"</v>
      </c>
      <c r="T460" s="6" t="str">
        <f t="shared" si="123"/>
        <v xml:space="preserve">: </v>
      </c>
      <c r="U460" s="6" t="str">
        <f t="shared" si="124"/>
        <v>100.0</v>
      </c>
      <c r="V460" s="6" t="str">
        <f t="shared" si="125"/>
        <v>}</v>
      </c>
      <c r="X460" s="10" t="str">
        <f t="shared" si="128"/>
        <v/>
      </c>
      <c r="Y460" s="6" t="str">
        <f t="shared" si="129"/>
        <v>خصم ضمان أعمال</v>
      </c>
      <c r="Z460" s="6">
        <f t="shared" si="130"/>
        <v>-1</v>
      </c>
      <c r="AA460" s="29">
        <f t="shared" si="131"/>
        <v>-117150</v>
      </c>
    </row>
    <row r="461" spans="1:27" x14ac:dyDescent="0.2">
      <c r="A461" s="6" t="s">
        <v>794</v>
      </c>
      <c r="B461" s="7">
        <v>45536</v>
      </c>
      <c r="C461" s="7">
        <f t="shared" si="132"/>
        <v>45536</v>
      </c>
      <c r="D461" s="7">
        <v>45565</v>
      </c>
      <c r="E461" s="7">
        <f t="shared" si="133"/>
        <v>45565</v>
      </c>
      <c r="F461" s="7">
        <f t="shared" si="134"/>
        <v>45565</v>
      </c>
      <c r="G461" s="6">
        <v>4000000</v>
      </c>
      <c r="H461" s="9">
        <f t="shared" si="119"/>
        <v>4000000</v>
      </c>
      <c r="I461" s="6" t="str">
        <f>VLOOKUP(K461,'Customers VS CC'!$A$1:$G$9999,4,FALSE)</f>
        <v>شركة شابورجي بالونجي ميد ايست المحدوده</v>
      </c>
      <c r="J461" s="6" t="str">
        <f t="shared" si="135"/>
        <v>شركة شابورجي بالونجي ميد ايست المحدوده</v>
      </c>
      <c r="K461" s="6">
        <v>10256</v>
      </c>
      <c r="L461" s="6">
        <f>VLOOKUP(K461,'CC Odoo'!$A$1:$E$998,4,FALSE)</f>
        <v>1028</v>
      </c>
      <c r="M461" s="6" t="str">
        <f t="shared" si="120"/>
        <v>{"1028": 100.0}</v>
      </c>
      <c r="N461" s="6" t="str">
        <f t="shared" si="126"/>
        <v>4010202</v>
      </c>
      <c r="O461" s="7">
        <v>45579</v>
      </c>
      <c r="P461" s="7">
        <f t="shared" si="127"/>
        <v>45579</v>
      </c>
      <c r="R461" s="6" t="str">
        <f t="shared" si="121"/>
        <v>{"</v>
      </c>
      <c r="S461" s="6" t="str">
        <f t="shared" si="122"/>
        <v>"</v>
      </c>
      <c r="T461" s="6" t="str">
        <f t="shared" si="123"/>
        <v xml:space="preserve">: </v>
      </c>
      <c r="U461" s="6" t="str">
        <f t="shared" si="124"/>
        <v>100.0</v>
      </c>
      <c r="V461" s="6" t="str">
        <f t="shared" si="125"/>
        <v>}</v>
      </c>
      <c r="X461" s="10" t="str">
        <f t="shared" si="128"/>
        <v>15%</v>
      </c>
      <c r="Y461" s="6" t="str">
        <f t="shared" si="129"/>
        <v>صنف لتسجيل موازنة المبيعات 2024</v>
      </c>
      <c r="Z461" s="6">
        <f t="shared" si="130"/>
        <v>1</v>
      </c>
      <c r="AA461" s="29">
        <f t="shared" si="131"/>
        <v>4000000</v>
      </c>
    </row>
    <row r="462" spans="1:27" x14ac:dyDescent="0.2">
      <c r="A462" s="6" t="s">
        <v>795</v>
      </c>
      <c r="B462" s="7">
        <v>45536</v>
      </c>
      <c r="C462" s="7" t="str">
        <f t="shared" si="132"/>
        <v/>
      </c>
      <c r="D462" s="7">
        <v>45565</v>
      </c>
      <c r="E462" s="7" t="str">
        <f t="shared" si="133"/>
        <v/>
      </c>
      <c r="F462" s="7" t="str">
        <f t="shared" si="134"/>
        <v/>
      </c>
      <c r="G462" s="6">
        <v>800000</v>
      </c>
      <c r="H462" s="9">
        <f t="shared" si="119"/>
        <v>800000</v>
      </c>
      <c r="I462" s="6" t="str">
        <f>VLOOKUP(K462,'Customers VS CC'!$A$1:$G$9999,4,FALSE)</f>
        <v>شركة شابورجي بالونجي ميد ايست المحدوده</v>
      </c>
      <c r="J462" s="6" t="str">
        <f t="shared" si="135"/>
        <v/>
      </c>
      <c r="K462" s="6">
        <v>10256</v>
      </c>
      <c r="L462" s="6">
        <f>VLOOKUP(K462,'CC Odoo'!$A$1:$E$998,4,FALSE)</f>
        <v>1028</v>
      </c>
      <c r="M462" s="6" t="str">
        <f t="shared" si="120"/>
        <v>{"1028": 100.0}</v>
      </c>
      <c r="N462" s="6" t="str">
        <f t="shared" si="126"/>
        <v>101011002</v>
      </c>
      <c r="O462" s="7">
        <v>45579</v>
      </c>
      <c r="P462" s="7" t="str">
        <f t="shared" si="127"/>
        <v/>
      </c>
      <c r="R462" s="6" t="str">
        <f t="shared" si="121"/>
        <v>{"</v>
      </c>
      <c r="S462" s="6" t="str">
        <f t="shared" si="122"/>
        <v>"</v>
      </c>
      <c r="T462" s="6" t="str">
        <f t="shared" si="123"/>
        <v xml:space="preserve">: </v>
      </c>
      <c r="U462" s="6" t="str">
        <f t="shared" si="124"/>
        <v>100.0</v>
      </c>
      <c r="V462" s="6" t="str">
        <f t="shared" si="125"/>
        <v>}</v>
      </c>
      <c r="X462" s="10" t="str">
        <f t="shared" si="128"/>
        <v/>
      </c>
      <c r="Y462" s="6" t="str">
        <f t="shared" si="129"/>
        <v>خصم ضمان أعمال</v>
      </c>
      <c r="Z462" s="6">
        <f t="shared" si="130"/>
        <v>-1</v>
      </c>
      <c r="AA462" s="29">
        <f t="shared" si="131"/>
        <v>-800000</v>
      </c>
    </row>
    <row r="463" spans="1:27" x14ac:dyDescent="0.2">
      <c r="A463" s="6" t="s">
        <v>796</v>
      </c>
      <c r="B463" s="7">
        <v>45536</v>
      </c>
      <c r="C463" s="7" t="str">
        <f t="shared" si="132"/>
        <v/>
      </c>
      <c r="D463" s="7">
        <v>45565</v>
      </c>
      <c r="E463" s="7" t="str">
        <f t="shared" si="133"/>
        <v/>
      </c>
      <c r="F463" s="7" t="str">
        <f t="shared" si="134"/>
        <v/>
      </c>
      <c r="G463" s="6">
        <v>400000</v>
      </c>
      <c r="H463" s="9">
        <f t="shared" si="119"/>
        <v>400000</v>
      </c>
      <c r="I463" s="6" t="str">
        <f>VLOOKUP(K463,'Customers VS CC'!$A$1:$G$9999,4,FALSE)</f>
        <v>شركة شابورجي بالونجي ميد ايست المحدوده</v>
      </c>
      <c r="J463" s="6" t="str">
        <f t="shared" si="135"/>
        <v/>
      </c>
      <c r="K463" s="6">
        <v>10256</v>
      </c>
      <c r="L463" s="6">
        <f>VLOOKUP(K463,'CC Odoo'!$A$1:$E$998,4,FALSE)</f>
        <v>1028</v>
      </c>
      <c r="M463" s="6" t="str">
        <f t="shared" si="120"/>
        <v>{"1028": 100.0}</v>
      </c>
      <c r="N463" s="6" t="str">
        <f t="shared" si="126"/>
        <v>2010306</v>
      </c>
      <c r="O463" s="7">
        <v>45579</v>
      </c>
      <c r="P463" s="7" t="str">
        <f t="shared" si="127"/>
        <v/>
      </c>
      <c r="R463" s="6" t="str">
        <f t="shared" si="121"/>
        <v>{"</v>
      </c>
      <c r="S463" s="6" t="str">
        <f t="shared" si="122"/>
        <v>"</v>
      </c>
      <c r="T463" s="6" t="str">
        <f t="shared" si="123"/>
        <v xml:space="preserve">: </v>
      </c>
      <c r="U463" s="6" t="str">
        <f t="shared" si="124"/>
        <v>100.0</v>
      </c>
      <c r="V463" s="6" t="str">
        <f t="shared" si="125"/>
        <v>}</v>
      </c>
      <c r="X463" s="10" t="str">
        <f t="shared" si="128"/>
        <v>15%</v>
      </c>
      <c r="Y463" s="6" t="str">
        <f t="shared" si="129"/>
        <v>خصم دفعة مقدمة</v>
      </c>
      <c r="Z463" s="6">
        <f t="shared" si="130"/>
        <v>-1</v>
      </c>
      <c r="AA463" s="29">
        <f t="shared" si="131"/>
        <v>-400000</v>
      </c>
    </row>
    <row r="464" spans="1:27" x14ac:dyDescent="0.2">
      <c r="A464" s="6" t="s">
        <v>794</v>
      </c>
      <c r="B464" s="7">
        <v>45536</v>
      </c>
      <c r="C464" s="7">
        <f t="shared" si="132"/>
        <v>45536</v>
      </c>
      <c r="D464" s="7">
        <v>45565</v>
      </c>
      <c r="E464" s="7">
        <f t="shared" si="133"/>
        <v>45565</v>
      </c>
      <c r="F464" s="7">
        <f t="shared" si="134"/>
        <v>45565</v>
      </c>
      <c r="G464" s="6">
        <v>831414.3</v>
      </c>
      <c r="H464" s="9">
        <f t="shared" si="119"/>
        <v>831414</v>
      </c>
      <c r="I464" s="6" t="str">
        <f>VLOOKUP(K464,'Customers VS CC'!$A$1:$G$9999,4,FALSE)</f>
        <v>KAIG</v>
      </c>
      <c r="J464" s="6" t="str">
        <f t="shared" si="135"/>
        <v>KAIG</v>
      </c>
      <c r="K464" s="6">
        <v>10219</v>
      </c>
      <c r="L464" s="6">
        <f>VLOOKUP(K464,'CC Odoo'!$A$1:$E$998,4,FALSE)</f>
        <v>991</v>
      </c>
      <c r="M464" s="6" t="str">
        <f t="shared" si="120"/>
        <v>{"991": 100.0}</v>
      </c>
      <c r="N464" s="6" t="str">
        <f t="shared" si="126"/>
        <v>4010202</v>
      </c>
      <c r="O464" s="7">
        <v>45595</v>
      </c>
      <c r="P464" s="7">
        <f t="shared" si="127"/>
        <v>45595</v>
      </c>
      <c r="R464" s="6" t="str">
        <f t="shared" si="121"/>
        <v>{"</v>
      </c>
      <c r="S464" s="6" t="str">
        <f t="shared" si="122"/>
        <v>"</v>
      </c>
      <c r="T464" s="6" t="str">
        <f t="shared" si="123"/>
        <v xml:space="preserve">: </v>
      </c>
      <c r="U464" s="6" t="str">
        <f t="shared" si="124"/>
        <v>100.0</v>
      </c>
      <c r="V464" s="6" t="str">
        <f t="shared" si="125"/>
        <v>}</v>
      </c>
      <c r="X464" s="10" t="str">
        <f t="shared" si="128"/>
        <v>15%</v>
      </c>
      <c r="Y464" s="6" t="str">
        <f t="shared" si="129"/>
        <v>صنف لتسجيل موازنة المبيعات 2024</v>
      </c>
      <c r="Z464" s="6">
        <f t="shared" si="130"/>
        <v>1</v>
      </c>
      <c r="AA464" s="29">
        <f t="shared" si="131"/>
        <v>831414</v>
      </c>
    </row>
    <row r="465" spans="1:27" x14ac:dyDescent="0.2">
      <c r="A465" s="6" t="s">
        <v>795</v>
      </c>
      <c r="B465" s="7">
        <v>45536</v>
      </c>
      <c r="C465" s="7" t="str">
        <f t="shared" si="132"/>
        <v/>
      </c>
      <c r="D465" s="7">
        <v>45565</v>
      </c>
      <c r="E465" s="7" t="str">
        <f t="shared" si="133"/>
        <v/>
      </c>
      <c r="F465" s="7" t="str">
        <f t="shared" si="134"/>
        <v/>
      </c>
      <c r="G465" s="6">
        <v>207853.57500000001</v>
      </c>
      <c r="H465" s="9">
        <f t="shared" si="119"/>
        <v>207854</v>
      </c>
      <c r="I465" s="6" t="str">
        <f>VLOOKUP(K465,'Customers VS CC'!$A$1:$G$9999,4,FALSE)</f>
        <v>KAIG</v>
      </c>
      <c r="J465" s="6" t="str">
        <f t="shared" si="135"/>
        <v/>
      </c>
      <c r="K465" s="6">
        <v>10219</v>
      </c>
      <c r="L465" s="6">
        <f>VLOOKUP(K465,'CC Odoo'!$A$1:$E$998,4,FALSE)</f>
        <v>991</v>
      </c>
      <c r="M465" s="6" t="str">
        <f t="shared" si="120"/>
        <v>{"991": 100.0}</v>
      </c>
      <c r="N465" s="6" t="str">
        <f t="shared" si="126"/>
        <v>101011002</v>
      </c>
      <c r="O465" s="7">
        <v>45595</v>
      </c>
      <c r="P465" s="7" t="str">
        <f t="shared" si="127"/>
        <v/>
      </c>
      <c r="R465" s="6" t="str">
        <f t="shared" si="121"/>
        <v>{"</v>
      </c>
      <c r="S465" s="6" t="str">
        <f t="shared" si="122"/>
        <v>"</v>
      </c>
      <c r="T465" s="6" t="str">
        <f t="shared" si="123"/>
        <v xml:space="preserve">: </v>
      </c>
      <c r="U465" s="6" t="str">
        <f t="shared" si="124"/>
        <v>100.0</v>
      </c>
      <c r="V465" s="6" t="str">
        <f t="shared" si="125"/>
        <v>}</v>
      </c>
      <c r="X465" s="10" t="str">
        <f t="shared" si="128"/>
        <v/>
      </c>
      <c r="Y465" s="6" t="str">
        <f t="shared" si="129"/>
        <v>خصم ضمان أعمال</v>
      </c>
      <c r="Z465" s="6">
        <f t="shared" si="130"/>
        <v>-1</v>
      </c>
      <c r="AA465" s="29">
        <f t="shared" si="131"/>
        <v>-207854</v>
      </c>
    </row>
    <row r="466" spans="1:27" x14ac:dyDescent="0.2">
      <c r="A466" s="6" t="s">
        <v>796</v>
      </c>
      <c r="B466" s="7">
        <v>45536</v>
      </c>
      <c r="C466" s="7" t="str">
        <f t="shared" si="132"/>
        <v/>
      </c>
      <c r="D466" s="7">
        <v>45565</v>
      </c>
      <c r="E466" s="7" t="str">
        <f t="shared" si="133"/>
        <v/>
      </c>
      <c r="F466" s="7" t="str">
        <f t="shared" si="134"/>
        <v/>
      </c>
      <c r="G466" s="6">
        <v>83141.430000000008</v>
      </c>
      <c r="H466" s="9">
        <f t="shared" si="119"/>
        <v>83141</v>
      </c>
      <c r="I466" s="6" t="str">
        <f>VLOOKUP(K466,'Customers VS CC'!$A$1:$G$9999,4,FALSE)</f>
        <v>KAIG</v>
      </c>
      <c r="J466" s="6" t="str">
        <f t="shared" si="135"/>
        <v/>
      </c>
      <c r="K466" s="6">
        <v>10219</v>
      </c>
      <c r="L466" s="6">
        <f>VLOOKUP(K466,'CC Odoo'!$A$1:$E$998,4,FALSE)</f>
        <v>991</v>
      </c>
      <c r="M466" s="6" t="str">
        <f t="shared" si="120"/>
        <v>{"991": 100.0}</v>
      </c>
      <c r="N466" s="6" t="str">
        <f t="shared" si="126"/>
        <v>2010306</v>
      </c>
      <c r="O466" s="7">
        <v>45595</v>
      </c>
      <c r="P466" s="7" t="str">
        <f t="shared" si="127"/>
        <v/>
      </c>
      <c r="R466" s="6" t="str">
        <f t="shared" si="121"/>
        <v>{"</v>
      </c>
      <c r="S466" s="6" t="str">
        <f t="shared" si="122"/>
        <v>"</v>
      </c>
      <c r="T466" s="6" t="str">
        <f t="shared" si="123"/>
        <v xml:space="preserve">: </v>
      </c>
      <c r="U466" s="6" t="str">
        <f t="shared" si="124"/>
        <v>100.0</v>
      </c>
      <c r="V466" s="6" t="str">
        <f t="shared" si="125"/>
        <v>}</v>
      </c>
      <c r="X466" s="10" t="str">
        <f t="shared" si="128"/>
        <v>15%</v>
      </c>
      <c r="Y466" s="6" t="str">
        <f t="shared" si="129"/>
        <v>خصم دفعة مقدمة</v>
      </c>
      <c r="Z466" s="6">
        <f t="shared" si="130"/>
        <v>-1</v>
      </c>
      <c r="AA466" s="29">
        <f t="shared" si="131"/>
        <v>-83141</v>
      </c>
    </row>
    <row r="467" spans="1:27" x14ac:dyDescent="0.2">
      <c r="A467" s="6" t="s">
        <v>794</v>
      </c>
      <c r="B467" s="7">
        <v>45536</v>
      </c>
      <c r="C467" s="7">
        <f t="shared" si="132"/>
        <v>45536</v>
      </c>
      <c r="D467" s="7">
        <v>45565</v>
      </c>
      <c r="E467" s="7">
        <f t="shared" si="133"/>
        <v>45565</v>
      </c>
      <c r="F467" s="7">
        <f t="shared" si="134"/>
        <v>45565</v>
      </c>
      <c r="G467" s="6">
        <v>1292078.6370000001</v>
      </c>
      <c r="H467" s="9">
        <f t="shared" si="119"/>
        <v>1292079</v>
      </c>
      <c r="I467" s="6" t="str">
        <f>VLOOKUP(K467,'Customers VS CC'!$A$1:$G$9999,4,FALSE)</f>
        <v>AL mishraq project - saudico-Aluminum</v>
      </c>
      <c r="J467" s="6" t="str">
        <f t="shared" si="135"/>
        <v>AL mishraq project - saudico-Aluminum</v>
      </c>
      <c r="K467" s="6">
        <v>10254</v>
      </c>
      <c r="L467" s="6">
        <f>VLOOKUP(K467,'CC Odoo'!$A$1:$E$998,4,FALSE)</f>
        <v>1026</v>
      </c>
      <c r="M467" s="6" t="str">
        <f t="shared" si="120"/>
        <v>{"1026": 100.0}</v>
      </c>
      <c r="N467" s="6" t="str">
        <f t="shared" si="126"/>
        <v>4010202</v>
      </c>
      <c r="O467" s="7">
        <v>45610</v>
      </c>
      <c r="P467" s="7">
        <f t="shared" si="127"/>
        <v>45610</v>
      </c>
      <c r="R467" s="6" t="str">
        <f t="shared" si="121"/>
        <v>{"</v>
      </c>
      <c r="S467" s="6" t="str">
        <f t="shared" si="122"/>
        <v>"</v>
      </c>
      <c r="T467" s="6" t="str">
        <f t="shared" si="123"/>
        <v xml:space="preserve">: </v>
      </c>
      <c r="U467" s="6" t="str">
        <f t="shared" si="124"/>
        <v>100.0</v>
      </c>
      <c r="V467" s="6" t="str">
        <f t="shared" si="125"/>
        <v>}</v>
      </c>
      <c r="X467" s="10" t="str">
        <f t="shared" si="128"/>
        <v>15%</v>
      </c>
      <c r="Y467" s="6" t="str">
        <f t="shared" si="129"/>
        <v>صنف لتسجيل موازنة المبيعات 2024</v>
      </c>
      <c r="Z467" s="6">
        <f t="shared" si="130"/>
        <v>1</v>
      </c>
      <c r="AA467" s="29">
        <f t="shared" si="131"/>
        <v>1292079</v>
      </c>
    </row>
    <row r="468" spans="1:27" x14ac:dyDescent="0.2">
      <c r="A468" s="6" t="s">
        <v>795</v>
      </c>
      <c r="B468" s="7">
        <v>45536</v>
      </c>
      <c r="C468" s="7" t="str">
        <f t="shared" si="132"/>
        <v/>
      </c>
      <c r="D468" s="7">
        <v>45565</v>
      </c>
      <c r="E468" s="7" t="str">
        <f t="shared" si="133"/>
        <v/>
      </c>
      <c r="F468" s="7" t="str">
        <f t="shared" si="134"/>
        <v/>
      </c>
      <c r="G468" s="6">
        <v>258415.72740000003</v>
      </c>
      <c r="H468" s="9">
        <f t="shared" si="119"/>
        <v>258416</v>
      </c>
      <c r="I468" s="6" t="str">
        <f>VLOOKUP(K468,'Customers VS CC'!$A$1:$G$9999,4,FALSE)</f>
        <v>AL mishraq project - saudico-Aluminum</v>
      </c>
      <c r="J468" s="6" t="str">
        <f t="shared" si="135"/>
        <v/>
      </c>
      <c r="K468" s="6">
        <v>10254</v>
      </c>
      <c r="L468" s="6">
        <f>VLOOKUP(K468,'CC Odoo'!$A$1:$E$998,4,FALSE)</f>
        <v>1026</v>
      </c>
      <c r="M468" s="6" t="str">
        <f t="shared" si="120"/>
        <v>{"1026": 100.0}</v>
      </c>
      <c r="N468" s="6" t="str">
        <f t="shared" si="126"/>
        <v>101011002</v>
      </c>
      <c r="O468" s="7">
        <v>45610</v>
      </c>
      <c r="P468" s="7" t="str">
        <f t="shared" si="127"/>
        <v/>
      </c>
      <c r="R468" s="6" t="str">
        <f t="shared" si="121"/>
        <v>{"</v>
      </c>
      <c r="S468" s="6" t="str">
        <f t="shared" si="122"/>
        <v>"</v>
      </c>
      <c r="T468" s="6" t="str">
        <f t="shared" si="123"/>
        <v xml:space="preserve">: </v>
      </c>
      <c r="U468" s="6" t="str">
        <f t="shared" si="124"/>
        <v>100.0</v>
      </c>
      <c r="V468" s="6" t="str">
        <f t="shared" si="125"/>
        <v>}</v>
      </c>
      <c r="X468" s="10" t="str">
        <f t="shared" si="128"/>
        <v/>
      </c>
      <c r="Y468" s="6" t="str">
        <f t="shared" si="129"/>
        <v>خصم ضمان أعمال</v>
      </c>
      <c r="Z468" s="6">
        <f t="shared" si="130"/>
        <v>-1</v>
      </c>
      <c r="AA468" s="29">
        <f t="shared" si="131"/>
        <v>-258416</v>
      </c>
    </row>
    <row r="469" spans="1:27" x14ac:dyDescent="0.2">
      <c r="A469" s="6" t="s">
        <v>796</v>
      </c>
      <c r="B469" s="7">
        <v>45536</v>
      </c>
      <c r="C469" s="7" t="str">
        <f t="shared" si="132"/>
        <v/>
      </c>
      <c r="D469" s="7">
        <v>45565</v>
      </c>
      <c r="E469" s="7" t="str">
        <f t="shared" si="133"/>
        <v/>
      </c>
      <c r="F469" s="7" t="str">
        <f t="shared" si="134"/>
        <v/>
      </c>
      <c r="G469" s="6">
        <v>129207.86370000002</v>
      </c>
      <c r="H469" s="9">
        <f t="shared" si="119"/>
        <v>129208</v>
      </c>
      <c r="I469" s="6" t="str">
        <f>VLOOKUP(K469,'Customers VS CC'!$A$1:$G$9999,4,FALSE)</f>
        <v>AL mishraq project - saudico-Aluminum</v>
      </c>
      <c r="J469" s="6" t="str">
        <f t="shared" si="135"/>
        <v/>
      </c>
      <c r="K469" s="6">
        <v>10254</v>
      </c>
      <c r="L469" s="6">
        <f>VLOOKUP(K469,'CC Odoo'!$A$1:$E$998,4,FALSE)</f>
        <v>1026</v>
      </c>
      <c r="M469" s="6" t="str">
        <f t="shared" si="120"/>
        <v>{"1026": 100.0}</v>
      </c>
      <c r="N469" s="6" t="str">
        <f t="shared" si="126"/>
        <v>2010306</v>
      </c>
      <c r="O469" s="7">
        <v>45610</v>
      </c>
      <c r="P469" s="7" t="str">
        <f t="shared" si="127"/>
        <v/>
      </c>
      <c r="R469" s="6" t="str">
        <f t="shared" si="121"/>
        <v>{"</v>
      </c>
      <c r="S469" s="6" t="str">
        <f t="shared" si="122"/>
        <v>"</v>
      </c>
      <c r="T469" s="6" t="str">
        <f t="shared" si="123"/>
        <v xml:space="preserve">: </v>
      </c>
      <c r="U469" s="6" t="str">
        <f t="shared" si="124"/>
        <v>100.0</v>
      </c>
      <c r="V469" s="6" t="str">
        <f t="shared" si="125"/>
        <v>}</v>
      </c>
      <c r="X469" s="10" t="str">
        <f t="shared" si="128"/>
        <v>15%</v>
      </c>
      <c r="Y469" s="6" t="str">
        <f t="shared" si="129"/>
        <v>خصم دفعة مقدمة</v>
      </c>
      <c r="Z469" s="6">
        <f t="shared" si="130"/>
        <v>-1</v>
      </c>
      <c r="AA469" s="29">
        <f t="shared" si="131"/>
        <v>-129208</v>
      </c>
    </row>
    <row r="470" spans="1:27" x14ac:dyDescent="0.2">
      <c r="A470" s="6" t="s">
        <v>794</v>
      </c>
      <c r="B470" s="7">
        <v>45536</v>
      </c>
      <c r="C470" s="7">
        <f t="shared" si="132"/>
        <v>45536</v>
      </c>
      <c r="D470" s="7">
        <v>45565</v>
      </c>
      <c r="E470" s="7">
        <f t="shared" si="133"/>
        <v>45565</v>
      </c>
      <c r="F470" s="7">
        <f t="shared" si="134"/>
        <v>45565</v>
      </c>
      <c r="G470" s="6">
        <v>1247264.7420000001</v>
      </c>
      <c r="H470" s="9">
        <f t="shared" si="119"/>
        <v>1247265</v>
      </c>
      <c r="I470" s="6" t="str">
        <f>VLOOKUP(K470,'Customers VS CC'!$A$1:$G$9999,4,FALSE)</f>
        <v>AL mishraq project - saudico-Steel</v>
      </c>
      <c r="J470" s="6" t="str">
        <f t="shared" si="135"/>
        <v>AL mishraq project - saudico-Steel</v>
      </c>
      <c r="K470" s="6">
        <v>10253</v>
      </c>
      <c r="L470" s="6">
        <f>VLOOKUP(K470,'CC Odoo'!$A$1:$E$998,4,FALSE)</f>
        <v>1025</v>
      </c>
      <c r="M470" s="6" t="str">
        <f t="shared" si="120"/>
        <v>{"1025": 100.0}</v>
      </c>
      <c r="N470" s="6" t="str">
        <f t="shared" si="126"/>
        <v>4010202</v>
      </c>
      <c r="O470" s="7">
        <v>45610</v>
      </c>
      <c r="P470" s="7">
        <f t="shared" si="127"/>
        <v>45610</v>
      </c>
      <c r="R470" s="6" t="str">
        <f t="shared" si="121"/>
        <v>{"</v>
      </c>
      <c r="S470" s="6" t="str">
        <f t="shared" si="122"/>
        <v>"</v>
      </c>
      <c r="T470" s="6" t="str">
        <f t="shared" si="123"/>
        <v xml:space="preserve">: </v>
      </c>
      <c r="U470" s="6" t="str">
        <f t="shared" si="124"/>
        <v>100.0</v>
      </c>
      <c r="V470" s="6" t="str">
        <f t="shared" si="125"/>
        <v>}</v>
      </c>
      <c r="X470" s="10" t="str">
        <f t="shared" si="128"/>
        <v>15%</v>
      </c>
      <c r="Y470" s="6" t="str">
        <f t="shared" si="129"/>
        <v>صنف لتسجيل موازنة المبيعات 2024</v>
      </c>
      <c r="Z470" s="6">
        <f t="shared" si="130"/>
        <v>1</v>
      </c>
      <c r="AA470" s="29">
        <f t="shared" si="131"/>
        <v>1247265</v>
      </c>
    </row>
    <row r="471" spans="1:27" x14ac:dyDescent="0.2">
      <c r="A471" s="6" t="s">
        <v>795</v>
      </c>
      <c r="B471" s="7">
        <v>45536</v>
      </c>
      <c r="C471" s="7" t="str">
        <f t="shared" si="132"/>
        <v/>
      </c>
      <c r="D471" s="7">
        <v>45565</v>
      </c>
      <c r="E471" s="7" t="str">
        <f t="shared" si="133"/>
        <v/>
      </c>
      <c r="F471" s="7" t="str">
        <f t="shared" si="134"/>
        <v/>
      </c>
      <c r="G471" s="6">
        <v>498905.89680000005</v>
      </c>
      <c r="H471" s="9">
        <f t="shared" si="119"/>
        <v>498906</v>
      </c>
      <c r="I471" s="6" t="str">
        <f>VLOOKUP(K471,'Customers VS CC'!$A$1:$G$9999,4,FALSE)</f>
        <v>AL mishraq project - saudico-Steel</v>
      </c>
      <c r="J471" s="6" t="str">
        <f t="shared" si="135"/>
        <v/>
      </c>
      <c r="K471" s="6">
        <v>10253</v>
      </c>
      <c r="L471" s="6">
        <f>VLOOKUP(K471,'CC Odoo'!$A$1:$E$998,4,FALSE)</f>
        <v>1025</v>
      </c>
      <c r="M471" s="6" t="str">
        <f t="shared" si="120"/>
        <v>{"1025": 100.0}</v>
      </c>
      <c r="N471" s="6" t="str">
        <f t="shared" si="126"/>
        <v>101011002</v>
      </c>
      <c r="O471" s="7">
        <v>45610</v>
      </c>
      <c r="P471" s="7" t="str">
        <f t="shared" si="127"/>
        <v/>
      </c>
      <c r="R471" s="6" t="str">
        <f t="shared" si="121"/>
        <v>{"</v>
      </c>
      <c r="S471" s="6" t="str">
        <f t="shared" si="122"/>
        <v>"</v>
      </c>
      <c r="T471" s="6" t="str">
        <f t="shared" si="123"/>
        <v xml:space="preserve">: </v>
      </c>
      <c r="U471" s="6" t="str">
        <f t="shared" si="124"/>
        <v>100.0</v>
      </c>
      <c r="V471" s="6" t="str">
        <f t="shared" si="125"/>
        <v>}</v>
      </c>
      <c r="X471" s="10" t="str">
        <f t="shared" si="128"/>
        <v/>
      </c>
      <c r="Y471" s="6" t="str">
        <f t="shared" si="129"/>
        <v>خصم ضمان أعمال</v>
      </c>
      <c r="Z471" s="6">
        <f t="shared" si="130"/>
        <v>-1</v>
      </c>
      <c r="AA471" s="29">
        <f t="shared" si="131"/>
        <v>-498906</v>
      </c>
    </row>
    <row r="472" spans="1:27" x14ac:dyDescent="0.2">
      <c r="A472" s="6" t="s">
        <v>796</v>
      </c>
      <c r="B472" s="7">
        <v>45536</v>
      </c>
      <c r="C472" s="7" t="str">
        <f t="shared" si="132"/>
        <v/>
      </c>
      <c r="D472" s="7">
        <v>45565</v>
      </c>
      <c r="E472" s="7" t="str">
        <f t="shared" si="133"/>
        <v/>
      </c>
      <c r="F472" s="7" t="str">
        <f t="shared" si="134"/>
        <v/>
      </c>
      <c r="G472" s="6">
        <v>124726.47420000001</v>
      </c>
      <c r="H472" s="9">
        <f t="shared" si="119"/>
        <v>124726</v>
      </c>
      <c r="I472" s="6" t="str">
        <f>VLOOKUP(K472,'Customers VS CC'!$A$1:$G$9999,4,FALSE)</f>
        <v>AL mishraq project - saudico-Steel</v>
      </c>
      <c r="J472" s="6" t="str">
        <f t="shared" si="135"/>
        <v/>
      </c>
      <c r="K472" s="6">
        <v>10253</v>
      </c>
      <c r="L472" s="6">
        <f>VLOOKUP(K472,'CC Odoo'!$A$1:$E$998,4,FALSE)</f>
        <v>1025</v>
      </c>
      <c r="M472" s="6" t="str">
        <f t="shared" si="120"/>
        <v>{"1025": 100.0}</v>
      </c>
      <c r="N472" s="6" t="str">
        <f t="shared" si="126"/>
        <v>2010306</v>
      </c>
      <c r="O472" s="7">
        <v>45610</v>
      </c>
      <c r="P472" s="7" t="str">
        <f t="shared" si="127"/>
        <v/>
      </c>
      <c r="R472" s="6" t="str">
        <f t="shared" si="121"/>
        <v>{"</v>
      </c>
      <c r="S472" s="6" t="str">
        <f t="shared" si="122"/>
        <v>"</v>
      </c>
      <c r="T472" s="6" t="str">
        <f t="shared" si="123"/>
        <v xml:space="preserve">: </v>
      </c>
      <c r="U472" s="6" t="str">
        <f t="shared" si="124"/>
        <v>100.0</v>
      </c>
      <c r="V472" s="6" t="str">
        <f t="shared" si="125"/>
        <v>}</v>
      </c>
      <c r="X472" s="10" t="str">
        <f t="shared" si="128"/>
        <v>15%</v>
      </c>
      <c r="Y472" s="6" t="str">
        <f t="shared" si="129"/>
        <v>خصم دفعة مقدمة</v>
      </c>
      <c r="Z472" s="6">
        <f t="shared" si="130"/>
        <v>-1</v>
      </c>
      <c r="AA472" s="29">
        <f t="shared" si="131"/>
        <v>-124726</v>
      </c>
    </row>
    <row r="473" spans="1:27" x14ac:dyDescent="0.2">
      <c r="A473" s="6" t="s">
        <v>794</v>
      </c>
      <c r="B473" s="7">
        <v>45536</v>
      </c>
      <c r="C473" s="7">
        <f t="shared" si="132"/>
        <v>45536</v>
      </c>
      <c r="D473" s="7">
        <v>45565</v>
      </c>
      <c r="E473" s="7">
        <f t="shared" si="133"/>
        <v>45565</v>
      </c>
      <c r="F473" s="7">
        <f t="shared" si="134"/>
        <v>45565</v>
      </c>
      <c r="G473" s="6">
        <v>1600000</v>
      </c>
      <c r="H473" s="9">
        <f t="shared" si="119"/>
        <v>1600000</v>
      </c>
      <c r="I473" s="6" t="str">
        <f>VLOOKUP(K473,'Customers VS CC'!$A$1:$G$9999,4,FALSE)</f>
        <v>شركة نسما للصناعات المتحدة</v>
      </c>
      <c r="J473" s="6" t="str">
        <f t="shared" si="135"/>
        <v>شركة نسما للصناعات المتحدة</v>
      </c>
      <c r="K473" s="6">
        <v>10995</v>
      </c>
      <c r="L473" s="6">
        <f>VLOOKUP(K473,'CC Odoo'!$A$1:$E$998,4,FALSE)</f>
        <v>1108</v>
      </c>
      <c r="M473" s="6" t="str">
        <f t="shared" si="120"/>
        <v>{"1108": 100.0}</v>
      </c>
      <c r="N473" s="6" t="str">
        <f t="shared" si="126"/>
        <v>4010202</v>
      </c>
      <c r="O473" s="7">
        <v>45595</v>
      </c>
      <c r="P473" s="7">
        <f t="shared" si="127"/>
        <v>45595</v>
      </c>
      <c r="R473" s="6" t="str">
        <f t="shared" si="121"/>
        <v>{"</v>
      </c>
      <c r="S473" s="6" t="str">
        <f t="shared" si="122"/>
        <v>"</v>
      </c>
      <c r="T473" s="6" t="str">
        <f t="shared" si="123"/>
        <v xml:space="preserve">: </v>
      </c>
      <c r="U473" s="6" t="str">
        <f t="shared" si="124"/>
        <v>100.0</v>
      </c>
      <c r="V473" s="6" t="str">
        <f t="shared" si="125"/>
        <v>}</v>
      </c>
      <c r="X473" s="10" t="str">
        <f t="shared" si="128"/>
        <v>15%</v>
      </c>
      <c r="Y473" s="6" t="str">
        <f t="shared" si="129"/>
        <v>صنف لتسجيل موازنة المبيعات 2024</v>
      </c>
      <c r="Z473" s="6">
        <f t="shared" si="130"/>
        <v>1</v>
      </c>
      <c r="AA473" s="29">
        <f t="shared" si="131"/>
        <v>1600000</v>
      </c>
    </row>
    <row r="474" spans="1:27" x14ac:dyDescent="0.2">
      <c r="A474" s="6" t="s">
        <v>794</v>
      </c>
      <c r="B474" s="7">
        <v>45536</v>
      </c>
      <c r="C474" s="7">
        <f t="shared" si="132"/>
        <v>45536</v>
      </c>
      <c r="D474" s="7">
        <v>45565</v>
      </c>
      <c r="E474" s="7">
        <f t="shared" si="133"/>
        <v>45565</v>
      </c>
      <c r="F474" s="7">
        <f t="shared" si="134"/>
        <v>45565</v>
      </c>
      <c r="G474" s="6">
        <v>2591593</v>
      </c>
      <c r="H474" s="9">
        <f t="shared" si="119"/>
        <v>2591593</v>
      </c>
      <c r="I474" s="6" t="str">
        <f>VLOOKUP(K474,'Customers VS CC'!$A$1:$G$9999,4,FALSE)</f>
        <v>THE RED SEA REAL ESTATE COMPANY</v>
      </c>
      <c r="J474" s="6" t="str">
        <f t="shared" si="135"/>
        <v>THE RED SEA REAL ESTATE COMPANY</v>
      </c>
      <c r="K474" s="6">
        <v>10259</v>
      </c>
      <c r="L474" s="6">
        <f>VLOOKUP(K474,'CC Odoo'!$A$1:$E$998,4,FALSE)</f>
        <v>1031</v>
      </c>
      <c r="M474" s="6" t="str">
        <f t="shared" si="120"/>
        <v>{"1031": 100.0}</v>
      </c>
      <c r="N474" s="6" t="str">
        <f t="shared" si="126"/>
        <v>4010202</v>
      </c>
      <c r="O474" s="7">
        <v>45595</v>
      </c>
      <c r="P474" s="7">
        <f t="shared" si="127"/>
        <v>45595</v>
      </c>
      <c r="R474" s="6" t="str">
        <f t="shared" si="121"/>
        <v>{"</v>
      </c>
      <c r="S474" s="6" t="str">
        <f t="shared" si="122"/>
        <v>"</v>
      </c>
      <c r="T474" s="6" t="str">
        <f t="shared" si="123"/>
        <v xml:space="preserve">: </v>
      </c>
      <c r="U474" s="6" t="str">
        <f t="shared" si="124"/>
        <v>100.0</v>
      </c>
      <c r="V474" s="6" t="str">
        <f t="shared" si="125"/>
        <v>}</v>
      </c>
      <c r="X474" s="10" t="str">
        <f t="shared" si="128"/>
        <v>15%</v>
      </c>
      <c r="Y474" s="6" t="str">
        <f t="shared" si="129"/>
        <v>صنف لتسجيل موازنة المبيعات 2024</v>
      </c>
      <c r="Z474" s="6">
        <f t="shared" si="130"/>
        <v>1</v>
      </c>
      <c r="AA474" s="29">
        <f t="shared" si="131"/>
        <v>2591593</v>
      </c>
    </row>
    <row r="475" spans="1:27" x14ac:dyDescent="0.2">
      <c r="A475" s="6" t="s">
        <v>795</v>
      </c>
      <c r="B475" s="7">
        <v>45536</v>
      </c>
      <c r="C475" s="7" t="str">
        <f t="shared" si="132"/>
        <v/>
      </c>
      <c r="D475" s="7">
        <v>45565</v>
      </c>
      <c r="E475" s="7" t="str">
        <f t="shared" si="133"/>
        <v/>
      </c>
      <c r="F475" s="7" t="str">
        <f t="shared" si="134"/>
        <v/>
      </c>
      <c r="G475" s="6">
        <v>259159.30000000002</v>
      </c>
      <c r="H475" s="9">
        <f t="shared" si="119"/>
        <v>259159</v>
      </c>
      <c r="I475" s="6" t="str">
        <f>VLOOKUP(K475,'Customers VS CC'!$A$1:$G$9999,4,FALSE)</f>
        <v>THE RED SEA REAL ESTATE COMPANY</v>
      </c>
      <c r="J475" s="6" t="str">
        <f t="shared" si="135"/>
        <v/>
      </c>
      <c r="K475" s="6">
        <v>10259</v>
      </c>
      <c r="L475" s="6">
        <f>VLOOKUP(K475,'CC Odoo'!$A$1:$E$998,4,FALSE)</f>
        <v>1031</v>
      </c>
      <c r="M475" s="6" t="str">
        <f t="shared" si="120"/>
        <v>{"1031": 100.0}</v>
      </c>
      <c r="N475" s="6" t="str">
        <f t="shared" si="126"/>
        <v>101011002</v>
      </c>
      <c r="O475" s="7">
        <v>45595</v>
      </c>
      <c r="P475" s="7" t="str">
        <f t="shared" si="127"/>
        <v/>
      </c>
      <c r="R475" s="6" t="str">
        <f t="shared" si="121"/>
        <v>{"</v>
      </c>
      <c r="S475" s="6" t="str">
        <f t="shared" si="122"/>
        <v>"</v>
      </c>
      <c r="T475" s="6" t="str">
        <f t="shared" si="123"/>
        <v xml:space="preserve">: </v>
      </c>
      <c r="U475" s="6" t="str">
        <f t="shared" si="124"/>
        <v>100.0</v>
      </c>
      <c r="V475" s="6" t="str">
        <f t="shared" si="125"/>
        <v>}</v>
      </c>
      <c r="X475" s="10" t="str">
        <f t="shared" si="128"/>
        <v/>
      </c>
      <c r="Y475" s="6" t="str">
        <f t="shared" si="129"/>
        <v>خصم ضمان أعمال</v>
      </c>
      <c r="Z475" s="6">
        <f t="shared" si="130"/>
        <v>-1</v>
      </c>
      <c r="AA475" s="29">
        <f t="shared" si="131"/>
        <v>-259159</v>
      </c>
    </row>
    <row r="476" spans="1:27" x14ac:dyDescent="0.2">
      <c r="A476" s="6" t="s">
        <v>796</v>
      </c>
      <c r="B476" s="7">
        <v>45536</v>
      </c>
      <c r="C476" s="7" t="str">
        <f t="shared" si="132"/>
        <v/>
      </c>
      <c r="D476" s="7">
        <v>45565</v>
      </c>
      <c r="E476" s="7" t="str">
        <f t="shared" si="133"/>
        <v/>
      </c>
      <c r="F476" s="7" t="str">
        <f t="shared" si="134"/>
        <v/>
      </c>
      <c r="G476" s="6">
        <v>25915.930000000004</v>
      </c>
      <c r="H476" s="9">
        <f t="shared" si="119"/>
        <v>25916</v>
      </c>
      <c r="I476" s="6" t="str">
        <f>VLOOKUP(K476,'Customers VS CC'!$A$1:$G$9999,4,FALSE)</f>
        <v>THE RED SEA REAL ESTATE COMPANY</v>
      </c>
      <c r="J476" s="6" t="str">
        <f t="shared" si="135"/>
        <v/>
      </c>
      <c r="K476" s="6">
        <v>10259</v>
      </c>
      <c r="L476" s="6">
        <f>VLOOKUP(K476,'CC Odoo'!$A$1:$E$998,4,FALSE)</f>
        <v>1031</v>
      </c>
      <c r="M476" s="6" t="str">
        <f t="shared" si="120"/>
        <v>{"1031": 100.0}</v>
      </c>
      <c r="N476" s="6" t="str">
        <f t="shared" si="126"/>
        <v>2010306</v>
      </c>
      <c r="O476" s="7">
        <v>45595</v>
      </c>
      <c r="P476" s="7" t="str">
        <f t="shared" si="127"/>
        <v/>
      </c>
      <c r="R476" s="6" t="str">
        <f t="shared" si="121"/>
        <v>{"</v>
      </c>
      <c r="S476" s="6" t="str">
        <f t="shared" si="122"/>
        <v>"</v>
      </c>
      <c r="T476" s="6" t="str">
        <f t="shared" si="123"/>
        <v xml:space="preserve">: </v>
      </c>
      <c r="U476" s="6" t="str">
        <f t="shared" si="124"/>
        <v>100.0</v>
      </c>
      <c r="V476" s="6" t="str">
        <f t="shared" si="125"/>
        <v>}</v>
      </c>
      <c r="X476" s="10" t="str">
        <f t="shared" si="128"/>
        <v>15%</v>
      </c>
      <c r="Y476" s="6" t="str">
        <f t="shared" si="129"/>
        <v>خصم دفعة مقدمة</v>
      </c>
      <c r="Z476" s="6">
        <f t="shared" si="130"/>
        <v>-1</v>
      </c>
      <c r="AA476" s="29">
        <f t="shared" si="131"/>
        <v>-25916</v>
      </c>
    </row>
    <row r="477" spans="1:27" x14ac:dyDescent="0.2">
      <c r="A477" s="6" t="s">
        <v>794</v>
      </c>
      <c r="B477" s="7">
        <v>45536</v>
      </c>
      <c r="C477" s="7">
        <f t="shared" si="132"/>
        <v>45536</v>
      </c>
      <c r="D477" s="7">
        <v>45565</v>
      </c>
      <c r="E477" s="7">
        <f t="shared" si="133"/>
        <v>45565</v>
      </c>
      <c r="F477" s="7">
        <f t="shared" si="134"/>
        <v>45565</v>
      </c>
      <c r="G477" s="6">
        <v>346977</v>
      </c>
      <c r="H477" s="9">
        <f t="shared" si="119"/>
        <v>346977</v>
      </c>
      <c r="I477" s="6" t="str">
        <f>VLOOKUP(K477,'Customers VS CC'!$A$1:$G$9999,4,FALSE)</f>
        <v>شركة الخريجى للتجارة و المقاولات</v>
      </c>
      <c r="J477" s="6" t="str">
        <f t="shared" si="135"/>
        <v>شركة الخريجى للتجارة و المقاولات</v>
      </c>
      <c r="K477" s="6">
        <v>10250</v>
      </c>
      <c r="L477" s="6">
        <f>VLOOKUP(K477,'CC Odoo'!$A$1:$E$998,4,FALSE)</f>
        <v>1022</v>
      </c>
      <c r="M477" s="6" t="str">
        <f t="shared" si="120"/>
        <v>{"1022": 100.0}</v>
      </c>
      <c r="N477" s="6" t="str">
        <f t="shared" si="126"/>
        <v>4010202</v>
      </c>
      <c r="O477" s="7">
        <v>45595</v>
      </c>
      <c r="P477" s="7">
        <f t="shared" si="127"/>
        <v>45595</v>
      </c>
      <c r="R477" s="6" t="str">
        <f t="shared" si="121"/>
        <v>{"</v>
      </c>
      <c r="S477" s="6" t="str">
        <f t="shared" si="122"/>
        <v>"</v>
      </c>
      <c r="T477" s="6" t="str">
        <f t="shared" si="123"/>
        <v xml:space="preserve">: </v>
      </c>
      <c r="U477" s="6" t="str">
        <f t="shared" si="124"/>
        <v>100.0</v>
      </c>
      <c r="V477" s="6" t="str">
        <f t="shared" si="125"/>
        <v>}</v>
      </c>
      <c r="X477" s="10" t="str">
        <f t="shared" si="128"/>
        <v>15%</v>
      </c>
      <c r="Y477" s="6" t="str">
        <f t="shared" si="129"/>
        <v>صنف لتسجيل موازنة المبيعات 2024</v>
      </c>
      <c r="Z477" s="6">
        <f t="shared" si="130"/>
        <v>1</v>
      </c>
      <c r="AA477" s="29">
        <f t="shared" si="131"/>
        <v>346977</v>
      </c>
    </row>
    <row r="478" spans="1:27" x14ac:dyDescent="0.2">
      <c r="A478" s="6" t="s">
        <v>795</v>
      </c>
      <c r="B478" s="7">
        <v>45536</v>
      </c>
      <c r="C478" s="7" t="str">
        <f t="shared" si="132"/>
        <v/>
      </c>
      <c r="D478" s="7">
        <v>45565</v>
      </c>
      <c r="E478" s="7" t="str">
        <f t="shared" si="133"/>
        <v/>
      </c>
      <c r="F478" s="7" t="str">
        <f t="shared" si="134"/>
        <v/>
      </c>
      <c r="G478" s="6">
        <v>69395.400000000009</v>
      </c>
      <c r="H478" s="9">
        <f t="shared" si="119"/>
        <v>69395</v>
      </c>
      <c r="I478" s="6" t="str">
        <f>VLOOKUP(K478,'Customers VS CC'!$A$1:$G$9999,4,FALSE)</f>
        <v>شركة الخريجى للتجارة و المقاولات</v>
      </c>
      <c r="J478" s="6" t="str">
        <f t="shared" si="135"/>
        <v/>
      </c>
      <c r="K478" s="6">
        <v>10250</v>
      </c>
      <c r="L478" s="6">
        <f>VLOOKUP(K478,'CC Odoo'!$A$1:$E$998,4,FALSE)</f>
        <v>1022</v>
      </c>
      <c r="M478" s="6" t="str">
        <f t="shared" si="120"/>
        <v>{"1022": 100.0}</v>
      </c>
      <c r="N478" s="6" t="str">
        <f t="shared" si="126"/>
        <v>101011002</v>
      </c>
      <c r="O478" s="7">
        <v>45595</v>
      </c>
      <c r="P478" s="7" t="str">
        <f t="shared" si="127"/>
        <v/>
      </c>
      <c r="R478" s="6" t="str">
        <f t="shared" si="121"/>
        <v>{"</v>
      </c>
      <c r="S478" s="6" t="str">
        <f t="shared" si="122"/>
        <v>"</v>
      </c>
      <c r="T478" s="6" t="str">
        <f t="shared" si="123"/>
        <v xml:space="preserve">: </v>
      </c>
      <c r="U478" s="6" t="str">
        <f t="shared" si="124"/>
        <v>100.0</v>
      </c>
      <c r="V478" s="6" t="str">
        <f t="shared" si="125"/>
        <v>}</v>
      </c>
      <c r="X478" s="10" t="str">
        <f t="shared" si="128"/>
        <v/>
      </c>
      <c r="Y478" s="6" t="str">
        <f t="shared" si="129"/>
        <v>خصم ضمان أعمال</v>
      </c>
      <c r="Z478" s="6">
        <f t="shared" si="130"/>
        <v>-1</v>
      </c>
      <c r="AA478" s="29">
        <f t="shared" si="131"/>
        <v>-69395</v>
      </c>
    </row>
    <row r="479" spans="1:27" x14ac:dyDescent="0.2">
      <c r="A479" s="6" t="s">
        <v>796</v>
      </c>
      <c r="B479" s="7">
        <v>45536</v>
      </c>
      <c r="C479" s="7" t="str">
        <f t="shared" si="132"/>
        <v/>
      </c>
      <c r="D479" s="7">
        <v>45565</v>
      </c>
      <c r="E479" s="7" t="str">
        <f t="shared" si="133"/>
        <v/>
      </c>
      <c r="F479" s="7" t="str">
        <f t="shared" si="134"/>
        <v/>
      </c>
      <c r="G479" s="6">
        <v>34697.700000000004</v>
      </c>
      <c r="H479" s="9">
        <f t="shared" si="119"/>
        <v>34698</v>
      </c>
      <c r="I479" s="6" t="str">
        <f>VLOOKUP(K479,'Customers VS CC'!$A$1:$G$9999,4,FALSE)</f>
        <v>شركة الخريجى للتجارة و المقاولات</v>
      </c>
      <c r="J479" s="6" t="str">
        <f t="shared" si="135"/>
        <v/>
      </c>
      <c r="K479" s="6">
        <v>10250</v>
      </c>
      <c r="L479" s="6">
        <f>VLOOKUP(K479,'CC Odoo'!$A$1:$E$998,4,FALSE)</f>
        <v>1022</v>
      </c>
      <c r="M479" s="6" t="str">
        <f t="shared" si="120"/>
        <v>{"1022": 100.0}</v>
      </c>
      <c r="N479" s="6" t="str">
        <f t="shared" si="126"/>
        <v>2010306</v>
      </c>
      <c r="O479" s="7">
        <v>45595</v>
      </c>
      <c r="P479" s="7" t="str">
        <f t="shared" si="127"/>
        <v/>
      </c>
      <c r="R479" s="6" t="str">
        <f t="shared" si="121"/>
        <v>{"</v>
      </c>
      <c r="S479" s="6" t="str">
        <f t="shared" si="122"/>
        <v>"</v>
      </c>
      <c r="T479" s="6" t="str">
        <f t="shared" si="123"/>
        <v xml:space="preserve">: </v>
      </c>
      <c r="U479" s="6" t="str">
        <f t="shared" si="124"/>
        <v>100.0</v>
      </c>
      <c r="V479" s="6" t="str">
        <f t="shared" si="125"/>
        <v>}</v>
      </c>
      <c r="X479" s="10" t="str">
        <f t="shared" si="128"/>
        <v>15%</v>
      </c>
      <c r="Y479" s="6" t="str">
        <f t="shared" si="129"/>
        <v>خصم دفعة مقدمة</v>
      </c>
      <c r="Z479" s="6">
        <f t="shared" si="130"/>
        <v>-1</v>
      </c>
      <c r="AA479" s="29">
        <f t="shared" si="131"/>
        <v>-34698</v>
      </c>
    </row>
    <row r="480" spans="1:27" x14ac:dyDescent="0.2">
      <c r="A480" s="6" t="s">
        <v>794</v>
      </c>
      <c r="B480" s="7">
        <v>45536</v>
      </c>
      <c r="C480" s="7">
        <f t="shared" si="132"/>
        <v>45536</v>
      </c>
      <c r="D480" s="7">
        <v>45565</v>
      </c>
      <c r="E480" s="7">
        <f t="shared" si="133"/>
        <v>45565</v>
      </c>
      <c r="F480" s="7">
        <f t="shared" si="134"/>
        <v>45565</v>
      </c>
      <c r="G480" s="6">
        <v>1300000</v>
      </c>
      <c r="H480" s="9">
        <f t="shared" si="119"/>
        <v>1300000</v>
      </c>
      <c r="I480" s="6" t="str">
        <f>VLOOKUP(K480,'Customers VS CC'!$A$1:$G$9999,4,FALSE)</f>
        <v>Orient Construction Company</v>
      </c>
      <c r="J480" s="6" t="str">
        <f t="shared" si="135"/>
        <v>Orient Construction Company</v>
      </c>
      <c r="K480" s="6">
        <v>10249</v>
      </c>
      <c r="L480" s="6">
        <f>VLOOKUP(K480,'CC Odoo'!$A$1:$E$998,4,FALSE)</f>
        <v>1021</v>
      </c>
      <c r="M480" s="6" t="str">
        <f t="shared" si="120"/>
        <v>{"1021": 100.0}</v>
      </c>
      <c r="N480" s="6" t="str">
        <f t="shared" si="126"/>
        <v>4010202</v>
      </c>
      <c r="O480" s="7">
        <v>45586</v>
      </c>
      <c r="P480" s="7">
        <f t="shared" si="127"/>
        <v>45586</v>
      </c>
      <c r="R480" s="6" t="str">
        <f t="shared" si="121"/>
        <v>{"</v>
      </c>
      <c r="S480" s="6" t="str">
        <f t="shared" si="122"/>
        <v>"</v>
      </c>
      <c r="T480" s="6" t="str">
        <f t="shared" si="123"/>
        <v xml:space="preserve">: </v>
      </c>
      <c r="U480" s="6" t="str">
        <f t="shared" si="124"/>
        <v>100.0</v>
      </c>
      <c r="V480" s="6" t="str">
        <f t="shared" si="125"/>
        <v>}</v>
      </c>
      <c r="X480" s="10" t="str">
        <f t="shared" si="128"/>
        <v>15%</v>
      </c>
      <c r="Y480" s="6" t="str">
        <f t="shared" si="129"/>
        <v>صنف لتسجيل موازنة المبيعات 2024</v>
      </c>
      <c r="Z480" s="6">
        <f t="shared" si="130"/>
        <v>1</v>
      </c>
      <c r="AA480" s="29">
        <f t="shared" si="131"/>
        <v>1300000</v>
      </c>
    </row>
    <row r="481" spans="1:27" x14ac:dyDescent="0.2">
      <c r="A481" s="6" t="s">
        <v>795</v>
      </c>
      <c r="B481" s="7">
        <v>45536</v>
      </c>
      <c r="C481" s="7" t="str">
        <f t="shared" si="132"/>
        <v/>
      </c>
      <c r="D481" s="7">
        <v>45565</v>
      </c>
      <c r="E481" s="7" t="str">
        <f t="shared" si="133"/>
        <v/>
      </c>
      <c r="F481" s="7" t="str">
        <f t="shared" si="134"/>
        <v/>
      </c>
      <c r="G481" s="6">
        <v>195000</v>
      </c>
      <c r="H481" s="9">
        <f t="shared" si="119"/>
        <v>195000</v>
      </c>
      <c r="I481" s="6" t="str">
        <f>VLOOKUP(K481,'Customers VS CC'!$A$1:$G$9999,4,FALSE)</f>
        <v>Orient Construction Company</v>
      </c>
      <c r="J481" s="6" t="str">
        <f t="shared" si="135"/>
        <v/>
      </c>
      <c r="K481" s="6">
        <v>10249</v>
      </c>
      <c r="L481" s="6">
        <f>VLOOKUP(K481,'CC Odoo'!$A$1:$E$998,4,FALSE)</f>
        <v>1021</v>
      </c>
      <c r="M481" s="6" t="str">
        <f t="shared" si="120"/>
        <v>{"1021": 100.0}</v>
      </c>
      <c r="N481" s="6" t="str">
        <f t="shared" si="126"/>
        <v>101011002</v>
      </c>
      <c r="O481" s="7">
        <v>45586</v>
      </c>
      <c r="P481" s="7" t="str">
        <f t="shared" si="127"/>
        <v/>
      </c>
      <c r="R481" s="6" t="str">
        <f t="shared" si="121"/>
        <v>{"</v>
      </c>
      <c r="S481" s="6" t="str">
        <f t="shared" si="122"/>
        <v>"</v>
      </c>
      <c r="T481" s="6" t="str">
        <f t="shared" si="123"/>
        <v xml:space="preserve">: </v>
      </c>
      <c r="U481" s="6" t="str">
        <f t="shared" si="124"/>
        <v>100.0</v>
      </c>
      <c r="V481" s="6" t="str">
        <f t="shared" si="125"/>
        <v>}</v>
      </c>
      <c r="X481" s="10" t="str">
        <f t="shared" si="128"/>
        <v/>
      </c>
      <c r="Y481" s="6" t="str">
        <f t="shared" si="129"/>
        <v>خصم ضمان أعمال</v>
      </c>
      <c r="Z481" s="6">
        <f t="shared" si="130"/>
        <v>-1</v>
      </c>
      <c r="AA481" s="29">
        <f t="shared" si="131"/>
        <v>-195000</v>
      </c>
    </row>
    <row r="482" spans="1:27" x14ac:dyDescent="0.2">
      <c r="A482" s="6" t="s">
        <v>796</v>
      </c>
      <c r="B482" s="7">
        <v>45536</v>
      </c>
      <c r="C482" s="7" t="str">
        <f t="shared" si="132"/>
        <v/>
      </c>
      <c r="D482" s="7">
        <v>45565</v>
      </c>
      <c r="E482" s="7" t="str">
        <f t="shared" si="133"/>
        <v/>
      </c>
      <c r="F482" s="7" t="str">
        <f t="shared" si="134"/>
        <v/>
      </c>
      <c r="G482" s="6">
        <v>130000</v>
      </c>
      <c r="H482" s="9">
        <f t="shared" si="119"/>
        <v>130000</v>
      </c>
      <c r="I482" s="6" t="str">
        <f>VLOOKUP(K482,'Customers VS CC'!$A$1:$G$9999,4,FALSE)</f>
        <v>Orient Construction Company</v>
      </c>
      <c r="J482" s="6" t="str">
        <f t="shared" si="135"/>
        <v/>
      </c>
      <c r="K482" s="6">
        <v>10249</v>
      </c>
      <c r="L482" s="6">
        <f>VLOOKUP(K482,'CC Odoo'!$A$1:$E$998,4,FALSE)</f>
        <v>1021</v>
      </c>
      <c r="M482" s="6" t="str">
        <f t="shared" si="120"/>
        <v>{"1021": 100.0}</v>
      </c>
      <c r="N482" s="6" t="str">
        <f t="shared" si="126"/>
        <v>2010306</v>
      </c>
      <c r="O482" s="7">
        <v>45586</v>
      </c>
      <c r="P482" s="7" t="str">
        <f t="shared" si="127"/>
        <v/>
      </c>
      <c r="R482" s="6" t="str">
        <f t="shared" si="121"/>
        <v>{"</v>
      </c>
      <c r="S482" s="6" t="str">
        <f t="shared" si="122"/>
        <v>"</v>
      </c>
      <c r="T482" s="6" t="str">
        <f t="shared" si="123"/>
        <v xml:space="preserve">: </v>
      </c>
      <c r="U482" s="6" t="str">
        <f t="shared" si="124"/>
        <v>100.0</v>
      </c>
      <c r="V482" s="6" t="str">
        <f t="shared" si="125"/>
        <v>}</v>
      </c>
      <c r="X482" s="10" t="str">
        <f t="shared" si="128"/>
        <v>15%</v>
      </c>
      <c r="Y482" s="6" t="str">
        <f t="shared" si="129"/>
        <v>خصم دفعة مقدمة</v>
      </c>
      <c r="Z482" s="6">
        <f t="shared" si="130"/>
        <v>-1</v>
      </c>
      <c r="AA482" s="29">
        <f t="shared" si="131"/>
        <v>-130000</v>
      </c>
    </row>
    <row r="483" spans="1:27" x14ac:dyDescent="0.2">
      <c r="A483" s="6" t="s">
        <v>794</v>
      </c>
      <c r="B483" s="7">
        <v>45536</v>
      </c>
      <c r="C483" s="7">
        <f t="shared" si="132"/>
        <v>45536</v>
      </c>
      <c r="D483" s="7">
        <v>45565</v>
      </c>
      <c r="E483" s="7">
        <f t="shared" si="133"/>
        <v>45565</v>
      </c>
      <c r="F483" s="7">
        <f t="shared" si="134"/>
        <v>45565</v>
      </c>
      <c r="G483" s="6">
        <v>3132112.15</v>
      </c>
      <c r="H483" s="9">
        <f t="shared" si="119"/>
        <v>3132112</v>
      </c>
      <c r="I483" s="6" t="str">
        <f>VLOOKUP(K483,'Customers VS CC'!$A$1:$G$9999,4,FALSE)</f>
        <v>الشركة العربية السعودية للمقاولات</v>
      </c>
      <c r="J483" s="6" t="str">
        <f t="shared" si="135"/>
        <v>الشركة العربية السعودية للمقاولات</v>
      </c>
      <c r="K483" s="6">
        <v>10997</v>
      </c>
      <c r="L483" s="6">
        <f>VLOOKUP(K483,'CC Odoo'!$A$1:$E$998,4,FALSE)</f>
        <v>1109</v>
      </c>
      <c r="M483" s="6" t="str">
        <f t="shared" si="120"/>
        <v>{"1109": 100.0}</v>
      </c>
      <c r="N483" s="6" t="str">
        <f t="shared" si="126"/>
        <v>4010202</v>
      </c>
      <c r="O483" s="7">
        <v>45595</v>
      </c>
      <c r="P483" s="7">
        <f t="shared" si="127"/>
        <v>45595</v>
      </c>
      <c r="R483" s="6" t="str">
        <f t="shared" si="121"/>
        <v>{"</v>
      </c>
      <c r="S483" s="6" t="str">
        <f t="shared" si="122"/>
        <v>"</v>
      </c>
      <c r="T483" s="6" t="str">
        <f t="shared" si="123"/>
        <v xml:space="preserve">: </v>
      </c>
      <c r="U483" s="6" t="str">
        <f t="shared" si="124"/>
        <v>100.0</v>
      </c>
      <c r="V483" s="6" t="str">
        <f t="shared" si="125"/>
        <v>}</v>
      </c>
      <c r="X483" s="10" t="str">
        <f t="shared" si="128"/>
        <v>15%</v>
      </c>
      <c r="Y483" s="6" t="str">
        <f t="shared" si="129"/>
        <v>صنف لتسجيل موازنة المبيعات 2024</v>
      </c>
      <c r="Z483" s="6">
        <f t="shared" si="130"/>
        <v>1</v>
      </c>
      <c r="AA483" s="29">
        <f t="shared" si="131"/>
        <v>3132112</v>
      </c>
    </row>
    <row r="484" spans="1:27" x14ac:dyDescent="0.2">
      <c r="A484" s="6" t="s">
        <v>795</v>
      </c>
      <c r="B484" s="7">
        <v>45536</v>
      </c>
      <c r="C484" s="7" t="str">
        <f t="shared" si="132"/>
        <v/>
      </c>
      <c r="D484" s="7">
        <v>45565</v>
      </c>
      <c r="E484" s="7" t="str">
        <f t="shared" si="133"/>
        <v/>
      </c>
      <c r="F484" s="7" t="str">
        <f t="shared" si="134"/>
        <v/>
      </c>
      <c r="G484" s="6">
        <v>626422.43000000005</v>
      </c>
      <c r="H484" s="9">
        <f t="shared" si="119"/>
        <v>626422</v>
      </c>
      <c r="I484" s="6" t="str">
        <f>VLOOKUP(K484,'Customers VS CC'!$A$1:$G$9999,4,FALSE)</f>
        <v>الشركة العربية السعودية للمقاولات</v>
      </c>
      <c r="J484" s="6" t="str">
        <f t="shared" si="135"/>
        <v/>
      </c>
      <c r="K484" s="6">
        <v>10997</v>
      </c>
      <c r="L484" s="6">
        <f>VLOOKUP(K484,'CC Odoo'!$A$1:$E$998,4,FALSE)</f>
        <v>1109</v>
      </c>
      <c r="M484" s="6" t="str">
        <f t="shared" si="120"/>
        <v>{"1109": 100.0}</v>
      </c>
      <c r="N484" s="6" t="str">
        <f t="shared" si="126"/>
        <v>101011002</v>
      </c>
      <c r="O484" s="7">
        <v>45595</v>
      </c>
      <c r="P484" s="7" t="str">
        <f t="shared" si="127"/>
        <v/>
      </c>
      <c r="R484" s="6" t="str">
        <f t="shared" si="121"/>
        <v>{"</v>
      </c>
      <c r="S484" s="6" t="str">
        <f t="shared" si="122"/>
        <v>"</v>
      </c>
      <c r="T484" s="6" t="str">
        <f t="shared" si="123"/>
        <v xml:space="preserve">: </v>
      </c>
      <c r="U484" s="6" t="str">
        <f t="shared" si="124"/>
        <v>100.0</v>
      </c>
      <c r="V484" s="6" t="str">
        <f t="shared" si="125"/>
        <v>}</v>
      </c>
      <c r="X484" s="10" t="str">
        <f t="shared" si="128"/>
        <v/>
      </c>
      <c r="Y484" s="6" t="str">
        <f t="shared" si="129"/>
        <v>خصم ضمان أعمال</v>
      </c>
      <c r="Z484" s="6">
        <f t="shared" si="130"/>
        <v>-1</v>
      </c>
      <c r="AA484" s="29">
        <f t="shared" si="131"/>
        <v>-626422</v>
      </c>
    </row>
    <row r="485" spans="1:27" x14ac:dyDescent="0.2">
      <c r="A485" s="6" t="s">
        <v>796</v>
      </c>
      <c r="B485" s="7">
        <v>45536</v>
      </c>
      <c r="C485" s="7" t="str">
        <f t="shared" si="132"/>
        <v/>
      </c>
      <c r="D485" s="7">
        <v>45565</v>
      </c>
      <c r="E485" s="7" t="str">
        <f t="shared" si="133"/>
        <v/>
      </c>
      <c r="F485" s="7" t="str">
        <f t="shared" si="134"/>
        <v/>
      </c>
      <c r="G485" s="6">
        <v>313211.21500000003</v>
      </c>
      <c r="H485" s="9">
        <f t="shared" si="119"/>
        <v>313211</v>
      </c>
      <c r="I485" s="6" t="str">
        <f>VLOOKUP(K485,'Customers VS CC'!$A$1:$G$9999,4,FALSE)</f>
        <v>الشركة العربية السعودية للمقاولات</v>
      </c>
      <c r="J485" s="6" t="str">
        <f t="shared" si="135"/>
        <v/>
      </c>
      <c r="K485" s="6">
        <v>10997</v>
      </c>
      <c r="L485" s="6">
        <f>VLOOKUP(K485,'CC Odoo'!$A$1:$E$998,4,FALSE)</f>
        <v>1109</v>
      </c>
      <c r="M485" s="6" t="str">
        <f t="shared" si="120"/>
        <v>{"1109": 100.0}</v>
      </c>
      <c r="N485" s="6" t="str">
        <f t="shared" si="126"/>
        <v>2010306</v>
      </c>
      <c r="O485" s="7">
        <v>45595</v>
      </c>
      <c r="P485" s="7" t="str">
        <f t="shared" si="127"/>
        <v/>
      </c>
      <c r="R485" s="6" t="str">
        <f t="shared" si="121"/>
        <v>{"</v>
      </c>
      <c r="S485" s="6" t="str">
        <f t="shared" si="122"/>
        <v>"</v>
      </c>
      <c r="T485" s="6" t="str">
        <f t="shared" si="123"/>
        <v xml:space="preserve">: </v>
      </c>
      <c r="U485" s="6" t="str">
        <f t="shared" si="124"/>
        <v>100.0</v>
      </c>
      <c r="V485" s="6" t="str">
        <f t="shared" si="125"/>
        <v>}</v>
      </c>
      <c r="X485" s="10" t="str">
        <f t="shared" si="128"/>
        <v>15%</v>
      </c>
      <c r="Y485" s="6" t="str">
        <f t="shared" si="129"/>
        <v>خصم دفعة مقدمة</v>
      </c>
      <c r="Z485" s="6">
        <f t="shared" si="130"/>
        <v>-1</v>
      </c>
      <c r="AA485" s="29">
        <f t="shared" si="131"/>
        <v>-313211</v>
      </c>
    </row>
    <row r="486" spans="1:27" x14ac:dyDescent="0.2">
      <c r="A486" s="6" t="s">
        <v>794</v>
      </c>
      <c r="B486" s="7">
        <v>45536</v>
      </c>
      <c r="C486" s="7">
        <f t="shared" si="132"/>
        <v>45536</v>
      </c>
      <c r="D486" s="7">
        <v>45565</v>
      </c>
      <c r="E486" s="7">
        <f t="shared" si="133"/>
        <v>45565</v>
      </c>
      <c r="F486" s="7">
        <f t="shared" si="134"/>
        <v>45565</v>
      </c>
      <c r="G486" s="6">
        <v>8236081.1999999993</v>
      </c>
      <c r="H486" s="9">
        <f t="shared" si="119"/>
        <v>8236081</v>
      </c>
      <c r="I486" s="6" t="str">
        <f>VLOOKUP(K486,'Customers VS CC'!$A$1:$G$9999,4,FALSE)</f>
        <v>THE RED SEA REAL ESTATE COMPANY</v>
      </c>
      <c r="J486" s="6" t="str">
        <f t="shared" si="135"/>
        <v>THE RED SEA REAL ESTATE COMPANY</v>
      </c>
      <c r="K486" s="6">
        <v>10264</v>
      </c>
      <c r="L486" s="6">
        <f>VLOOKUP(K486,'CC Odoo'!$A$1:$E$998,4,FALSE)</f>
        <v>1110</v>
      </c>
      <c r="M486" s="6" t="str">
        <f t="shared" si="120"/>
        <v>{"1110": 100.0}</v>
      </c>
      <c r="N486" s="6" t="str">
        <f t="shared" si="126"/>
        <v>4010202</v>
      </c>
      <c r="O486" s="7">
        <v>45595</v>
      </c>
      <c r="P486" s="7">
        <f t="shared" si="127"/>
        <v>45595</v>
      </c>
      <c r="R486" s="6" t="str">
        <f t="shared" si="121"/>
        <v>{"</v>
      </c>
      <c r="S486" s="6" t="str">
        <f t="shared" si="122"/>
        <v>"</v>
      </c>
      <c r="T486" s="6" t="str">
        <f t="shared" si="123"/>
        <v xml:space="preserve">: </v>
      </c>
      <c r="U486" s="6" t="str">
        <f t="shared" si="124"/>
        <v>100.0</v>
      </c>
      <c r="V486" s="6" t="str">
        <f t="shared" si="125"/>
        <v>}</v>
      </c>
      <c r="X486" s="10" t="str">
        <f t="shared" si="128"/>
        <v>15%</v>
      </c>
      <c r="Y486" s="6" t="str">
        <f t="shared" si="129"/>
        <v>صنف لتسجيل موازنة المبيعات 2024</v>
      </c>
      <c r="Z486" s="6">
        <f t="shared" si="130"/>
        <v>1</v>
      </c>
      <c r="AA486" s="29">
        <f t="shared" si="131"/>
        <v>8236081</v>
      </c>
    </row>
    <row r="487" spans="1:27" x14ac:dyDescent="0.2">
      <c r="A487" s="6" t="s">
        <v>795</v>
      </c>
      <c r="B487" s="7">
        <v>45536</v>
      </c>
      <c r="C487" s="7" t="str">
        <f t="shared" si="132"/>
        <v/>
      </c>
      <c r="D487" s="7">
        <v>45565</v>
      </c>
      <c r="E487" s="7" t="str">
        <f t="shared" si="133"/>
        <v/>
      </c>
      <c r="F487" s="7" t="str">
        <f t="shared" si="134"/>
        <v/>
      </c>
      <c r="G487" s="6">
        <v>2470824.36</v>
      </c>
      <c r="H487" s="9">
        <f t="shared" si="119"/>
        <v>2470824</v>
      </c>
      <c r="I487" s="6" t="str">
        <f>VLOOKUP(K487,'Customers VS CC'!$A$1:$G$9999,4,FALSE)</f>
        <v>THE RED SEA REAL ESTATE COMPANY</v>
      </c>
      <c r="J487" s="6" t="str">
        <f t="shared" si="135"/>
        <v/>
      </c>
      <c r="K487" s="6">
        <v>10264</v>
      </c>
      <c r="L487" s="6">
        <f>VLOOKUP(K487,'CC Odoo'!$A$1:$E$998,4,FALSE)</f>
        <v>1110</v>
      </c>
      <c r="M487" s="6" t="str">
        <f t="shared" si="120"/>
        <v>{"1110": 100.0}</v>
      </c>
      <c r="N487" s="6" t="str">
        <f t="shared" si="126"/>
        <v>101011002</v>
      </c>
      <c r="O487" s="7">
        <v>45595</v>
      </c>
      <c r="P487" s="7" t="str">
        <f t="shared" si="127"/>
        <v/>
      </c>
      <c r="R487" s="6" t="str">
        <f t="shared" si="121"/>
        <v>{"</v>
      </c>
      <c r="S487" s="6" t="str">
        <f t="shared" si="122"/>
        <v>"</v>
      </c>
      <c r="T487" s="6" t="str">
        <f t="shared" si="123"/>
        <v xml:space="preserve">: </v>
      </c>
      <c r="U487" s="6" t="str">
        <f t="shared" si="124"/>
        <v>100.0</v>
      </c>
      <c r="V487" s="6" t="str">
        <f t="shared" si="125"/>
        <v>}</v>
      </c>
      <c r="X487" s="10" t="str">
        <f t="shared" si="128"/>
        <v/>
      </c>
      <c r="Y487" s="6" t="str">
        <f t="shared" si="129"/>
        <v>خصم ضمان أعمال</v>
      </c>
      <c r="Z487" s="6">
        <f t="shared" si="130"/>
        <v>-1</v>
      </c>
      <c r="AA487" s="29">
        <f t="shared" si="131"/>
        <v>-2470824</v>
      </c>
    </row>
    <row r="488" spans="1:27" x14ac:dyDescent="0.2">
      <c r="A488" s="6" t="s">
        <v>796</v>
      </c>
      <c r="B488" s="7">
        <v>45536</v>
      </c>
      <c r="C488" s="7" t="str">
        <f t="shared" si="132"/>
        <v/>
      </c>
      <c r="D488" s="7">
        <v>45565</v>
      </c>
      <c r="E488" s="7" t="str">
        <f t="shared" si="133"/>
        <v/>
      </c>
      <c r="F488" s="7" t="str">
        <f t="shared" si="134"/>
        <v/>
      </c>
      <c r="G488" s="6">
        <v>823608.12</v>
      </c>
      <c r="H488" s="9">
        <f t="shared" si="119"/>
        <v>823608</v>
      </c>
      <c r="I488" s="6" t="str">
        <f>VLOOKUP(K488,'Customers VS CC'!$A$1:$G$9999,4,FALSE)</f>
        <v>THE RED SEA REAL ESTATE COMPANY</v>
      </c>
      <c r="J488" s="6" t="str">
        <f t="shared" si="135"/>
        <v/>
      </c>
      <c r="K488" s="6">
        <v>10264</v>
      </c>
      <c r="L488" s="6">
        <f>VLOOKUP(K488,'CC Odoo'!$A$1:$E$998,4,FALSE)</f>
        <v>1110</v>
      </c>
      <c r="M488" s="6" t="str">
        <f t="shared" si="120"/>
        <v>{"1110": 100.0}</v>
      </c>
      <c r="N488" s="6" t="str">
        <f t="shared" si="126"/>
        <v>2010306</v>
      </c>
      <c r="O488" s="7">
        <v>45595</v>
      </c>
      <c r="P488" s="7" t="str">
        <f t="shared" si="127"/>
        <v/>
      </c>
      <c r="R488" s="6" t="str">
        <f t="shared" si="121"/>
        <v>{"</v>
      </c>
      <c r="S488" s="6" t="str">
        <f t="shared" si="122"/>
        <v>"</v>
      </c>
      <c r="T488" s="6" t="str">
        <f t="shared" si="123"/>
        <v xml:space="preserve">: </v>
      </c>
      <c r="U488" s="6" t="str">
        <f t="shared" si="124"/>
        <v>100.0</v>
      </c>
      <c r="V488" s="6" t="str">
        <f t="shared" si="125"/>
        <v>}</v>
      </c>
      <c r="X488" s="10" t="str">
        <f t="shared" si="128"/>
        <v>15%</v>
      </c>
      <c r="Y488" s="6" t="str">
        <f t="shared" si="129"/>
        <v>خصم دفعة مقدمة</v>
      </c>
      <c r="Z488" s="6">
        <f t="shared" si="130"/>
        <v>-1</v>
      </c>
      <c r="AA488" s="29">
        <f t="shared" si="131"/>
        <v>-823608</v>
      </c>
    </row>
    <row r="489" spans="1:27" x14ac:dyDescent="0.2">
      <c r="A489" s="6" t="s">
        <v>794</v>
      </c>
      <c r="B489" s="7">
        <v>45536</v>
      </c>
      <c r="C489" s="7">
        <f t="shared" si="132"/>
        <v>45536</v>
      </c>
      <c r="D489" s="7">
        <v>45565</v>
      </c>
      <c r="E489" s="7">
        <f t="shared" si="133"/>
        <v>45565</v>
      </c>
      <c r="F489" s="7">
        <f t="shared" si="134"/>
        <v>45565</v>
      </c>
      <c r="G489" s="6">
        <v>6745952.7000000002</v>
      </c>
      <c r="H489" s="9">
        <f t="shared" si="119"/>
        <v>6745953</v>
      </c>
      <c r="I489" s="6" t="str">
        <f>VLOOKUP(K489,'Customers VS CC'!$A$1:$G$9999,4,FALSE)</f>
        <v>THE RED SEA REAL ESTATE COMPANY</v>
      </c>
      <c r="J489" s="6" t="str">
        <f t="shared" si="135"/>
        <v>THE RED SEA REAL ESTATE COMPANY</v>
      </c>
      <c r="K489" s="6">
        <v>10265</v>
      </c>
      <c r="L489" s="6">
        <f>VLOOKUP(K489,'CC Odoo'!$A$1:$E$998,4,FALSE)</f>
        <v>61</v>
      </c>
      <c r="M489" s="6" t="str">
        <f t="shared" si="120"/>
        <v>{"61": 100.0}</v>
      </c>
      <c r="N489" s="6" t="str">
        <f t="shared" si="126"/>
        <v>4010202</v>
      </c>
      <c r="O489" s="7">
        <v>45595</v>
      </c>
      <c r="P489" s="7">
        <f t="shared" si="127"/>
        <v>45595</v>
      </c>
      <c r="R489" s="6" t="str">
        <f t="shared" si="121"/>
        <v>{"</v>
      </c>
      <c r="S489" s="6" t="str">
        <f t="shared" si="122"/>
        <v>"</v>
      </c>
      <c r="T489" s="6" t="str">
        <f t="shared" si="123"/>
        <v xml:space="preserve">: </v>
      </c>
      <c r="U489" s="6" t="str">
        <f t="shared" si="124"/>
        <v>100.0</v>
      </c>
      <c r="V489" s="6" t="str">
        <f t="shared" si="125"/>
        <v>}</v>
      </c>
      <c r="X489" s="10" t="str">
        <f t="shared" si="128"/>
        <v>15%</v>
      </c>
      <c r="Y489" s="6" t="str">
        <f t="shared" si="129"/>
        <v>صنف لتسجيل موازنة المبيعات 2024</v>
      </c>
      <c r="Z489" s="6">
        <f t="shared" si="130"/>
        <v>1</v>
      </c>
      <c r="AA489" s="29">
        <f t="shared" si="131"/>
        <v>6745953</v>
      </c>
    </row>
    <row r="490" spans="1:27" x14ac:dyDescent="0.2">
      <c r="A490" s="6" t="s">
        <v>795</v>
      </c>
      <c r="B490" s="7">
        <v>45536</v>
      </c>
      <c r="C490" s="7" t="str">
        <f t="shared" si="132"/>
        <v/>
      </c>
      <c r="D490" s="7">
        <v>45565</v>
      </c>
      <c r="E490" s="7" t="str">
        <f t="shared" si="133"/>
        <v/>
      </c>
      <c r="F490" s="7" t="str">
        <f t="shared" si="134"/>
        <v/>
      </c>
      <c r="G490" s="6">
        <v>2023785.81</v>
      </c>
      <c r="H490" s="9">
        <f t="shared" si="119"/>
        <v>2023786</v>
      </c>
      <c r="I490" s="6" t="str">
        <f>VLOOKUP(K490,'Customers VS CC'!$A$1:$G$9999,4,FALSE)</f>
        <v>THE RED SEA REAL ESTATE COMPANY</v>
      </c>
      <c r="J490" s="6" t="str">
        <f t="shared" si="135"/>
        <v/>
      </c>
      <c r="K490" s="6">
        <v>10265</v>
      </c>
      <c r="L490" s="6">
        <f>VLOOKUP(K490,'CC Odoo'!$A$1:$E$998,4,FALSE)</f>
        <v>61</v>
      </c>
      <c r="M490" s="6" t="str">
        <f t="shared" si="120"/>
        <v>{"61": 100.0}</v>
      </c>
      <c r="N490" s="6" t="str">
        <f t="shared" si="126"/>
        <v>101011002</v>
      </c>
      <c r="O490" s="7">
        <v>45595</v>
      </c>
      <c r="P490" s="7" t="str">
        <f t="shared" si="127"/>
        <v/>
      </c>
      <c r="R490" s="6" t="str">
        <f t="shared" si="121"/>
        <v>{"</v>
      </c>
      <c r="S490" s="6" t="str">
        <f t="shared" si="122"/>
        <v>"</v>
      </c>
      <c r="T490" s="6" t="str">
        <f t="shared" si="123"/>
        <v xml:space="preserve">: </v>
      </c>
      <c r="U490" s="6" t="str">
        <f t="shared" si="124"/>
        <v>100.0</v>
      </c>
      <c r="V490" s="6" t="str">
        <f t="shared" si="125"/>
        <v>}</v>
      </c>
      <c r="X490" s="10" t="str">
        <f t="shared" si="128"/>
        <v/>
      </c>
      <c r="Y490" s="6" t="str">
        <f t="shared" si="129"/>
        <v>خصم ضمان أعمال</v>
      </c>
      <c r="Z490" s="6">
        <f t="shared" si="130"/>
        <v>-1</v>
      </c>
      <c r="AA490" s="29">
        <f t="shared" si="131"/>
        <v>-2023786</v>
      </c>
    </row>
    <row r="491" spans="1:27" x14ac:dyDescent="0.2">
      <c r="A491" s="6" t="s">
        <v>796</v>
      </c>
      <c r="B491" s="7">
        <v>45536</v>
      </c>
      <c r="C491" s="7" t="str">
        <f t="shared" si="132"/>
        <v/>
      </c>
      <c r="D491" s="7">
        <v>45565</v>
      </c>
      <c r="E491" s="7" t="str">
        <f t="shared" si="133"/>
        <v/>
      </c>
      <c r="F491" s="7" t="str">
        <f t="shared" si="134"/>
        <v/>
      </c>
      <c r="G491" s="6">
        <v>674595.27</v>
      </c>
      <c r="H491" s="9">
        <f t="shared" si="119"/>
        <v>674595</v>
      </c>
      <c r="I491" s="6" t="str">
        <f>VLOOKUP(K491,'Customers VS CC'!$A$1:$G$9999,4,FALSE)</f>
        <v>THE RED SEA REAL ESTATE COMPANY</v>
      </c>
      <c r="J491" s="6" t="str">
        <f t="shared" si="135"/>
        <v/>
      </c>
      <c r="K491" s="6">
        <v>10265</v>
      </c>
      <c r="L491" s="6">
        <f>VLOOKUP(K491,'CC Odoo'!$A$1:$E$998,4,FALSE)</f>
        <v>61</v>
      </c>
      <c r="M491" s="6" t="str">
        <f t="shared" si="120"/>
        <v>{"61": 100.0}</v>
      </c>
      <c r="N491" s="6" t="str">
        <f t="shared" si="126"/>
        <v>2010306</v>
      </c>
      <c r="O491" s="7">
        <v>45595</v>
      </c>
      <c r="P491" s="7" t="str">
        <f t="shared" si="127"/>
        <v/>
      </c>
      <c r="R491" s="6" t="str">
        <f t="shared" si="121"/>
        <v>{"</v>
      </c>
      <c r="S491" s="6" t="str">
        <f t="shared" si="122"/>
        <v>"</v>
      </c>
      <c r="T491" s="6" t="str">
        <f t="shared" si="123"/>
        <v xml:space="preserve">: </v>
      </c>
      <c r="U491" s="6" t="str">
        <f t="shared" si="124"/>
        <v>100.0</v>
      </c>
      <c r="V491" s="6" t="str">
        <f t="shared" si="125"/>
        <v>}</v>
      </c>
      <c r="X491" s="10" t="str">
        <f t="shared" si="128"/>
        <v>15%</v>
      </c>
      <c r="Y491" s="6" t="str">
        <f t="shared" si="129"/>
        <v>خصم دفعة مقدمة</v>
      </c>
      <c r="Z491" s="6">
        <f t="shared" si="130"/>
        <v>-1</v>
      </c>
      <c r="AA491" s="29">
        <f t="shared" si="131"/>
        <v>-674595</v>
      </c>
    </row>
    <row r="492" spans="1:27" x14ac:dyDescent="0.2">
      <c r="A492" s="6" t="s">
        <v>794</v>
      </c>
      <c r="B492" s="7">
        <v>45566</v>
      </c>
      <c r="C492" s="7">
        <f t="shared" si="132"/>
        <v>45566</v>
      </c>
      <c r="D492" s="7">
        <v>45596</v>
      </c>
      <c r="E492" s="7">
        <f t="shared" si="133"/>
        <v>45596</v>
      </c>
      <c r="F492" s="7">
        <f t="shared" si="134"/>
        <v>45596</v>
      </c>
      <c r="G492" s="6">
        <v>5549856</v>
      </c>
      <c r="H492" s="9">
        <f t="shared" si="119"/>
        <v>5549856</v>
      </c>
      <c r="I492" s="6" t="str">
        <f>VLOOKUP(K492,'Customers VS CC'!$A$1:$G$9999,4,FALSE)</f>
        <v>شركة شابورجي بالونجي ميد ايست المحدوده</v>
      </c>
      <c r="J492" s="6" t="str">
        <f t="shared" si="135"/>
        <v>شركة شابورجي بالونجي ميد ايست المحدوده</v>
      </c>
      <c r="K492" s="6">
        <v>10256</v>
      </c>
      <c r="L492" s="6">
        <f>VLOOKUP(K492,'CC Odoo'!$A$1:$E$998,4,FALSE)</f>
        <v>1028</v>
      </c>
      <c r="M492" s="6" t="str">
        <f t="shared" si="120"/>
        <v>{"1028": 100.0}</v>
      </c>
      <c r="N492" s="6" t="str">
        <f t="shared" si="126"/>
        <v>4010202</v>
      </c>
      <c r="O492" s="7">
        <v>45610</v>
      </c>
      <c r="P492" s="7">
        <f t="shared" si="127"/>
        <v>45610</v>
      </c>
      <c r="R492" s="6" t="str">
        <f t="shared" si="121"/>
        <v>{"</v>
      </c>
      <c r="S492" s="6" t="str">
        <f t="shared" si="122"/>
        <v>"</v>
      </c>
      <c r="T492" s="6" t="str">
        <f t="shared" si="123"/>
        <v xml:space="preserve">: </v>
      </c>
      <c r="U492" s="6" t="str">
        <f t="shared" si="124"/>
        <v>100.0</v>
      </c>
      <c r="V492" s="6" t="str">
        <f t="shared" si="125"/>
        <v>}</v>
      </c>
      <c r="X492" s="10" t="str">
        <f t="shared" si="128"/>
        <v>15%</v>
      </c>
      <c r="Y492" s="6" t="str">
        <f t="shared" si="129"/>
        <v>صنف لتسجيل موازنة المبيعات 2024</v>
      </c>
      <c r="Z492" s="6">
        <f t="shared" si="130"/>
        <v>1</v>
      </c>
      <c r="AA492" s="29">
        <f t="shared" si="131"/>
        <v>5549856</v>
      </c>
    </row>
    <row r="493" spans="1:27" x14ac:dyDescent="0.2">
      <c r="A493" s="6" t="s">
        <v>795</v>
      </c>
      <c r="B493" s="7">
        <v>45566</v>
      </c>
      <c r="C493" s="7" t="str">
        <f t="shared" si="132"/>
        <v/>
      </c>
      <c r="D493" s="7">
        <v>45596</v>
      </c>
      <c r="E493" s="7" t="str">
        <f t="shared" si="133"/>
        <v/>
      </c>
      <c r="F493" s="7" t="str">
        <f t="shared" si="134"/>
        <v/>
      </c>
      <c r="G493" s="6">
        <v>1109971.2</v>
      </c>
      <c r="H493" s="9">
        <f t="shared" si="119"/>
        <v>1109971</v>
      </c>
      <c r="I493" s="6" t="str">
        <f>VLOOKUP(K493,'Customers VS CC'!$A$1:$G$9999,4,FALSE)</f>
        <v>شركة شابورجي بالونجي ميد ايست المحدوده</v>
      </c>
      <c r="J493" s="6" t="str">
        <f t="shared" si="135"/>
        <v/>
      </c>
      <c r="K493" s="6">
        <v>10256</v>
      </c>
      <c r="L493" s="6">
        <f>VLOOKUP(K493,'CC Odoo'!$A$1:$E$998,4,FALSE)</f>
        <v>1028</v>
      </c>
      <c r="M493" s="6" t="str">
        <f t="shared" si="120"/>
        <v>{"1028": 100.0}</v>
      </c>
      <c r="N493" s="6" t="str">
        <f t="shared" si="126"/>
        <v>101011002</v>
      </c>
      <c r="O493" s="7">
        <v>45610</v>
      </c>
      <c r="P493" s="7" t="str">
        <f t="shared" si="127"/>
        <v/>
      </c>
      <c r="R493" s="6" t="str">
        <f t="shared" si="121"/>
        <v>{"</v>
      </c>
      <c r="S493" s="6" t="str">
        <f t="shared" si="122"/>
        <v>"</v>
      </c>
      <c r="T493" s="6" t="str">
        <f t="shared" si="123"/>
        <v xml:space="preserve">: </v>
      </c>
      <c r="U493" s="6" t="str">
        <f t="shared" si="124"/>
        <v>100.0</v>
      </c>
      <c r="V493" s="6" t="str">
        <f t="shared" si="125"/>
        <v>}</v>
      </c>
      <c r="X493" s="10" t="str">
        <f t="shared" si="128"/>
        <v/>
      </c>
      <c r="Y493" s="6" t="str">
        <f t="shared" si="129"/>
        <v>خصم ضمان أعمال</v>
      </c>
      <c r="Z493" s="6">
        <f t="shared" si="130"/>
        <v>-1</v>
      </c>
      <c r="AA493" s="29">
        <f t="shared" si="131"/>
        <v>-1109971</v>
      </c>
    </row>
    <row r="494" spans="1:27" x14ac:dyDescent="0.2">
      <c r="A494" s="6" t="s">
        <v>796</v>
      </c>
      <c r="B494" s="7">
        <v>45566</v>
      </c>
      <c r="C494" s="7" t="str">
        <f t="shared" si="132"/>
        <v/>
      </c>
      <c r="D494" s="7">
        <v>45596</v>
      </c>
      <c r="E494" s="7" t="str">
        <f t="shared" si="133"/>
        <v/>
      </c>
      <c r="F494" s="7" t="str">
        <f t="shared" si="134"/>
        <v/>
      </c>
      <c r="G494" s="6">
        <v>554985.6</v>
      </c>
      <c r="H494" s="9">
        <f t="shared" si="119"/>
        <v>554986</v>
      </c>
      <c r="I494" s="6" t="str">
        <f>VLOOKUP(K494,'Customers VS CC'!$A$1:$G$9999,4,FALSE)</f>
        <v>شركة شابورجي بالونجي ميد ايست المحدوده</v>
      </c>
      <c r="J494" s="6" t="str">
        <f t="shared" si="135"/>
        <v/>
      </c>
      <c r="K494" s="6">
        <v>10256</v>
      </c>
      <c r="L494" s="6">
        <f>VLOOKUP(K494,'CC Odoo'!$A$1:$E$998,4,FALSE)</f>
        <v>1028</v>
      </c>
      <c r="M494" s="6" t="str">
        <f t="shared" si="120"/>
        <v>{"1028": 100.0}</v>
      </c>
      <c r="N494" s="6" t="str">
        <f t="shared" si="126"/>
        <v>2010306</v>
      </c>
      <c r="O494" s="7">
        <v>45610</v>
      </c>
      <c r="P494" s="7" t="str">
        <f t="shared" si="127"/>
        <v/>
      </c>
      <c r="R494" s="6" t="str">
        <f t="shared" si="121"/>
        <v>{"</v>
      </c>
      <c r="S494" s="6" t="str">
        <f t="shared" si="122"/>
        <v>"</v>
      </c>
      <c r="T494" s="6" t="str">
        <f t="shared" si="123"/>
        <v xml:space="preserve">: </v>
      </c>
      <c r="U494" s="6" t="str">
        <f t="shared" si="124"/>
        <v>100.0</v>
      </c>
      <c r="V494" s="6" t="str">
        <f t="shared" si="125"/>
        <v>}</v>
      </c>
      <c r="X494" s="10" t="str">
        <f t="shared" si="128"/>
        <v>15%</v>
      </c>
      <c r="Y494" s="6" t="str">
        <f t="shared" si="129"/>
        <v>خصم دفعة مقدمة</v>
      </c>
      <c r="Z494" s="6">
        <f t="shared" si="130"/>
        <v>-1</v>
      </c>
      <c r="AA494" s="29">
        <f t="shared" si="131"/>
        <v>-554986</v>
      </c>
    </row>
    <row r="495" spans="1:27" x14ac:dyDescent="0.2">
      <c r="A495" s="6" t="s">
        <v>794</v>
      </c>
      <c r="B495" s="7">
        <v>45566</v>
      </c>
      <c r="C495" s="7">
        <f t="shared" si="132"/>
        <v>45566</v>
      </c>
      <c r="D495" s="7">
        <v>45596</v>
      </c>
      <c r="E495" s="7">
        <f t="shared" si="133"/>
        <v>45596</v>
      </c>
      <c r="F495" s="7">
        <f t="shared" si="134"/>
        <v>45596</v>
      </c>
      <c r="G495" s="6">
        <v>831414.3</v>
      </c>
      <c r="H495" s="9">
        <f t="shared" si="119"/>
        <v>831414</v>
      </c>
      <c r="I495" s="6" t="str">
        <f>VLOOKUP(K495,'Customers VS CC'!$A$1:$G$9999,4,FALSE)</f>
        <v>KAIG</v>
      </c>
      <c r="J495" s="6" t="str">
        <f t="shared" si="135"/>
        <v>KAIG</v>
      </c>
      <c r="K495" s="6">
        <v>10219</v>
      </c>
      <c r="L495" s="6">
        <f>VLOOKUP(K495,'CC Odoo'!$A$1:$E$998,4,FALSE)</f>
        <v>991</v>
      </c>
      <c r="M495" s="6" t="str">
        <f t="shared" si="120"/>
        <v>{"991": 100.0}</v>
      </c>
      <c r="N495" s="6" t="str">
        <f t="shared" si="126"/>
        <v>4010202</v>
      </c>
      <c r="O495" s="7">
        <v>45626</v>
      </c>
      <c r="P495" s="7">
        <f t="shared" si="127"/>
        <v>45626</v>
      </c>
      <c r="R495" s="6" t="str">
        <f t="shared" si="121"/>
        <v>{"</v>
      </c>
      <c r="S495" s="6" t="str">
        <f t="shared" si="122"/>
        <v>"</v>
      </c>
      <c r="T495" s="6" t="str">
        <f t="shared" si="123"/>
        <v xml:space="preserve">: </v>
      </c>
      <c r="U495" s="6" t="str">
        <f t="shared" si="124"/>
        <v>100.0</v>
      </c>
      <c r="V495" s="6" t="str">
        <f t="shared" si="125"/>
        <v>}</v>
      </c>
      <c r="X495" s="10" t="str">
        <f t="shared" si="128"/>
        <v>15%</v>
      </c>
      <c r="Y495" s="6" t="str">
        <f t="shared" si="129"/>
        <v>صنف لتسجيل موازنة المبيعات 2024</v>
      </c>
      <c r="Z495" s="6">
        <f t="shared" si="130"/>
        <v>1</v>
      </c>
      <c r="AA495" s="29">
        <f t="shared" si="131"/>
        <v>831414</v>
      </c>
    </row>
    <row r="496" spans="1:27" x14ac:dyDescent="0.2">
      <c r="A496" s="6" t="s">
        <v>795</v>
      </c>
      <c r="B496" s="7">
        <v>45566</v>
      </c>
      <c r="C496" s="7" t="str">
        <f t="shared" si="132"/>
        <v/>
      </c>
      <c r="D496" s="7">
        <v>45596</v>
      </c>
      <c r="E496" s="7" t="str">
        <f t="shared" si="133"/>
        <v/>
      </c>
      <c r="F496" s="7" t="str">
        <f t="shared" si="134"/>
        <v/>
      </c>
      <c r="G496" s="6">
        <v>207853.57500000001</v>
      </c>
      <c r="H496" s="9">
        <f t="shared" si="119"/>
        <v>207854</v>
      </c>
      <c r="I496" s="6" t="str">
        <f>VLOOKUP(K496,'Customers VS CC'!$A$1:$G$9999,4,FALSE)</f>
        <v>KAIG</v>
      </c>
      <c r="J496" s="6" t="str">
        <f t="shared" si="135"/>
        <v/>
      </c>
      <c r="K496" s="6">
        <v>10219</v>
      </c>
      <c r="L496" s="6">
        <f>VLOOKUP(K496,'CC Odoo'!$A$1:$E$998,4,FALSE)</f>
        <v>991</v>
      </c>
      <c r="M496" s="6" t="str">
        <f t="shared" si="120"/>
        <v>{"991": 100.0}</v>
      </c>
      <c r="N496" s="6" t="str">
        <f t="shared" si="126"/>
        <v>101011002</v>
      </c>
      <c r="O496" s="7">
        <v>45626</v>
      </c>
      <c r="P496" s="7" t="str">
        <f t="shared" si="127"/>
        <v/>
      </c>
      <c r="R496" s="6" t="str">
        <f t="shared" si="121"/>
        <v>{"</v>
      </c>
      <c r="S496" s="6" t="str">
        <f t="shared" si="122"/>
        <v>"</v>
      </c>
      <c r="T496" s="6" t="str">
        <f t="shared" si="123"/>
        <v xml:space="preserve">: </v>
      </c>
      <c r="U496" s="6" t="str">
        <f t="shared" si="124"/>
        <v>100.0</v>
      </c>
      <c r="V496" s="6" t="str">
        <f t="shared" si="125"/>
        <v>}</v>
      </c>
      <c r="X496" s="10" t="str">
        <f t="shared" si="128"/>
        <v/>
      </c>
      <c r="Y496" s="6" t="str">
        <f t="shared" si="129"/>
        <v>خصم ضمان أعمال</v>
      </c>
      <c r="Z496" s="6">
        <f t="shared" si="130"/>
        <v>-1</v>
      </c>
      <c r="AA496" s="29">
        <f t="shared" si="131"/>
        <v>-207854</v>
      </c>
    </row>
    <row r="497" spans="1:27" x14ac:dyDescent="0.2">
      <c r="A497" s="6" t="s">
        <v>796</v>
      </c>
      <c r="B497" s="7">
        <v>45566</v>
      </c>
      <c r="C497" s="7" t="str">
        <f t="shared" si="132"/>
        <v/>
      </c>
      <c r="D497" s="7">
        <v>45596</v>
      </c>
      <c r="E497" s="7" t="str">
        <f t="shared" si="133"/>
        <v/>
      </c>
      <c r="F497" s="7" t="str">
        <f t="shared" si="134"/>
        <v/>
      </c>
      <c r="G497" s="6">
        <v>83141.430000000008</v>
      </c>
      <c r="H497" s="9">
        <f t="shared" si="119"/>
        <v>83141</v>
      </c>
      <c r="I497" s="6" t="str">
        <f>VLOOKUP(K497,'Customers VS CC'!$A$1:$G$9999,4,FALSE)</f>
        <v>KAIG</v>
      </c>
      <c r="J497" s="6" t="str">
        <f t="shared" si="135"/>
        <v/>
      </c>
      <c r="K497" s="6">
        <v>10219</v>
      </c>
      <c r="L497" s="6">
        <f>VLOOKUP(K497,'CC Odoo'!$A$1:$E$998,4,FALSE)</f>
        <v>991</v>
      </c>
      <c r="M497" s="6" t="str">
        <f t="shared" si="120"/>
        <v>{"991": 100.0}</v>
      </c>
      <c r="N497" s="6" t="str">
        <f t="shared" si="126"/>
        <v>2010306</v>
      </c>
      <c r="O497" s="7">
        <v>45626</v>
      </c>
      <c r="P497" s="7" t="str">
        <f t="shared" si="127"/>
        <v/>
      </c>
      <c r="R497" s="6" t="str">
        <f t="shared" si="121"/>
        <v>{"</v>
      </c>
      <c r="S497" s="6" t="str">
        <f t="shared" si="122"/>
        <v>"</v>
      </c>
      <c r="T497" s="6" t="str">
        <f t="shared" si="123"/>
        <v xml:space="preserve">: </v>
      </c>
      <c r="U497" s="6" t="str">
        <f t="shared" si="124"/>
        <v>100.0</v>
      </c>
      <c r="V497" s="6" t="str">
        <f t="shared" si="125"/>
        <v>}</v>
      </c>
      <c r="X497" s="10" t="str">
        <f t="shared" si="128"/>
        <v>15%</v>
      </c>
      <c r="Y497" s="6" t="str">
        <f t="shared" si="129"/>
        <v>خصم دفعة مقدمة</v>
      </c>
      <c r="Z497" s="6">
        <f t="shared" si="130"/>
        <v>-1</v>
      </c>
      <c r="AA497" s="29">
        <f t="shared" si="131"/>
        <v>-83141</v>
      </c>
    </row>
    <row r="498" spans="1:27" x14ac:dyDescent="0.2">
      <c r="A498" s="6" t="s">
        <v>794</v>
      </c>
      <c r="B498" s="7">
        <v>45566</v>
      </c>
      <c r="C498" s="7">
        <f t="shared" si="132"/>
        <v>45566</v>
      </c>
      <c r="D498" s="7">
        <v>45596</v>
      </c>
      <c r="E498" s="7">
        <f t="shared" si="133"/>
        <v>45596</v>
      </c>
      <c r="F498" s="7">
        <f t="shared" si="134"/>
        <v>45596</v>
      </c>
      <c r="G498" s="6">
        <v>1292078.6370000001</v>
      </c>
      <c r="H498" s="9">
        <f t="shared" si="119"/>
        <v>1292079</v>
      </c>
      <c r="I498" s="6" t="str">
        <f>VLOOKUP(K498,'Customers VS CC'!$A$1:$G$9999,4,FALSE)</f>
        <v>AL mishraq project - saudico-Aluminum</v>
      </c>
      <c r="J498" s="6" t="str">
        <f t="shared" si="135"/>
        <v>AL mishraq project - saudico-Aluminum</v>
      </c>
      <c r="K498" s="6">
        <v>10254</v>
      </c>
      <c r="L498" s="6">
        <f>VLOOKUP(K498,'CC Odoo'!$A$1:$E$998,4,FALSE)</f>
        <v>1026</v>
      </c>
      <c r="M498" s="6" t="str">
        <f t="shared" si="120"/>
        <v>{"1026": 100.0}</v>
      </c>
      <c r="N498" s="6" t="str">
        <f t="shared" si="126"/>
        <v>4010202</v>
      </c>
      <c r="O498" s="7">
        <v>45641</v>
      </c>
      <c r="P498" s="7">
        <f t="shared" si="127"/>
        <v>45641</v>
      </c>
      <c r="R498" s="6" t="str">
        <f t="shared" si="121"/>
        <v>{"</v>
      </c>
      <c r="S498" s="6" t="str">
        <f t="shared" si="122"/>
        <v>"</v>
      </c>
      <c r="T498" s="6" t="str">
        <f t="shared" si="123"/>
        <v xml:space="preserve">: </v>
      </c>
      <c r="U498" s="6" t="str">
        <f t="shared" si="124"/>
        <v>100.0</v>
      </c>
      <c r="V498" s="6" t="str">
        <f t="shared" si="125"/>
        <v>}</v>
      </c>
      <c r="X498" s="10" t="str">
        <f t="shared" si="128"/>
        <v>15%</v>
      </c>
      <c r="Y498" s="6" t="str">
        <f t="shared" si="129"/>
        <v>صنف لتسجيل موازنة المبيعات 2024</v>
      </c>
      <c r="Z498" s="6">
        <f t="shared" si="130"/>
        <v>1</v>
      </c>
      <c r="AA498" s="29">
        <f t="shared" si="131"/>
        <v>1292079</v>
      </c>
    </row>
    <row r="499" spans="1:27" x14ac:dyDescent="0.2">
      <c r="A499" s="6" t="s">
        <v>795</v>
      </c>
      <c r="B499" s="7">
        <v>45566</v>
      </c>
      <c r="C499" s="7" t="str">
        <f t="shared" si="132"/>
        <v/>
      </c>
      <c r="D499" s="7">
        <v>45596</v>
      </c>
      <c r="E499" s="7" t="str">
        <f t="shared" si="133"/>
        <v/>
      </c>
      <c r="F499" s="7" t="str">
        <f t="shared" si="134"/>
        <v/>
      </c>
      <c r="G499" s="6">
        <v>258415.72740000003</v>
      </c>
      <c r="H499" s="9">
        <f t="shared" si="119"/>
        <v>258416</v>
      </c>
      <c r="I499" s="6" t="str">
        <f>VLOOKUP(K499,'Customers VS CC'!$A$1:$G$9999,4,FALSE)</f>
        <v>AL mishraq project - saudico-Aluminum</v>
      </c>
      <c r="J499" s="6" t="str">
        <f t="shared" si="135"/>
        <v/>
      </c>
      <c r="K499" s="6">
        <v>10254</v>
      </c>
      <c r="L499" s="6">
        <f>VLOOKUP(K499,'CC Odoo'!$A$1:$E$998,4,FALSE)</f>
        <v>1026</v>
      </c>
      <c r="M499" s="6" t="str">
        <f t="shared" si="120"/>
        <v>{"1026": 100.0}</v>
      </c>
      <c r="N499" s="6" t="str">
        <f t="shared" si="126"/>
        <v>101011002</v>
      </c>
      <c r="O499" s="7">
        <v>45641</v>
      </c>
      <c r="P499" s="7" t="str">
        <f t="shared" si="127"/>
        <v/>
      </c>
      <c r="R499" s="6" t="str">
        <f t="shared" si="121"/>
        <v>{"</v>
      </c>
      <c r="S499" s="6" t="str">
        <f t="shared" si="122"/>
        <v>"</v>
      </c>
      <c r="T499" s="6" t="str">
        <f t="shared" si="123"/>
        <v xml:space="preserve">: </v>
      </c>
      <c r="U499" s="6" t="str">
        <f t="shared" si="124"/>
        <v>100.0</v>
      </c>
      <c r="V499" s="6" t="str">
        <f t="shared" si="125"/>
        <v>}</v>
      </c>
      <c r="X499" s="10" t="str">
        <f t="shared" si="128"/>
        <v/>
      </c>
      <c r="Y499" s="6" t="str">
        <f t="shared" si="129"/>
        <v>خصم ضمان أعمال</v>
      </c>
      <c r="Z499" s="6">
        <f t="shared" si="130"/>
        <v>-1</v>
      </c>
      <c r="AA499" s="29">
        <f t="shared" si="131"/>
        <v>-258416</v>
      </c>
    </row>
    <row r="500" spans="1:27" x14ac:dyDescent="0.2">
      <c r="A500" s="6" t="s">
        <v>796</v>
      </c>
      <c r="B500" s="7">
        <v>45566</v>
      </c>
      <c r="C500" s="7" t="str">
        <f t="shared" si="132"/>
        <v/>
      </c>
      <c r="D500" s="7">
        <v>45596</v>
      </c>
      <c r="E500" s="7" t="str">
        <f t="shared" si="133"/>
        <v/>
      </c>
      <c r="F500" s="7" t="str">
        <f t="shared" si="134"/>
        <v/>
      </c>
      <c r="G500" s="6">
        <v>129207.86370000002</v>
      </c>
      <c r="H500" s="9">
        <f t="shared" si="119"/>
        <v>129208</v>
      </c>
      <c r="I500" s="6" t="str">
        <f>VLOOKUP(K500,'Customers VS CC'!$A$1:$G$9999,4,FALSE)</f>
        <v>AL mishraq project - saudico-Aluminum</v>
      </c>
      <c r="J500" s="6" t="str">
        <f t="shared" si="135"/>
        <v/>
      </c>
      <c r="K500" s="6">
        <v>10254</v>
      </c>
      <c r="L500" s="6">
        <f>VLOOKUP(K500,'CC Odoo'!$A$1:$E$998,4,FALSE)</f>
        <v>1026</v>
      </c>
      <c r="M500" s="6" t="str">
        <f t="shared" si="120"/>
        <v>{"1026": 100.0}</v>
      </c>
      <c r="N500" s="6" t="str">
        <f t="shared" si="126"/>
        <v>2010306</v>
      </c>
      <c r="O500" s="7">
        <v>45641</v>
      </c>
      <c r="P500" s="7" t="str">
        <f t="shared" si="127"/>
        <v/>
      </c>
      <c r="R500" s="6" t="str">
        <f t="shared" si="121"/>
        <v>{"</v>
      </c>
      <c r="S500" s="6" t="str">
        <f t="shared" si="122"/>
        <v>"</v>
      </c>
      <c r="T500" s="6" t="str">
        <f t="shared" si="123"/>
        <v xml:space="preserve">: </v>
      </c>
      <c r="U500" s="6" t="str">
        <f t="shared" si="124"/>
        <v>100.0</v>
      </c>
      <c r="V500" s="6" t="str">
        <f t="shared" si="125"/>
        <v>}</v>
      </c>
      <c r="X500" s="10" t="str">
        <f t="shared" si="128"/>
        <v>15%</v>
      </c>
      <c r="Y500" s="6" t="str">
        <f t="shared" si="129"/>
        <v>خصم دفعة مقدمة</v>
      </c>
      <c r="Z500" s="6">
        <f t="shared" si="130"/>
        <v>-1</v>
      </c>
      <c r="AA500" s="29">
        <f t="shared" si="131"/>
        <v>-129208</v>
      </c>
    </row>
    <row r="501" spans="1:27" x14ac:dyDescent="0.2">
      <c r="A501" s="6" t="s">
        <v>794</v>
      </c>
      <c r="B501" s="7">
        <v>45566</v>
      </c>
      <c r="C501" s="7">
        <f t="shared" si="132"/>
        <v>45566</v>
      </c>
      <c r="D501" s="7">
        <v>45596</v>
      </c>
      <c r="E501" s="7">
        <f t="shared" si="133"/>
        <v>45596</v>
      </c>
      <c r="F501" s="7">
        <f t="shared" si="134"/>
        <v>45596</v>
      </c>
      <c r="G501" s="6">
        <v>1247254.32</v>
      </c>
      <c r="H501" s="9">
        <f t="shared" si="119"/>
        <v>1247254</v>
      </c>
      <c r="I501" s="6" t="str">
        <f>VLOOKUP(K501,'Customers VS CC'!$A$1:$G$9999,4,FALSE)</f>
        <v>AL mishraq project - saudico-Steel</v>
      </c>
      <c r="J501" s="6" t="str">
        <f t="shared" si="135"/>
        <v>AL mishraq project - saudico-Steel</v>
      </c>
      <c r="K501" s="6">
        <v>10253</v>
      </c>
      <c r="L501" s="6">
        <f>VLOOKUP(K501,'CC Odoo'!$A$1:$E$998,4,FALSE)</f>
        <v>1025</v>
      </c>
      <c r="M501" s="6" t="str">
        <f t="shared" si="120"/>
        <v>{"1025": 100.0}</v>
      </c>
      <c r="N501" s="6" t="str">
        <f t="shared" si="126"/>
        <v>4010202</v>
      </c>
      <c r="O501" s="7">
        <v>45641</v>
      </c>
      <c r="P501" s="7">
        <f t="shared" si="127"/>
        <v>45641</v>
      </c>
      <c r="R501" s="6" t="str">
        <f t="shared" si="121"/>
        <v>{"</v>
      </c>
      <c r="S501" s="6" t="str">
        <f t="shared" si="122"/>
        <v>"</v>
      </c>
      <c r="T501" s="6" t="str">
        <f t="shared" si="123"/>
        <v xml:space="preserve">: </v>
      </c>
      <c r="U501" s="6" t="str">
        <f t="shared" si="124"/>
        <v>100.0</v>
      </c>
      <c r="V501" s="6" t="str">
        <f t="shared" si="125"/>
        <v>}</v>
      </c>
      <c r="X501" s="10" t="str">
        <f t="shared" si="128"/>
        <v>15%</v>
      </c>
      <c r="Y501" s="6" t="str">
        <f t="shared" si="129"/>
        <v>صنف لتسجيل موازنة المبيعات 2024</v>
      </c>
      <c r="Z501" s="6">
        <f t="shared" si="130"/>
        <v>1</v>
      </c>
      <c r="AA501" s="29">
        <f t="shared" si="131"/>
        <v>1247254</v>
      </c>
    </row>
    <row r="502" spans="1:27" x14ac:dyDescent="0.2">
      <c r="A502" s="6" t="s">
        <v>795</v>
      </c>
      <c r="B502" s="7">
        <v>45566</v>
      </c>
      <c r="C502" s="7" t="str">
        <f t="shared" si="132"/>
        <v/>
      </c>
      <c r="D502" s="7">
        <v>45596</v>
      </c>
      <c r="E502" s="7" t="str">
        <f t="shared" si="133"/>
        <v/>
      </c>
      <c r="F502" s="7" t="str">
        <f t="shared" si="134"/>
        <v/>
      </c>
      <c r="G502" s="6">
        <v>498901.72800000006</v>
      </c>
      <c r="H502" s="9">
        <f t="shared" si="119"/>
        <v>498902</v>
      </c>
      <c r="I502" s="6" t="str">
        <f>VLOOKUP(K502,'Customers VS CC'!$A$1:$G$9999,4,FALSE)</f>
        <v>AL mishraq project - saudico-Steel</v>
      </c>
      <c r="J502" s="6" t="str">
        <f t="shared" si="135"/>
        <v/>
      </c>
      <c r="K502" s="6">
        <v>10253</v>
      </c>
      <c r="L502" s="6">
        <f>VLOOKUP(K502,'CC Odoo'!$A$1:$E$998,4,FALSE)</f>
        <v>1025</v>
      </c>
      <c r="M502" s="6" t="str">
        <f t="shared" si="120"/>
        <v>{"1025": 100.0}</v>
      </c>
      <c r="N502" s="6" t="str">
        <f t="shared" si="126"/>
        <v>101011002</v>
      </c>
      <c r="O502" s="7">
        <v>45641</v>
      </c>
      <c r="P502" s="7" t="str">
        <f t="shared" si="127"/>
        <v/>
      </c>
      <c r="R502" s="6" t="str">
        <f t="shared" si="121"/>
        <v>{"</v>
      </c>
      <c r="S502" s="6" t="str">
        <f t="shared" si="122"/>
        <v>"</v>
      </c>
      <c r="T502" s="6" t="str">
        <f t="shared" si="123"/>
        <v xml:space="preserve">: </v>
      </c>
      <c r="U502" s="6" t="str">
        <f t="shared" si="124"/>
        <v>100.0</v>
      </c>
      <c r="V502" s="6" t="str">
        <f t="shared" si="125"/>
        <v>}</v>
      </c>
      <c r="X502" s="10" t="str">
        <f t="shared" si="128"/>
        <v/>
      </c>
      <c r="Y502" s="6" t="str">
        <f t="shared" si="129"/>
        <v>خصم ضمان أعمال</v>
      </c>
      <c r="Z502" s="6">
        <f t="shared" si="130"/>
        <v>-1</v>
      </c>
      <c r="AA502" s="29">
        <f t="shared" si="131"/>
        <v>-498902</v>
      </c>
    </row>
    <row r="503" spans="1:27" x14ac:dyDescent="0.2">
      <c r="A503" s="6" t="s">
        <v>796</v>
      </c>
      <c r="B503" s="7">
        <v>45566</v>
      </c>
      <c r="C503" s="7" t="str">
        <f t="shared" si="132"/>
        <v/>
      </c>
      <c r="D503" s="7">
        <v>45596</v>
      </c>
      <c r="E503" s="7" t="str">
        <f t="shared" si="133"/>
        <v/>
      </c>
      <c r="F503" s="7" t="str">
        <f t="shared" si="134"/>
        <v/>
      </c>
      <c r="G503" s="6">
        <v>124725.43200000002</v>
      </c>
      <c r="H503" s="9">
        <f t="shared" si="119"/>
        <v>124725</v>
      </c>
      <c r="I503" s="6" t="str">
        <f>VLOOKUP(K503,'Customers VS CC'!$A$1:$G$9999,4,FALSE)</f>
        <v>AL mishraq project - saudico-Steel</v>
      </c>
      <c r="J503" s="6" t="str">
        <f t="shared" si="135"/>
        <v/>
      </c>
      <c r="K503" s="6">
        <v>10253</v>
      </c>
      <c r="L503" s="6">
        <f>VLOOKUP(K503,'CC Odoo'!$A$1:$E$998,4,FALSE)</f>
        <v>1025</v>
      </c>
      <c r="M503" s="6" t="str">
        <f t="shared" si="120"/>
        <v>{"1025": 100.0}</v>
      </c>
      <c r="N503" s="6" t="str">
        <f t="shared" si="126"/>
        <v>2010306</v>
      </c>
      <c r="O503" s="7">
        <v>45641</v>
      </c>
      <c r="P503" s="7" t="str">
        <f t="shared" si="127"/>
        <v/>
      </c>
      <c r="R503" s="6" t="str">
        <f t="shared" si="121"/>
        <v>{"</v>
      </c>
      <c r="S503" s="6" t="str">
        <f t="shared" si="122"/>
        <v>"</v>
      </c>
      <c r="T503" s="6" t="str">
        <f t="shared" si="123"/>
        <v xml:space="preserve">: </v>
      </c>
      <c r="U503" s="6" t="str">
        <f t="shared" si="124"/>
        <v>100.0</v>
      </c>
      <c r="V503" s="6" t="str">
        <f t="shared" si="125"/>
        <v>}</v>
      </c>
      <c r="X503" s="10" t="str">
        <f t="shared" si="128"/>
        <v>15%</v>
      </c>
      <c r="Y503" s="6" t="str">
        <f t="shared" si="129"/>
        <v>خصم دفعة مقدمة</v>
      </c>
      <c r="Z503" s="6">
        <f t="shared" si="130"/>
        <v>-1</v>
      </c>
      <c r="AA503" s="29">
        <f t="shared" si="131"/>
        <v>-124725</v>
      </c>
    </row>
    <row r="504" spans="1:27" x14ac:dyDescent="0.2">
      <c r="A504" s="6" t="s">
        <v>794</v>
      </c>
      <c r="B504" s="7">
        <v>45566</v>
      </c>
      <c r="C504" s="7">
        <f t="shared" si="132"/>
        <v>45566</v>
      </c>
      <c r="D504" s="7">
        <v>45596</v>
      </c>
      <c r="E504" s="7">
        <f t="shared" si="133"/>
        <v>45596</v>
      </c>
      <c r="F504" s="7">
        <f t="shared" si="134"/>
        <v>45596</v>
      </c>
      <c r="G504" s="6">
        <v>2100000</v>
      </c>
      <c r="H504" s="9">
        <f t="shared" si="119"/>
        <v>2100000</v>
      </c>
      <c r="I504" s="6" t="str">
        <f>VLOOKUP(K504,'Customers VS CC'!$A$1:$G$9999,4,FALSE)</f>
        <v>شركة نسما للصناعات المتحدة</v>
      </c>
      <c r="J504" s="6" t="str">
        <f t="shared" si="135"/>
        <v>شركة نسما للصناعات المتحدة</v>
      </c>
      <c r="K504" s="6">
        <v>10995</v>
      </c>
      <c r="L504" s="6">
        <f>VLOOKUP(K504,'CC Odoo'!$A$1:$E$998,4,FALSE)</f>
        <v>1108</v>
      </c>
      <c r="M504" s="6" t="str">
        <f t="shared" si="120"/>
        <v>{"1108": 100.0}</v>
      </c>
      <c r="N504" s="6" t="str">
        <f t="shared" si="126"/>
        <v>4010202</v>
      </c>
      <c r="O504" s="7">
        <v>45626</v>
      </c>
      <c r="P504" s="7">
        <f t="shared" si="127"/>
        <v>45626</v>
      </c>
      <c r="R504" s="6" t="str">
        <f t="shared" si="121"/>
        <v>{"</v>
      </c>
      <c r="S504" s="6" t="str">
        <f t="shared" si="122"/>
        <v>"</v>
      </c>
      <c r="T504" s="6" t="str">
        <f t="shared" si="123"/>
        <v xml:space="preserve">: </v>
      </c>
      <c r="U504" s="6" t="str">
        <f t="shared" si="124"/>
        <v>100.0</v>
      </c>
      <c r="V504" s="6" t="str">
        <f t="shared" si="125"/>
        <v>}</v>
      </c>
      <c r="X504" s="10" t="str">
        <f t="shared" si="128"/>
        <v>15%</v>
      </c>
      <c r="Y504" s="6" t="str">
        <f t="shared" si="129"/>
        <v>صنف لتسجيل موازنة المبيعات 2024</v>
      </c>
      <c r="Z504" s="6">
        <f t="shared" si="130"/>
        <v>1</v>
      </c>
      <c r="AA504" s="29">
        <f t="shared" si="131"/>
        <v>2100000</v>
      </c>
    </row>
    <row r="505" spans="1:27" x14ac:dyDescent="0.2">
      <c r="A505" s="6" t="s">
        <v>794</v>
      </c>
      <c r="B505" s="7">
        <v>45566</v>
      </c>
      <c r="C505" s="7">
        <f t="shared" si="132"/>
        <v>45566</v>
      </c>
      <c r="D505" s="7">
        <v>45596</v>
      </c>
      <c r="E505" s="7">
        <f t="shared" si="133"/>
        <v>45596</v>
      </c>
      <c r="F505" s="7">
        <f t="shared" si="134"/>
        <v>45596</v>
      </c>
      <c r="G505" s="6">
        <v>1975047</v>
      </c>
      <c r="H505" s="9">
        <f t="shared" si="119"/>
        <v>1975047</v>
      </c>
      <c r="I505" s="6" t="str">
        <f>VLOOKUP(K505,'Customers VS CC'!$A$1:$G$9999,4,FALSE)</f>
        <v>THE RED SEA REAL ESTATE COMPANY</v>
      </c>
      <c r="J505" s="6" t="str">
        <f t="shared" si="135"/>
        <v>THE RED SEA REAL ESTATE COMPANY</v>
      </c>
      <c r="K505" s="6">
        <v>10259</v>
      </c>
      <c r="L505" s="6">
        <f>VLOOKUP(K505,'CC Odoo'!$A$1:$E$998,4,FALSE)</f>
        <v>1031</v>
      </c>
      <c r="M505" s="6" t="str">
        <f t="shared" si="120"/>
        <v>{"1031": 100.0}</v>
      </c>
      <c r="N505" s="6" t="str">
        <f t="shared" si="126"/>
        <v>4010202</v>
      </c>
      <c r="O505" s="7">
        <v>45626</v>
      </c>
      <c r="P505" s="7">
        <f t="shared" si="127"/>
        <v>45626</v>
      </c>
      <c r="R505" s="6" t="str">
        <f t="shared" si="121"/>
        <v>{"</v>
      </c>
      <c r="S505" s="6" t="str">
        <f t="shared" si="122"/>
        <v>"</v>
      </c>
      <c r="T505" s="6" t="str">
        <f t="shared" si="123"/>
        <v xml:space="preserve">: </v>
      </c>
      <c r="U505" s="6" t="str">
        <f t="shared" si="124"/>
        <v>100.0</v>
      </c>
      <c r="V505" s="6" t="str">
        <f t="shared" si="125"/>
        <v>}</v>
      </c>
      <c r="X505" s="10" t="str">
        <f t="shared" si="128"/>
        <v>15%</v>
      </c>
      <c r="Y505" s="6" t="str">
        <f t="shared" si="129"/>
        <v>صنف لتسجيل موازنة المبيعات 2024</v>
      </c>
      <c r="Z505" s="6">
        <f t="shared" si="130"/>
        <v>1</v>
      </c>
      <c r="AA505" s="29">
        <f t="shared" si="131"/>
        <v>1975047</v>
      </c>
    </row>
    <row r="506" spans="1:27" x14ac:dyDescent="0.2">
      <c r="A506" s="6" t="s">
        <v>795</v>
      </c>
      <c r="B506" s="7">
        <v>45566</v>
      </c>
      <c r="C506" s="7" t="str">
        <f t="shared" si="132"/>
        <v/>
      </c>
      <c r="D506" s="7">
        <v>45596</v>
      </c>
      <c r="E506" s="7" t="str">
        <f t="shared" si="133"/>
        <v/>
      </c>
      <c r="F506" s="7" t="str">
        <f t="shared" si="134"/>
        <v/>
      </c>
      <c r="G506" s="6">
        <v>197504.7</v>
      </c>
      <c r="H506" s="9">
        <f t="shared" si="119"/>
        <v>197505</v>
      </c>
      <c r="I506" s="6" t="str">
        <f>VLOOKUP(K506,'Customers VS CC'!$A$1:$G$9999,4,FALSE)</f>
        <v>THE RED SEA REAL ESTATE COMPANY</v>
      </c>
      <c r="J506" s="6" t="str">
        <f t="shared" si="135"/>
        <v/>
      </c>
      <c r="K506" s="6">
        <v>10259</v>
      </c>
      <c r="L506" s="6">
        <f>VLOOKUP(K506,'CC Odoo'!$A$1:$E$998,4,FALSE)</f>
        <v>1031</v>
      </c>
      <c r="M506" s="6" t="str">
        <f t="shared" si="120"/>
        <v>{"1031": 100.0}</v>
      </c>
      <c r="N506" s="6" t="str">
        <f t="shared" si="126"/>
        <v>101011002</v>
      </c>
      <c r="O506" s="7">
        <v>45626</v>
      </c>
      <c r="P506" s="7" t="str">
        <f t="shared" si="127"/>
        <v/>
      </c>
      <c r="R506" s="6" t="str">
        <f t="shared" si="121"/>
        <v>{"</v>
      </c>
      <c r="S506" s="6" t="str">
        <f t="shared" si="122"/>
        <v>"</v>
      </c>
      <c r="T506" s="6" t="str">
        <f t="shared" si="123"/>
        <v xml:space="preserve">: </v>
      </c>
      <c r="U506" s="6" t="str">
        <f t="shared" si="124"/>
        <v>100.0</v>
      </c>
      <c r="V506" s="6" t="str">
        <f t="shared" si="125"/>
        <v>}</v>
      </c>
      <c r="X506" s="10" t="str">
        <f t="shared" si="128"/>
        <v/>
      </c>
      <c r="Y506" s="6" t="str">
        <f t="shared" si="129"/>
        <v>خصم ضمان أعمال</v>
      </c>
      <c r="Z506" s="6">
        <f t="shared" si="130"/>
        <v>-1</v>
      </c>
      <c r="AA506" s="29">
        <f t="shared" si="131"/>
        <v>-197505</v>
      </c>
    </row>
    <row r="507" spans="1:27" x14ac:dyDescent="0.2">
      <c r="A507" s="6" t="s">
        <v>796</v>
      </c>
      <c r="B507" s="7">
        <v>45566</v>
      </c>
      <c r="C507" s="7" t="str">
        <f t="shared" si="132"/>
        <v/>
      </c>
      <c r="D507" s="7">
        <v>45596</v>
      </c>
      <c r="E507" s="7" t="str">
        <f t="shared" si="133"/>
        <v/>
      </c>
      <c r="F507" s="7" t="str">
        <f t="shared" si="134"/>
        <v/>
      </c>
      <c r="G507" s="6">
        <v>19750.47</v>
      </c>
      <c r="H507" s="9">
        <f t="shared" si="119"/>
        <v>19750</v>
      </c>
      <c r="I507" s="6" t="str">
        <f>VLOOKUP(K507,'Customers VS CC'!$A$1:$G$9999,4,FALSE)</f>
        <v>THE RED SEA REAL ESTATE COMPANY</v>
      </c>
      <c r="J507" s="6" t="str">
        <f t="shared" si="135"/>
        <v/>
      </c>
      <c r="K507" s="6">
        <v>10259</v>
      </c>
      <c r="L507" s="6">
        <f>VLOOKUP(K507,'CC Odoo'!$A$1:$E$998,4,FALSE)</f>
        <v>1031</v>
      </c>
      <c r="M507" s="6" t="str">
        <f t="shared" si="120"/>
        <v>{"1031": 100.0}</v>
      </c>
      <c r="N507" s="6" t="str">
        <f t="shared" si="126"/>
        <v>2010306</v>
      </c>
      <c r="O507" s="7">
        <v>45626</v>
      </c>
      <c r="P507" s="7" t="str">
        <f t="shared" si="127"/>
        <v/>
      </c>
      <c r="R507" s="6" t="str">
        <f t="shared" si="121"/>
        <v>{"</v>
      </c>
      <c r="S507" s="6" t="str">
        <f t="shared" si="122"/>
        <v>"</v>
      </c>
      <c r="T507" s="6" t="str">
        <f t="shared" si="123"/>
        <v xml:space="preserve">: </v>
      </c>
      <c r="U507" s="6" t="str">
        <f t="shared" si="124"/>
        <v>100.0</v>
      </c>
      <c r="V507" s="6" t="str">
        <f t="shared" si="125"/>
        <v>}</v>
      </c>
      <c r="X507" s="10" t="str">
        <f t="shared" si="128"/>
        <v>15%</v>
      </c>
      <c r="Y507" s="6" t="str">
        <f t="shared" si="129"/>
        <v>خصم دفعة مقدمة</v>
      </c>
      <c r="Z507" s="6">
        <f t="shared" si="130"/>
        <v>-1</v>
      </c>
      <c r="AA507" s="29">
        <f t="shared" si="131"/>
        <v>-19750</v>
      </c>
    </row>
    <row r="508" spans="1:27" x14ac:dyDescent="0.2">
      <c r="A508" s="6" t="s">
        <v>794</v>
      </c>
      <c r="B508" s="7">
        <v>45566</v>
      </c>
      <c r="C508" s="7">
        <f t="shared" si="132"/>
        <v>45566</v>
      </c>
      <c r="D508" s="7">
        <v>45596</v>
      </c>
      <c r="E508" s="7">
        <f t="shared" si="133"/>
        <v>45596</v>
      </c>
      <c r="F508" s="7">
        <f t="shared" si="134"/>
        <v>45596</v>
      </c>
      <c r="G508" s="6">
        <v>1290000</v>
      </c>
      <c r="H508" s="9">
        <f t="shared" si="119"/>
        <v>1290000</v>
      </c>
      <c r="I508" s="6" t="str">
        <f>VLOOKUP(K508,'Customers VS CC'!$A$1:$G$9999,4,FALSE)</f>
        <v>Orient Construction Company</v>
      </c>
      <c r="J508" s="6" t="str">
        <f t="shared" si="135"/>
        <v>Orient Construction Company</v>
      </c>
      <c r="K508" s="6">
        <v>10249</v>
      </c>
      <c r="L508" s="6">
        <f>VLOOKUP(K508,'CC Odoo'!$A$1:$E$998,4,FALSE)</f>
        <v>1021</v>
      </c>
      <c r="M508" s="6" t="str">
        <f t="shared" si="120"/>
        <v>{"1021": 100.0}</v>
      </c>
      <c r="N508" s="6" t="str">
        <f t="shared" si="126"/>
        <v>4010202</v>
      </c>
      <c r="O508" s="7">
        <v>45617</v>
      </c>
      <c r="P508" s="7">
        <f t="shared" si="127"/>
        <v>45617</v>
      </c>
      <c r="R508" s="6" t="str">
        <f t="shared" si="121"/>
        <v>{"</v>
      </c>
      <c r="S508" s="6" t="str">
        <f t="shared" si="122"/>
        <v>"</v>
      </c>
      <c r="T508" s="6" t="str">
        <f t="shared" si="123"/>
        <v xml:space="preserve">: </v>
      </c>
      <c r="U508" s="6" t="str">
        <f t="shared" si="124"/>
        <v>100.0</v>
      </c>
      <c r="V508" s="6" t="str">
        <f t="shared" si="125"/>
        <v>}</v>
      </c>
      <c r="X508" s="10" t="str">
        <f t="shared" si="128"/>
        <v>15%</v>
      </c>
      <c r="Y508" s="6" t="str">
        <f t="shared" si="129"/>
        <v>صنف لتسجيل موازنة المبيعات 2024</v>
      </c>
      <c r="Z508" s="6">
        <f t="shared" si="130"/>
        <v>1</v>
      </c>
      <c r="AA508" s="29">
        <f t="shared" si="131"/>
        <v>1290000</v>
      </c>
    </row>
    <row r="509" spans="1:27" x14ac:dyDescent="0.2">
      <c r="A509" s="6" t="s">
        <v>795</v>
      </c>
      <c r="B509" s="7">
        <v>45566</v>
      </c>
      <c r="C509" s="7" t="str">
        <f t="shared" si="132"/>
        <v/>
      </c>
      <c r="D509" s="7">
        <v>45596</v>
      </c>
      <c r="E509" s="7" t="str">
        <f t="shared" si="133"/>
        <v/>
      </c>
      <c r="F509" s="7" t="str">
        <f t="shared" si="134"/>
        <v/>
      </c>
      <c r="G509" s="6">
        <v>193500</v>
      </c>
      <c r="H509" s="9">
        <f t="shared" si="119"/>
        <v>193500</v>
      </c>
      <c r="I509" s="6" t="str">
        <f>VLOOKUP(K509,'Customers VS CC'!$A$1:$G$9999,4,FALSE)</f>
        <v>Orient Construction Company</v>
      </c>
      <c r="J509" s="6" t="str">
        <f t="shared" si="135"/>
        <v/>
      </c>
      <c r="K509" s="6">
        <v>10249</v>
      </c>
      <c r="L509" s="6">
        <f>VLOOKUP(K509,'CC Odoo'!$A$1:$E$998,4,FALSE)</f>
        <v>1021</v>
      </c>
      <c r="M509" s="6" t="str">
        <f t="shared" si="120"/>
        <v>{"1021": 100.0}</v>
      </c>
      <c r="N509" s="6" t="str">
        <f t="shared" si="126"/>
        <v>101011002</v>
      </c>
      <c r="O509" s="7">
        <v>45617</v>
      </c>
      <c r="P509" s="7" t="str">
        <f t="shared" si="127"/>
        <v/>
      </c>
      <c r="R509" s="6" t="str">
        <f t="shared" si="121"/>
        <v>{"</v>
      </c>
      <c r="S509" s="6" t="str">
        <f t="shared" si="122"/>
        <v>"</v>
      </c>
      <c r="T509" s="6" t="str">
        <f t="shared" si="123"/>
        <v xml:space="preserve">: </v>
      </c>
      <c r="U509" s="6" t="str">
        <f t="shared" si="124"/>
        <v>100.0</v>
      </c>
      <c r="V509" s="6" t="str">
        <f t="shared" si="125"/>
        <v>}</v>
      </c>
      <c r="X509" s="10" t="str">
        <f t="shared" si="128"/>
        <v/>
      </c>
      <c r="Y509" s="6" t="str">
        <f t="shared" si="129"/>
        <v>خصم ضمان أعمال</v>
      </c>
      <c r="Z509" s="6">
        <f t="shared" si="130"/>
        <v>-1</v>
      </c>
      <c r="AA509" s="29">
        <f t="shared" si="131"/>
        <v>-193500</v>
      </c>
    </row>
    <row r="510" spans="1:27" x14ac:dyDescent="0.2">
      <c r="A510" s="6" t="s">
        <v>796</v>
      </c>
      <c r="B510" s="7">
        <v>45566</v>
      </c>
      <c r="C510" s="7" t="str">
        <f t="shared" si="132"/>
        <v/>
      </c>
      <c r="D510" s="7">
        <v>45596</v>
      </c>
      <c r="E510" s="7" t="str">
        <f t="shared" si="133"/>
        <v/>
      </c>
      <c r="F510" s="7" t="str">
        <f t="shared" si="134"/>
        <v/>
      </c>
      <c r="G510" s="6">
        <v>129000</v>
      </c>
      <c r="H510" s="9">
        <f t="shared" si="119"/>
        <v>129000</v>
      </c>
      <c r="I510" s="6" t="str">
        <f>VLOOKUP(K510,'Customers VS CC'!$A$1:$G$9999,4,FALSE)</f>
        <v>Orient Construction Company</v>
      </c>
      <c r="J510" s="6" t="str">
        <f t="shared" si="135"/>
        <v/>
      </c>
      <c r="K510" s="6">
        <v>10249</v>
      </c>
      <c r="L510" s="6">
        <f>VLOOKUP(K510,'CC Odoo'!$A$1:$E$998,4,FALSE)</f>
        <v>1021</v>
      </c>
      <c r="M510" s="6" t="str">
        <f t="shared" si="120"/>
        <v>{"1021": 100.0}</v>
      </c>
      <c r="N510" s="6" t="str">
        <f t="shared" si="126"/>
        <v>2010306</v>
      </c>
      <c r="O510" s="7">
        <v>45617</v>
      </c>
      <c r="P510" s="7" t="str">
        <f t="shared" si="127"/>
        <v/>
      </c>
      <c r="R510" s="6" t="str">
        <f t="shared" si="121"/>
        <v>{"</v>
      </c>
      <c r="S510" s="6" t="str">
        <f t="shared" si="122"/>
        <v>"</v>
      </c>
      <c r="T510" s="6" t="str">
        <f t="shared" si="123"/>
        <v xml:space="preserve">: </v>
      </c>
      <c r="U510" s="6" t="str">
        <f t="shared" si="124"/>
        <v>100.0</v>
      </c>
      <c r="V510" s="6" t="str">
        <f t="shared" si="125"/>
        <v>}</v>
      </c>
      <c r="X510" s="10" t="str">
        <f t="shared" si="128"/>
        <v>15%</v>
      </c>
      <c r="Y510" s="6" t="str">
        <f t="shared" si="129"/>
        <v>خصم دفعة مقدمة</v>
      </c>
      <c r="Z510" s="6">
        <f t="shared" si="130"/>
        <v>-1</v>
      </c>
      <c r="AA510" s="29">
        <f t="shared" si="131"/>
        <v>-129000</v>
      </c>
    </row>
    <row r="511" spans="1:27" x14ac:dyDescent="0.2">
      <c r="A511" s="6" t="s">
        <v>794</v>
      </c>
      <c r="B511" s="7">
        <v>45566</v>
      </c>
      <c r="C511" s="7">
        <f t="shared" si="132"/>
        <v>45566</v>
      </c>
      <c r="D511" s="7">
        <v>45596</v>
      </c>
      <c r="E511" s="7">
        <f t="shared" si="133"/>
        <v>45596</v>
      </c>
      <c r="F511" s="7">
        <f t="shared" si="134"/>
        <v>45596</v>
      </c>
      <c r="G511" s="6">
        <v>762858.3</v>
      </c>
      <c r="H511" s="9">
        <f t="shared" si="119"/>
        <v>762858</v>
      </c>
      <c r="I511" s="6" t="str">
        <f>VLOOKUP(K511,'Customers VS CC'!$A$1:$G$9999,4,FALSE)</f>
        <v>الشركة العربية السعودية للمقاولات</v>
      </c>
      <c r="J511" s="6" t="str">
        <f t="shared" si="135"/>
        <v>الشركة العربية السعودية للمقاولات</v>
      </c>
      <c r="K511" s="6">
        <v>10997</v>
      </c>
      <c r="L511" s="6">
        <f>VLOOKUP(K511,'CC Odoo'!$A$1:$E$998,4,FALSE)</f>
        <v>1109</v>
      </c>
      <c r="M511" s="6" t="str">
        <f t="shared" si="120"/>
        <v>{"1109": 100.0}</v>
      </c>
      <c r="N511" s="6" t="str">
        <f t="shared" si="126"/>
        <v>4010202</v>
      </c>
      <c r="O511" s="7">
        <v>45626</v>
      </c>
      <c r="P511" s="7">
        <f t="shared" si="127"/>
        <v>45626</v>
      </c>
      <c r="R511" s="6" t="str">
        <f t="shared" si="121"/>
        <v>{"</v>
      </c>
      <c r="S511" s="6" t="str">
        <f t="shared" si="122"/>
        <v>"</v>
      </c>
      <c r="T511" s="6" t="str">
        <f t="shared" si="123"/>
        <v xml:space="preserve">: </v>
      </c>
      <c r="U511" s="6" t="str">
        <f t="shared" si="124"/>
        <v>100.0</v>
      </c>
      <c r="V511" s="6" t="str">
        <f t="shared" si="125"/>
        <v>}</v>
      </c>
      <c r="X511" s="10" t="str">
        <f t="shared" si="128"/>
        <v>15%</v>
      </c>
      <c r="Y511" s="6" t="str">
        <f t="shared" si="129"/>
        <v>صنف لتسجيل موازنة المبيعات 2024</v>
      </c>
      <c r="Z511" s="6">
        <f t="shared" si="130"/>
        <v>1</v>
      </c>
      <c r="AA511" s="29">
        <f t="shared" si="131"/>
        <v>762858</v>
      </c>
    </row>
    <row r="512" spans="1:27" x14ac:dyDescent="0.2">
      <c r="A512" s="6" t="s">
        <v>795</v>
      </c>
      <c r="B512" s="7">
        <v>45566</v>
      </c>
      <c r="C512" s="7" t="str">
        <f t="shared" si="132"/>
        <v/>
      </c>
      <c r="D512" s="7">
        <v>45596</v>
      </c>
      <c r="E512" s="7" t="str">
        <f t="shared" si="133"/>
        <v/>
      </c>
      <c r="F512" s="7" t="str">
        <f t="shared" si="134"/>
        <v/>
      </c>
      <c r="G512" s="6">
        <v>152571.66</v>
      </c>
      <c r="H512" s="9">
        <f t="shared" si="119"/>
        <v>152572</v>
      </c>
      <c r="I512" s="6" t="str">
        <f>VLOOKUP(K512,'Customers VS CC'!$A$1:$G$9999,4,FALSE)</f>
        <v>الشركة العربية السعودية للمقاولات</v>
      </c>
      <c r="J512" s="6" t="str">
        <f t="shared" si="135"/>
        <v/>
      </c>
      <c r="K512" s="6">
        <v>10997</v>
      </c>
      <c r="L512" s="6">
        <f>VLOOKUP(K512,'CC Odoo'!$A$1:$E$998,4,FALSE)</f>
        <v>1109</v>
      </c>
      <c r="M512" s="6" t="str">
        <f t="shared" si="120"/>
        <v>{"1109": 100.0}</v>
      </c>
      <c r="N512" s="6" t="str">
        <f t="shared" si="126"/>
        <v>101011002</v>
      </c>
      <c r="O512" s="7">
        <v>45626</v>
      </c>
      <c r="P512" s="7" t="str">
        <f t="shared" si="127"/>
        <v/>
      </c>
      <c r="R512" s="6" t="str">
        <f t="shared" si="121"/>
        <v>{"</v>
      </c>
      <c r="S512" s="6" t="str">
        <f t="shared" si="122"/>
        <v>"</v>
      </c>
      <c r="T512" s="6" t="str">
        <f t="shared" si="123"/>
        <v xml:space="preserve">: </v>
      </c>
      <c r="U512" s="6" t="str">
        <f t="shared" si="124"/>
        <v>100.0</v>
      </c>
      <c r="V512" s="6" t="str">
        <f t="shared" si="125"/>
        <v>}</v>
      </c>
      <c r="X512" s="10" t="str">
        <f t="shared" si="128"/>
        <v/>
      </c>
      <c r="Y512" s="6" t="str">
        <f t="shared" si="129"/>
        <v>خصم ضمان أعمال</v>
      </c>
      <c r="Z512" s="6">
        <f t="shared" si="130"/>
        <v>-1</v>
      </c>
      <c r="AA512" s="29">
        <f t="shared" si="131"/>
        <v>-152572</v>
      </c>
    </row>
    <row r="513" spans="1:27" x14ac:dyDescent="0.2">
      <c r="A513" s="6" t="s">
        <v>796</v>
      </c>
      <c r="B513" s="7">
        <v>45566</v>
      </c>
      <c r="C513" s="7" t="str">
        <f t="shared" si="132"/>
        <v/>
      </c>
      <c r="D513" s="7">
        <v>45596</v>
      </c>
      <c r="E513" s="7" t="str">
        <f t="shared" si="133"/>
        <v/>
      </c>
      <c r="F513" s="7" t="str">
        <f t="shared" si="134"/>
        <v/>
      </c>
      <c r="G513" s="6">
        <v>76285.83</v>
      </c>
      <c r="H513" s="9">
        <f t="shared" si="119"/>
        <v>76286</v>
      </c>
      <c r="I513" s="6" t="str">
        <f>VLOOKUP(K513,'Customers VS CC'!$A$1:$G$9999,4,FALSE)</f>
        <v>الشركة العربية السعودية للمقاولات</v>
      </c>
      <c r="J513" s="6" t="str">
        <f t="shared" si="135"/>
        <v/>
      </c>
      <c r="K513" s="6">
        <v>10997</v>
      </c>
      <c r="L513" s="6">
        <f>VLOOKUP(K513,'CC Odoo'!$A$1:$E$998,4,FALSE)</f>
        <v>1109</v>
      </c>
      <c r="M513" s="6" t="str">
        <f t="shared" si="120"/>
        <v>{"1109": 100.0}</v>
      </c>
      <c r="N513" s="6" t="str">
        <f t="shared" si="126"/>
        <v>2010306</v>
      </c>
      <c r="O513" s="7">
        <v>45626</v>
      </c>
      <c r="P513" s="7" t="str">
        <f t="shared" si="127"/>
        <v/>
      </c>
      <c r="R513" s="6" t="str">
        <f t="shared" si="121"/>
        <v>{"</v>
      </c>
      <c r="S513" s="6" t="str">
        <f t="shared" si="122"/>
        <v>"</v>
      </c>
      <c r="T513" s="6" t="str">
        <f t="shared" si="123"/>
        <v xml:space="preserve">: </v>
      </c>
      <c r="U513" s="6" t="str">
        <f t="shared" si="124"/>
        <v>100.0</v>
      </c>
      <c r="V513" s="6" t="str">
        <f t="shared" si="125"/>
        <v>}</v>
      </c>
      <c r="X513" s="10" t="str">
        <f t="shared" si="128"/>
        <v>15%</v>
      </c>
      <c r="Y513" s="6" t="str">
        <f t="shared" si="129"/>
        <v>خصم دفعة مقدمة</v>
      </c>
      <c r="Z513" s="6">
        <f t="shared" si="130"/>
        <v>-1</v>
      </c>
      <c r="AA513" s="29">
        <f t="shared" si="131"/>
        <v>-76286</v>
      </c>
    </row>
    <row r="514" spans="1:27" x14ac:dyDescent="0.2">
      <c r="A514" s="6" t="s">
        <v>794</v>
      </c>
      <c r="B514" s="7">
        <v>45566</v>
      </c>
      <c r="C514" s="7">
        <f t="shared" si="132"/>
        <v>45566</v>
      </c>
      <c r="D514" s="7">
        <v>45596</v>
      </c>
      <c r="E514" s="7">
        <f t="shared" si="133"/>
        <v>45596</v>
      </c>
      <c r="F514" s="7">
        <f t="shared" si="134"/>
        <v>45596</v>
      </c>
      <c r="G514" s="6">
        <v>10981441.600000001</v>
      </c>
      <c r="H514" s="9">
        <f t="shared" ref="H514:H557" si="136">ROUND(G514,0)</f>
        <v>10981442</v>
      </c>
      <c r="I514" s="6" t="str">
        <f>VLOOKUP(K514,'Customers VS CC'!$A$1:$G$9999,4,FALSE)</f>
        <v>THE RED SEA REAL ESTATE COMPANY</v>
      </c>
      <c r="J514" s="6" t="str">
        <f t="shared" si="135"/>
        <v>THE RED SEA REAL ESTATE COMPANY</v>
      </c>
      <c r="K514" s="6">
        <v>10264</v>
      </c>
      <c r="L514" s="6">
        <f>VLOOKUP(K514,'CC Odoo'!$A$1:$E$998,4,FALSE)</f>
        <v>1110</v>
      </c>
      <c r="M514" s="6" t="str">
        <f t="shared" ref="M514:M557" si="137">R514&amp;L514&amp;S514&amp;T514&amp;U514&amp;V514</f>
        <v>{"1110": 100.0}</v>
      </c>
      <c r="N514" s="6" t="str">
        <f t="shared" si="126"/>
        <v>4010202</v>
      </c>
      <c r="O514" s="7">
        <v>45626</v>
      </c>
      <c r="P514" s="7">
        <f t="shared" si="127"/>
        <v>45626</v>
      </c>
      <c r="R514" s="6" t="str">
        <f t="shared" ref="R514:R557" si="138">"{"""</f>
        <v>{"</v>
      </c>
      <c r="S514" s="6" t="str">
        <f t="shared" ref="S514:S557" si="139">""""</f>
        <v>"</v>
      </c>
      <c r="T514" s="6" t="str">
        <f t="shared" ref="T514:T557" si="140">": "</f>
        <v xml:space="preserve">: </v>
      </c>
      <c r="U514" s="6" t="str">
        <f t="shared" ref="U514:U557" si="141">"100.0"</f>
        <v>100.0</v>
      </c>
      <c r="V514" s="6" t="str">
        <f t="shared" ref="V514:V557" si="142">"}"</f>
        <v>}</v>
      </c>
      <c r="X514" s="10" t="str">
        <f t="shared" si="128"/>
        <v>15%</v>
      </c>
      <c r="Y514" s="6" t="str">
        <f t="shared" si="129"/>
        <v>صنف لتسجيل موازنة المبيعات 2024</v>
      </c>
      <c r="Z514" s="6">
        <f t="shared" si="130"/>
        <v>1</v>
      </c>
      <c r="AA514" s="29">
        <f t="shared" si="131"/>
        <v>10981442</v>
      </c>
    </row>
    <row r="515" spans="1:27" x14ac:dyDescent="0.2">
      <c r="A515" s="6" t="s">
        <v>795</v>
      </c>
      <c r="B515" s="7">
        <v>45566</v>
      </c>
      <c r="C515" s="7" t="str">
        <f t="shared" si="132"/>
        <v/>
      </c>
      <c r="D515" s="7">
        <v>45596</v>
      </c>
      <c r="E515" s="7" t="str">
        <f t="shared" si="133"/>
        <v/>
      </c>
      <c r="F515" s="7" t="str">
        <f t="shared" si="134"/>
        <v/>
      </c>
      <c r="G515" s="6">
        <v>3294432.4800000004</v>
      </c>
      <c r="H515" s="9">
        <f t="shared" si="136"/>
        <v>3294432</v>
      </c>
      <c r="I515" s="6" t="str">
        <f>VLOOKUP(K515,'Customers VS CC'!$A$1:$G$9999,4,FALSE)</f>
        <v>THE RED SEA REAL ESTATE COMPANY</v>
      </c>
      <c r="J515" s="6" t="str">
        <f t="shared" si="135"/>
        <v/>
      </c>
      <c r="K515" s="6">
        <v>10264</v>
      </c>
      <c r="L515" s="6">
        <f>VLOOKUP(K515,'CC Odoo'!$A$1:$E$998,4,FALSE)</f>
        <v>1110</v>
      </c>
      <c r="M515" s="6" t="str">
        <f t="shared" si="137"/>
        <v>{"1110": 100.0}</v>
      </c>
      <c r="N515" s="6" t="str">
        <f t="shared" ref="N515:N557" si="143">IF(A515="TOTAL WORKS","4010202",IF(A515="ADV. PAYMENT","101011002","2010306"))</f>
        <v>101011002</v>
      </c>
      <c r="O515" s="7">
        <v>45626</v>
      </c>
      <c r="P515" s="7" t="str">
        <f t="shared" ref="P515:P557" si="144">IF(F515&lt;&gt;"",O515,"")</f>
        <v/>
      </c>
      <c r="R515" s="6" t="str">
        <f t="shared" si="138"/>
        <v>{"</v>
      </c>
      <c r="S515" s="6" t="str">
        <f t="shared" si="139"/>
        <v>"</v>
      </c>
      <c r="T515" s="6" t="str">
        <f t="shared" si="140"/>
        <v xml:space="preserve">: </v>
      </c>
      <c r="U515" s="6" t="str">
        <f t="shared" si="141"/>
        <v>100.0</v>
      </c>
      <c r="V515" s="6" t="str">
        <f t="shared" si="142"/>
        <v>}</v>
      </c>
      <c r="X515" s="10" t="str">
        <f t="shared" ref="X515:X559" si="145">IF(OR(N515="2010306",N515="4010202"),"15%","")</f>
        <v/>
      </c>
      <c r="Y515" s="6" t="str">
        <f t="shared" ref="Y515:Y557" si="146">IF(N515="4010202","صنف لتسجيل موازنة المبيعات 2024",IF(N515="2010306","خصم دفعة مقدمة","خصم ضمان أعمال"))</f>
        <v>خصم ضمان أعمال</v>
      </c>
      <c r="Z515" s="6">
        <f t="shared" ref="Z515:Z557" si="147">IF(N515="4010202",1,IF(N515="2010306",-1,IF(N515="4010403",1,IF(N515="101011002",-1,-1))))</f>
        <v>-1</v>
      </c>
      <c r="AA515" s="29">
        <f t="shared" ref="AA515:AA557" si="148">H515*Z515</f>
        <v>-3294432</v>
      </c>
    </row>
    <row r="516" spans="1:27" x14ac:dyDescent="0.2">
      <c r="A516" s="6" t="s">
        <v>796</v>
      </c>
      <c r="B516" s="7">
        <v>45566</v>
      </c>
      <c r="C516" s="7" t="str">
        <f t="shared" ref="C516:C557" si="149">IF(K516&lt;&gt;K515,B516,"")</f>
        <v/>
      </c>
      <c r="D516" s="7">
        <v>45596</v>
      </c>
      <c r="E516" s="7" t="str">
        <f t="shared" ref="E516:E557" si="150">IF(K516&lt;&gt;K515,D516,"")</f>
        <v/>
      </c>
      <c r="F516" s="7" t="str">
        <f t="shared" ref="F516:F557" si="151">IF(K516&lt;&gt;K515,D516,"")</f>
        <v/>
      </c>
      <c r="G516" s="6">
        <v>1098144.1600000001</v>
      </c>
      <c r="H516" s="9">
        <f t="shared" si="136"/>
        <v>1098144</v>
      </c>
      <c r="I516" s="6" t="str">
        <f>VLOOKUP(K516,'Customers VS CC'!$A$1:$G$9999,4,FALSE)</f>
        <v>THE RED SEA REAL ESTATE COMPANY</v>
      </c>
      <c r="J516" s="6" t="str">
        <f t="shared" ref="J516:J557" si="152">IF(K516&lt;&gt;K515,I516,"")</f>
        <v/>
      </c>
      <c r="K516" s="6">
        <v>10264</v>
      </c>
      <c r="L516" s="6">
        <f>VLOOKUP(K516,'CC Odoo'!$A$1:$E$998,4,FALSE)</f>
        <v>1110</v>
      </c>
      <c r="M516" s="6" t="str">
        <f t="shared" si="137"/>
        <v>{"1110": 100.0}</v>
      </c>
      <c r="N516" s="6" t="str">
        <f t="shared" si="143"/>
        <v>2010306</v>
      </c>
      <c r="O516" s="7">
        <v>45626</v>
      </c>
      <c r="P516" s="7" t="str">
        <f t="shared" si="144"/>
        <v/>
      </c>
      <c r="R516" s="6" t="str">
        <f t="shared" si="138"/>
        <v>{"</v>
      </c>
      <c r="S516" s="6" t="str">
        <f t="shared" si="139"/>
        <v>"</v>
      </c>
      <c r="T516" s="6" t="str">
        <f t="shared" si="140"/>
        <v xml:space="preserve">: </v>
      </c>
      <c r="U516" s="6" t="str">
        <f t="shared" si="141"/>
        <v>100.0</v>
      </c>
      <c r="V516" s="6" t="str">
        <f t="shared" si="142"/>
        <v>}</v>
      </c>
      <c r="X516" s="10" t="str">
        <f t="shared" si="145"/>
        <v>15%</v>
      </c>
      <c r="Y516" s="6" t="str">
        <f t="shared" si="146"/>
        <v>خصم دفعة مقدمة</v>
      </c>
      <c r="Z516" s="6">
        <f t="shared" si="147"/>
        <v>-1</v>
      </c>
      <c r="AA516" s="29">
        <f t="shared" si="148"/>
        <v>-1098144</v>
      </c>
    </row>
    <row r="517" spans="1:27" x14ac:dyDescent="0.2">
      <c r="A517" s="6" t="s">
        <v>794</v>
      </c>
      <c r="B517" s="7">
        <v>45566</v>
      </c>
      <c r="C517" s="7">
        <f t="shared" si="149"/>
        <v>45566</v>
      </c>
      <c r="D517" s="7">
        <v>45596</v>
      </c>
      <c r="E517" s="7">
        <f t="shared" si="150"/>
        <v>45596</v>
      </c>
      <c r="F517" s="7">
        <f t="shared" si="151"/>
        <v>45596</v>
      </c>
      <c r="G517" s="6">
        <v>8994603.5999999996</v>
      </c>
      <c r="H517" s="9">
        <f t="shared" si="136"/>
        <v>8994604</v>
      </c>
      <c r="I517" s="6" t="str">
        <f>VLOOKUP(K517,'Customers VS CC'!$A$1:$G$9999,4,FALSE)</f>
        <v>THE RED SEA REAL ESTATE COMPANY</v>
      </c>
      <c r="J517" s="6" t="str">
        <f t="shared" si="152"/>
        <v>THE RED SEA REAL ESTATE COMPANY</v>
      </c>
      <c r="K517" s="6">
        <v>10265</v>
      </c>
      <c r="L517" s="6">
        <f>VLOOKUP(K517,'CC Odoo'!$A$1:$E$998,4,FALSE)</f>
        <v>61</v>
      </c>
      <c r="M517" s="6" t="str">
        <f t="shared" si="137"/>
        <v>{"61": 100.0}</v>
      </c>
      <c r="N517" s="6" t="str">
        <f t="shared" si="143"/>
        <v>4010202</v>
      </c>
      <c r="O517" s="7">
        <v>45626</v>
      </c>
      <c r="P517" s="7">
        <f t="shared" si="144"/>
        <v>45626</v>
      </c>
      <c r="R517" s="6" t="str">
        <f t="shared" si="138"/>
        <v>{"</v>
      </c>
      <c r="S517" s="6" t="str">
        <f t="shared" si="139"/>
        <v>"</v>
      </c>
      <c r="T517" s="6" t="str">
        <f t="shared" si="140"/>
        <v xml:space="preserve">: </v>
      </c>
      <c r="U517" s="6" t="str">
        <f t="shared" si="141"/>
        <v>100.0</v>
      </c>
      <c r="V517" s="6" t="str">
        <f t="shared" si="142"/>
        <v>}</v>
      </c>
      <c r="X517" s="10" t="str">
        <f t="shared" si="145"/>
        <v>15%</v>
      </c>
      <c r="Y517" s="6" t="str">
        <f t="shared" si="146"/>
        <v>صنف لتسجيل موازنة المبيعات 2024</v>
      </c>
      <c r="Z517" s="6">
        <f t="shared" si="147"/>
        <v>1</v>
      </c>
      <c r="AA517" s="29">
        <f t="shared" si="148"/>
        <v>8994604</v>
      </c>
    </row>
    <row r="518" spans="1:27" x14ac:dyDescent="0.2">
      <c r="A518" s="6" t="s">
        <v>795</v>
      </c>
      <c r="B518" s="7">
        <v>45566</v>
      </c>
      <c r="C518" s="7" t="str">
        <f t="shared" si="149"/>
        <v/>
      </c>
      <c r="D518" s="7">
        <v>45596</v>
      </c>
      <c r="E518" s="7" t="str">
        <f t="shared" si="150"/>
        <v/>
      </c>
      <c r="F518" s="7" t="str">
        <f t="shared" si="151"/>
        <v/>
      </c>
      <c r="G518" s="6">
        <v>2698381.0799999996</v>
      </c>
      <c r="H518" s="9">
        <f t="shared" si="136"/>
        <v>2698381</v>
      </c>
      <c r="I518" s="6" t="str">
        <f>VLOOKUP(K518,'Customers VS CC'!$A$1:$G$9999,4,FALSE)</f>
        <v>THE RED SEA REAL ESTATE COMPANY</v>
      </c>
      <c r="J518" s="6" t="str">
        <f t="shared" si="152"/>
        <v/>
      </c>
      <c r="K518" s="6">
        <v>10265</v>
      </c>
      <c r="L518" s="6">
        <f>VLOOKUP(K518,'CC Odoo'!$A$1:$E$998,4,FALSE)</f>
        <v>61</v>
      </c>
      <c r="M518" s="6" t="str">
        <f t="shared" si="137"/>
        <v>{"61": 100.0}</v>
      </c>
      <c r="N518" s="6" t="str">
        <f t="shared" si="143"/>
        <v>101011002</v>
      </c>
      <c r="O518" s="7">
        <v>45626</v>
      </c>
      <c r="P518" s="7" t="str">
        <f t="shared" si="144"/>
        <v/>
      </c>
      <c r="R518" s="6" t="str">
        <f t="shared" si="138"/>
        <v>{"</v>
      </c>
      <c r="S518" s="6" t="str">
        <f t="shared" si="139"/>
        <v>"</v>
      </c>
      <c r="T518" s="6" t="str">
        <f t="shared" si="140"/>
        <v xml:space="preserve">: </v>
      </c>
      <c r="U518" s="6" t="str">
        <f t="shared" si="141"/>
        <v>100.0</v>
      </c>
      <c r="V518" s="6" t="str">
        <f t="shared" si="142"/>
        <v>}</v>
      </c>
      <c r="X518" s="10" t="str">
        <f t="shared" si="145"/>
        <v/>
      </c>
      <c r="Y518" s="6" t="str">
        <f t="shared" si="146"/>
        <v>خصم ضمان أعمال</v>
      </c>
      <c r="Z518" s="6">
        <f t="shared" si="147"/>
        <v>-1</v>
      </c>
      <c r="AA518" s="29">
        <f t="shared" si="148"/>
        <v>-2698381</v>
      </c>
    </row>
    <row r="519" spans="1:27" x14ac:dyDescent="0.2">
      <c r="A519" s="6" t="s">
        <v>796</v>
      </c>
      <c r="B519" s="7">
        <v>45566</v>
      </c>
      <c r="C519" s="7" t="str">
        <f t="shared" si="149"/>
        <v/>
      </c>
      <c r="D519" s="7">
        <v>45596</v>
      </c>
      <c r="E519" s="7" t="str">
        <f t="shared" si="150"/>
        <v/>
      </c>
      <c r="F519" s="7" t="str">
        <f t="shared" si="151"/>
        <v/>
      </c>
      <c r="G519" s="6">
        <v>899460.36</v>
      </c>
      <c r="H519" s="9">
        <f t="shared" si="136"/>
        <v>899460</v>
      </c>
      <c r="I519" s="6" t="str">
        <f>VLOOKUP(K519,'Customers VS CC'!$A$1:$G$9999,4,FALSE)</f>
        <v>THE RED SEA REAL ESTATE COMPANY</v>
      </c>
      <c r="J519" s="6" t="str">
        <f t="shared" si="152"/>
        <v/>
      </c>
      <c r="K519" s="6">
        <v>10265</v>
      </c>
      <c r="L519" s="6">
        <f>VLOOKUP(K519,'CC Odoo'!$A$1:$E$998,4,FALSE)</f>
        <v>61</v>
      </c>
      <c r="M519" s="6" t="str">
        <f t="shared" si="137"/>
        <v>{"61": 100.0}</v>
      </c>
      <c r="N519" s="6" t="str">
        <f t="shared" si="143"/>
        <v>2010306</v>
      </c>
      <c r="O519" s="7">
        <v>45626</v>
      </c>
      <c r="P519" s="7" t="str">
        <f t="shared" si="144"/>
        <v/>
      </c>
      <c r="R519" s="6" t="str">
        <f t="shared" si="138"/>
        <v>{"</v>
      </c>
      <c r="S519" s="6" t="str">
        <f t="shared" si="139"/>
        <v>"</v>
      </c>
      <c r="T519" s="6" t="str">
        <f t="shared" si="140"/>
        <v xml:space="preserve">: </v>
      </c>
      <c r="U519" s="6" t="str">
        <f t="shared" si="141"/>
        <v>100.0</v>
      </c>
      <c r="V519" s="6" t="str">
        <f t="shared" si="142"/>
        <v>}</v>
      </c>
      <c r="X519" s="10" t="str">
        <f t="shared" si="145"/>
        <v>15%</v>
      </c>
      <c r="Y519" s="6" t="str">
        <f t="shared" si="146"/>
        <v>خصم دفعة مقدمة</v>
      </c>
      <c r="Z519" s="6">
        <f t="shared" si="147"/>
        <v>-1</v>
      </c>
      <c r="AA519" s="29">
        <f t="shared" si="148"/>
        <v>-899460</v>
      </c>
    </row>
    <row r="520" spans="1:27" x14ac:dyDescent="0.2">
      <c r="A520" s="6" t="s">
        <v>794</v>
      </c>
      <c r="B520" s="7">
        <v>45597</v>
      </c>
      <c r="C520" s="7">
        <f t="shared" si="149"/>
        <v>45597</v>
      </c>
      <c r="D520" s="7">
        <v>45626</v>
      </c>
      <c r="E520" s="7">
        <f t="shared" si="150"/>
        <v>45626</v>
      </c>
      <c r="F520" s="7">
        <f t="shared" si="151"/>
        <v>45626</v>
      </c>
      <c r="G520" s="6">
        <v>831414.3</v>
      </c>
      <c r="H520" s="9">
        <f t="shared" si="136"/>
        <v>831414</v>
      </c>
      <c r="I520" s="6" t="str">
        <f>VLOOKUP(K520,'Customers VS CC'!$A$1:$G$9999,4,FALSE)</f>
        <v>KAIG</v>
      </c>
      <c r="J520" s="6" t="str">
        <f t="shared" si="152"/>
        <v>KAIG</v>
      </c>
      <c r="K520" s="6">
        <v>10219</v>
      </c>
      <c r="L520" s="6">
        <f>VLOOKUP(K520,'CC Odoo'!$A$1:$E$998,4,FALSE)</f>
        <v>991</v>
      </c>
      <c r="M520" s="6" t="str">
        <f t="shared" si="137"/>
        <v>{"991": 100.0}</v>
      </c>
      <c r="N520" s="6" t="str">
        <f t="shared" si="143"/>
        <v>4010202</v>
      </c>
      <c r="O520" s="7">
        <v>45656</v>
      </c>
      <c r="P520" s="7">
        <f t="shared" si="144"/>
        <v>45656</v>
      </c>
      <c r="R520" s="6" t="str">
        <f t="shared" si="138"/>
        <v>{"</v>
      </c>
      <c r="S520" s="6" t="str">
        <f t="shared" si="139"/>
        <v>"</v>
      </c>
      <c r="T520" s="6" t="str">
        <f t="shared" si="140"/>
        <v xml:space="preserve">: </v>
      </c>
      <c r="U520" s="6" t="str">
        <f t="shared" si="141"/>
        <v>100.0</v>
      </c>
      <c r="V520" s="6" t="str">
        <f t="shared" si="142"/>
        <v>}</v>
      </c>
      <c r="X520" s="10" t="str">
        <f t="shared" si="145"/>
        <v>15%</v>
      </c>
      <c r="Y520" s="6" t="str">
        <f t="shared" si="146"/>
        <v>صنف لتسجيل موازنة المبيعات 2024</v>
      </c>
      <c r="Z520" s="6">
        <f t="shared" si="147"/>
        <v>1</v>
      </c>
      <c r="AA520" s="29">
        <f t="shared" si="148"/>
        <v>831414</v>
      </c>
    </row>
    <row r="521" spans="1:27" x14ac:dyDescent="0.2">
      <c r="A521" s="6" t="s">
        <v>795</v>
      </c>
      <c r="B521" s="7">
        <v>45597</v>
      </c>
      <c r="C521" s="7" t="str">
        <f t="shared" si="149"/>
        <v/>
      </c>
      <c r="D521" s="7">
        <v>45626</v>
      </c>
      <c r="E521" s="7" t="str">
        <f t="shared" si="150"/>
        <v/>
      </c>
      <c r="F521" s="7" t="str">
        <f t="shared" si="151"/>
        <v/>
      </c>
      <c r="G521" s="6">
        <v>207853.57500000001</v>
      </c>
      <c r="H521" s="9">
        <f t="shared" si="136"/>
        <v>207854</v>
      </c>
      <c r="I521" s="6" t="str">
        <f>VLOOKUP(K521,'Customers VS CC'!$A$1:$G$9999,4,FALSE)</f>
        <v>KAIG</v>
      </c>
      <c r="J521" s="6" t="str">
        <f t="shared" si="152"/>
        <v/>
      </c>
      <c r="K521" s="6">
        <v>10219</v>
      </c>
      <c r="L521" s="6">
        <f>VLOOKUP(K521,'CC Odoo'!$A$1:$E$998,4,FALSE)</f>
        <v>991</v>
      </c>
      <c r="M521" s="6" t="str">
        <f t="shared" si="137"/>
        <v>{"991": 100.0}</v>
      </c>
      <c r="N521" s="6" t="str">
        <f t="shared" si="143"/>
        <v>101011002</v>
      </c>
      <c r="O521" s="7">
        <v>45656</v>
      </c>
      <c r="P521" s="7" t="str">
        <f t="shared" si="144"/>
        <v/>
      </c>
      <c r="R521" s="6" t="str">
        <f t="shared" si="138"/>
        <v>{"</v>
      </c>
      <c r="S521" s="6" t="str">
        <f t="shared" si="139"/>
        <v>"</v>
      </c>
      <c r="T521" s="6" t="str">
        <f t="shared" si="140"/>
        <v xml:space="preserve">: </v>
      </c>
      <c r="U521" s="6" t="str">
        <f t="shared" si="141"/>
        <v>100.0</v>
      </c>
      <c r="V521" s="6" t="str">
        <f t="shared" si="142"/>
        <v>}</v>
      </c>
      <c r="X521" s="10" t="str">
        <f t="shared" si="145"/>
        <v/>
      </c>
      <c r="Y521" s="6" t="str">
        <f t="shared" si="146"/>
        <v>خصم ضمان أعمال</v>
      </c>
      <c r="Z521" s="6">
        <f t="shared" si="147"/>
        <v>-1</v>
      </c>
      <c r="AA521" s="29">
        <f t="shared" si="148"/>
        <v>-207854</v>
      </c>
    </row>
    <row r="522" spans="1:27" x14ac:dyDescent="0.2">
      <c r="A522" s="6" t="s">
        <v>796</v>
      </c>
      <c r="B522" s="7">
        <v>45597</v>
      </c>
      <c r="C522" s="7" t="str">
        <f t="shared" si="149"/>
        <v/>
      </c>
      <c r="D522" s="7">
        <v>45626</v>
      </c>
      <c r="E522" s="7" t="str">
        <f t="shared" si="150"/>
        <v/>
      </c>
      <c r="F522" s="7" t="str">
        <f t="shared" si="151"/>
        <v/>
      </c>
      <c r="G522" s="6">
        <v>83141.430000000008</v>
      </c>
      <c r="H522" s="9">
        <f t="shared" si="136"/>
        <v>83141</v>
      </c>
      <c r="I522" s="6" t="str">
        <f>VLOOKUP(K522,'Customers VS CC'!$A$1:$G$9999,4,FALSE)</f>
        <v>KAIG</v>
      </c>
      <c r="J522" s="6" t="str">
        <f t="shared" si="152"/>
        <v/>
      </c>
      <c r="K522" s="6">
        <v>10219</v>
      </c>
      <c r="L522" s="6">
        <f>VLOOKUP(K522,'CC Odoo'!$A$1:$E$998,4,FALSE)</f>
        <v>991</v>
      </c>
      <c r="M522" s="6" t="str">
        <f t="shared" si="137"/>
        <v>{"991": 100.0}</v>
      </c>
      <c r="N522" s="6" t="str">
        <f t="shared" si="143"/>
        <v>2010306</v>
      </c>
      <c r="O522" s="7">
        <v>45656</v>
      </c>
      <c r="P522" s="7" t="str">
        <f t="shared" si="144"/>
        <v/>
      </c>
      <c r="R522" s="6" t="str">
        <f t="shared" si="138"/>
        <v>{"</v>
      </c>
      <c r="S522" s="6" t="str">
        <f t="shared" si="139"/>
        <v>"</v>
      </c>
      <c r="T522" s="6" t="str">
        <f t="shared" si="140"/>
        <v xml:space="preserve">: </v>
      </c>
      <c r="U522" s="6" t="str">
        <f t="shared" si="141"/>
        <v>100.0</v>
      </c>
      <c r="V522" s="6" t="str">
        <f t="shared" si="142"/>
        <v>}</v>
      </c>
      <c r="X522" s="10" t="str">
        <f t="shared" si="145"/>
        <v>15%</v>
      </c>
      <c r="Y522" s="6" t="str">
        <f t="shared" si="146"/>
        <v>خصم دفعة مقدمة</v>
      </c>
      <c r="Z522" s="6">
        <f t="shared" si="147"/>
        <v>-1</v>
      </c>
      <c r="AA522" s="29">
        <f t="shared" si="148"/>
        <v>-83141</v>
      </c>
    </row>
    <row r="523" spans="1:27" x14ac:dyDescent="0.2">
      <c r="A523" s="6" t="s">
        <v>794</v>
      </c>
      <c r="B523" s="7">
        <v>45597</v>
      </c>
      <c r="C523" s="7">
        <f t="shared" si="149"/>
        <v>45597</v>
      </c>
      <c r="D523" s="7">
        <v>45626</v>
      </c>
      <c r="E523" s="7">
        <f t="shared" si="150"/>
        <v>45626</v>
      </c>
      <c r="F523" s="7">
        <f t="shared" si="151"/>
        <v>45626</v>
      </c>
      <c r="G523" s="6">
        <v>1292078.6370000001</v>
      </c>
      <c r="H523" s="9">
        <f t="shared" si="136"/>
        <v>1292079</v>
      </c>
      <c r="I523" s="6" t="str">
        <f>VLOOKUP(K523,'Customers VS CC'!$A$1:$G$9999,4,FALSE)</f>
        <v>AL mishraq project - saudico-Aluminum</v>
      </c>
      <c r="J523" s="6" t="str">
        <f t="shared" si="152"/>
        <v>AL mishraq project - saudico-Aluminum</v>
      </c>
      <c r="K523" s="6">
        <v>10254</v>
      </c>
      <c r="L523" s="6">
        <f>VLOOKUP(K523,'CC Odoo'!$A$1:$E$998,4,FALSE)</f>
        <v>1026</v>
      </c>
      <c r="M523" s="6" t="str">
        <f t="shared" si="137"/>
        <v>{"1026": 100.0}</v>
      </c>
      <c r="N523" s="6" t="str">
        <f t="shared" si="143"/>
        <v>4010202</v>
      </c>
      <c r="O523" s="7">
        <v>45671</v>
      </c>
      <c r="P523" s="7">
        <f t="shared" si="144"/>
        <v>45671</v>
      </c>
      <c r="R523" s="6" t="str">
        <f t="shared" si="138"/>
        <v>{"</v>
      </c>
      <c r="S523" s="6" t="str">
        <f t="shared" si="139"/>
        <v>"</v>
      </c>
      <c r="T523" s="6" t="str">
        <f t="shared" si="140"/>
        <v xml:space="preserve">: </v>
      </c>
      <c r="U523" s="6" t="str">
        <f t="shared" si="141"/>
        <v>100.0</v>
      </c>
      <c r="V523" s="6" t="str">
        <f t="shared" si="142"/>
        <v>}</v>
      </c>
      <c r="X523" s="10" t="str">
        <f t="shared" si="145"/>
        <v>15%</v>
      </c>
      <c r="Y523" s="6" t="str">
        <f t="shared" si="146"/>
        <v>صنف لتسجيل موازنة المبيعات 2024</v>
      </c>
      <c r="Z523" s="6">
        <f t="shared" si="147"/>
        <v>1</v>
      </c>
      <c r="AA523" s="29">
        <f t="shared" si="148"/>
        <v>1292079</v>
      </c>
    </row>
    <row r="524" spans="1:27" x14ac:dyDescent="0.2">
      <c r="A524" s="6" t="s">
        <v>795</v>
      </c>
      <c r="B524" s="7">
        <v>45597</v>
      </c>
      <c r="C524" s="7" t="str">
        <f t="shared" si="149"/>
        <v/>
      </c>
      <c r="D524" s="7">
        <v>45626</v>
      </c>
      <c r="E524" s="7" t="str">
        <f t="shared" si="150"/>
        <v/>
      </c>
      <c r="F524" s="7" t="str">
        <f t="shared" si="151"/>
        <v/>
      </c>
      <c r="G524" s="6">
        <v>258415.72740000003</v>
      </c>
      <c r="H524" s="9">
        <f t="shared" si="136"/>
        <v>258416</v>
      </c>
      <c r="I524" s="6" t="str">
        <f>VLOOKUP(K524,'Customers VS CC'!$A$1:$G$9999,4,FALSE)</f>
        <v>AL mishraq project - saudico-Aluminum</v>
      </c>
      <c r="J524" s="6" t="str">
        <f t="shared" si="152"/>
        <v/>
      </c>
      <c r="K524" s="6">
        <v>10254</v>
      </c>
      <c r="L524" s="6">
        <f>VLOOKUP(K524,'CC Odoo'!$A$1:$E$998,4,FALSE)</f>
        <v>1026</v>
      </c>
      <c r="M524" s="6" t="str">
        <f t="shared" si="137"/>
        <v>{"1026": 100.0}</v>
      </c>
      <c r="N524" s="6" t="str">
        <f t="shared" si="143"/>
        <v>101011002</v>
      </c>
      <c r="O524" s="7">
        <v>45671</v>
      </c>
      <c r="P524" s="7" t="str">
        <f t="shared" si="144"/>
        <v/>
      </c>
      <c r="R524" s="6" t="str">
        <f t="shared" si="138"/>
        <v>{"</v>
      </c>
      <c r="S524" s="6" t="str">
        <f t="shared" si="139"/>
        <v>"</v>
      </c>
      <c r="T524" s="6" t="str">
        <f t="shared" si="140"/>
        <v xml:space="preserve">: </v>
      </c>
      <c r="U524" s="6" t="str">
        <f t="shared" si="141"/>
        <v>100.0</v>
      </c>
      <c r="V524" s="6" t="str">
        <f t="shared" si="142"/>
        <v>}</v>
      </c>
      <c r="X524" s="10" t="str">
        <f t="shared" si="145"/>
        <v/>
      </c>
      <c r="Y524" s="6" t="str">
        <f t="shared" si="146"/>
        <v>خصم ضمان أعمال</v>
      </c>
      <c r="Z524" s="6">
        <f t="shared" si="147"/>
        <v>-1</v>
      </c>
      <c r="AA524" s="29">
        <f t="shared" si="148"/>
        <v>-258416</v>
      </c>
    </row>
    <row r="525" spans="1:27" x14ac:dyDescent="0.2">
      <c r="A525" s="6" t="s">
        <v>796</v>
      </c>
      <c r="B525" s="7">
        <v>45597</v>
      </c>
      <c r="C525" s="7" t="str">
        <f t="shared" si="149"/>
        <v/>
      </c>
      <c r="D525" s="7">
        <v>45626</v>
      </c>
      <c r="E525" s="7" t="str">
        <f t="shared" si="150"/>
        <v/>
      </c>
      <c r="F525" s="7" t="str">
        <f t="shared" si="151"/>
        <v/>
      </c>
      <c r="G525" s="6">
        <v>129207.86370000002</v>
      </c>
      <c r="H525" s="9">
        <f t="shared" si="136"/>
        <v>129208</v>
      </c>
      <c r="I525" s="6" t="str">
        <f>VLOOKUP(K525,'Customers VS CC'!$A$1:$G$9999,4,FALSE)</f>
        <v>AL mishraq project - saudico-Aluminum</v>
      </c>
      <c r="J525" s="6" t="str">
        <f t="shared" si="152"/>
        <v/>
      </c>
      <c r="K525" s="6">
        <v>10254</v>
      </c>
      <c r="L525" s="6">
        <f>VLOOKUP(K525,'CC Odoo'!$A$1:$E$998,4,FALSE)</f>
        <v>1026</v>
      </c>
      <c r="M525" s="6" t="str">
        <f t="shared" si="137"/>
        <v>{"1026": 100.0}</v>
      </c>
      <c r="N525" s="6" t="str">
        <f t="shared" si="143"/>
        <v>2010306</v>
      </c>
      <c r="O525" s="7">
        <v>45671</v>
      </c>
      <c r="P525" s="7" t="str">
        <f t="shared" si="144"/>
        <v/>
      </c>
      <c r="R525" s="6" t="str">
        <f t="shared" si="138"/>
        <v>{"</v>
      </c>
      <c r="S525" s="6" t="str">
        <f t="shared" si="139"/>
        <v>"</v>
      </c>
      <c r="T525" s="6" t="str">
        <f t="shared" si="140"/>
        <v xml:space="preserve">: </v>
      </c>
      <c r="U525" s="6" t="str">
        <f t="shared" si="141"/>
        <v>100.0</v>
      </c>
      <c r="V525" s="6" t="str">
        <f t="shared" si="142"/>
        <v>}</v>
      </c>
      <c r="X525" s="10" t="str">
        <f t="shared" si="145"/>
        <v>15%</v>
      </c>
      <c r="Y525" s="6" t="str">
        <f t="shared" si="146"/>
        <v>خصم دفعة مقدمة</v>
      </c>
      <c r="Z525" s="6">
        <f t="shared" si="147"/>
        <v>-1</v>
      </c>
      <c r="AA525" s="29">
        <f t="shared" si="148"/>
        <v>-129208</v>
      </c>
    </row>
    <row r="526" spans="1:27" x14ac:dyDescent="0.2">
      <c r="A526" s="6" t="s">
        <v>794</v>
      </c>
      <c r="B526" s="7">
        <v>45597</v>
      </c>
      <c r="C526" s="7">
        <f t="shared" si="149"/>
        <v>45597</v>
      </c>
      <c r="D526" s="7">
        <v>45626</v>
      </c>
      <c r="E526" s="7">
        <f t="shared" si="150"/>
        <v>45626</v>
      </c>
      <c r="F526" s="7">
        <f t="shared" si="151"/>
        <v>45626</v>
      </c>
      <c r="G526" s="6">
        <v>1750000</v>
      </c>
      <c r="H526" s="9">
        <f t="shared" si="136"/>
        <v>1750000</v>
      </c>
      <c r="I526" s="6" t="str">
        <f>VLOOKUP(K526,'Customers VS CC'!$A$1:$G$9999,4,FALSE)</f>
        <v>شركة نسما للصناعات المتحدة</v>
      </c>
      <c r="J526" s="6" t="str">
        <f t="shared" si="152"/>
        <v>شركة نسما للصناعات المتحدة</v>
      </c>
      <c r="K526" s="6">
        <v>10995</v>
      </c>
      <c r="L526" s="6">
        <f>VLOOKUP(K526,'CC Odoo'!$A$1:$E$998,4,FALSE)</f>
        <v>1108</v>
      </c>
      <c r="M526" s="6" t="str">
        <f t="shared" si="137"/>
        <v>{"1108": 100.0}</v>
      </c>
      <c r="N526" s="6" t="str">
        <f t="shared" si="143"/>
        <v>4010202</v>
      </c>
      <c r="O526" s="7">
        <v>45656</v>
      </c>
      <c r="P526" s="7">
        <f t="shared" si="144"/>
        <v>45656</v>
      </c>
      <c r="R526" s="6" t="str">
        <f t="shared" si="138"/>
        <v>{"</v>
      </c>
      <c r="S526" s="6" t="str">
        <f t="shared" si="139"/>
        <v>"</v>
      </c>
      <c r="T526" s="6" t="str">
        <f t="shared" si="140"/>
        <v xml:space="preserve">: </v>
      </c>
      <c r="U526" s="6" t="str">
        <f t="shared" si="141"/>
        <v>100.0</v>
      </c>
      <c r="V526" s="6" t="str">
        <f t="shared" si="142"/>
        <v>}</v>
      </c>
      <c r="X526" s="10" t="str">
        <f t="shared" si="145"/>
        <v>15%</v>
      </c>
      <c r="Y526" s="6" t="str">
        <f t="shared" si="146"/>
        <v>صنف لتسجيل موازنة المبيعات 2024</v>
      </c>
      <c r="Z526" s="6">
        <f t="shared" si="147"/>
        <v>1</v>
      </c>
      <c r="AA526" s="29">
        <f t="shared" si="148"/>
        <v>1750000</v>
      </c>
    </row>
    <row r="527" spans="1:27" x14ac:dyDescent="0.2">
      <c r="A527" s="6" t="s">
        <v>794</v>
      </c>
      <c r="B527" s="7">
        <v>45597</v>
      </c>
      <c r="C527" s="7">
        <f t="shared" si="149"/>
        <v>45597</v>
      </c>
      <c r="D527" s="7">
        <v>45626</v>
      </c>
      <c r="E527" s="7">
        <f t="shared" si="150"/>
        <v>45626</v>
      </c>
      <c r="F527" s="7">
        <f t="shared" si="151"/>
        <v>45626</v>
      </c>
      <c r="G527" s="6">
        <v>1716890</v>
      </c>
      <c r="H527" s="9">
        <f t="shared" si="136"/>
        <v>1716890</v>
      </c>
      <c r="I527" s="6" t="str">
        <f>VLOOKUP(K527,'Customers VS CC'!$A$1:$G$9999,4,FALSE)</f>
        <v>THE RED SEA REAL ESTATE COMPANY</v>
      </c>
      <c r="J527" s="6" t="str">
        <f t="shared" si="152"/>
        <v>THE RED SEA REAL ESTATE COMPANY</v>
      </c>
      <c r="K527" s="6">
        <v>10259</v>
      </c>
      <c r="L527" s="6">
        <f>VLOOKUP(K527,'CC Odoo'!$A$1:$E$998,4,FALSE)</f>
        <v>1031</v>
      </c>
      <c r="M527" s="6" t="str">
        <f t="shared" si="137"/>
        <v>{"1031": 100.0}</v>
      </c>
      <c r="N527" s="6" t="str">
        <f t="shared" si="143"/>
        <v>4010202</v>
      </c>
      <c r="O527" s="7">
        <v>45656</v>
      </c>
      <c r="P527" s="7">
        <f t="shared" si="144"/>
        <v>45656</v>
      </c>
      <c r="R527" s="6" t="str">
        <f t="shared" si="138"/>
        <v>{"</v>
      </c>
      <c r="S527" s="6" t="str">
        <f t="shared" si="139"/>
        <v>"</v>
      </c>
      <c r="T527" s="6" t="str">
        <f t="shared" si="140"/>
        <v xml:space="preserve">: </v>
      </c>
      <c r="U527" s="6" t="str">
        <f t="shared" si="141"/>
        <v>100.0</v>
      </c>
      <c r="V527" s="6" t="str">
        <f t="shared" si="142"/>
        <v>}</v>
      </c>
      <c r="X527" s="10" t="str">
        <f t="shared" si="145"/>
        <v>15%</v>
      </c>
      <c r="Y527" s="6" t="str">
        <f t="shared" si="146"/>
        <v>صنف لتسجيل موازنة المبيعات 2024</v>
      </c>
      <c r="Z527" s="6">
        <f t="shared" si="147"/>
        <v>1</v>
      </c>
      <c r="AA527" s="29">
        <f t="shared" si="148"/>
        <v>1716890</v>
      </c>
    </row>
    <row r="528" spans="1:27" x14ac:dyDescent="0.2">
      <c r="A528" s="6" t="s">
        <v>795</v>
      </c>
      <c r="B528" s="7">
        <v>45597</v>
      </c>
      <c r="C528" s="7" t="str">
        <f t="shared" si="149"/>
        <v/>
      </c>
      <c r="D528" s="7">
        <v>45626</v>
      </c>
      <c r="E528" s="7" t="str">
        <f t="shared" si="150"/>
        <v/>
      </c>
      <c r="F528" s="7" t="str">
        <f t="shared" si="151"/>
        <v/>
      </c>
      <c r="G528" s="6">
        <v>171689</v>
      </c>
      <c r="H528" s="9">
        <f t="shared" si="136"/>
        <v>171689</v>
      </c>
      <c r="I528" s="6" t="str">
        <f>VLOOKUP(K528,'Customers VS CC'!$A$1:$G$9999,4,FALSE)</f>
        <v>THE RED SEA REAL ESTATE COMPANY</v>
      </c>
      <c r="J528" s="6" t="str">
        <f t="shared" si="152"/>
        <v/>
      </c>
      <c r="K528" s="6">
        <v>10259</v>
      </c>
      <c r="L528" s="6">
        <f>VLOOKUP(K528,'CC Odoo'!$A$1:$E$998,4,FALSE)</f>
        <v>1031</v>
      </c>
      <c r="M528" s="6" t="str">
        <f t="shared" si="137"/>
        <v>{"1031": 100.0}</v>
      </c>
      <c r="N528" s="6" t="str">
        <f t="shared" si="143"/>
        <v>101011002</v>
      </c>
      <c r="O528" s="7">
        <v>45656</v>
      </c>
      <c r="P528" s="7" t="str">
        <f t="shared" si="144"/>
        <v/>
      </c>
      <c r="R528" s="6" t="str">
        <f t="shared" si="138"/>
        <v>{"</v>
      </c>
      <c r="S528" s="6" t="str">
        <f t="shared" si="139"/>
        <v>"</v>
      </c>
      <c r="T528" s="6" t="str">
        <f t="shared" si="140"/>
        <v xml:space="preserve">: </v>
      </c>
      <c r="U528" s="6" t="str">
        <f t="shared" si="141"/>
        <v>100.0</v>
      </c>
      <c r="V528" s="6" t="str">
        <f t="shared" si="142"/>
        <v>}</v>
      </c>
      <c r="X528" s="10" t="str">
        <f t="shared" si="145"/>
        <v/>
      </c>
      <c r="Y528" s="6" t="str">
        <f t="shared" si="146"/>
        <v>خصم ضمان أعمال</v>
      </c>
      <c r="Z528" s="6">
        <f t="shared" si="147"/>
        <v>-1</v>
      </c>
      <c r="AA528" s="29">
        <f t="shared" si="148"/>
        <v>-171689</v>
      </c>
    </row>
    <row r="529" spans="1:27" x14ac:dyDescent="0.2">
      <c r="A529" s="6" t="s">
        <v>796</v>
      </c>
      <c r="B529" s="7">
        <v>45597</v>
      </c>
      <c r="C529" s="7" t="str">
        <f t="shared" si="149"/>
        <v/>
      </c>
      <c r="D529" s="7">
        <v>45626</v>
      </c>
      <c r="E529" s="7" t="str">
        <f t="shared" si="150"/>
        <v/>
      </c>
      <c r="F529" s="7" t="str">
        <f t="shared" si="151"/>
        <v/>
      </c>
      <c r="G529" s="6">
        <v>17168.900000000001</v>
      </c>
      <c r="H529" s="9">
        <f t="shared" si="136"/>
        <v>17169</v>
      </c>
      <c r="I529" s="6" t="str">
        <f>VLOOKUP(K529,'Customers VS CC'!$A$1:$G$9999,4,FALSE)</f>
        <v>THE RED SEA REAL ESTATE COMPANY</v>
      </c>
      <c r="J529" s="6" t="str">
        <f t="shared" si="152"/>
        <v/>
      </c>
      <c r="K529" s="6">
        <v>10259</v>
      </c>
      <c r="L529" s="6">
        <f>VLOOKUP(K529,'CC Odoo'!$A$1:$E$998,4,FALSE)</f>
        <v>1031</v>
      </c>
      <c r="M529" s="6" t="str">
        <f t="shared" si="137"/>
        <v>{"1031": 100.0}</v>
      </c>
      <c r="N529" s="6" t="str">
        <f t="shared" si="143"/>
        <v>2010306</v>
      </c>
      <c r="O529" s="7">
        <v>45656</v>
      </c>
      <c r="P529" s="7" t="str">
        <f t="shared" si="144"/>
        <v/>
      </c>
      <c r="R529" s="6" t="str">
        <f t="shared" si="138"/>
        <v>{"</v>
      </c>
      <c r="S529" s="6" t="str">
        <f t="shared" si="139"/>
        <v>"</v>
      </c>
      <c r="T529" s="6" t="str">
        <f t="shared" si="140"/>
        <v xml:space="preserve">: </v>
      </c>
      <c r="U529" s="6" t="str">
        <f t="shared" si="141"/>
        <v>100.0</v>
      </c>
      <c r="V529" s="6" t="str">
        <f t="shared" si="142"/>
        <v>}</v>
      </c>
      <c r="X529" s="10" t="str">
        <f t="shared" si="145"/>
        <v>15%</v>
      </c>
      <c r="Y529" s="6" t="str">
        <f t="shared" si="146"/>
        <v>خصم دفعة مقدمة</v>
      </c>
      <c r="Z529" s="6">
        <f t="shared" si="147"/>
        <v>-1</v>
      </c>
      <c r="AA529" s="29">
        <f t="shared" si="148"/>
        <v>-17169</v>
      </c>
    </row>
    <row r="530" spans="1:27" x14ac:dyDescent="0.2">
      <c r="A530" s="6" t="s">
        <v>794</v>
      </c>
      <c r="B530" s="7">
        <v>45597</v>
      </c>
      <c r="C530" s="7">
        <f t="shared" si="149"/>
        <v>45597</v>
      </c>
      <c r="D530" s="7">
        <v>45626</v>
      </c>
      <c r="E530" s="7">
        <f t="shared" si="150"/>
        <v>45626</v>
      </c>
      <c r="F530" s="7">
        <f t="shared" si="151"/>
        <v>45626</v>
      </c>
      <c r="G530" s="6">
        <v>1404601.39</v>
      </c>
      <c r="H530" s="9">
        <f t="shared" si="136"/>
        <v>1404601</v>
      </c>
      <c r="I530" s="6" t="str">
        <f>VLOOKUP(K530,'Customers VS CC'!$A$1:$G$9999,4,FALSE)</f>
        <v>الشركة العربية السعودية للمقاولات</v>
      </c>
      <c r="J530" s="6" t="str">
        <f t="shared" si="152"/>
        <v>الشركة العربية السعودية للمقاولات</v>
      </c>
      <c r="K530" s="6">
        <v>10997</v>
      </c>
      <c r="L530" s="6">
        <f>VLOOKUP(K530,'CC Odoo'!$A$1:$E$998,4,FALSE)</f>
        <v>1109</v>
      </c>
      <c r="M530" s="6" t="str">
        <f t="shared" si="137"/>
        <v>{"1109": 100.0}</v>
      </c>
      <c r="N530" s="6" t="str">
        <f t="shared" si="143"/>
        <v>4010202</v>
      </c>
      <c r="O530" s="7">
        <v>45656</v>
      </c>
      <c r="P530" s="7">
        <f t="shared" si="144"/>
        <v>45656</v>
      </c>
      <c r="R530" s="6" t="str">
        <f t="shared" si="138"/>
        <v>{"</v>
      </c>
      <c r="S530" s="6" t="str">
        <f t="shared" si="139"/>
        <v>"</v>
      </c>
      <c r="T530" s="6" t="str">
        <f t="shared" si="140"/>
        <v xml:space="preserve">: </v>
      </c>
      <c r="U530" s="6" t="str">
        <f t="shared" si="141"/>
        <v>100.0</v>
      </c>
      <c r="V530" s="6" t="str">
        <f t="shared" si="142"/>
        <v>}</v>
      </c>
      <c r="X530" s="10" t="str">
        <f t="shared" si="145"/>
        <v>15%</v>
      </c>
      <c r="Y530" s="6" t="str">
        <f t="shared" si="146"/>
        <v>صنف لتسجيل موازنة المبيعات 2024</v>
      </c>
      <c r="Z530" s="6">
        <f t="shared" si="147"/>
        <v>1</v>
      </c>
      <c r="AA530" s="29">
        <f t="shared" si="148"/>
        <v>1404601</v>
      </c>
    </row>
    <row r="531" spans="1:27" x14ac:dyDescent="0.2">
      <c r="A531" s="6" t="s">
        <v>795</v>
      </c>
      <c r="B531" s="7">
        <v>45597</v>
      </c>
      <c r="C531" s="7" t="str">
        <f t="shared" si="149"/>
        <v/>
      </c>
      <c r="D531" s="7">
        <v>45626</v>
      </c>
      <c r="E531" s="7" t="str">
        <f t="shared" si="150"/>
        <v/>
      </c>
      <c r="F531" s="7" t="str">
        <f t="shared" si="151"/>
        <v/>
      </c>
      <c r="G531" s="6">
        <v>280920.27799999999</v>
      </c>
      <c r="H531" s="9">
        <f t="shared" si="136"/>
        <v>280920</v>
      </c>
      <c r="I531" s="6" t="str">
        <f>VLOOKUP(K531,'Customers VS CC'!$A$1:$G$9999,4,FALSE)</f>
        <v>الشركة العربية السعودية للمقاولات</v>
      </c>
      <c r="J531" s="6" t="str">
        <f t="shared" si="152"/>
        <v/>
      </c>
      <c r="K531" s="6">
        <v>10997</v>
      </c>
      <c r="L531" s="6">
        <f>VLOOKUP(K531,'CC Odoo'!$A$1:$E$998,4,FALSE)</f>
        <v>1109</v>
      </c>
      <c r="M531" s="6" t="str">
        <f t="shared" si="137"/>
        <v>{"1109": 100.0}</v>
      </c>
      <c r="N531" s="6" t="str">
        <f t="shared" si="143"/>
        <v>101011002</v>
      </c>
      <c r="O531" s="7">
        <v>45656</v>
      </c>
      <c r="P531" s="7" t="str">
        <f t="shared" si="144"/>
        <v/>
      </c>
      <c r="R531" s="6" t="str">
        <f t="shared" si="138"/>
        <v>{"</v>
      </c>
      <c r="S531" s="6" t="str">
        <f t="shared" si="139"/>
        <v>"</v>
      </c>
      <c r="T531" s="6" t="str">
        <f t="shared" si="140"/>
        <v xml:space="preserve">: </v>
      </c>
      <c r="U531" s="6" t="str">
        <f t="shared" si="141"/>
        <v>100.0</v>
      </c>
      <c r="V531" s="6" t="str">
        <f t="shared" si="142"/>
        <v>}</v>
      </c>
      <c r="X531" s="10" t="str">
        <f t="shared" si="145"/>
        <v/>
      </c>
      <c r="Y531" s="6" t="str">
        <f t="shared" si="146"/>
        <v>خصم ضمان أعمال</v>
      </c>
      <c r="Z531" s="6">
        <f t="shared" si="147"/>
        <v>-1</v>
      </c>
      <c r="AA531" s="29">
        <f t="shared" si="148"/>
        <v>-280920</v>
      </c>
    </row>
    <row r="532" spans="1:27" x14ac:dyDescent="0.2">
      <c r="A532" s="6" t="s">
        <v>796</v>
      </c>
      <c r="B532" s="7">
        <v>45597</v>
      </c>
      <c r="C532" s="7" t="str">
        <f t="shared" si="149"/>
        <v/>
      </c>
      <c r="D532" s="7">
        <v>45626</v>
      </c>
      <c r="E532" s="7" t="str">
        <f t="shared" si="150"/>
        <v/>
      </c>
      <c r="F532" s="7" t="str">
        <f t="shared" si="151"/>
        <v/>
      </c>
      <c r="G532" s="6">
        <v>140460.139</v>
      </c>
      <c r="H532" s="9">
        <f t="shared" si="136"/>
        <v>140460</v>
      </c>
      <c r="I532" s="6" t="str">
        <f>VLOOKUP(K532,'Customers VS CC'!$A$1:$G$9999,4,FALSE)</f>
        <v>الشركة العربية السعودية للمقاولات</v>
      </c>
      <c r="J532" s="6" t="str">
        <f t="shared" si="152"/>
        <v/>
      </c>
      <c r="K532" s="6">
        <v>10997</v>
      </c>
      <c r="L532" s="6">
        <f>VLOOKUP(K532,'CC Odoo'!$A$1:$E$998,4,FALSE)</f>
        <v>1109</v>
      </c>
      <c r="M532" s="6" t="str">
        <f t="shared" si="137"/>
        <v>{"1109": 100.0}</v>
      </c>
      <c r="N532" s="6" t="str">
        <f t="shared" si="143"/>
        <v>2010306</v>
      </c>
      <c r="O532" s="7">
        <v>45656</v>
      </c>
      <c r="P532" s="7" t="str">
        <f t="shared" si="144"/>
        <v/>
      </c>
      <c r="R532" s="6" t="str">
        <f t="shared" si="138"/>
        <v>{"</v>
      </c>
      <c r="S532" s="6" t="str">
        <f t="shared" si="139"/>
        <v>"</v>
      </c>
      <c r="T532" s="6" t="str">
        <f t="shared" si="140"/>
        <v xml:space="preserve">: </v>
      </c>
      <c r="U532" s="6" t="str">
        <f t="shared" si="141"/>
        <v>100.0</v>
      </c>
      <c r="V532" s="6" t="str">
        <f t="shared" si="142"/>
        <v>}</v>
      </c>
      <c r="X532" s="10" t="str">
        <f t="shared" si="145"/>
        <v>15%</v>
      </c>
      <c r="Y532" s="6" t="str">
        <f t="shared" si="146"/>
        <v>خصم دفعة مقدمة</v>
      </c>
      <c r="Z532" s="6">
        <f t="shared" si="147"/>
        <v>-1</v>
      </c>
      <c r="AA532" s="29">
        <f t="shared" si="148"/>
        <v>-140460</v>
      </c>
    </row>
    <row r="533" spans="1:27" x14ac:dyDescent="0.2">
      <c r="A533" s="6" t="s">
        <v>794</v>
      </c>
      <c r="B533" s="7">
        <v>45597</v>
      </c>
      <c r="C533" s="7">
        <f t="shared" si="149"/>
        <v>45597</v>
      </c>
      <c r="D533" s="7">
        <v>45626</v>
      </c>
      <c r="E533" s="7">
        <f t="shared" si="150"/>
        <v>45626</v>
      </c>
      <c r="F533" s="7">
        <f t="shared" si="151"/>
        <v>45626</v>
      </c>
      <c r="G533" s="6">
        <v>10981441.600000001</v>
      </c>
      <c r="H533" s="9">
        <f t="shared" si="136"/>
        <v>10981442</v>
      </c>
      <c r="I533" s="6" t="str">
        <f>VLOOKUP(K533,'Customers VS CC'!$A$1:$G$9999,4,FALSE)</f>
        <v>THE RED SEA REAL ESTATE COMPANY</v>
      </c>
      <c r="J533" s="6" t="str">
        <f t="shared" si="152"/>
        <v>THE RED SEA REAL ESTATE COMPANY</v>
      </c>
      <c r="K533" s="6">
        <v>10264</v>
      </c>
      <c r="L533" s="6">
        <f>VLOOKUP(K533,'CC Odoo'!$A$1:$E$998,4,FALSE)</f>
        <v>1110</v>
      </c>
      <c r="M533" s="6" t="str">
        <f t="shared" si="137"/>
        <v>{"1110": 100.0}</v>
      </c>
      <c r="N533" s="6" t="str">
        <f t="shared" si="143"/>
        <v>4010202</v>
      </c>
      <c r="O533" s="7">
        <v>45656</v>
      </c>
      <c r="P533" s="7">
        <f t="shared" si="144"/>
        <v>45656</v>
      </c>
      <c r="R533" s="6" t="str">
        <f t="shared" si="138"/>
        <v>{"</v>
      </c>
      <c r="S533" s="6" t="str">
        <f t="shared" si="139"/>
        <v>"</v>
      </c>
      <c r="T533" s="6" t="str">
        <f t="shared" si="140"/>
        <v xml:space="preserve">: </v>
      </c>
      <c r="U533" s="6" t="str">
        <f t="shared" si="141"/>
        <v>100.0</v>
      </c>
      <c r="V533" s="6" t="str">
        <f t="shared" si="142"/>
        <v>}</v>
      </c>
      <c r="X533" s="10" t="str">
        <f t="shared" si="145"/>
        <v>15%</v>
      </c>
      <c r="Y533" s="6" t="str">
        <f t="shared" si="146"/>
        <v>صنف لتسجيل موازنة المبيعات 2024</v>
      </c>
      <c r="Z533" s="6">
        <f t="shared" si="147"/>
        <v>1</v>
      </c>
      <c r="AA533" s="29">
        <f t="shared" si="148"/>
        <v>10981442</v>
      </c>
    </row>
    <row r="534" spans="1:27" x14ac:dyDescent="0.2">
      <c r="A534" s="6" t="s">
        <v>795</v>
      </c>
      <c r="B534" s="7">
        <v>45597</v>
      </c>
      <c r="C534" s="7" t="str">
        <f t="shared" si="149"/>
        <v/>
      </c>
      <c r="D534" s="7">
        <v>45626</v>
      </c>
      <c r="E534" s="7" t="str">
        <f t="shared" si="150"/>
        <v/>
      </c>
      <c r="F534" s="7" t="str">
        <f t="shared" si="151"/>
        <v/>
      </c>
      <c r="G534" s="6">
        <v>3294432.4800000004</v>
      </c>
      <c r="H534" s="9">
        <f t="shared" si="136"/>
        <v>3294432</v>
      </c>
      <c r="I534" s="6" t="str">
        <f>VLOOKUP(K534,'Customers VS CC'!$A$1:$G$9999,4,FALSE)</f>
        <v>THE RED SEA REAL ESTATE COMPANY</v>
      </c>
      <c r="J534" s="6" t="str">
        <f t="shared" si="152"/>
        <v/>
      </c>
      <c r="K534" s="6">
        <v>10264</v>
      </c>
      <c r="L534" s="6">
        <f>VLOOKUP(K534,'CC Odoo'!$A$1:$E$998,4,FALSE)</f>
        <v>1110</v>
      </c>
      <c r="M534" s="6" t="str">
        <f t="shared" si="137"/>
        <v>{"1110": 100.0}</v>
      </c>
      <c r="N534" s="6" t="str">
        <f t="shared" si="143"/>
        <v>101011002</v>
      </c>
      <c r="O534" s="7">
        <v>45656</v>
      </c>
      <c r="P534" s="7" t="str">
        <f t="shared" si="144"/>
        <v/>
      </c>
      <c r="R534" s="6" t="str">
        <f t="shared" si="138"/>
        <v>{"</v>
      </c>
      <c r="S534" s="6" t="str">
        <f t="shared" si="139"/>
        <v>"</v>
      </c>
      <c r="T534" s="6" t="str">
        <f t="shared" si="140"/>
        <v xml:space="preserve">: </v>
      </c>
      <c r="U534" s="6" t="str">
        <f t="shared" si="141"/>
        <v>100.0</v>
      </c>
      <c r="V534" s="6" t="str">
        <f t="shared" si="142"/>
        <v>}</v>
      </c>
      <c r="X534" s="10" t="str">
        <f t="shared" si="145"/>
        <v/>
      </c>
      <c r="Y534" s="6" t="str">
        <f t="shared" si="146"/>
        <v>خصم ضمان أعمال</v>
      </c>
      <c r="Z534" s="6">
        <f t="shared" si="147"/>
        <v>-1</v>
      </c>
      <c r="AA534" s="29">
        <f t="shared" si="148"/>
        <v>-3294432</v>
      </c>
    </row>
    <row r="535" spans="1:27" x14ac:dyDescent="0.2">
      <c r="A535" s="6" t="s">
        <v>796</v>
      </c>
      <c r="B535" s="7">
        <v>45597</v>
      </c>
      <c r="C535" s="7" t="str">
        <f t="shared" si="149"/>
        <v/>
      </c>
      <c r="D535" s="7">
        <v>45626</v>
      </c>
      <c r="E535" s="7" t="str">
        <f t="shared" si="150"/>
        <v/>
      </c>
      <c r="F535" s="7" t="str">
        <f t="shared" si="151"/>
        <v/>
      </c>
      <c r="G535" s="6">
        <v>1098144.1600000001</v>
      </c>
      <c r="H535" s="9">
        <f t="shared" si="136"/>
        <v>1098144</v>
      </c>
      <c r="I535" s="6" t="str">
        <f>VLOOKUP(K535,'Customers VS CC'!$A$1:$G$9999,4,FALSE)</f>
        <v>THE RED SEA REAL ESTATE COMPANY</v>
      </c>
      <c r="J535" s="6" t="str">
        <f t="shared" si="152"/>
        <v/>
      </c>
      <c r="K535" s="6">
        <v>10264</v>
      </c>
      <c r="L535" s="6">
        <f>VLOOKUP(K535,'CC Odoo'!$A$1:$E$998,4,FALSE)</f>
        <v>1110</v>
      </c>
      <c r="M535" s="6" t="str">
        <f t="shared" si="137"/>
        <v>{"1110": 100.0}</v>
      </c>
      <c r="N535" s="6" t="str">
        <f t="shared" si="143"/>
        <v>2010306</v>
      </c>
      <c r="O535" s="7">
        <v>45656</v>
      </c>
      <c r="P535" s="7" t="str">
        <f t="shared" si="144"/>
        <v/>
      </c>
      <c r="R535" s="6" t="str">
        <f t="shared" si="138"/>
        <v>{"</v>
      </c>
      <c r="S535" s="6" t="str">
        <f t="shared" si="139"/>
        <v>"</v>
      </c>
      <c r="T535" s="6" t="str">
        <f t="shared" si="140"/>
        <v xml:space="preserve">: </v>
      </c>
      <c r="U535" s="6" t="str">
        <f t="shared" si="141"/>
        <v>100.0</v>
      </c>
      <c r="V535" s="6" t="str">
        <f t="shared" si="142"/>
        <v>}</v>
      </c>
      <c r="X535" s="10" t="str">
        <f t="shared" si="145"/>
        <v>15%</v>
      </c>
      <c r="Y535" s="6" t="str">
        <f t="shared" si="146"/>
        <v>خصم دفعة مقدمة</v>
      </c>
      <c r="Z535" s="6">
        <f t="shared" si="147"/>
        <v>-1</v>
      </c>
      <c r="AA535" s="29">
        <f t="shared" si="148"/>
        <v>-1098144</v>
      </c>
    </row>
    <row r="536" spans="1:27" x14ac:dyDescent="0.2">
      <c r="A536" s="6" t="s">
        <v>794</v>
      </c>
      <c r="B536" s="7">
        <v>45597</v>
      </c>
      <c r="C536" s="7">
        <f t="shared" si="149"/>
        <v>45597</v>
      </c>
      <c r="D536" s="7">
        <v>45626</v>
      </c>
      <c r="E536" s="7">
        <f t="shared" si="150"/>
        <v>45626</v>
      </c>
      <c r="F536" s="7">
        <f t="shared" si="151"/>
        <v>45626</v>
      </c>
      <c r="G536" s="6">
        <v>8994603.5999999996</v>
      </c>
      <c r="H536" s="9">
        <f t="shared" si="136"/>
        <v>8994604</v>
      </c>
      <c r="I536" s="6" t="str">
        <f>VLOOKUP(K536,'Customers VS CC'!$A$1:$G$9999,4,FALSE)</f>
        <v>THE RED SEA REAL ESTATE COMPANY</v>
      </c>
      <c r="J536" s="6" t="str">
        <f t="shared" si="152"/>
        <v>THE RED SEA REAL ESTATE COMPANY</v>
      </c>
      <c r="K536" s="6">
        <v>10265</v>
      </c>
      <c r="L536" s="6">
        <f>VLOOKUP(K536,'CC Odoo'!$A$1:$E$998,4,FALSE)</f>
        <v>61</v>
      </c>
      <c r="M536" s="6" t="str">
        <f t="shared" si="137"/>
        <v>{"61": 100.0}</v>
      </c>
      <c r="N536" s="6" t="str">
        <f t="shared" si="143"/>
        <v>4010202</v>
      </c>
      <c r="O536" s="7">
        <v>45656</v>
      </c>
      <c r="P536" s="7">
        <f t="shared" si="144"/>
        <v>45656</v>
      </c>
      <c r="R536" s="6" t="str">
        <f t="shared" si="138"/>
        <v>{"</v>
      </c>
      <c r="S536" s="6" t="str">
        <f t="shared" si="139"/>
        <v>"</v>
      </c>
      <c r="T536" s="6" t="str">
        <f t="shared" si="140"/>
        <v xml:space="preserve">: </v>
      </c>
      <c r="U536" s="6" t="str">
        <f t="shared" si="141"/>
        <v>100.0</v>
      </c>
      <c r="V536" s="6" t="str">
        <f t="shared" si="142"/>
        <v>}</v>
      </c>
      <c r="X536" s="10" t="str">
        <f t="shared" si="145"/>
        <v>15%</v>
      </c>
      <c r="Y536" s="6" t="str">
        <f t="shared" si="146"/>
        <v>صنف لتسجيل موازنة المبيعات 2024</v>
      </c>
      <c r="Z536" s="6">
        <f t="shared" si="147"/>
        <v>1</v>
      </c>
      <c r="AA536" s="29">
        <f t="shared" si="148"/>
        <v>8994604</v>
      </c>
    </row>
    <row r="537" spans="1:27" x14ac:dyDescent="0.2">
      <c r="A537" s="6" t="s">
        <v>795</v>
      </c>
      <c r="B537" s="7">
        <v>45597</v>
      </c>
      <c r="C537" s="7" t="str">
        <f t="shared" si="149"/>
        <v/>
      </c>
      <c r="D537" s="7">
        <v>45626</v>
      </c>
      <c r="E537" s="7" t="str">
        <f t="shared" si="150"/>
        <v/>
      </c>
      <c r="F537" s="7" t="str">
        <f t="shared" si="151"/>
        <v/>
      </c>
      <c r="G537" s="6">
        <v>2698381.0799999996</v>
      </c>
      <c r="H537" s="9">
        <f t="shared" si="136"/>
        <v>2698381</v>
      </c>
      <c r="I537" s="6" t="str">
        <f>VLOOKUP(K537,'Customers VS CC'!$A$1:$G$9999,4,FALSE)</f>
        <v>THE RED SEA REAL ESTATE COMPANY</v>
      </c>
      <c r="J537" s="6" t="str">
        <f t="shared" si="152"/>
        <v/>
      </c>
      <c r="K537" s="6">
        <v>10265</v>
      </c>
      <c r="L537" s="6">
        <f>VLOOKUP(K537,'CC Odoo'!$A$1:$E$998,4,FALSE)</f>
        <v>61</v>
      </c>
      <c r="M537" s="6" t="str">
        <f t="shared" si="137"/>
        <v>{"61": 100.0}</v>
      </c>
      <c r="N537" s="6" t="str">
        <f t="shared" si="143"/>
        <v>101011002</v>
      </c>
      <c r="O537" s="7">
        <v>45656</v>
      </c>
      <c r="P537" s="7" t="str">
        <f t="shared" si="144"/>
        <v/>
      </c>
      <c r="R537" s="6" t="str">
        <f t="shared" si="138"/>
        <v>{"</v>
      </c>
      <c r="S537" s="6" t="str">
        <f t="shared" si="139"/>
        <v>"</v>
      </c>
      <c r="T537" s="6" t="str">
        <f t="shared" si="140"/>
        <v xml:space="preserve">: </v>
      </c>
      <c r="U537" s="6" t="str">
        <f t="shared" si="141"/>
        <v>100.0</v>
      </c>
      <c r="V537" s="6" t="str">
        <f t="shared" si="142"/>
        <v>}</v>
      </c>
      <c r="X537" s="10" t="str">
        <f t="shared" si="145"/>
        <v/>
      </c>
      <c r="Y537" s="6" t="str">
        <f t="shared" si="146"/>
        <v>خصم ضمان أعمال</v>
      </c>
      <c r="Z537" s="6">
        <f t="shared" si="147"/>
        <v>-1</v>
      </c>
      <c r="AA537" s="29">
        <f t="shared" si="148"/>
        <v>-2698381</v>
      </c>
    </row>
    <row r="538" spans="1:27" x14ac:dyDescent="0.2">
      <c r="A538" s="6" t="s">
        <v>796</v>
      </c>
      <c r="B538" s="7">
        <v>45597</v>
      </c>
      <c r="C538" s="7" t="str">
        <f t="shared" si="149"/>
        <v/>
      </c>
      <c r="D538" s="7">
        <v>45626</v>
      </c>
      <c r="E538" s="7" t="str">
        <f t="shared" si="150"/>
        <v/>
      </c>
      <c r="F538" s="7" t="str">
        <f t="shared" si="151"/>
        <v/>
      </c>
      <c r="G538" s="6">
        <v>899460.36</v>
      </c>
      <c r="H538" s="9">
        <f t="shared" si="136"/>
        <v>899460</v>
      </c>
      <c r="I538" s="6" t="str">
        <f>VLOOKUP(K538,'Customers VS CC'!$A$1:$G$9999,4,FALSE)</f>
        <v>THE RED SEA REAL ESTATE COMPANY</v>
      </c>
      <c r="J538" s="6" t="str">
        <f t="shared" si="152"/>
        <v/>
      </c>
      <c r="K538" s="6">
        <v>10265</v>
      </c>
      <c r="L538" s="6">
        <f>VLOOKUP(K538,'CC Odoo'!$A$1:$E$998,4,FALSE)</f>
        <v>61</v>
      </c>
      <c r="M538" s="6" t="str">
        <f t="shared" si="137"/>
        <v>{"61": 100.0}</v>
      </c>
      <c r="N538" s="6" t="str">
        <f t="shared" si="143"/>
        <v>2010306</v>
      </c>
      <c r="O538" s="7">
        <v>45656</v>
      </c>
      <c r="P538" s="7" t="str">
        <f t="shared" si="144"/>
        <v/>
      </c>
      <c r="R538" s="6" t="str">
        <f t="shared" si="138"/>
        <v>{"</v>
      </c>
      <c r="S538" s="6" t="str">
        <f t="shared" si="139"/>
        <v>"</v>
      </c>
      <c r="T538" s="6" t="str">
        <f t="shared" si="140"/>
        <v xml:space="preserve">: </v>
      </c>
      <c r="U538" s="6" t="str">
        <f t="shared" si="141"/>
        <v>100.0</v>
      </c>
      <c r="V538" s="6" t="str">
        <f t="shared" si="142"/>
        <v>}</v>
      </c>
      <c r="X538" s="10" t="str">
        <f t="shared" si="145"/>
        <v>15%</v>
      </c>
      <c r="Y538" s="6" t="str">
        <f t="shared" si="146"/>
        <v>خصم دفعة مقدمة</v>
      </c>
      <c r="Z538" s="6">
        <f t="shared" si="147"/>
        <v>-1</v>
      </c>
      <c r="AA538" s="29">
        <f t="shared" si="148"/>
        <v>-899460</v>
      </c>
    </row>
    <row r="539" spans="1:27" x14ac:dyDescent="0.2">
      <c r="A539" s="6" t="s">
        <v>794</v>
      </c>
      <c r="B539" s="7">
        <v>45627</v>
      </c>
      <c r="C539" s="7">
        <f t="shared" si="149"/>
        <v>45627</v>
      </c>
      <c r="D539" s="7">
        <v>45657</v>
      </c>
      <c r="E539" s="7">
        <f t="shared" si="150"/>
        <v>45657</v>
      </c>
      <c r="F539" s="7">
        <f t="shared" si="151"/>
        <v>45657</v>
      </c>
      <c r="G539" s="6">
        <v>831414.3</v>
      </c>
      <c r="H539" s="9">
        <f t="shared" si="136"/>
        <v>831414</v>
      </c>
      <c r="I539" s="6" t="str">
        <f>VLOOKUP(K539,'Customers VS CC'!$A$1:$G$9999,4,FALSE)</f>
        <v>KAIG</v>
      </c>
      <c r="J539" s="6" t="str">
        <f t="shared" si="152"/>
        <v>KAIG</v>
      </c>
      <c r="K539" s="6">
        <v>10219</v>
      </c>
      <c r="L539" s="6">
        <f>VLOOKUP(K539,'CC Odoo'!$A$1:$E$998,4,FALSE)</f>
        <v>991</v>
      </c>
      <c r="M539" s="6" t="str">
        <f t="shared" si="137"/>
        <v>{"991": 100.0}</v>
      </c>
      <c r="N539" s="6" t="str">
        <f t="shared" si="143"/>
        <v>4010202</v>
      </c>
      <c r="O539" s="7">
        <v>45687</v>
      </c>
      <c r="P539" s="7">
        <f t="shared" si="144"/>
        <v>45687</v>
      </c>
      <c r="R539" s="6" t="str">
        <f t="shared" si="138"/>
        <v>{"</v>
      </c>
      <c r="S539" s="6" t="str">
        <f t="shared" si="139"/>
        <v>"</v>
      </c>
      <c r="T539" s="6" t="str">
        <f t="shared" si="140"/>
        <v xml:space="preserve">: </v>
      </c>
      <c r="U539" s="6" t="str">
        <f t="shared" si="141"/>
        <v>100.0</v>
      </c>
      <c r="V539" s="6" t="str">
        <f t="shared" si="142"/>
        <v>}</v>
      </c>
      <c r="X539" s="10" t="str">
        <f t="shared" si="145"/>
        <v>15%</v>
      </c>
      <c r="Y539" s="6" t="str">
        <f t="shared" si="146"/>
        <v>صنف لتسجيل موازنة المبيعات 2024</v>
      </c>
      <c r="Z539" s="6">
        <f t="shared" si="147"/>
        <v>1</v>
      </c>
      <c r="AA539" s="29">
        <f t="shared" si="148"/>
        <v>831414</v>
      </c>
    </row>
    <row r="540" spans="1:27" x14ac:dyDescent="0.2">
      <c r="A540" s="6" t="s">
        <v>795</v>
      </c>
      <c r="B540" s="7">
        <v>45627</v>
      </c>
      <c r="C540" s="7" t="str">
        <f t="shared" si="149"/>
        <v/>
      </c>
      <c r="D540" s="7">
        <v>45657</v>
      </c>
      <c r="E540" s="7" t="str">
        <f t="shared" si="150"/>
        <v/>
      </c>
      <c r="F540" s="7" t="str">
        <f t="shared" si="151"/>
        <v/>
      </c>
      <c r="G540" s="6">
        <v>207853.57500000001</v>
      </c>
      <c r="H540" s="9">
        <f t="shared" si="136"/>
        <v>207854</v>
      </c>
      <c r="I540" s="6" t="str">
        <f>VLOOKUP(K540,'Customers VS CC'!$A$1:$G$9999,4,FALSE)</f>
        <v>KAIG</v>
      </c>
      <c r="J540" s="6" t="str">
        <f t="shared" si="152"/>
        <v/>
      </c>
      <c r="K540" s="6">
        <v>10219</v>
      </c>
      <c r="L540" s="6">
        <f>VLOOKUP(K540,'CC Odoo'!$A$1:$E$998,4,FALSE)</f>
        <v>991</v>
      </c>
      <c r="M540" s="6" t="str">
        <f t="shared" si="137"/>
        <v>{"991": 100.0}</v>
      </c>
      <c r="N540" s="6" t="str">
        <f t="shared" si="143"/>
        <v>101011002</v>
      </c>
      <c r="O540" s="7">
        <v>45687</v>
      </c>
      <c r="P540" s="7" t="str">
        <f t="shared" si="144"/>
        <v/>
      </c>
      <c r="R540" s="6" t="str">
        <f t="shared" si="138"/>
        <v>{"</v>
      </c>
      <c r="S540" s="6" t="str">
        <f t="shared" si="139"/>
        <v>"</v>
      </c>
      <c r="T540" s="6" t="str">
        <f t="shared" si="140"/>
        <v xml:space="preserve">: </v>
      </c>
      <c r="U540" s="6" t="str">
        <f t="shared" si="141"/>
        <v>100.0</v>
      </c>
      <c r="V540" s="6" t="str">
        <f t="shared" si="142"/>
        <v>}</v>
      </c>
      <c r="X540" s="10" t="str">
        <f t="shared" si="145"/>
        <v/>
      </c>
      <c r="Y540" s="6" t="str">
        <f t="shared" si="146"/>
        <v>خصم ضمان أعمال</v>
      </c>
      <c r="Z540" s="6">
        <f t="shared" si="147"/>
        <v>-1</v>
      </c>
      <c r="AA540" s="29">
        <f t="shared" si="148"/>
        <v>-207854</v>
      </c>
    </row>
    <row r="541" spans="1:27" x14ac:dyDescent="0.2">
      <c r="A541" s="6" t="s">
        <v>796</v>
      </c>
      <c r="B541" s="7">
        <v>45627</v>
      </c>
      <c r="C541" s="7" t="str">
        <f t="shared" si="149"/>
        <v/>
      </c>
      <c r="D541" s="7">
        <v>45657</v>
      </c>
      <c r="E541" s="7" t="str">
        <f t="shared" si="150"/>
        <v/>
      </c>
      <c r="F541" s="7" t="str">
        <f t="shared" si="151"/>
        <v/>
      </c>
      <c r="G541" s="6">
        <v>83141.430000000008</v>
      </c>
      <c r="H541" s="9">
        <f t="shared" si="136"/>
        <v>83141</v>
      </c>
      <c r="I541" s="6" t="str">
        <f>VLOOKUP(K541,'Customers VS CC'!$A$1:$G$9999,4,FALSE)</f>
        <v>KAIG</v>
      </c>
      <c r="J541" s="6" t="str">
        <f t="shared" si="152"/>
        <v/>
      </c>
      <c r="K541" s="6">
        <v>10219</v>
      </c>
      <c r="L541" s="6">
        <f>VLOOKUP(K541,'CC Odoo'!$A$1:$E$998,4,FALSE)</f>
        <v>991</v>
      </c>
      <c r="M541" s="6" t="str">
        <f t="shared" si="137"/>
        <v>{"991": 100.0}</v>
      </c>
      <c r="N541" s="6" t="str">
        <f t="shared" si="143"/>
        <v>2010306</v>
      </c>
      <c r="O541" s="7">
        <v>45687</v>
      </c>
      <c r="P541" s="7" t="str">
        <f t="shared" si="144"/>
        <v/>
      </c>
      <c r="R541" s="6" t="str">
        <f t="shared" si="138"/>
        <v>{"</v>
      </c>
      <c r="S541" s="6" t="str">
        <f t="shared" si="139"/>
        <v>"</v>
      </c>
      <c r="T541" s="6" t="str">
        <f t="shared" si="140"/>
        <v xml:space="preserve">: </v>
      </c>
      <c r="U541" s="6" t="str">
        <f t="shared" si="141"/>
        <v>100.0</v>
      </c>
      <c r="V541" s="6" t="str">
        <f t="shared" si="142"/>
        <v>}</v>
      </c>
      <c r="X541" s="10" t="str">
        <f t="shared" si="145"/>
        <v>15%</v>
      </c>
      <c r="Y541" s="6" t="str">
        <f t="shared" si="146"/>
        <v>خصم دفعة مقدمة</v>
      </c>
      <c r="Z541" s="6">
        <f t="shared" si="147"/>
        <v>-1</v>
      </c>
      <c r="AA541" s="29">
        <f t="shared" si="148"/>
        <v>-83141</v>
      </c>
    </row>
    <row r="542" spans="1:27" x14ac:dyDescent="0.2">
      <c r="A542" s="6" t="s">
        <v>794</v>
      </c>
      <c r="B542" s="7">
        <v>45627</v>
      </c>
      <c r="C542" s="7">
        <f t="shared" si="149"/>
        <v>45627</v>
      </c>
      <c r="D542" s="7">
        <v>45657</v>
      </c>
      <c r="E542" s="7">
        <f t="shared" si="150"/>
        <v>45657</v>
      </c>
      <c r="F542" s="7">
        <f t="shared" si="151"/>
        <v>45657</v>
      </c>
      <c r="G542" s="6">
        <v>1292078.6370000001</v>
      </c>
      <c r="H542" s="9">
        <f t="shared" si="136"/>
        <v>1292079</v>
      </c>
      <c r="I542" s="6" t="str">
        <f>VLOOKUP(K542,'Customers VS CC'!$A$1:$G$9999,4,FALSE)</f>
        <v>AL mishraq project - saudico-Aluminum</v>
      </c>
      <c r="J542" s="6" t="str">
        <f t="shared" si="152"/>
        <v>AL mishraq project - saudico-Aluminum</v>
      </c>
      <c r="K542" s="6">
        <v>10254</v>
      </c>
      <c r="L542" s="6">
        <f>VLOOKUP(K542,'CC Odoo'!$A$1:$E$998,4,FALSE)</f>
        <v>1026</v>
      </c>
      <c r="M542" s="6" t="str">
        <f t="shared" si="137"/>
        <v>{"1026": 100.0}</v>
      </c>
      <c r="N542" s="6" t="str">
        <f t="shared" si="143"/>
        <v>4010202</v>
      </c>
      <c r="O542" s="7">
        <v>45702</v>
      </c>
      <c r="P542" s="7">
        <f t="shared" si="144"/>
        <v>45702</v>
      </c>
      <c r="R542" s="6" t="str">
        <f t="shared" si="138"/>
        <v>{"</v>
      </c>
      <c r="S542" s="6" t="str">
        <f t="shared" si="139"/>
        <v>"</v>
      </c>
      <c r="T542" s="6" t="str">
        <f t="shared" si="140"/>
        <v xml:space="preserve">: </v>
      </c>
      <c r="U542" s="6" t="str">
        <f t="shared" si="141"/>
        <v>100.0</v>
      </c>
      <c r="V542" s="6" t="str">
        <f t="shared" si="142"/>
        <v>}</v>
      </c>
      <c r="X542" s="10" t="str">
        <f t="shared" si="145"/>
        <v>15%</v>
      </c>
      <c r="Y542" s="6" t="str">
        <f t="shared" si="146"/>
        <v>صنف لتسجيل موازنة المبيعات 2024</v>
      </c>
      <c r="Z542" s="6">
        <f t="shared" si="147"/>
        <v>1</v>
      </c>
      <c r="AA542" s="29">
        <f t="shared" si="148"/>
        <v>1292079</v>
      </c>
    </row>
    <row r="543" spans="1:27" x14ac:dyDescent="0.2">
      <c r="A543" s="6" t="s">
        <v>795</v>
      </c>
      <c r="B543" s="7">
        <v>45627</v>
      </c>
      <c r="C543" s="7" t="str">
        <f t="shared" si="149"/>
        <v/>
      </c>
      <c r="D543" s="7">
        <v>45657</v>
      </c>
      <c r="E543" s="7" t="str">
        <f t="shared" si="150"/>
        <v/>
      </c>
      <c r="F543" s="7" t="str">
        <f t="shared" si="151"/>
        <v/>
      </c>
      <c r="G543" s="6">
        <v>258415.72740000003</v>
      </c>
      <c r="H543" s="9">
        <f t="shared" si="136"/>
        <v>258416</v>
      </c>
      <c r="I543" s="6" t="str">
        <f>VLOOKUP(K543,'Customers VS CC'!$A$1:$G$9999,4,FALSE)</f>
        <v>AL mishraq project - saudico-Aluminum</v>
      </c>
      <c r="J543" s="6" t="str">
        <f t="shared" si="152"/>
        <v/>
      </c>
      <c r="K543" s="6">
        <v>10254</v>
      </c>
      <c r="L543" s="6">
        <f>VLOOKUP(K543,'CC Odoo'!$A$1:$E$998,4,FALSE)</f>
        <v>1026</v>
      </c>
      <c r="M543" s="6" t="str">
        <f t="shared" si="137"/>
        <v>{"1026": 100.0}</v>
      </c>
      <c r="N543" s="6" t="str">
        <f t="shared" si="143"/>
        <v>101011002</v>
      </c>
      <c r="O543" s="7">
        <v>45702</v>
      </c>
      <c r="P543" s="7" t="str">
        <f t="shared" si="144"/>
        <v/>
      </c>
      <c r="R543" s="6" t="str">
        <f t="shared" si="138"/>
        <v>{"</v>
      </c>
      <c r="S543" s="6" t="str">
        <f t="shared" si="139"/>
        <v>"</v>
      </c>
      <c r="T543" s="6" t="str">
        <f t="shared" si="140"/>
        <v xml:space="preserve">: </v>
      </c>
      <c r="U543" s="6" t="str">
        <f t="shared" si="141"/>
        <v>100.0</v>
      </c>
      <c r="V543" s="6" t="str">
        <f t="shared" si="142"/>
        <v>}</v>
      </c>
      <c r="X543" s="10" t="str">
        <f t="shared" si="145"/>
        <v/>
      </c>
      <c r="Y543" s="6" t="str">
        <f t="shared" si="146"/>
        <v>خصم ضمان أعمال</v>
      </c>
      <c r="Z543" s="6">
        <f t="shared" si="147"/>
        <v>-1</v>
      </c>
      <c r="AA543" s="29">
        <f t="shared" si="148"/>
        <v>-258416</v>
      </c>
    </row>
    <row r="544" spans="1:27" x14ac:dyDescent="0.2">
      <c r="A544" s="6" t="s">
        <v>796</v>
      </c>
      <c r="B544" s="7">
        <v>45627</v>
      </c>
      <c r="C544" s="7" t="str">
        <f t="shared" si="149"/>
        <v/>
      </c>
      <c r="D544" s="7">
        <v>45657</v>
      </c>
      <c r="E544" s="7" t="str">
        <f t="shared" si="150"/>
        <v/>
      </c>
      <c r="F544" s="7" t="str">
        <f t="shared" si="151"/>
        <v/>
      </c>
      <c r="G544" s="6">
        <v>129207.86370000002</v>
      </c>
      <c r="H544" s="9">
        <f t="shared" si="136"/>
        <v>129208</v>
      </c>
      <c r="I544" s="6" t="str">
        <f>VLOOKUP(K544,'Customers VS CC'!$A$1:$G$9999,4,FALSE)</f>
        <v>AL mishraq project - saudico-Aluminum</v>
      </c>
      <c r="J544" s="6" t="str">
        <f t="shared" si="152"/>
        <v/>
      </c>
      <c r="K544" s="6">
        <v>10254</v>
      </c>
      <c r="L544" s="6">
        <f>VLOOKUP(K544,'CC Odoo'!$A$1:$E$998,4,FALSE)</f>
        <v>1026</v>
      </c>
      <c r="M544" s="6" t="str">
        <f t="shared" si="137"/>
        <v>{"1026": 100.0}</v>
      </c>
      <c r="N544" s="6" t="str">
        <f t="shared" si="143"/>
        <v>2010306</v>
      </c>
      <c r="O544" s="7">
        <v>45702</v>
      </c>
      <c r="P544" s="7" t="str">
        <f t="shared" si="144"/>
        <v/>
      </c>
      <c r="R544" s="6" t="str">
        <f t="shared" si="138"/>
        <v>{"</v>
      </c>
      <c r="S544" s="6" t="str">
        <f t="shared" si="139"/>
        <v>"</v>
      </c>
      <c r="T544" s="6" t="str">
        <f t="shared" si="140"/>
        <v xml:space="preserve">: </v>
      </c>
      <c r="U544" s="6" t="str">
        <f t="shared" si="141"/>
        <v>100.0</v>
      </c>
      <c r="V544" s="6" t="str">
        <f t="shared" si="142"/>
        <v>}</v>
      </c>
      <c r="X544" s="10" t="str">
        <f t="shared" si="145"/>
        <v>15%</v>
      </c>
      <c r="Y544" s="6" t="str">
        <f t="shared" si="146"/>
        <v>خصم دفعة مقدمة</v>
      </c>
      <c r="Z544" s="6">
        <f t="shared" si="147"/>
        <v>-1</v>
      </c>
      <c r="AA544" s="29">
        <f t="shared" si="148"/>
        <v>-129208</v>
      </c>
    </row>
    <row r="545" spans="1:27" x14ac:dyDescent="0.2">
      <c r="A545" s="6" t="s">
        <v>794</v>
      </c>
      <c r="B545" s="7">
        <v>45627</v>
      </c>
      <c r="C545" s="7">
        <f t="shared" si="149"/>
        <v>45627</v>
      </c>
      <c r="D545" s="7">
        <v>45657</v>
      </c>
      <c r="E545" s="7">
        <f t="shared" si="150"/>
        <v>45657</v>
      </c>
      <c r="F545" s="7">
        <f t="shared" si="151"/>
        <v>45657</v>
      </c>
      <c r="G545" s="6">
        <v>1750000</v>
      </c>
      <c r="H545" s="9">
        <f t="shared" si="136"/>
        <v>1750000</v>
      </c>
      <c r="I545" s="6" t="str">
        <f>VLOOKUP(K545,'Customers VS CC'!$A$1:$G$9999,4,FALSE)</f>
        <v>شركة نسما للصناعات المتحدة</v>
      </c>
      <c r="J545" s="6" t="str">
        <f t="shared" si="152"/>
        <v>شركة نسما للصناعات المتحدة</v>
      </c>
      <c r="K545" s="6">
        <v>10995</v>
      </c>
      <c r="L545" s="6">
        <f>VLOOKUP(K545,'CC Odoo'!$A$1:$E$998,4,FALSE)</f>
        <v>1108</v>
      </c>
      <c r="M545" s="6" t="str">
        <f t="shared" si="137"/>
        <v>{"1108": 100.0}</v>
      </c>
      <c r="N545" s="6" t="str">
        <f t="shared" si="143"/>
        <v>4010202</v>
      </c>
      <c r="O545" s="7">
        <v>45687</v>
      </c>
      <c r="P545" s="7">
        <f t="shared" si="144"/>
        <v>45687</v>
      </c>
      <c r="R545" s="6" t="str">
        <f t="shared" si="138"/>
        <v>{"</v>
      </c>
      <c r="S545" s="6" t="str">
        <f t="shared" si="139"/>
        <v>"</v>
      </c>
      <c r="T545" s="6" t="str">
        <f t="shared" si="140"/>
        <v xml:space="preserve">: </v>
      </c>
      <c r="U545" s="6" t="str">
        <f t="shared" si="141"/>
        <v>100.0</v>
      </c>
      <c r="V545" s="6" t="str">
        <f t="shared" si="142"/>
        <v>}</v>
      </c>
      <c r="X545" s="10" t="str">
        <f t="shared" si="145"/>
        <v>15%</v>
      </c>
      <c r="Y545" s="6" t="str">
        <f t="shared" si="146"/>
        <v>صنف لتسجيل موازنة المبيعات 2024</v>
      </c>
      <c r="Z545" s="6">
        <f t="shared" si="147"/>
        <v>1</v>
      </c>
      <c r="AA545" s="29">
        <f t="shared" si="148"/>
        <v>1750000</v>
      </c>
    </row>
    <row r="546" spans="1:27" x14ac:dyDescent="0.2">
      <c r="A546" s="6" t="s">
        <v>794</v>
      </c>
      <c r="B546" s="7">
        <v>45627</v>
      </c>
      <c r="C546" s="7">
        <f t="shared" si="149"/>
        <v>45627</v>
      </c>
      <c r="D546" s="7">
        <v>45657</v>
      </c>
      <c r="E546" s="7">
        <f t="shared" si="150"/>
        <v>45657</v>
      </c>
      <c r="F546" s="7">
        <f t="shared" si="151"/>
        <v>45657</v>
      </c>
      <c r="G546" s="6">
        <v>224914</v>
      </c>
      <c r="H546" s="9">
        <f t="shared" si="136"/>
        <v>224914</v>
      </c>
      <c r="I546" s="6" t="str">
        <f>VLOOKUP(K546,'Customers VS CC'!$A$1:$G$9999,4,FALSE)</f>
        <v>THE RED SEA REAL ESTATE COMPANY</v>
      </c>
      <c r="J546" s="6" t="str">
        <f t="shared" si="152"/>
        <v>THE RED SEA REAL ESTATE COMPANY</v>
      </c>
      <c r="K546" s="6">
        <v>10259</v>
      </c>
      <c r="L546" s="6">
        <f>VLOOKUP(K546,'CC Odoo'!$A$1:$E$998,4,FALSE)</f>
        <v>1031</v>
      </c>
      <c r="M546" s="6" t="str">
        <f t="shared" si="137"/>
        <v>{"1031": 100.0}</v>
      </c>
      <c r="N546" s="6" t="str">
        <f t="shared" si="143"/>
        <v>4010202</v>
      </c>
      <c r="O546" s="7">
        <v>45687</v>
      </c>
      <c r="P546" s="7">
        <f t="shared" si="144"/>
        <v>45687</v>
      </c>
      <c r="R546" s="6" t="str">
        <f t="shared" si="138"/>
        <v>{"</v>
      </c>
      <c r="S546" s="6" t="str">
        <f t="shared" si="139"/>
        <v>"</v>
      </c>
      <c r="T546" s="6" t="str">
        <f t="shared" si="140"/>
        <v xml:space="preserve">: </v>
      </c>
      <c r="U546" s="6" t="str">
        <f t="shared" si="141"/>
        <v>100.0</v>
      </c>
      <c r="V546" s="6" t="str">
        <f t="shared" si="142"/>
        <v>}</v>
      </c>
      <c r="X546" s="10" t="str">
        <f t="shared" si="145"/>
        <v>15%</v>
      </c>
      <c r="Y546" s="6" t="str">
        <f t="shared" si="146"/>
        <v>صنف لتسجيل موازنة المبيعات 2024</v>
      </c>
      <c r="Z546" s="6">
        <f t="shared" si="147"/>
        <v>1</v>
      </c>
      <c r="AA546" s="29">
        <f t="shared" si="148"/>
        <v>224914</v>
      </c>
    </row>
    <row r="547" spans="1:27" x14ac:dyDescent="0.2">
      <c r="A547" s="6" t="s">
        <v>795</v>
      </c>
      <c r="B547" s="7">
        <v>45627</v>
      </c>
      <c r="C547" s="7" t="str">
        <f t="shared" si="149"/>
        <v/>
      </c>
      <c r="D547" s="7">
        <v>45657</v>
      </c>
      <c r="E547" s="7" t="str">
        <f t="shared" si="150"/>
        <v/>
      </c>
      <c r="F547" s="7" t="str">
        <f t="shared" si="151"/>
        <v/>
      </c>
      <c r="G547" s="6">
        <v>22491.4</v>
      </c>
      <c r="H547" s="9">
        <f t="shared" si="136"/>
        <v>22491</v>
      </c>
      <c r="I547" s="6" t="str">
        <f>VLOOKUP(K547,'Customers VS CC'!$A$1:$G$9999,4,FALSE)</f>
        <v>THE RED SEA REAL ESTATE COMPANY</v>
      </c>
      <c r="J547" s="6" t="str">
        <f t="shared" si="152"/>
        <v/>
      </c>
      <c r="K547" s="6">
        <v>10259</v>
      </c>
      <c r="L547" s="6">
        <f>VLOOKUP(K547,'CC Odoo'!$A$1:$E$998,4,FALSE)</f>
        <v>1031</v>
      </c>
      <c r="M547" s="6" t="str">
        <f t="shared" si="137"/>
        <v>{"1031": 100.0}</v>
      </c>
      <c r="N547" s="6" t="str">
        <f t="shared" si="143"/>
        <v>101011002</v>
      </c>
      <c r="O547" s="7">
        <v>45687</v>
      </c>
      <c r="P547" s="7" t="str">
        <f t="shared" si="144"/>
        <v/>
      </c>
      <c r="R547" s="6" t="str">
        <f t="shared" si="138"/>
        <v>{"</v>
      </c>
      <c r="S547" s="6" t="str">
        <f t="shared" si="139"/>
        <v>"</v>
      </c>
      <c r="T547" s="6" t="str">
        <f t="shared" si="140"/>
        <v xml:space="preserve">: </v>
      </c>
      <c r="U547" s="6" t="str">
        <f t="shared" si="141"/>
        <v>100.0</v>
      </c>
      <c r="V547" s="6" t="str">
        <f t="shared" si="142"/>
        <v>}</v>
      </c>
      <c r="X547" s="10" t="str">
        <f t="shared" si="145"/>
        <v/>
      </c>
      <c r="Y547" s="6" t="str">
        <f t="shared" si="146"/>
        <v>خصم ضمان أعمال</v>
      </c>
      <c r="Z547" s="6">
        <f t="shared" si="147"/>
        <v>-1</v>
      </c>
      <c r="AA547" s="29">
        <f t="shared" si="148"/>
        <v>-22491</v>
      </c>
    </row>
    <row r="548" spans="1:27" x14ac:dyDescent="0.2">
      <c r="A548" s="6" t="s">
        <v>796</v>
      </c>
      <c r="B548" s="7">
        <v>45627</v>
      </c>
      <c r="C548" s="7" t="str">
        <f t="shared" si="149"/>
        <v/>
      </c>
      <c r="D548" s="7">
        <v>45657</v>
      </c>
      <c r="E548" s="7" t="str">
        <f t="shared" si="150"/>
        <v/>
      </c>
      <c r="F548" s="7" t="str">
        <f t="shared" si="151"/>
        <v/>
      </c>
      <c r="G548" s="6">
        <v>2249.1400000000003</v>
      </c>
      <c r="H548" s="9">
        <f t="shared" si="136"/>
        <v>2249</v>
      </c>
      <c r="I548" s="6" t="str">
        <f>VLOOKUP(K548,'Customers VS CC'!$A$1:$G$9999,4,FALSE)</f>
        <v>THE RED SEA REAL ESTATE COMPANY</v>
      </c>
      <c r="J548" s="6" t="str">
        <f t="shared" si="152"/>
        <v/>
      </c>
      <c r="K548" s="6">
        <v>10259</v>
      </c>
      <c r="L548" s="6">
        <f>VLOOKUP(K548,'CC Odoo'!$A$1:$E$998,4,FALSE)</f>
        <v>1031</v>
      </c>
      <c r="M548" s="6" t="str">
        <f t="shared" si="137"/>
        <v>{"1031": 100.0}</v>
      </c>
      <c r="N548" s="6" t="str">
        <f t="shared" si="143"/>
        <v>2010306</v>
      </c>
      <c r="O548" s="7">
        <v>45687</v>
      </c>
      <c r="P548" s="7" t="str">
        <f t="shared" si="144"/>
        <v/>
      </c>
      <c r="R548" s="6" t="str">
        <f t="shared" si="138"/>
        <v>{"</v>
      </c>
      <c r="S548" s="6" t="str">
        <f t="shared" si="139"/>
        <v>"</v>
      </c>
      <c r="T548" s="6" t="str">
        <f t="shared" si="140"/>
        <v xml:space="preserve">: </v>
      </c>
      <c r="U548" s="6" t="str">
        <f t="shared" si="141"/>
        <v>100.0</v>
      </c>
      <c r="V548" s="6" t="str">
        <f t="shared" si="142"/>
        <v>}</v>
      </c>
      <c r="X548" s="10" t="str">
        <f t="shared" si="145"/>
        <v>15%</v>
      </c>
      <c r="Y548" s="6" t="str">
        <f t="shared" si="146"/>
        <v>خصم دفعة مقدمة</v>
      </c>
      <c r="Z548" s="6">
        <f t="shared" si="147"/>
        <v>-1</v>
      </c>
      <c r="AA548" s="29">
        <f t="shared" si="148"/>
        <v>-2249</v>
      </c>
    </row>
    <row r="549" spans="1:27" x14ac:dyDescent="0.2">
      <c r="A549" s="6" t="s">
        <v>794</v>
      </c>
      <c r="B549" s="7">
        <v>45627</v>
      </c>
      <c r="C549" s="7">
        <f t="shared" si="149"/>
        <v>45627</v>
      </c>
      <c r="D549" s="7">
        <v>45657</v>
      </c>
      <c r="E549" s="7">
        <f t="shared" si="150"/>
        <v>45657</v>
      </c>
      <c r="F549" s="7">
        <f t="shared" si="151"/>
        <v>45657</v>
      </c>
      <c r="G549" s="6">
        <v>7840830.29</v>
      </c>
      <c r="H549" s="9">
        <f t="shared" si="136"/>
        <v>7840830</v>
      </c>
      <c r="I549" s="6" t="str">
        <f>VLOOKUP(K549,'Customers VS CC'!$A$1:$G$9999,4,FALSE)</f>
        <v>الشركة العربية السعودية للمقاولات</v>
      </c>
      <c r="J549" s="6" t="str">
        <f t="shared" si="152"/>
        <v>الشركة العربية السعودية للمقاولات</v>
      </c>
      <c r="K549" s="6">
        <v>10997</v>
      </c>
      <c r="L549" s="6">
        <f>VLOOKUP(K549,'CC Odoo'!$A$1:$E$998,4,FALSE)</f>
        <v>1109</v>
      </c>
      <c r="M549" s="6" t="str">
        <f t="shared" si="137"/>
        <v>{"1109": 100.0}</v>
      </c>
      <c r="N549" s="6" t="str">
        <f t="shared" si="143"/>
        <v>4010202</v>
      </c>
      <c r="O549" s="7">
        <v>45687</v>
      </c>
      <c r="P549" s="7">
        <f t="shared" si="144"/>
        <v>45687</v>
      </c>
      <c r="R549" s="6" t="str">
        <f t="shared" si="138"/>
        <v>{"</v>
      </c>
      <c r="S549" s="6" t="str">
        <f t="shared" si="139"/>
        <v>"</v>
      </c>
      <c r="T549" s="6" t="str">
        <f t="shared" si="140"/>
        <v xml:space="preserve">: </v>
      </c>
      <c r="U549" s="6" t="str">
        <f t="shared" si="141"/>
        <v>100.0</v>
      </c>
      <c r="V549" s="6" t="str">
        <f t="shared" si="142"/>
        <v>}</v>
      </c>
      <c r="X549" s="10" t="str">
        <f t="shared" si="145"/>
        <v>15%</v>
      </c>
      <c r="Y549" s="6" t="str">
        <f t="shared" si="146"/>
        <v>صنف لتسجيل موازنة المبيعات 2024</v>
      </c>
      <c r="Z549" s="6">
        <f t="shared" si="147"/>
        <v>1</v>
      </c>
      <c r="AA549" s="29">
        <f t="shared" si="148"/>
        <v>7840830</v>
      </c>
    </row>
    <row r="550" spans="1:27" x14ac:dyDescent="0.2">
      <c r="A550" s="6" t="s">
        <v>795</v>
      </c>
      <c r="B550" s="7">
        <v>45627</v>
      </c>
      <c r="C550" s="7" t="str">
        <f t="shared" si="149"/>
        <v/>
      </c>
      <c r="D550" s="7">
        <v>45657</v>
      </c>
      <c r="E550" s="7" t="str">
        <f t="shared" si="150"/>
        <v/>
      </c>
      <c r="F550" s="7" t="str">
        <f t="shared" si="151"/>
        <v/>
      </c>
      <c r="G550" s="6">
        <v>1568166.0580000002</v>
      </c>
      <c r="H550" s="9">
        <f t="shared" si="136"/>
        <v>1568166</v>
      </c>
      <c r="I550" s="6" t="str">
        <f>VLOOKUP(K550,'Customers VS CC'!$A$1:$G$9999,4,FALSE)</f>
        <v>الشركة العربية السعودية للمقاولات</v>
      </c>
      <c r="J550" s="6" t="str">
        <f t="shared" si="152"/>
        <v/>
      </c>
      <c r="K550" s="6">
        <v>10997</v>
      </c>
      <c r="L550" s="6">
        <f>VLOOKUP(K550,'CC Odoo'!$A$1:$E$998,4,FALSE)</f>
        <v>1109</v>
      </c>
      <c r="M550" s="6" t="str">
        <f t="shared" si="137"/>
        <v>{"1109": 100.0}</v>
      </c>
      <c r="N550" s="6" t="str">
        <f t="shared" si="143"/>
        <v>101011002</v>
      </c>
      <c r="O550" s="7">
        <v>45687</v>
      </c>
      <c r="P550" s="7" t="str">
        <f t="shared" si="144"/>
        <v/>
      </c>
      <c r="R550" s="6" t="str">
        <f t="shared" si="138"/>
        <v>{"</v>
      </c>
      <c r="S550" s="6" t="str">
        <f t="shared" si="139"/>
        <v>"</v>
      </c>
      <c r="T550" s="6" t="str">
        <f t="shared" si="140"/>
        <v xml:space="preserve">: </v>
      </c>
      <c r="U550" s="6" t="str">
        <f t="shared" si="141"/>
        <v>100.0</v>
      </c>
      <c r="V550" s="6" t="str">
        <f t="shared" si="142"/>
        <v>}</v>
      </c>
      <c r="X550" s="10" t="str">
        <f t="shared" si="145"/>
        <v/>
      </c>
      <c r="Y550" s="6" t="str">
        <f t="shared" si="146"/>
        <v>خصم ضمان أعمال</v>
      </c>
      <c r="Z550" s="6">
        <f t="shared" si="147"/>
        <v>-1</v>
      </c>
      <c r="AA550" s="29">
        <f t="shared" si="148"/>
        <v>-1568166</v>
      </c>
    </row>
    <row r="551" spans="1:27" x14ac:dyDescent="0.2">
      <c r="A551" s="6" t="s">
        <v>796</v>
      </c>
      <c r="B551" s="7">
        <v>45627</v>
      </c>
      <c r="C551" s="7" t="str">
        <f t="shared" si="149"/>
        <v/>
      </c>
      <c r="D551" s="7">
        <v>45657</v>
      </c>
      <c r="E551" s="7" t="str">
        <f t="shared" si="150"/>
        <v/>
      </c>
      <c r="F551" s="7" t="str">
        <f t="shared" si="151"/>
        <v/>
      </c>
      <c r="G551" s="6">
        <v>784083.0290000001</v>
      </c>
      <c r="H551" s="9">
        <f t="shared" si="136"/>
        <v>784083</v>
      </c>
      <c r="I551" s="6" t="str">
        <f>VLOOKUP(K551,'Customers VS CC'!$A$1:$G$9999,4,FALSE)</f>
        <v>الشركة العربية السعودية للمقاولات</v>
      </c>
      <c r="J551" s="6" t="str">
        <f t="shared" si="152"/>
        <v/>
      </c>
      <c r="K551" s="6">
        <v>10997</v>
      </c>
      <c r="L551" s="6">
        <f>VLOOKUP(K551,'CC Odoo'!$A$1:$E$998,4,FALSE)</f>
        <v>1109</v>
      </c>
      <c r="M551" s="6" t="str">
        <f t="shared" si="137"/>
        <v>{"1109": 100.0}</v>
      </c>
      <c r="N551" s="6" t="str">
        <f t="shared" si="143"/>
        <v>2010306</v>
      </c>
      <c r="O551" s="7">
        <v>45687</v>
      </c>
      <c r="P551" s="7" t="str">
        <f t="shared" si="144"/>
        <v/>
      </c>
      <c r="R551" s="6" t="str">
        <f t="shared" si="138"/>
        <v>{"</v>
      </c>
      <c r="S551" s="6" t="str">
        <f t="shared" si="139"/>
        <v>"</v>
      </c>
      <c r="T551" s="6" t="str">
        <f t="shared" si="140"/>
        <v xml:space="preserve">: </v>
      </c>
      <c r="U551" s="6" t="str">
        <f t="shared" si="141"/>
        <v>100.0</v>
      </c>
      <c r="V551" s="6" t="str">
        <f t="shared" si="142"/>
        <v>}</v>
      </c>
      <c r="X551" s="10" t="str">
        <f t="shared" si="145"/>
        <v>15%</v>
      </c>
      <c r="Y551" s="6" t="str">
        <f t="shared" si="146"/>
        <v>خصم دفعة مقدمة</v>
      </c>
      <c r="Z551" s="6">
        <f t="shared" si="147"/>
        <v>-1</v>
      </c>
      <c r="AA551" s="29">
        <f t="shared" si="148"/>
        <v>-784083</v>
      </c>
    </row>
    <row r="552" spans="1:27" x14ac:dyDescent="0.2">
      <c r="A552" s="6" t="s">
        <v>794</v>
      </c>
      <c r="B552" s="7">
        <v>45627</v>
      </c>
      <c r="C552" s="7">
        <f t="shared" si="149"/>
        <v>45627</v>
      </c>
      <c r="D552" s="7">
        <v>45657</v>
      </c>
      <c r="E552" s="7">
        <f t="shared" si="150"/>
        <v>45657</v>
      </c>
      <c r="F552" s="7">
        <f t="shared" si="151"/>
        <v>45657</v>
      </c>
      <c r="G552" s="6">
        <v>10981441.600000001</v>
      </c>
      <c r="H552" s="9">
        <f t="shared" si="136"/>
        <v>10981442</v>
      </c>
      <c r="I552" s="6" t="str">
        <f>VLOOKUP(K552,'Customers VS CC'!$A$1:$G$9999,4,FALSE)</f>
        <v>THE RED SEA REAL ESTATE COMPANY</v>
      </c>
      <c r="J552" s="6" t="str">
        <f t="shared" si="152"/>
        <v>THE RED SEA REAL ESTATE COMPANY</v>
      </c>
      <c r="K552" s="6">
        <v>10264</v>
      </c>
      <c r="L552" s="6">
        <f>VLOOKUP(K552,'CC Odoo'!$A$1:$E$998,4,FALSE)</f>
        <v>1110</v>
      </c>
      <c r="M552" s="6" t="str">
        <f t="shared" si="137"/>
        <v>{"1110": 100.0}</v>
      </c>
      <c r="N552" s="6" t="str">
        <f t="shared" si="143"/>
        <v>4010202</v>
      </c>
      <c r="O552" s="7">
        <v>45687</v>
      </c>
      <c r="P552" s="7">
        <f t="shared" si="144"/>
        <v>45687</v>
      </c>
      <c r="R552" s="6" t="str">
        <f t="shared" si="138"/>
        <v>{"</v>
      </c>
      <c r="S552" s="6" t="str">
        <f t="shared" si="139"/>
        <v>"</v>
      </c>
      <c r="T552" s="6" t="str">
        <f t="shared" si="140"/>
        <v xml:space="preserve">: </v>
      </c>
      <c r="U552" s="6" t="str">
        <f t="shared" si="141"/>
        <v>100.0</v>
      </c>
      <c r="V552" s="6" t="str">
        <f t="shared" si="142"/>
        <v>}</v>
      </c>
      <c r="X552" s="10" t="str">
        <f t="shared" si="145"/>
        <v>15%</v>
      </c>
      <c r="Y552" s="6" t="str">
        <f t="shared" si="146"/>
        <v>صنف لتسجيل موازنة المبيعات 2024</v>
      </c>
      <c r="Z552" s="6">
        <f t="shared" si="147"/>
        <v>1</v>
      </c>
      <c r="AA552" s="29">
        <f t="shared" si="148"/>
        <v>10981442</v>
      </c>
    </row>
    <row r="553" spans="1:27" x14ac:dyDescent="0.2">
      <c r="A553" s="6" t="s">
        <v>795</v>
      </c>
      <c r="B553" s="7">
        <v>45627</v>
      </c>
      <c r="C553" s="7" t="str">
        <f t="shared" si="149"/>
        <v/>
      </c>
      <c r="D553" s="7">
        <v>45657</v>
      </c>
      <c r="E553" s="7" t="str">
        <f t="shared" si="150"/>
        <v/>
      </c>
      <c r="F553" s="7" t="str">
        <f t="shared" si="151"/>
        <v/>
      </c>
      <c r="G553" s="6">
        <v>3294432.4800000004</v>
      </c>
      <c r="H553" s="9">
        <f t="shared" si="136"/>
        <v>3294432</v>
      </c>
      <c r="I553" s="6" t="str">
        <f>VLOOKUP(K553,'Customers VS CC'!$A$1:$G$9999,4,FALSE)</f>
        <v>THE RED SEA REAL ESTATE COMPANY</v>
      </c>
      <c r="J553" s="6" t="str">
        <f t="shared" si="152"/>
        <v/>
      </c>
      <c r="K553" s="6">
        <v>10264</v>
      </c>
      <c r="L553" s="6">
        <f>VLOOKUP(K553,'CC Odoo'!$A$1:$E$998,4,FALSE)</f>
        <v>1110</v>
      </c>
      <c r="M553" s="6" t="str">
        <f t="shared" si="137"/>
        <v>{"1110": 100.0}</v>
      </c>
      <c r="N553" s="6" t="str">
        <f t="shared" si="143"/>
        <v>101011002</v>
      </c>
      <c r="O553" s="7">
        <v>45687</v>
      </c>
      <c r="P553" s="7" t="str">
        <f t="shared" si="144"/>
        <v/>
      </c>
      <c r="R553" s="6" t="str">
        <f t="shared" si="138"/>
        <v>{"</v>
      </c>
      <c r="S553" s="6" t="str">
        <f t="shared" si="139"/>
        <v>"</v>
      </c>
      <c r="T553" s="6" t="str">
        <f t="shared" si="140"/>
        <v xml:space="preserve">: </v>
      </c>
      <c r="U553" s="6" t="str">
        <f t="shared" si="141"/>
        <v>100.0</v>
      </c>
      <c r="V553" s="6" t="str">
        <f t="shared" si="142"/>
        <v>}</v>
      </c>
      <c r="X553" s="10" t="str">
        <f t="shared" si="145"/>
        <v/>
      </c>
      <c r="Y553" s="6" t="str">
        <f t="shared" si="146"/>
        <v>خصم ضمان أعمال</v>
      </c>
      <c r="Z553" s="6">
        <f t="shared" si="147"/>
        <v>-1</v>
      </c>
      <c r="AA553" s="29">
        <f t="shared" si="148"/>
        <v>-3294432</v>
      </c>
    </row>
    <row r="554" spans="1:27" x14ac:dyDescent="0.2">
      <c r="A554" s="6" t="s">
        <v>796</v>
      </c>
      <c r="B554" s="7">
        <v>45627</v>
      </c>
      <c r="C554" s="7" t="str">
        <f t="shared" si="149"/>
        <v/>
      </c>
      <c r="D554" s="7">
        <v>45657</v>
      </c>
      <c r="E554" s="7" t="str">
        <f t="shared" si="150"/>
        <v/>
      </c>
      <c r="F554" s="7" t="str">
        <f t="shared" si="151"/>
        <v/>
      </c>
      <c r="G554" s="6">
        <v>1098144.1600000001</v>
      </c>
      <c r="H554" s="9">
        <f t="shared" si="136"/>
        <v>1098144</v>
      </c>
      <c r="I554" s="6" t="str">
        <f>VLOOKUP(K554,'Customers VS CC'!$A$1:$G$9999,4,FALSE)</f>
        <v>THE RED SEA REAL ESTATE COMPANY</v>
      </c>
      <c r="J554" s="6" t="str">
        <f t="shared" si="152"/>
        <v/>
      </c>
      <c r="K554" s="6">
        <v>10264</v>
      </c>
      <c r="L554" s="6">
        <f>VLOOKUP(K554,'CC Odoo'!$A$1:$E$998,4,FALSE)</f>
        <v>1110</v>
      </c>
      <c r="M554" s="6" t="str">
        <f t="shared" si="137"/>
        <v>{"1110": 100.0}</v>
      </c>
      <c r="N554" s="6" t="str">
        <f t="shared" si="143"/>
        <v>2010306</v>
      </c>
      <c r="O554" s="7">
        <v>45687</v>
      </c>
      <c r="P554" s="7" t="str">
        <f t="shared" si="144"/>
        <v/>
      </c>
      <c r="R554" s="6" t="str">
        <f t="shared" si="138"/>
        <v>{"</v>
      </c>
      <c r="S554" s="6" t="str">
        <f t="shared" si="139"/>
        <v>"</v>
      </c>
      <c r="T554" s="6" t="str">
        <f t="shared" si="140"/>
        <v xml:space="preserve">: </v>
      </c>
      <c r="U554" s="6" t="str">
        <f t="shared" si="141"/>
        <v>100.0</v>
      </c>
      <c r="V554" s="6" t="str">
        <f t="shared" si="142"/>
        <v>}</v>
      </c>
      <c r="X554" s="10" t="str">
        <f t="shared" si="145"/>
        <v>15%</v>
      </c>
      <c r="Y554" s="6" t="str">
        <f t="shared" si="146"/>
        <v>خصم دفعة مقدمة</v>
      </c>
      <c r="Z554" s="6">
        <f t="shared" si="147"/>
        <v>-1</v>
      </c>
      <c r="AA554" s="29">
        <f t="shared" si="148"/>
        <v>-1098144</v>
      </c>
    </row>
    <row r="555" spans="1:27" x14ac:dyDescent="0.2">
      <c r="A555" s="6" t="s">
        <v>794</v>
      </c>
      <c r="B555" s="7">
        <v>45627</v>
      </c>
      <c r="C555" s="7">
        <f t="shared" si="149"/>
        <v>45627</v>
      </c>
      <c r="D555" s="7">
        <v>45657</v>
      </c>
      <c r="E555" s="7">
        <f t="shared" si="150"/>
        <v>45657</v>
      </c>
      <c r="F555" s="7">
        <f t="shared" si="151"/>
        <v>45657</v>
      </c>
      <c r="G555" s="6">
        <v>8994603.5999999996</v>
      </c>
      <c r="H555" s="9">
        <f t="shared" si="136"/>
        <v>8994604</v>
      </c>
      <c r="I555" s="6" t="str">
        <f>VLOOKUP(K555,'Customers VS CC'!$A$1:$G$9999,4,FALSE)</f>
        <v>THE RED SEA REAL ESTATE COMPANY</v>
      </c>
      <c r="J555" s="6" t="str">
        <f t="shared" si="152"/>
        <v>THE RED SEA REAL ESTATE COMPANY</v>
      </c>
      <c r="K555" s="6">
        <v>10265</v>
      </c>
      <c r="L555" s="6">
        <f>VLOOKUP(K555,'CC Odoo'!$A$1:$E$998,4,FALSE)</f>
        <v>61</v>
      </c>
      <c r="M555" s="6" t="str">
        <f t="shared" si="137"/>
        <v>{"61": 100.0}</v>
      </c>
      <c r="N555" s="6" t="str">
        <f t="shared" si="143"/>
        <v>4010202</v>
      </c>
      <c r="O555" s="7">
        <v>45687</v>
      </c>
      <c r="P555" s="7">
        <f t="shared" si="144"/>
        <v>45687</v>
      </c>
      <c r="R555" s="6" t="str">
        <f t="shared" si="138"/>
        <v>{"</v>
      </c>
      <c r="S555" s="6" t="str">
        <f t="shared" si="139"/>
        <v>"</v>
      </c>
      <c r="T555" s="6" t="str">
        <f t="shared" si="140"/>
        <v xml:space="preserve">: </v>
      </c>
      <c r="U555" s="6" t="str">
        <f t="shared" si="141"/>
        <v>100.0</v>
      </c>
      <c r="V555" s="6" t="str">
        <f t="shared" si="142"/>
        <v>}</v>
      </c>
      <c r="X555" s="10" t="str">
        <f t="shared" si="145"/>
        <v>15%</v>
      </c>
      <c r="Y555" s="6" t="str">
        <f t="shared" si="146"/>
        <v>صنف لتسجيل موازنة المبيعات 2024</v>
      </c>
      <c r="Z555" s="6">
        <f t="shared" si="147"/>
        <v>1</v>
      </c>
      <c r="AA555" s="29">
        <f t="shared" si="148"/>
        <v>8994604</v>
      </c>
    </row>
    <row r="556" spans="1:27" x14ac:dyDescent="0.2">
      <c r="A556" s="6" t="s">
        <v>795</v>
      </c>
      <c r="B556" s="7">
        <v>45627</v>
      </c>
      <c r="C556" s="7" t="str">
        <f t="shared" si="149"/>
        <v/>
      </c>
      <c r="D556" s="7">
        <v>45657</v>
      </c>
      <c r="E556" s="7" t="str">
        <f t="shared" si="150"/>
        <v/>
      </c>
      <c r="F556" s="7" t="str">
        <f t="shared" si="151"/>
        <v/>
      </c>
      <c r="G556" s="6">
        <v>2698381.0799999996</v>
      </c>
      <c r="H556" s="9">
        <f t="shared" si="136"/>
        <v>2698381</v>
      </c>
      <c r="I556" s="6" t="str">
        <f>VLOOKUP(K556,'Customers VS CC'!$A$1:$G$9999,4,FALSE)</f>
        <v>THE RED SEA REAL ESTATE COMPANY</v>
      </c>
      <c r="J556" s="6" t="str">
        <f t="shared" si="152"/>
        <v/>
      </c>
      <c r="K556" s="6">
        <v>10265</v>
      </c>
      <c r="L556" s="6">
        <f>VLOOKUP(K556,'CC Odoo'!$A$1:$E$998,4,FALSE)</f>
        <v>61</v>
      </c>
      <c r="M556" s="6" t="str">
        <f t="shared" si="137"/>
        <v>{"61": 100.0}</v>
      </c>
      <c r="N556" s="6" t="str">
        <f t="shared" si="143"/>
        <v>101011002</v>
      </c>
      <c r="O556" s="7">
        <v>45687</v>
      </c>
      <c r="P556" s="7" t="str">
        <f t="shared" si="144"/>
        <v/>
      </c>
      <c r="R556" s="6" t="str">
        <f t="shared" si="138"/>
        <v>{"</v>
      </c>
      <c r="S556" s="6" t="str">
        <f t="shared" si="139"/>
        <v>"</v>
      </c>
      <c r="T556" s="6" t="str">
        <f t="shared" si="140"/>
        <v xml:space="preserve">: </v>
      </c>
      <c r="U556" s="6" t="str">
        <f t="shared" si="141"/>
        <v>100.0</v>
      </c>
      <c r="V556" s="6" t="str">
        <f t="shared" si="142"/>
        <v>}</v>
      </c>
      <c r="X556" s="10" t="str">
        <f t="shared" si="145"/>
        <v/>
      </c>
      <c r="Y556" s="6" t="str">
        <f t="shared" si="146"/>
        <v>خصم ضمان أعمال</v>
      </c>
      <c r="Z556" s="6">
        <f t="shared" si="147"/>
        <v>-1</v>
      </c>
      <c r="AA556" s="29">
        <f t="shared" si="148"/>
        <v>-2698381</v>
      </c>
    </row>
    <row r="557" spans="1:27" x14ac:dyDescent="0.2">
      <c r="A557" s="6" t="s">
        <v>796</v>
      </c>
      <c r="B557" s="7">
        <v>45627</v>
      </c>
      <c r="C557" s="7" t="str">
        <f t="shared" si="149"/>
        <v/>
      </c>
      <c r="D557" s="7">
        <v>45657</v>
      </c>
      <c r="E557" s="7" t="str">
        <f t="shared" si="150"/>
        <v/>
      </c>
      <c r="F557" s="7" t="str">
        <f t="shared" si="151"/>
        <v/>
      </c>
      <c r="G557" s="6">
        <v>899460.36</v>
      </c>
      <c r="H557" s="9">
        <f t="shared" si="136"/>
        <v>899460</v>
      </c>
      <c r="I557" s="6" t="str">
        <f>VLOOKUP(K557,'Customers VS CC'!$A$1:$G$9999,4,FALSE)</f>
        <v>THE RED SEA REAL ESTATE COMPANY</v>
      </c>
      <c r="J557" s="6" t="str">
        <f t="shared" si="152"/>
        <v/>
      </c>
      <c r="K557" s="6">
        <v>10265</v>
      </c>
      <c r="L557" s="6">
        <f>VLOOKUP(K557,'CC Odoo'!$A$1:$E$998,4,FALSE)</f>
        <v>61</v>
      </c>
      <c r="M557" s="6" t="str">
        <f t="shared" si="137"/>
        <v>{"61": 100.0}</v>
      </c>
      <c r="N557" s="6" t="str">
        <f t="shared" si="143"/>
        <v>2010306</v>
      </c>
      <c r="O557" s="7">
        <v>45687</v>
      </c>
      <c r="P557" s="7" t="str">
        <f t="shared" si="144"/>
        <v/>
      </c>
      <c r="R557" s="6" t="str">
        <f t="shared" si="138"/>
        <v>{"</v>
      </c>
      <c r="S557" s="6" t="str">
        <f t="shared" si="139"/>
        <v>"</v>
      </c>
      <c r="T557" s="6" t="str">
        <f t="shared" si="140"/>
        <v xml:space="preserve">: </v>
      </c>
      <c r="U557" s="6" t="str">
        <f t="shared" si="141"/>
        <v>100.0</v>
      </c>
      <c r="V557" s="6" t="str">
        <f t="shared" si="142"/>
        <v>}</v>
      </c>
      <c r="X557" s="10" t="str">
        <f t="shared" si="145"/>
        <v>15%</v>
      </c>
      <c r="Y557" s="6" t="str">
        <f t="shared" si="146"/>
        <v>خصم دفعة مقدمة</v>
      </c>
      <c r="Z557" s="6">
        <f t="shared" si="147"/>
        <v>-1</v>
      </c>
      <c r="AA557" s="29">
        <f t="shared" si="148"/>
        <v>-899460</v>
      </c>
    </row>
    <row r="558" spans="1:27" x14ac:dyDescent="0.2">
      <c r="A558" s="30"/>
      <c r="G558" s="34">
        <f>SUM(G2:G557)</f>
        <v>495263300.02352482</v>
      </c>
      <c r="H558" s="34">
        <f>SUM(H2:H557)</f>
        <v>495263303</v>
      </c>
      <c r="X558" s="6" t="str">
        <f t="shared" si="145"/>
        <v/>
      </c>
      <c r="AA558" s="29">
        <f>SUM(AA2:AA557)</f>
        <v>249797303</v>
      </c>
    </row>
    <row r="559" spans="1:27" x14ac:dyDescent="0.2">
      <c r="A559" s="30"/>
      <c r="H559" s="29"/>
      <c r="X559" s="6" t="str">
        <f t="shared" si="145"/>
        <v/>
      </c>
      <c r="AA559" s="29"/>
    </row>
    <row r="560" spans="1:27" x14ac:dyDescent="0.2">
      <c r="AA560" s="29"/>
    </row>
  </sheetData>
  <autoFilter ref="A1:X559" xr:uid="{8FCA4709-1C18-4E90-9239-07D66022D195}"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8EF-B7D1-4124-BDA6-DFFDD441CA21}">
  <dimension ref="A1:AA557"/>
  <sheetViews>
    <sheetView topLeftCell="I1" workbookViewId="0">
      <selection activeCell="I15" sqref="I15"/>
    </sheetView>
  </sheetViews>
  <sheetFormatPr defaultRowHeight="14.25" x14ac:dyDescent="0.2"/>
  <cols>
    <col min="1" max="1" width="17.375" style="6" bestFit="1" customWidth="1"/>
    <col min="2" max="2" width="10.125" style="7" bestFit="1" customWidth="1"/>
    <col min="3" max="3" width="10.125" style="6" bestFit="1" customWidth="1"/>
    <col min="4" max="4" width="10.125" style="7" bestFit="1" customWidth="1"/>
    <col min="5" max="6" width="10.125" style="6" bestFit="1" customWidth="1"/>
    <col min="7" max="7" width="11.875" style="6" bestFit="1" customWidth="1"/>
    <col min="8" max="8" width="15.125" style="6" bestFit="1" customWidth="1"/>
    <col min="9" max="9" width="11.875" style="6" customWidth="1"/>
    <col min="10" max="10" width="12.75" style="6" customWidth="1"/>
    <col min="11" max="11" width="8.625" style="6" bestFit="1" customWidth="1"/>
    <col min="12" max="12" width="7.125" style="6" customWidth="1"/>
    <col min="13" max="13" width="13.625" style="6" bestFit="1" customWidth="1"/>
    <col min="14" max="14" width="13.875" style="6" bestFit="1" customWidth="1"/>
    <col min="15" max="15" width="10.625" style="7" bestFit="1" customWidth="1"/>
    <col min="16" max="16" width="10.625" style="6" bestFit="1" customWidth="1"/>
    <col min="17" max="17" width="13.625" style="6" bestFit="1" customWidth="1"/>
    <col min="18" max="22" width="10.625" style="6" bestFit="1" customWidth="1"/>
    <col min="23" max="23" width="13.25" style="6" bestFit="1" customWidth="1"/>
    <col min="24" max="24" width="5.875" style="6" bestFit="1" customWidth="1"/>
    <col min="25" max="25" width="24.25" style="6" bestFit="1" customWidth="1"/>
    <col min="26" max="26" width="9" style="6"/>
    <col min="27" max="27" width="16.875" style="6" bestFit="1" customWidth="1"/>
    <col min="28" max="16384" width="9" style="6"/>
  </cols>
  <sheetData>
    <row r="1" spans="1:27" x14ac:dyDescent="0.2">
      <c r="A1" s="6" t="s">
        <v>776</v>
      </c>
      <c r="B1" s="7" t="s">
        <v>777</v>
      </c>
      <c r="C1" s="6" t="s">
        <v>777</v>
      </c>
      <c r="D1" s="7" t="s">
        <v>778</v>
      </c>
      <c r="E1" s="6" t="s">
        <v>778</v>
      </c>
      <c r="F1" s="6" t="s">
        <v>778</v>
      </c>
      <c r="G1" s="6" t="s">
        <v>779</v>
      </c>
      <c r="H1" s="6" t="s">
        <v>780</v>
      </c>
      <c r="I1" s="6" t="s">
        <v>0</v>
      </c>
      <c r="J1" s="6" t="s">
        <v>0</v>
      </c>
      <c r="K1" s="6" t="s">
        <v>781</v>
      </c>
      <c r="L1" s="6" t="s">
        <v>782</v>
      </c>
      <c r="M1" s="6" t="s">
        <v>786</v>
      </c>
      <c r="N1" s="6" t="s">
        <v>783</v>
      </c>
      <c r="O1" s="7" t="s">
        <v>1</v>
      </c>
      <c r="P1" s="6" t="s">
        <v>1</v>
      </c>
      <c r="Q1" s="6" t="s">
        <v>785</v>
      </c>
      <c r="R1" s="6" t="s">
        <v>787</v>
      </c>
      <c r="S1" s="6" t="s">
        <v>788</v>
      </c>
      <c r="T1" s="6" t="s">
        <v>789</v>
      </c>
      <c r="U1" s="6" t="s">
        <v>790</v>
      </c>
      <c r="V1" s="6" t="s">
        <v>791</v>
      </c>
      <c r="W1" s="6" t="s">
        <v>792</v>
      </c>
      <c r="X1" s="6" t="s">
        <v>793</v>
      </c>
      <c r="Y1" s="12" t="s">
        <v>797</v>
      </c>
      <c r="Z1" s="12" t="s">
        <v>808</v>
      </c>
      <c r="AA1" s="32" t="s">
        <v>812</v>
      </c>
    </row>
    <row r="2" spans="1:27" x14ac:dyDescent="0.2">
      <c r="A2" s="6" t="s">
        <v>794</v>
      </c>
      <c r="C2" s="7">
        <v>45292</v>
      </c>
      <c r="D2" s="7">
        <v>45261</v>
      </c>
      <c r="E2" s="7">
        <f>IF(OR(A2="TOTAL WORKS",K2&lt;&gt;K1),D2,"")</f>
        <v>45261</v>
      </c>
      <c r="F2" s="7">
        <f>IF(OR(A2="TOTAL WORKS",K2&lt;&gt;K1),D2,"")</f>
        <v>45261</v>
      </c>
      <c r="G2" s="8">
        <v>490033.33</v>
      </c>
      <c r="H2" s="9">
        <f>IF(G2&lt;0,ROUND(G2,0)*-1,ROUND(G2,0))</f>
        <v>490033</v>
      </c>
      <c r="I2" s="6" t="str">
        <f>VLOOKUP(K2,'Customers VS CC'!$A$1:$G$9999,4,FALSE)</f>
        <v>شركة فريسينه السعودية العربية</v>
      </c>
      <c r="J2" s="6" t="str">
        <f>IF(OR(A2="TOTAL WORKS",K2&lt;&gt;K1),I2,"")</f>
        <v>شركة فريسينه السعودية العربية</v>
      </c>
      <c r="K2" s="6">
        <v>10169</v>
      </c>
      <c r="L2" s="6">
        <f>VLOOKUP(K2,'CC Odoo'!$A$1:$E$998,4,FALSE)</f>
        <v>941</v>
      </c>
      <c r="M2" s="6" t="str">
        <f t="shared" ref="M2:M65" si="0">R2&amp;L2&amp;S2&amp;T2&amp;U2&amp;V2</f>
        <v>{"941": 100.0}</v>
      </c>
      <c r="N2" s="6" t="str">
        <f>IF(K2=50002,"4010403",IF(A2="TOTAL WORKS","4010202",IF(OR(A2="ADV. PAYMENT",A2="ADV. PAYMENT 5%"),"101011002",IF(A2="Expense","3060099","2010306"))))</f>
        <v>4010202</v>
      </c>
      <c r="O2" s="7">
        <v>45306</v>
      </c>
      <c r="P2" s="7">
        <f>IF(OR(A2="TOTAL WORKS",K2&lt;&gt;K1),O2,"")</f>
        <v>45306</v>
      </c>
      <c r="Q2" s="12" t="s">
        <v>807</v>
      </c>
      <c r="R2" s="6" t="str">
        <f t="shared" ref="R2:R65" si="1">"{"""</f>
        <v>{"</v>
      </c>
      <c r="S2" s="6" t="str">
        <f t="shared" ref="S2:S65" si="2">""""</f>
        <v>"</v>
      </c>
      <c r="T2" s="6" t="str">
        <f t="shared" ref="T2:T65" si="3">": "</f>
        <v xml:space="preserve">: </v>
      </c>
      <c r="U2" s="6" t="str">
        <f t="shared" ref="U2:U65" si="4">"100.0"</f>
        <v>100.0</v>
      </c>
      <c r="V2" s="6" t="str">
        <f t="shared" ref="V2:V65" si="5">"}"</f>
        <v>}</v>
      </c>
      <c r="W2" s="6" t="str">
        <f>Q2</f>
        <v>{"941": 100.0}</v>
      </c>
      <c r="X2" s="10" t="str">
        <f>IF(OR(Y2="2010306",N2="4010202"),"15%",IF(N2="101011002","",IF(N2="4010403","",IF(N2="3060099","","5%"))))</f>
        <v>15%</v>
      </c>
      <c r="Y2" s="6" t="str">
        <f>IF(N2="4010202","صنف لتسجيل موازنة المبيعات 2024",IF(N2="2010306","خصم دفعة مقدمة",IF(N2="4010403","بيع سكراب",IF(N2="101011002","خصم ضمان أعمال","Expense"))))</f>
        <v>صنف لتسجيل موازنة المبيعات 2024</v>
      </c>
      <c r="Z2" s="6">
        <f>IF(N2="4010202",1,IF(N2="2010306",-1,IF(N2="4010403",1,IF(N2="101011002",-1,-1))))</f>
        <v>1</v>
      </c>
      <c r="AA2" s="29">
        <f>H2*Z2</f>
        <v>490033</v>
      </c>
    </row>
    <row r="3" spans="1:27" x14ac:dyDescent="0.2">
      <c r="A3" s="6" t="s">
        <v>795</v>
      </c>
      <c r="C3" s="7" t="str">
        <f>IF(K3&lt;&gt;K2,B3,"")</f>
        <v/>
      </c>
      <c r="D3" s="7">
        <v>45261</v>
      </c>
      <c r="E3" s="7" t="str">
        <f t="shared" ref="E3:E66" si="6">IF(OR(A3="TOTAL WORKS",K3&lt;&gt;K2),D3,"")</f>
        <v/>
      </c>
      <c r="F3" s="7" t="str">
        <f t="shared" ref="F3:F66" si="7">IF(OR(A3="TOTAL WORKS",K3&lt;&gt;K2),D3,"")</f>
        <v/>
      </c>
      <c r="G3" s="8">
        <v>0</v>
      </c>
      <c r="H3" s="9">
        <f t="shared" ref="H3:H66" si="8">IF(G3&lt;0,ROUND(G3,0)*-1,ROUND(G3,0))</f>
        <v>0</v>
      </c>
      <c r="I3" s="6" t="str">
        <f>VLOOKUP(K3,'Customers VS CC'!$A$1:$G$9999,4,FALSE)</f>
        <v>شركة فريسينه السعودية العربية</v>
      </c>
      <c r="J3" s="6" t="str">
        <f t="shared" ref="J3:J66" si="9">IF(OR(A3="TOTAL WORKS",K3&lt;&gt;K2),I3,"")</f>
        <v/>
      </c>
      <c r="K3" s="6">
        <v>10169</v>
      </c>
      <c r="L3" s="6">
        <f>VLOOKUP(K3,'CC Odoo'!$A$1:$E$998,4,FALSE)</f>
        <v>941</v>
      </c>
      <c r="M3" s="6" t="str">
        <f t="shared" si="0"/>
        <v>{"941": 100.0}</v>
      </c>
      <c r="N3" s="6" t="str">
        <f t="shared" ref="N3:N66" si="10">IF(K3=50002,"4010403",IF(A3="TOTAL WORKS","4010202",IF(OR(A3="ADV. PAYMENT",A3="ADV. PAYMENT 5%"),"101011002",IF(A3="Expense","3060099","2010306"))))</f>
        <v>101011002</v>
      </c>
      <c r="O3" s="7">
        <v>45306</v>
      </c>
      <c r="P3" s="7" t="str">
        <f t="shared" ref="P3:P66" si="11">IF(OR(A3="TOTAL WORKS",K3&lt;&gt;K2),O3,"")</f>
        <v/>
      </c>
      <c r="R3" s="6" t="str">
        <f t="shared" si="1"/>
        <v>{"</v>
      </c>
      <c r="S3" s="6" t="str">
        <f t="shared" si="2"/>
        <v>"</v>
      </c>
      <c r="T3" s="6" t="str">
        <f t="shared" si="3"/>
        <v xml:space="preserve">: </v>
      </c>
      <c r="U3" s="6" t="str">
        <f t="shared" si="4"/>
        <v>100.0</v>
      </c>
      <c r="V3" s="6" t="str">
        <f t="shared" si="5"/>
        <v>}</v>
      </c>
      <c r="W3" s="6" t="str">
        <f>M2</f>
        <v>{"941": 100.0}</v>
      </c>
      <c r="X3" s="10" t="str">
        <f t="shared" ref="X3:X66" si="12">IF(OR(Y3="2010306",N3="4010202"),"15%",IF(N3="101011002","",IF(N3="4010403","",IF(N3="3060099","","5%"))))</f>
        <v/>
      </c>
      <c r="Y3" s="6" t="str">
        <f t="shared" ref="Y3:Y66" si="13">IF(N3="4010202","صنف لتسجيل موازنة المبيعات 2024",IF(N3="2010306","خصم دفعة مقدمة",IF(N3="4010403","بيع سكراب",IF(N3="101011002","خصم ضمان أعمال","Expense"))))</f>
        <v>خصم ضمان أعمال</v>
      </c>
      <c r="Z3" s="6">
        <f t="shared" ref="Z3:Z66" si="14">IF(N3="4010202",1,IF(N3="2010306",-1,IF(N3="4010403",1,IF(N3="101011002",-1,-1))))</f>
        <v>-1</v>
      </c>
      <c r="AA3" s="29">
        <f t="shared" ref="AA3:AA66" si="15">H3*Z3</f>
        <v>0</v>
      </c>
    </row>
    <row r="4" spans="1:27" x14ac:dyDescent="0.2">
      <c r="A4" s="6" t="s">
        <v>794</v>
      </c>
      <c r="C4" s="7">
        <f t="shared" ref="C4:C67" si="16">IF(K4&lt;&gt;K3,B4,"")</f>
        <v>0</v>
      </c>
      <c r="D4" s="7">
        <v>45261</v>
      </c>
      <c r="E4" s="7">
        <f t="shared" si="6"/>
        <v>45261</v>
      </c>
      <c r="F4" s="7">
        <f t="shared" si="7"/>
        <v>45261</v>
      </c>
      <c r="G4" s="8">
        <v>-312006</v>
      </c>
      <c r="H4" s="9">
        <f t="shared" si="8"/>
        <v>312006</v>
      </c>
      <c r="I4" s="6" t="str">
        <f>VLOOKUP(K4,'Customers VS CC'!$A$1:$G$9999,4,FALSE)</f>
        <v>الآعمال المدنية المشروع المشترك</v>
      </c>
      <c r="J4" s="6" t="str">
        <f t="shared" si="9"/>
        <v>الآعمال المدنية المشروع المشترك</v>
      </c>
      <c r="K4" s="6">
        <v>10139</v>
      </c>
      <c r="L4" s="6">
        <f>VLOOKUP(K4,'CC Odoo'!$A$1:$E$998,4,FALSE)</f>
        <v>911</v>
      </c>
      <c r="M4" s="6" t="str">
        <f t="shared" si="0"/>
        <v>{"911": 100.0}</v>
      </c>
      <c r="N4" s="6" t="str">
        <f t="shared" si="10"/>
        <v>4010202</v>
      </c>
      <c r="O4" s="7">
        <v>45306</v>
      </c>
      <c r="P4" s="7">
        <f t="shared" si="11"/>
        <v>45306</v>
      </c>
      <c r="R4" s="6" t="str">
        <f t="shared" si="1"/>
        <v>{"</v>
      </c>
      <c r="S4" s="6" t="str">
        <f t="shared" si="2"/>
        <v>"</v>
      </c>
      <c r="T4" s="6" t="str">
        <f t="shared" si="3"/>
        <v xml:space="preserve">: </v>
      </c>
      <c r="U4" s="6" t="str">
        <f t="shared" si="4"/>
        <v>100.0</v>
      </c>
      <c r="V4" s="6" t="str">
        <f t="shared" si="5"/>
        <v>}</v>
      </c>
      <c r="W4" s="6" t="str">
        <f>IF(W3=W2,"OK","False")</f>
        <v>OK</v>
      </c>
      <c r="X4" s="10" t="str">
        <f t="shared" si="12"/>
        <v>15%</v>
      </c>
      <c r="Y4" s="6" t="str">
        <f t="shared" si="13"/>
        <v>صنف لتسجيل موازنة المبيعات 2024</v>
      </c>
      <c r="Z4" s="6">
        <v>-1</v>
      </c>
      <c r="AA4" s="29">
        <f t="shared" si="15"/>
        <v>-312006</v>
      </c>
    </row>
    <row r="5" spans="1:27" x14ac:dyDescent="0.2">
      <c r="A5" s="6" t="s">
        <v>795</v>
      </c>
      <c r="C5" s="7" t="str">
        <f t="shared" si="16"/>
        <v/>
      </c>
      <c r="D5" s="7">
        <v>45261</v>
      </c>
      <c r="E5" s="7" t="str">
        <f t="shared" si="6"/>
        <v/>
      </c>
      <c r="F5" s="7" t="str">
        <f t="shared" si="7"/>
        <v/>
      </c>
      <c r="G5" s="8">
        <v>0</v>
      </c>
      <c r="H5" s="9">
        <f t="shared" si="8"/>
        <v>0</v>
      </c>
      <c r="I5" s="6" t="str">
        <f>VLOOKUP(K5,'Customers VS CC'!$A$1:$G$9999,4,FALSE)</f>
        <v>الآعمال المدنية المشروع المشترك</v>
      </c>
      <c r="J5" s="6" t="str">
        <f t="shared" si="9"/>
        <v/>
      </c>
      <c r="K5" s="6">
        <v>10139</v>
      </c>
      <c r="L5" s="6">
        <f>VLOOKUP(K5,'CC Odoo'!$A$1:$E$998,4,FALSE)</f>
        <v>911</v>
      </c>
      <c r="M5" s="6" t="str">
        <f t="shared" si="0"/>
        <v>{"911": 100.0}</v>
      </c>
      <c r="N5" s="6" t="str">
        <f t="shared" si="10"/>
        <v>101011002</v>
      </c>
      <c r="O5" s="7">
        <v>45306</v>
      </c>
      <c r="P5" s="7" t="str">
        <f t="shared" si="11"/>
        <v/>
      </c>
      <c r="R5" s="6" t="str">
        <f t="shared" si="1"/>
        <v>{"</v>
      </c>
      <c r="S5" s="6" t="str">
        <f t="shared" si="2"/>
        <v>"</v>
      </c>
      <c r="T5" s="6" t="str">
        <f t="shared" si="3"/>
        <v xml:space="preserve">: </v>
      </c>
      <c r="U5" s="6" t="str">
        <f t="shared" si="4"/>
        <v>100.0</v>
      </c>
      <c r="V5" s="6" t="str">
        <f t="shared" si="5"/>
        <v>}</v>
      </c>
      <c r="X5" s="10" t="str">
        <f t="shared" si="12"/>
        <v/>
      </c>
      <c r="Y5" s="6" t="str">
        <f t="shared" si="13"/>
        <v>خصم ضمان أعمال</v>
      </c>
      <c r="Z5" s="6">
        <f t="shared" si="14"/>
        <v>-1</v>
      </c>
      <c r="AA5" s="29">
        <f t="shared" si="15"/>
        <v>0</v>
      </c>
    </row>
    <row r="6" spans="1:27" x14ac:dyDescent="0.2">
      <c r="A6" s="6" t="s">
        <v>796</v>
      </c>
      <c r="C6" s="7" t="str">
        <f t="shared" si="16"/>
        <v/>
      </c>
      <c r="D6" s="7">
        <v>45261</v>
      </c>
      <c r="E6" s="7" t="str">
        <f t="shared" si="6"/>
        <v/>
      </c>
      <c r="F6" s="7" t="str">
        <f t="shared" si="7"/>
        <v/>
      </c>
      <c r="G6" s="8">
        <v>-46801</v>
      </c>
      <c r="H6" s="9">
        <f t="shared" si="8"/>
        <v>46801</v>
      </c>
      <c r="I6" s="6" t="str">
        <f>VLOOKUP(K6,'Customers VS CC'!$A$1:$G$9999,4,FALSE)</f>
        <v>الآعمال المدنية المشروع المشترك</v>
      </c>
      <c r="J6" s="6" t="str">
        <f t="shared" si="9"/>
        <v/>
      </c>
      <c r="K6" s="6">
        <v>10139</v>
      </c>
      <c r="L6" s="6">
        <f>VLOOKUP(K6,'CC Odoo'!$A$1:$E$998,4,FALSE)</f>
        <v>911</v>
      </c>
      <c r="M6" s="6" t="str">
        <f t="shared" si="0"/>
        <v>{"911": 100.0}</v>
      </c>
      <c r="N6" s="6" t="str">
        <f t="shared" si="10"/>
        <v>2010306</v>
      </c>
      <c r="O6" s="7">
        <v>45306</v>
      </c>
      <c r="P6" s="7" t="str">
        <f t="shared" si="11"/>
        <v/>
      </c>
      <c r="R6" s="6" t="str">
        <f t="shared" si="1"/>
        <v>{"</v>
      </c>
      <c r="S6" s="6" t="str">
        <f t="shared" si="2"/>
        <v>"</v>
      </c>
      <c r="T6" s="6" t="str">
        <f t="shared" si="3"/>
        <v xml:space="preserve">: </v>
      </c>
      <c r="U6" s="6" t="str">
        <f t="shared" si="4"/>
        <v>100.0</v>
      </c>
      <c r="V6" s="6" t="str">
        <f t="shared" si="5"/>
        <v>}</v>
      </c>
      <c r="X6" s="10" t="str">
        <f t="shared" si="12"/>
        <v>5%</v>
      </c>
      <c r="Y6" s="6" t="str">
        <f t="shared" si="13"/>
        <v>خصم دفعة مقدمة</v>
      </c>
      <c r="Z6" s="6">
        <f t="shared" si="14"/>
        <v>-1</v>
      </c>
      <c r="AA6" s="29">
        <f t="shared" si="15"/>
        <v>-46801</v>
      </c>
    </row>
    <row r="7" spans="1:27" x14ac:dyDescent="0.2">
      <c r="A7" s="6" t="s">
        <v>794</v>
      </c>
      <c r="C7" s="7">
        <f t="shared" si="16"/>
        <v>0</v>
      </c>
      <c r="D7" s="7">
        <v>45264</v>
      </c>
      <c r="E7" s="7">
        <f t="shared" si="6"/>
        <v>45264</v>
      </c>
      <c r="F7" s="7">
        <f t="shared" si="7"/>
        <v>45264</v>
      </c>
      <c r="G7" s="8">
        <v>2347.83</v>
      </c>
      <c r="H7" s="9">
        <f t="shared" si="8"/>
        <v>2348</v>
      </c>
      <c r="I7" s="6" t="str">
        <f>VLOOKUP(K7,'Customers VS CC'!$A$1:$G$9999,4,FALSE)</f>
        <v>شركة شراء سكراب</v>
      </c>
      <c r="J7" s="6" t="str">
        <f t="shared" si="9"/>
        <v>شركة شراء سكراب</v>
      </c>
      <c r="K7" s="6">
        <v>50002</v>
      </c>
      <c r="L7" s="6">
        <f>VLOOKUP(K7,'CC Odoo'!$A$1:$E$998,4,FALSE)</f>
        <v>1086</v>
      </c>
      <c r="M7" s="6" t="str">
        <f t="shared" si="0"/>
        <v>{"1086": 100.0}</v>
      </c>
      <c r="N7" s="6" t="str">
        <f t="shared" si="10"/>
        <v>4010403</v>
      </c>
      <c r="O7" s="7">
        <v>45306</v>
      </c>
      <c r="P7" s="7">
        <f t="shared" si="11"/>
        <v>45306</v>
      </c>
      <c r="R7" s="6" t="str">
        <f t="shared" si="1"/>
        <v>{"</v>
      </c>
      <c r="S7" s="6" t="str">
        <f t="shared" si="2"/>
        <v>"</v>
      </c>
      <c r="T7" s="6" t="str">
        <f t="shared" si="3"/>
        <v xml:space="preserve">: </v>
      </c>
      <c r="U7" s="6" t="str">
        <f t="shared" si="4"/>
        <v>100.0</v>
      </c>
      <c r="V7" s="6" t="str">
        <f t="shared" si="5"/>
        <v>}</v>
      </c>
      <c r="X7" s="10" t="str">
        <f t="shared" si="12"/>
        <v/>
      </c>
      <c r="Y7" s="6" t="str">
        <f t="shared" si="13"/>
        <v>بيع سكراب</v>
      </c>
      <c r="Z7" s="6">
        <f t="shared" si="14"/>
        <v>1</v>
      </c>
      <c r="AA7" s="29">
        <f t="shared" si="15"/>
        <v>2348</v>
      </c>
    </row>
    <row r="8" spans="1:27" x14ac:dyDescent="0.2">
      <c r="A8" s="6" t="s">
        <v>794</v>
      </c>
      <c r="C8" s="7" t="str">
        <f t="shared" si="16"/>
        <v/>
      </c>
      <c r="D8" s="7">
        <v>45264</v>
      </c>
      <c r="E8" s="7">
        <f t="shared" si="6"/>
        <v>45264</v>
      </c>
      <c r="F8" s="7">
        <f t="shared" si="7"/>
        <v>45264</v>
      </c>
      <c r="G8" s="8">
        <v>26777.25</v>
      </c>
      <c r="H8" s="9">
        <f t="shared" si="8"/>
        <v>26777</v>
      </c>
      <c r="I8" s="6" t="str">
        <f>VLOOKUP(K8,'Customers VS CC'!$A$1:$G$9999,4,FALSE)</f>
        <v>شركة شراء سكراب</v>
      </c>
      <c r="J8" s="6" t="str">
        <f t="shared" si="9"/>
        <v>شركة شراء سكراب</v>
      </c>
      <c r="K8" s="6">
        <v>50002</v>
      </c>
      <c r="L8" s="6">
        <f>VLOOKUP(K8,'CC Odoo'!$A$1:$E$998,4,FALSE)</f>
        <v>1086</v>
      </c>
      <c r="M8" s="6" t="str">
        <f t="shared" si="0"/>
        <v>{"1086": 100.0}</v>
      </c>
      <c r="N8" s="6" t="str">
        <f t="shared" si="10"/>
        <v>4010403</v>
      </c>
      <c r="O8" s="7">
        <v>45306</v>
      </c>
      <c r="P8" s="7">
        <f t="shared" si="11"/>
        <v>45306</v>
      </c>
      <c r="R8" s="6" t="str">
        <f t="shared" si="1"/>
        <v>{"</v>
      </c>
      <c r="S8" s="6" t="str">
        <f t="shared" si="2"/>
        <v>"</v>
      </c>
      <c r="T8" s="6" t="str">
        <f t="shared" si="3"/>
        <v xml:space="preserve">: </v>
      </c>
      <c r="U8" s="6" t="str">
        <f t="shared" si="4"/>
        <v>100.0</v>
      </c>
      <c r="V8" s="6" t="str">
        <f t="shared" si="5"/>
        <v>}</v>
      </c>
      <c r="X8" s="10" t="str">
        <f t="shared" si="12"/>
        <v/>
      </c>
      <c r="Y8" s="6" t="str">
        <f t="shared" si="13"/>
        <v>بيع سكراب</v>
      </c>
      <c r="Z8" s="6">
        <f t="shared" si="14"/>
        <v>1</v>
      </c>
      <c r="AA8" s="29">
        <f t="shared" si="15"/>
        <v>26777</v>
      </c>
    </row>
    <row r="9" spans="1:27" x14ac:dyDescent="0.2">
      <c r="A9" s="6" t="s">
        <v>794</v>
      </c>
      <c r="C9" s="7" t="str">
        <f t="shared" si="16"/>
        <v/>
      </c>
      <c r="D9" s="7">
        <v>45264</v>
      </c>
      <c r="E9" s="7">
        <f t="shared" si="6"/>
        <v>45264</v>
      </c>
      <c r="F9" s="7">
        <f t="shared" si="7"/>
        <v>45264</v>
      </c>
      <c r="G9" s="8">
        <v>7749</v>
      </c>
      <c r="H9" s="9">
        <f t="shared" si="8"/>
        <v>7749</v>
      </c>
      <c r="I9" s="6" t="str">
        <f>VLOOKUP(K9,'Customers VS CC'!$A$1:$G$9999,4,FALSE)</f>
        <v>شركة شراء سكراب</v>
      </c>
      <c r="J9" s="6" t="str">
        <f t="shared" si="9"/>
        <v>شركة شراء سكراب</v>
      </c>
      <c r="K9" s="6">
        <v>50002</v>
      </c>
      <c r="L9" s="6">
        <f>VLOOKUP(K9,'CC Odoo'!$A$1:$E$998,4,FALSE)</f>
        <v>1086</v>
      </c>
      <c r="M9" s="6" t="str">
        <f t="shared" si="0"/>
        <v>{"1086": 100.0}</v>
      </c>
      <c r="N9" s="6" t="str">
        <f t="shared" si="10"/>
        <v>4010403</v>
      </c>
      <c r="O9" s="7">
        <v>45306</v>
      </c>
      <c r="P9" s="7">
        <f t="shared" si="11"/>
        <v>45306</v>
      </c>
      <c r="R9" s="6" t="str">
        <f t="shared" si="1"/>
        <v>{"</v>
      </c>
      <c r="S9" s="6" t="str">
        <f t="shared" si="2"/>
        <v>"</v>
      </c>
      <c r="T9" s="6" t="str">
        <f t="shared" si="3"/>
        <v xml:space="preserve">: </v>
      </c>
      <c r="U9" s="6" t="str">
        <f t="shared" si="4"/>
        <v>100.0</v>
      </c>
      <c r="V9" s="6" t="str">
        <f t="shared" si="5"/>
        <v>}</v>
      </c>
      <c r="X9" s="10" t="str">
        <f t="shared" si="12"/>
        <v/>
      </c>
      <c r="Y9" s="6" t="str">
        <f t="shared" si="13"/>
        <v>بيع سكراب</v>
      </c>
      <c r="Z9" s="6">
        <f t="shared" si="14"/>
        <v>1</v>
      </c>
      <c r="AA9" s="29">
        <f t="shared" si="15"/>
        <v>7749</v>
      </c>
    </row>
    <row r="10" spans="1:27" x14ac:dyDescent="0.2">
      <c r="A10" s="6" t="s">
        <v>794</v>
      </c>
      <c r="C10" s="7">
        <f t="shared" si="16"/>
        <v>0</v>
      </c>
      <c r="D10" s="7">
        <v>45265</v>
      </c>
      <c r="E10" s="7">
        <f t="shared" si="6"/>
        <v>45265</v>
      </c>
      <c r="F10" s="7">
        <f t="shared" si="7"/>
        <v>45265</v>
      </c>
      <c r="G10" s="8">
        <v>11880.84</v>
      </c>
      <c r="H10" s="9">
        <f t="shared" si="8"/>
        <v>11881</v>
      </c>
      <c r="I10" s="6" t="str">
        <f>VLOOKUP(K10,'Customers VS CC'!$A$1:$G$9999,4,FALSE)</f>
        <v>شركة بى اى سى العربية المحدودة</v>
      </c>
      <c r="J10" s="6" t="str">
        <f t="shared" si="9"/>
        <v>شركة بى اى سى العربية المحدودة</v>
      </c>
      <c r="K10" s="6">
        <v>10012</v>
      </c>
      <c r="L10" s="6">
        <f>VLOOKUP(K10,'CC Odoo'!$A$1:$E$998,4,FALSE)</f>
        <v>800</v>
      </c>
      <c r="M10" s="6" t="str">
        <f t="shared" si="0"/>
        <v>{"800": 100.0}</v>
      </c>
      <c r="N10" s="6" t="str">
        <f t="shared" si="10"/>
        <v>4010202</v>
      </c>
      <c r="O10" s="7">
        <v>45295</v>
      </c>
      <c r="P10" s="7">
        <f t="shared" si="11"/>
        <v>45295</v>
      </c>
      <c r="R10" s="6" t="str">
        <f t="shared" si="1"/>
        <v>{"</v>
      </c>
      <c r="S10" s="6" t="str">
        <f t="shared" si="2"/>
        <v>"</v>
      </c>
      <c r="T10" s="6" t="str">
        <f t="shared" si="3"/>
        <v xml:space="preserve">: </v>
      </c>
      <c r="U10" s="6" t="str">
        <f t="shared" si="4"/>
        <v>100.0</v>
      </c>
      <c r="V10" s="6" t="str">
        <f t="shared" si="5"/>
        <v>}</v>
      </c>
      <c r="X10" s="10" t="str">
        <f t="shared" si="12"/>
        <v>15%</v>
      </c>
      <c r="Y10" s="6" t="str">
        <f t="shared" si="13"/>
        <v>صنف لتسجيل موازنة المبيعات 2024</v>
      </c>
      <c r="Z10" s="6">
        <f t="shared" si="14"/>
        <v>1</v>
      </c>
      <c r="AA10" s="29">
        <f t="shared" si="15"/>
        <v>11881</v>
      </c>
    </row>
    <row r="11" spans="1:27" x14ac:dyDescent="0.2">
      <c r="A11" s="6" t="s">
        <v>795</v>
      </c>
      <c r="C11" s="7" t="str">
        <f t="shared" si="16"/>
        <v/>
      </c>
      <c r="D11" s="7">
        <v>45265</v>
      </c>
      <c r="E11" s="7" t="str">
        <f t="shared" si="6"/>
        <v/>
      </c>
      <c r="F11" s="7" t="str">
        <f t="shared" si="7"/>
        <v/>
      </c>
      <c r="G11" s="6">
        <v>0</v>
      </c>
      <c r="H11" s="9">
        <f t="shared" si="8"/>
        <v>0</v>
      </c>
      <c r="I11" s="6" t="str">
        <f>VLOOKUP(K11,'Customers VS CC'!$A$1:$G$9999,4,FALSE)</f>
        <v>شركة بى اى سى العربية المحدودة</v>
      </c>
      <c r="J11" s="6" t="str">
        <f t="shared" si="9"/>
        <v/>
      </c>
      <c r="K11" s="6">
        <v>10012</v>
      </c>
      <c r="L11" s="6">
        <f>VLOOKUP(K11,'CC Odoo'!$A$1:$E$998,4,FALSE)</f>
        <v>800</v>
      </c>
      <c r="M11" s="6" t="str">
        <f t="shared" si="0"/>
        <v>{"800": 100.0}</v>
      </c>
      <c r="N11" s="6" t="str">
        <f t="shared" si="10"/>
        <v>101011002</v>
      </c>
      <c r="O11" s="7">
        <v>45295</v>
      </c>
      <c r="P11" s="7" t="str">
        <f t="shared" si="11"/>
        <v/>
      </c>
      <c r="R11" s="6" t="str">
        <f t="shared" si="1"/>
        <v>{"</v>
      </c>
      <c r="S11" s="6" t="str">
        <f t="shared" si="2"/>
        <v>"</v>
      </c>
      <c r="T11" s="6" t="str">
        <f t="shared" si="3"/>
        <v xml:space="preserve">: </v>
      </c>
      <c r="U11" s="6" t="str">
        <f t="shared" si="4"/>
        <v>100.0</v>
      </c>
      <c r="V11" s="6" t="str">
        <f t="shared" si="5"/>
        <v>}</v>
      </c>
      <c r="X11" s="10" t="str">
        <f t="shared" si="12"/>
        <v/>
      </c>
      <c r="Y11" s="6" t="str">
        <f t="shared" si="13"/>
        <v>خصم ضمان أعمال</v>
      </c>
      <c r="Z11" s="6">
        <f t="shared" si="14"/>
        <v>-1</v>
      </c>
      <c r="AA11" s="29">
        <f t="shared" si="15"/>
        <v>0</v>
      </c>
    </row>
    <row r="12" spans="1:27" x14ac:dyDescent="0.2">
      <c r="A12" s="6" t="s">
        <v>796</v>
      </c>
      <c r="C12" s="7" t="str">
        <f t="shared" si="16"/>
        <v/>
      </c>
      <c r="D12" s="7">
        <v>45265</v>
      </c>
      <c r="E12" s="7" t="str">
        <f t="shared" si="6"/>
        <v/>
      </c>
      <c r="F12" s="7" t="str">
        <f t="shared" si="7"/>
        <v/>
      </c>
      <c r="G12" s="6">
        <v>0</v>
      </c>
      <c r="H12" s="9">
        <f t="shared" si="8"/>
        <v>0</v>
      </c>
      <c r="I12" s="6" t="str">
        <f>VLOOKUP(K12,'Customers VS CC'!$A$1:$G$9999,4,FALSE)</f>
        <v>شركة بى اى سى العربية المحدودة</v>
      </c>
      <c r="J12" s="6" t="str">
        <f t="shared" si="9"/>
        <v/>
      </c>
      <c r="K12" s="6">
        <v>10012</v>
      </c>
      <c r="L12" s="6">
        <f>VLOOKUP(K12,'CC Odoo'!$A$1:$E$998,4,FALSE)</f>
        <v>800</v>
      </c>
      <c r="M12" s="6" t="str">
        <f t="shared" si="0"/>
        <v>{"800": 100.0}</v>
      </c>
      <c r="N12" s="6" t="str">
        <f t="shared" si="10"/>
        <v>2010306</v>
      </c>
      <c r="O12" s="7">
        <v>45295</v>
      </c>
      <c r="P12" s="7" t="str">
        <f t="shared" si="11"/>
        <v/>
      </c>
      <c r="R12" s="6" t="str">
        <f t="shared" si="1"/>
        <v>{"</v>
      </c>
      <c r="S12" s="6" t="str">
        <f t="shared" si="2"/>
        <v>"</v>
      </c>
      <c r="T12" s="6" t="str">
        <f t="shared" si="3"/>
        <v xml:space="preserve">: </v>
      </c>
      <c r="U12" s="6" t="str">
        <f t="shared" si="4"/>
        <v>100.0</v>
      </c>
      <c r="V12" s="6" t="str">
        <f t="shared" si="5"/>
        <v>}</v>
      </c>
      <c r="X12" s="10" t="str">
        <f t="shared" si="12"/>
        <v>5%</v>
      </c>
      <c r="Y12" s="6" t="str">
        <f t="shared" si="13"/>
        <v>خصم دفعة مقدمة</v>
      </c>
      <c r="Z12" s="6">
        <f t="shared" si="14"/>
        <v>-1</v>
      </c>
      <c r="AA12" s="29">
        <f t="shared" si="15"/>
        <v>0</v>
      </c>
    </row>
    <row r="13" spans="1:27" x14ac:dyDescent="0.2">
      <c r="A13" s="6" t="s">
        <v>794</v>
      </c>
      <c r="C13" s="7">
        <f t="shared" si="16"/>
        <v>0</v>
      </c>
      <c r="D13" s="7">
        <v>45265</v>
      </c>
      <c r="E13" s="7">
        <f t="shared" si="6"/>
        <v>45265</v>
      </c>
      <c r="F13" s="7">
        <f t="shared" si="7"/>
        <v>45265</v>
      </c>
      <c r="G13" s="6">
        <v>2680000</v>
      </c>
      <c r="H13" s="9">
        <f t="shared" si="8"/>
        <v>2680000</v>
      </c>
      <c r="I13" s="6" t="str">
        <f>VLOOKUP(K13,'Customers VS CC'!$A$1:$G$9999,4,FALSE)</f>
        <v>شركة شراء سكراب</v>
      </c>
      <c r="J13" s="6" t="str">
        <f t="shared" si="9"/>
        <v>شركة شراء سكراب</v>
      </c>
      <c r="K13" s="6">
        <v>50002</v>
      </c>
      <c r="L13" s="6">
        <f>VLOOKUP(K13,'CC Odoo'!$A$1:$E$998,4,FALSE)</f>
        <v>1086</v>
      </c>
      <c r="M13" s="6" t="str">
        <f t="shared" si="0"/>
        <v>{"1086": 100.0}</v>
      </c>
      <c r="N13" s="6" t="str">
        <f t="shared" si="10"/>
        <v>4010403</v>
      </c>
      <c r="O13" s="7">
        <v>45306</v>
      </c>
      <c r="P13" s="7">
        <f t="shared" si="11"/>
        <v>45306</v>
      </c>
      <c r="R13" s="6" t="str">
        <f t="shared" si="1"/>
        <v>{"</v>
      </c>
      <c r="S13" s="6" t="str">
        <f t="shared" si="2"/>
        <v>"</v>
      </c>
      <c r="T13" s="6" t="str">
        <f t="shared" si="3"/>
        <v xml:space="preserve">: </v>
      </c>
      <c r="U13" s="6" t="str">
        <f t="shared" si="4"/>
        <v>100.0</v>
      </c>
      <c r="V13" s="6" t="str">
        <f t="shared" si="5"/>
        <v>}</v>
      </c>
      <c r="X13" s="10" t="str">
        <f t="shared" si="12"/>
        <v/>
      </c>
      <c r="Y13" s="6" t="str">
        <f t="shared" si="13"/>
        <v>بيع سكراب</v>
      </c>
      <c r="Z13" s="6">
        <f t="shared" si="14"/>
        <v>1</v>
      </c>
      <c r="AA13" s="29">
        <f t="shared" si="15"/>
        <v>2680000</v>
      </c>
    </row>
    <row r="14" spans="1:27" x14ac:dyDescent="0.2">
      <c r="A14" s="6" t="s">
        <v>794</v>
      </c>
      <c r="C14" s="7" t="str">
        <f t="shared" si="16"/>
        <v/>
      </c>
      <c r="D14" s="7">
        <v>45267</v>
      </c>
      <c r="E14" s="7">
        <f t="shared" si="6"/>
        <v>45267</v>
      </c>
      <c r="F14" s="7">
        <f t="shared" si="7"/>
        <v>45267</v>
      </c>
      <c r="G14" s="6">
        <v>682500</v>
      </c>
      <c r="H14" s="9">
        <f t="shared" si="8"/>
        <v>682500</v>
      </c>
      <c r="I14" s="6" t="str">
        <f>VLOOKUP(K14,'Customers VS CC'!$A$1:$G$9999,4,FALSE)</f>
        <v>شركة شراء سكراب</v>
      </c>
      <c r="J14" s="6" t="str">
        <f t="shared" si="9"/>
        <v>شركة شراء سكراب</v>
      </c>
      <c r="K14" s="6">
        <v>50002</v>
      </c>
      <c r="L14" s="6">
        <f>VLOOKUP(K14,'CC Odoo'!$A$1:$E$998,4,FALSE)</f>
        <v>1086</v>
      </c>
      <c r="M14" s="6" t="str">
        <f t="shared" si="0"/>
        <v>{"1086": 100.0}</v>
      </c>
      <c r="N14" s="6" t="str">
        <f t="shared" si="10"/>
        <v>4010403</v>
      </c>
      <c r="O14" s="7">
        <v>45306</v>
      </c>
      <c r="P14" s="7">
        <f t="shared" si="11"/>
        <v>45306</v>
      </c>
      <c r="R14" s="6" t="str">
        <f t="shared" si="1"/>
        <v>{"</v>
      </c>
      <c r="S14" s="6" t="str">
        <f t="shared" si="2"/>
        <v>"</v>
      </c>
      <c r="T14" s="6" t="str">
        <f t="shared" si="3"/>
        <v xml:space="preserve">: </v>
      </c>
      <c r="U14" s="6" t="str">
        <f t="shared" si="4"/>
        <v>100.0</v>
      </c>
      <c r="V14" s="6" t="str">
        <f t="shared" si="5"/>
        <v>}</v>
      </c>
      <c r="X14" s="10" t="str">
        <f t="shared" si="12"/>
        <v/>
      </c>
      <c r="Y14" s="6" t="str">
        <f t="shared" si="13"/>
        <v>بيع سكراب</v>
      </c>
      <c r="Z14" s="6">
        <f t="shared" si="14"/>
        <v>1</v>
      </c>
      <c r="AA14" s="29">
        <f t="shared" si="15"/>
        <v>682500</v>
      </c>
    </row>
    <row r="15" spans="1:27" x14ac:dyDescent="0.2">
      <c r="A15" s="6" t="s">
        <v>794</v>
      </c>
      <c r="C15" s="7">
        <f t="shared" si="16"/>
        <v>0</v>
      </c>
      <c r="D15" s="7">
        <v>45271</v>
      </c>
      <c r="E15" s="7">
        <f t="shared" si="6"/>
        <v>45271</v>
      </c>
      <c r="F15" s="7">
        <f t="shared" si="7"/>
        <v>45271</v>
      </c>
      <c r="G15" s="6">
        <v>898043.36</v>
      </c>
      <c r="H15" s="9">
        <f t="shared" si="8"/>
        <v>898043</v>
      </c>
      <c r="I15" s="6" t="str">
        <f>VLOOKUP(K15,'Customers VS CC'!$A$1:$G$9999,4,FALSE)</f>
        <v>VIB PRIDGE_ MDL BEAST</v>
      </c>
      <c r="J15" s="6" t="str">
        <f t="shared" si="9"/>
        <v>VIB PRIDGE_ MDL BEAST</v>
      </c>
      <c r="K15" s="6">
        <v>10255</v>
      </c>
      <c r="L15" s="6">
        <f>VLOOKUP(K15,'CC Odoo'!$A$1:$E$998,4,FALSE)</f>
        <v>1027</v>
      </c>
      <c r="M15" s="6" t="str">
        <f t="shared" si="0"/>
        <v>{"1027": 100.0}</v>
      </c>
      <c r="N15" s="6" t="str">
        <f t="shared" si="10"/>
        <v>4010202</v>
      </c>
      <c r="O15" s="7">
        <v>45306</v>
      </c>
      <c r="P15" s="7">
        <f t="shared" si="11"/>
        <v>45306</v>
      </c>
      <c r="R15" s="6" t="str">
        <f t="shared" si="1"/>
        <v>{"</v>
      </c>
      <c r="S15" s="6" t="str">
        <f t="shared" si="2"/>
        <v>"</v>
      </c>
      <c r="T15" s="6" t="str">
        <f t="shared" si="3"/>
        <v xml:space="preserve">: </v>
      </c>
      <c r="U15" s="6" t="str">
        <f t="shared" si="4"/>
        <v>100.0</v>
      </c>
      <c r="V15" s="6" t="str">
        <f t="shared" si="5"/>
        <v>}</v>
      </c>
      <c r="X15" s="10" t="str">
        <f t="shared" si="12"/>
        <v>15%</v>
      </c>
      <c r="Y15" s="6" t="str">
        <f t="shared" si="13"/>
        <v>صنف لتسجيل موازنة المبيعات 2024</v>
      </c>
      <c r="Z15" s="6">
        <f t="shared" si="14"/>
        <v>1</v>
      </c>
      <c r="AA15" s="29">
        <f t="shared" si="15"/>
        <v>898043</v>
      </c>
    </row>
    <row r="16" spans="1:27" x14ac:dyDescent="0.2">
      <c r="A16" s="6" t="s">
        <v>795</v>
      </c>
      <c r="C16" s="7" t="str">
        <f t="shared" si="16"/>
        <v/>
      </c>
      <c r="D16" s="7">
        <v>45271</v>
      </c>
      <c r="E16" s="7" t="str">
        <f t="shared" si="6"/>
        <v/>
      </c>
      <c r="F16" s="7" t="str">
        <f t="shared" si="7"/>
        <v/>
      </c>
      <c r="G16" s="6">
        <v>0</v>
      </c>
      <c r="H16" s="9">
        <f t="shared" si="8"/>
        <v>0</v>
      </c>
      <c r="I16" s="6" t="str">
        <f>VLOOKUP(K16,'Customers VS CC'!$A$1:$G$9999,4,FALSE)</f>
        <v>VIB PRIDGE_ MDL BEAST</v>
      </c>
      <c r="J16" s="6" t="str">
        <f t="shared" si="9"/>
        <v/>
      </c>
      <c r="K16" s="6">
        <v>10255</v>
      </c>
      <c r="L16" s="6">
        <f>VLOOKUP(K16,'CC Odoo'!$A$1:$E$998,4,FALSE)</f>
        <v>1027</v>
      </c>
      <c r="M16" s="6" t="str">
        <f t="shared" si="0"/>
        <v>{"1027": 100.0}</v>
      </c>
      <c r="N16" s="6" t="str">
        <f t="shared" si="10"/>
        <v>101011002</v>
      </c>
      <c r="O16" s="7">
        <v>45306</v>
      </c>
      <c r="P16" s="7" t="str">
        <f t="shared" si="11"/>
        <v/>
      </c>
      <c r="R16" s="6" t="str">
        <f t="shared" si="1"/>
        <v>{"</v>
      </c>
      <c r="S16" s="6" t="str">
        <f t="shared" si="2"/>
        <v>"</v>
      </c>
      <c r="T16" s="6" t="str">
        <f t="shared" si="3"/>
        <v xml:space="preserve">: </v>
      </c>
      <c r="U16" s="6" t="str">
        <f t="shared" si="4"/>
        <v>100.0</v>
      </c>
      <c r="V16" s="6" t="str">
        <f t="shared" si="5"/>
        <v>}</v>
      </c>
      <c r="X16" s="10" t="str">
        <f t="shared" si="12"/>
        <v/>
      </c>
      <c r="Y16" s="6" t="str">
        <f t="shared" si="13"/>
        <v>خصم ضمان أعمال</v>
      </c>
      <c r="Z16" s="6">
        <f t="shared" si="14"/>
        <v>-1</v>
      </c>
      <c r="AA16" s="29">
        <f t="shared" si="15"/>
        <v>0</v>
      </c>
    </row>
    <row r="17" spans="1:27" x14ac:dyDescent="0.2">
      <c r="A17" s="6" t="s">
        <v>794</v>
      </c>
      <c r="C17" s="7">
        <f t="shared" si="16"/>
        <v>0</v>
      </c>
      <c r="D17" s="7">
        <v>45271</v>
      </c>
      <c r="E17" s="7">
        <f t="shared" si="6"/>
        <v>45271</v>
      </c>
      <c r="F17" s="7">
        <f t="shared" si="7"/>
        <v>45271</v>
      </c>
      <c r="G17" s="6">
        <v>52861.11</v>
      </c>
      <c r="H17" s="9">
        <f t="shared" si="8"/>
        <v>52861</v>
      </c>
      <c r="I17" s="6" t="str">
        <f>VLOOKUP(K17,'Customers VS CC'!$A$1:$G$9999,4,FALSE)</f>
        <v>شركة مديدة للرعاية الطبية</v>
      </c>
      <c r="J17" s="6" t="str">
        <f t="shared" si="9"/>
        <v>شركة مديدة للرعاية الطبية</v>
      </c>
      <c r="K17" s="6">
        <v>10245</v>
      </c>
      <c r="L17" s="6">
        <f>VLOOKUP(K17,'CC Odoo'!$A$1:$E$998,4,FALSE)</f>
        <v>1017</v>
      </c>
      <c r="M17" s="6" t="str">
        <f t="shared" si="0"/>
        <v>{"1017": 100.0}</v>
      </c>
      <c r="N17" s="6" t="str">
        <f t="shared" si="10"/>
        <v>4010202</v>
      </c>
      <c r="O17" s="7">
        <v>45286</v>
      </c>
      <c r="P17" s="7">
        <f t="shared" si="11"/>
        <v>45286</v>
      </c>
      <c r="R17" s="6" t="str">
        <f t="shared" si="1"/>
        <v>{"</v>
      </c>
      <c r="S17" s="6" t="str">
        <f t="shared" si="2"/>
        <v>"</v>
      </c>
      <c r="T17" s="6" t="str">
        <f t="shared" si="3"/>
        <v xml:space="preserve">: </v>
      </c>
      <c r="U17" s="6" t="str">
        <f t="shared" si="4"/>
        <v>100.0</v>
      </c>
      <c r="V17" s="6" t="str">
        <f t="shared" si="5"/>
        <v>}</v>
      </c>
      <c r="X17" s="10" t="str">
        <f t="shared" si="12"/>
        <v>15%</v>
      </c>
      <c r="Y17" s="6" t="str">
        <f t="shared" si="13"/>
        <v>صنف لتسجيل موازنة المبيعات 2024</v>
      </c>
      <c r="Z17" s="6">
        <f t="shared" si="14"/>
        <v>1</v>
      </c>
      <c r="AA17" s="29">
        <f t="shared" si="15"/>
        <v>52861</v>
      </c>
    </row>
    <row r="18" spans="1:27" x14ac:dyDescent="0.2">
      <c r="A18" s="6" t="s">
        <v>795</v>
      </c>
      <c r="C18" s="7" t="str">
        <f t="shared" si="16"/>
        <v/>
      </c>
      <c r="D18" s="7">
        <v>45271</v>
      </c>
      <c r="E18" s="7" t="str">
        <f t="shared" si="6"/>
        <v/>
      </c>
      <c r="F18" s="7" t="str">
        <f t="shared" si="7"/>
        <v/>
      </c>
      <c r="G18" s="6">
        <v>15858.33</v>
      </c>
      <c r="H18" s="9">
        <f t="shared" si="8"/>
        <v>15858</v>
      </c>
      <c r="I18" s="6" t="str">
        <f>VLOOKUP(K18,'Customers VS CC'!$A$1:$G$9999,4,FALSE)</f>
        <v>شركة مديدة للرعاية الطبية</v>
      </c>
      <c r="J18" s="6" t="str">
        <f t="shared" si="9"/>
        <v/>
      </c>
      <c r="K18" s="6">
        <v>10245</v>
      </c>
      <c r="L18" s="6">
        <f>VLOOKUP(K18,'CC Odoo'!$A$1:$E$998,4,FALSE)</f>
        <v>1017</v>
      </c>
      <c r="M18" s="6" t="str">
        <f t="shared" si="0"/>
        <v>{"1017": 100.0}</v>
      </c>
      <c r="N18" s="6" t="str">
        <f t="shared" si="10"/>
        <v>101011002</v>
      </c>
      <c r="O18" s="7">
        <v>45286</v>
      </c>
      <c r="P18" s="7" t="str">
        <f t="shared" si="11"/>
        <v/>
      </c>
      <c r="R18" s="6" t="str">
        <f t="shared" si="1"/>
        <v>{"</v>
      </c>
      <c r="S18" s="6" t="str">
        <f t="shared" si="2"/>
        <v>"</v>
      </c>
      <c r="T18" s="6" t="str">
        <f t="shared" si="3"/>
        <v xml:space="preserve">: </v>
      </c>
      <c r="U18" s="6" t="str">
        <f t="shared" si="4"/>
        <v>100.0</v>
      </c>
      <c r="V18" s="6" t="str">
        <f t="shared" si="5"/>
        <v>}</v>
      </c>
      <c r="X18" s="10" t="str">
        <f t="shared" si="12"/>
        <v/>
      </c>
      <c r="Y18" s="6" t="str">
        <f t="shared" si="13"/>
        <v>خصم ضمان أعمال</v>
      </c>
      <c r="Z18" s="6">
        <f t="shared" si="14"/>
        <v>-1</v>
      </c>
      <c r="AA18" s="29">
        <f t="shared" si="15"/>
        <v>-15858</v>
      </c>
    </row>
    <row r="19" spans="1:27" x14ac:dyDescent="0.2">
      <c r="A19" s="6" t="s">
        <v>796</v>
      </c>
      <c r="C19" s="7" t="str">
        <f t="shared" si="16"/>
        <v/>
      </c>
      <c r="D19" s="7">
        <v>45271</v>
      </c>
      <c r="E19" s="7" t="str">
        <f t="shared" si="6"/>
        <v/>
      </c>
      <c r="F19" s="7" t="str">
        <f t="shared" si="7"/>
        <v/>
      </c>
      <c r="G19" s="6">
        <v>2643.06</v>
      </c>
      <c r="H19" s="9">
        <f t="shared" si="8"/>
        <v>2643</v>
      </c>
      <c r="I19" s="6" t="str">
        <f>VLOOKUP(K19,'Customers VS CC'!$A$1:$G$9999,4,FALSE)</f>
        <v>شركة مديدة للرعاية الطبية</v>
      </c>
      <c r="J19" s="6" t="str">
        <f t="shared" si="9"/>
        <v/>
      </c>
      <c r="K19" s="6">
        <v>10245</v>
      </c>
      <c r="L19" s="6">
        <f>VLOOKUP(K19,'CC Odoo'!$A$1:$E$998,4,FALSE)</f>
        <v>1017</v>
      </c>
      <c r="M19" s="6" t="str">
        <f t="shared" si="0"/>
        <v>{"1017": 100.0}</v>
      </c>
      <c r="N19" s="6" t="str">
        <f t="shared" si="10"/>
        <v>2010306</v>
      </c>
      <c r="O19" s="7">
        <v>45286</v>
      </c>
      <c r="P19" s="7" t="str">
        <f t="shared" si="11"/>
        <v/>
      </c>
      <c r="R19" s="6" t="str">
        <f t="shared" si="1"/>
        <v>{"</v>
      </c>
      <c r="S19" s="6" t="str">
        <f t="shared" si="2"/>
        <v>"</v>
      </c>
      <c r="T19" s="6" t="str">
        <f t="shared" si="3"/>
        <v xml:space="preserve">: </v>
      </c>
      <c r="U19" s="6" t="str">
        <f t="shared" si="4"/>
        <v>100.0</v>
      </c>
      <c r="V19" s="6" t="str">
        <f t="shared" si="5"/>
        <v>}</v>
      </c>
      <c r="X19" s="10" t="str">
        <f t="shared" si="12"/>
        <v>5%</v>
      </c>
      <c r="Y19" s="6" t="str">
        <f t="shared" si="13"/>
        <v>خصم دفعة مقدمة</v>
      </c>
      <c r="Z19" s="6">
        <f t="shared" si="14"/>
        <v>-1</v>
      </c>
      <c r="AA19" s="29">
        <f t="shared" si="15"/>
        <v>-2643</v>
      </c>
    </row>
    <row r="20" spans="1:27" x14ac:dyDescent="0.2">
      <c r="A20" s="6" t="s">
        <v>794</v>
      </c>
      <c r="C20" s="7">
        <f t="shared" si="16"/>
        <v>0</v>
      </c>
      <c r="D20" s="7">
        <v>45272</v>
      </c>
      <c r="E20" s="7">
        <f t="shared" si="6"/>
        <v>45272</v>
      </c>
      <c r="F20" s="7">
        <f t="shared" si="7"/>
        <v>45272</v>
      </c>
      <c r="G20" s="6">
        <v>4782608.7</v>
      </c>
      <c r="H20" s="9">
        <f t="shared" si="8"/>
        <v>4782609</v>
      </c>
      <c r="I20" s="6" t="str">
        <f>VLOOKUP(K20,'Customers VS CC'!$A$1:$G$9999,4,FALSE)</f>
        <v>شركة شراء سكراب</v>
      </c>
      <c r="J20" s="6" t="str">
        <f t="shared" si="9"/>
        <v>شركة شراء سكراب</v>
      </c>
      <c r="K20" s="6">
        <v>50002</v>
      </c>
      <c r="L20" s="6">
        <f>VLOOKUP(K20,'CC Odoo'!$A$1:$E$998,4,FALSE)</f>
        <v>1086</v>
      </c>
      <c r="M20" s="6" t="str">
        <f t="shared" si="0"/>
        <v>{"1086": 100.0}</v>
      </c>
      <c r="N20" s="6" t="str">
        <f t="shared" si="10"/>
        <v>4010403</v>
      </c>
      <c r="O20" s="7">
        <v>45306</v>
      </c>
      <c r="P20" s="7">
        <f t="shared" si="11"/>
        <v>45306</v>
      </c>
      <c r="R20" s="6" t="str">
        <f t="shared" si="1"/>
        <v>{"</v>
      </c>
      <c r="S20" s="6" t="str">
        <f t="shared" si="2"/>
        <v>"</v>
      </c>
      <c r="T20" s="6" t="str">
        <f t="shared" si="3"/>
        <v xml:space="preserve">: </v>
      </c>
      <c r="U20" s="6" t="str">
        <f t="shared" si="4"/>
        <v>100.0</v>
      </c>
      <c r="V20" s="6" t="str">
        <f t="shared" si="5"/>
        <v>}</v>
      </c>
      <c r="X20" s="10" t="str">
        <f t="shared" si="12"/>
        <v/>
      </c>
      <c r="Y20" s="6" t="str">
        <f t="shared" si="13"/>
        <v>بيع سكراب</v>
      </c>
      <c r="Z20" s="6">
        <f t="shared" si="14"/>
        <v>1</v>
      </c>
      <c r="AA20" s="29">
        <f t="shared" si="15"/>
        <v>4782609</v>
      </c>
    </row>
    <row r="21" spans="1:27" x14ac:dyDescent="0.2">
      <c r="A21" s="6" t="s">
        <v>794</v>
      </c>
      <c r="C21" s="7">
        <f t="shared" si="16"/>
        <v>0</v>
      </c>
      <c r="D21" s="7">
        <v>45273</v>
      </c>
      <c r="E21" s="7">
        <f t="shared" si="6"/>
        <v>45273</v>
      </c>
      <c r="F21" s="7">
        <f t="shared" si="7"/>
        <v>45273</v>
      </c>
      <c r="G21" s="6">
        <v>111920.55</v>
      </c>
      <c r="H21" s="9">
        <f t="shared" si="8"/>
        <v>111921</v>
      </c>
      <c r="I21" s="6" t="str">
        <f>VLOOKUP(K21,'Customers VS CC'!$A$1:$G$9999,4,FALSE)</f>
        <v>شركة العراب للمقاولات</v>
      </c>
      <c r="J21" s="6" t="str">
        <f t="shared" si="9"/>
        <v>شركة العراب للمقاولات</v>
      </c>
      <c r="K21" s="6">
        <v>10077</v>
      </c>
      <c r="L21" s="6">
        <f>VLOOKUP(K21,'CC Odoo'!$A$1:$E$998,4,FALSE)</f>
        <v>851</v>
      </c>
      <c r="M21" s="6" t="str">
        <f t="shared" si="0"/>
        <v>{"851": 100.0}</v>
      </c>
      <c r="N21" s="6" t="str">
        <f t="shared" si="10"/>
        <v>4010202</v>
      </c>
      <c r="O21" s="7">
        <v>45280</v>
      </c>
      <c r="P21" s="7">
        <f t="shared" si="11"/>
        <v>45280</v>
      </c>
      <c r="R21" s="6" t="str">
        <f t="shared" si="1"/>
        <v>{"</v>
      </c>
      <c r="S21" s="6" t="str">
        <f t="shared" si="2"/>
        <v>"</v>
      </c>
      <c r="T21" s="6" t="str">
        <f t="shared" si="3"/>
        <v xml:space="preserve">: </v>
      </c>
      <c r="U21" s="6" t="str">
        <f t="shared" si="4"/>
        <v>100.0</v>
      </c>
      <c r="V21" s="6" t="str">
        <f t="shared" si="5"/>
        <v>}</v>
      </c>
      <c r="X21" s="10" t="str">
        <f t="shared" si="12"/>
        <v>15%</v>
      </c>
      <c r="Y21" s="6" t="str">
        <f t="shared" si="13"/>
        <v>صنف لتسجيل موازنة المبيعات 2024</v>
      </c>
      <c r="Z21" s="6">
        <f t="shared" si="14"/>
        <v>1</v>
      </c>
      <c r="AA21" s="29">
        <f t="shared" si="15"/>
        <v>111921</v>
      </c>
    </row>
    <row r="22" spans="1:27" x14ac:dyDescent="0.2">
      <c r="A22" s="6" t="s">
        <v>806</v>
      </c>
      <c r="C22" s="7" t="str">
        <f t="shared" si="16"/>
        <v/>
      </c>
      <c r="D22" s="7">
        <v>45273</v>
      </c>
      <c r="E22" s="7" t="str">
        <f t="shared" si="6"/>
        <v/>
      </c>
      <c r="F22" s="7" t="str">
        <f t="shared" si="7"/>
        <v/>
      </c>
      <c r="G22" s="6">
        <v>22384.11</v>
      </c>
      <c r="H22" s="9">
        <f t="shared" si="8"/>
        <v>22384</v>
      </c>
      <c r="I22" s="6" t="str">
        <f>VLOOKUP(K22,'Customers VS CC'!$A$1:$G$9999,4,FALSE)</f>
        <v>شركة العراب للمقاولات</v>
      </c>
      <c r="J22" s="6" t="str">
        <f t="shared" si="9"/>
        <v/>
      </c>
      <c r="K22" s="6">
        <v>10077</v>
      </c>
      <c r="L22" s="6">
        <f>VLOOKUP(K22,'CC Odoo'!$A$1:$E$998,4,FALSE)</f>
        <v>851</v>
      </c>
      <c r="M22" s="6" t="str">
        <f t="shared" si="0"/>
        <v>{"851": 100.0}</v>
      </c>
      <c r="N22" s="6" t="str">
        <f t="shared" si="10"/>
        <v>101011002</v>
      </c>
      <c r="O22" s="7">
        <v>45280</v>
      </c>
      <c r="P22" s="7" t="str">
        <f t="shared" si="11"/>
        <v/>
      </c>
      <c r="R22" s="6" t="str">
        <f t="shared" si="1"/>
        <v>{"</v>
      </c>
      <c r="S22" s="6" t="str">
        <f t="shared" si="2"/>
        <v>"</v>
      </c>
      <c r="T22" s="6" t="str">
        <f t="shared" si="3"/>
        <v xml:space="preserve">: </v>
      </c>
      <c r="U22" s="6" t="str">
        <f t="shared" si="4"/>
        <v>100.0</v>
      </c>
      <c r="V22" s="6" t="str">
        <f t="shared" si="5"/>
        <v>}</v>
      </c>
      <c r="X22" s="10" t="str">
        <f t="shared" si="12"/>
        <v/>
      </c>
      <c r="Y22" s="6" t="str">
        <f t="shared" si="13"/>
        <v>خصم ضمان أعمال</v>
      </c>
      <c r="Z22" s="6">
        <f t="shared" si="14"/>
        <v>-1</v>
      </c>
      <c r="AA22" s="29">
        <f t="shared" si="15"/>
        <v>-22384</v>
      </c>
    </row>
    <row r="23" spans="1:27" x14ac:dyDescent="0.2">
      <c r="A23" s="6" t="s">
        <v>795</v>
      </c>
      <c r="C23" s="7" t="str">
        <f t="shared" si="16"/>
        <v/>
      </c>
      <c r="D23" s="7">
        <v>45273</v>
      </c>
      <c r="E23" s="7" t="str">
        <f t="shared" si="6"/>
        <v/>
      </c>
      <c r="F23" s="7" t="str">
        <f t="shared" si="7"/>
        <v/>
      </c>
      <c r="G23" s="6">
        <v>0</v>
      </c>
      <c r="H23" s="9">
        <f t="shared" si="8"/>
        <v>0</v>
      </c>
      <c r="I23" s="6" t="str">
        <f>VLOOKUP(K23,'Customers VS CC'!$A$1:$G$9999,4,FALSE)</f>
        <v>شركة العراب للمقاولات</v>
      </c>
      <c r="J23" s="6" t="str">
        <f t="shared" si="9"/>
        <v/>
      </c>
      <c r="K23" s="6">
        <v>10077</v>
      </c>
      <c r="L23" s="6">
        <f>VLOOKUP(K23,'CC Odoo'!$A$1:$E$998,4,FALSE)</f>
        <v>851</v>
      </c>
      <c r="M23" s="6" t="str">
        <f t="shared" si="0"/>
        <v>{"851": 100.0}</v>
      </c>
      <c r="N23" s="6" t="str">
        <f t="shared" si="10"/>
        <v>101011002</v>
      </c>
      <c r="O23" s="7">
        <v>45280</v>
      </c>
      <c r="P23" s="7" t="str">
        <f t="shared" si="11"/>
        <v/>
      </c>
      <c r="R23" s="6" t="str">
        <f t="shared" si="1"/>
        <v>{"</v>
      </c>
      <c r="S23" s="6" t="str">
        <f t="shared" si="2"/>
        <v>"</v>
      </c>
      <c r="T23" s="6" t="str">
        <f t="shared" si="3"/>
        <v xml:space="preserve">: </v>
      </c>
      <c r="U23" s="6" t="str">
        <f t="shared" si="4"/>
        <v>100.0</v>
      </c>
      <c r="V23" s="6" t="str">
        <f t="shared" si="5"/>
        <v>}</v>
      </c>
      <c r="X23" s="10" t="str">
        <f t="shared" si="12"/>
        <v/>
      </c>
      <c r="Y23" s="6" t="str">
        <f t="shared" si="13"/>
        <v>خصم ضمان أعمال</v>
      </c>
      <c r="Z23" s="6">
        <f t="shared" si="14"/>
        <v>-1</v>
      </c>
      <c r="AA23" s="29">
        <f t="shared" si="15"/>
        <v>0</v>
      </c>
    </row>
    <row r="24" spans="1:27" x14ac:dyDescent="0.2">
      <c r="A24" s="6" t="s">
        <v>796</v>
      </c>
      <c r="C24" s="7" t="str">
        <f t="shared" si="16"/>
        <v/>
      </c>
      <c r="D24" s="7">
        <v>45273</v>
      </c>
      <c r="E24" s="7" t="str">
        <f t="shared" si="6"/>
        <v/>
      </c>
      <c r="F24" s="7" t="str">
        <f t="shared" si="7"/>
        <v/>
      </c>
      <c r="G24" s="6">
        <v>11192.06</v>
      </c>
      <c r="H24" s="9">
        <f t="shared" si="8"/>
        <v>11192</v>
      </c>
      <c r="I24" s="6" t="str">
        <f>VLOOKUP(K24,'Customers VS CC'!$A$1:$G$9999,4,FALSE)</f>
        <v>شركة العراب للمقاولات</v>
      </c>
      <c r="J24" s="6" t="str">
        <f t="shared" si="9"/>
        <v/>
      </c>
      <c r="K24" s="6">
        <v>10077</v>
      </c>
      <c r="L24" s="6">
        <f>VLOOKUP(K24,'CC Odoo'!$A$1:$E$998,4,FALSE)</f>
        <v>851</v>
      </c>
      <c r="M24" s="6" t="str">
        <f t="shared" si="0"/>
        <v>{"851": 100.0}</v>
      </c>
      <c r="N24" s="6" t="str">
        <f t="shared" si="10"/>
        <v>2010306</v>
      </c>
      <c r="O24" s="7">
        <v>45280</v>
      </c>
      <c r="P24" s="7" t="str">
        <f t="shared" si="11"/>
        <v/>
      </c>
      <c r="R24" s="6" t="str">
        <f t="shared" si="1"/>
        <v>{"</v>
      </c>
      <c r="S24" s="6" t="str">
        <f t="shared" si="2"/>
        <v>"</v>
      </c>
      <c r="T24" s="6" t="str">
        <f t="shared" si="3"/>
        <v xml:space="preserve">: </v>
      </c>
      <c r="U24" s="6" t="str">
        <f t="shared" si="4"/>
        <v>100.0</v>
      </c>
      <c r="V24" s="6" t="str">
        <f t="shared" si="5"/>
        <v>}</v>
      </c>
      <c r="X24" s="10" t="str">
        <f t="shared" si="12"/>
        <v>5%</v>
      </c>
      <c r="Y24" s="6" t="str">
        <f t="shared" si="13"/>
        <v>خصم دفعة مقدمة</v>
      </c>
      <c r="Z24" s="6">
        <f t="shared" si="14"/>
        <v>-1</v>
      </c>
      <c r="AA24" s="29">
        <f t="shared" si="15"/>
        <v>-11192</v>
      </c>
    </row>
    <row r="25" spans="1:27" x14ac:dyDescent="0.2">
      <c r="A25" s="6" t="s">
        <v>794</v>
      </c>
      <c r="C25" s="7">
        <f t="shared" si="16"/>
        <v>0</v>
      </c>
      <c r="D25" s="7">
        <v>45273</v>
      </c>
      <c r="E25" s="7">
        <f t="shared" si="6"/>
        <v>45273</v>
      </c>
      <c r="F25" s="7">
        <f t="shared" si="7"/>
        <v>45273</v>
      </c>
      <c r="G25" s="6">
        <v>19212.5</v>
      </c>
      <c r="H25" s="9">
        <f t="shared" si="8"/>
        <v>19213</v>
      </c>
      <c r="I25" s="6" t="str">
        <f>VLOOKUP(K25,'Customers VS CC'!$A$1:$G$9999,4,FALSE)</f>
        <v>شركة شراء سكراب</v>
      </c>
      <c r="J25" s="6" t="str">
        <f t="shared" si="9"/>
        <v>شركة شراء سكراب</v>
      </c>
      <c r="K25" s="6">
        <v>50002</v>
      </c>
      <c r="L25" s="6">
        <f>VLOOKUP(K25,'CC Odoo'!$A$1:$E$998,4,FALSE)</f>
        <v>1086</v>
      </c>
      <c r="M25" s="6" t="str">
        <f t="shared" si="0"/>
        <v>{"1086": 100.0}</v>
      </c>
      <c r="N25" s="6" t="str">
        <f t="shared" si="10"/>
        <v>4010403</v>
      </c>
      <c r="O25" s="7">
        <v>45306</v>
      </c>
      <c r="P25" s="7">
        <f t="shared" si="11"/>
        <v>45306</v>
      </c>
      <c r="R25" s="6" t="str">
        <f t="shared" si="1"/>
        <v>{"</v>
      </c>
      <c r="S25" s="6" t="str">
        <f t="shared" si="2"/>
        <v>"</v>
      </c>
      <c r="T25" s="6" t="str">
        <f t="shared" si="3"/>
        <v xml:space="preserve">: </v>
      </c>
      <c r="U25" s="6" t="str">
        <f t="shared" si="4"/>
        <v>100.0</v>
      </c>
      <c r="V25" s="6" t="str">
        <f t="shared" si="5"/>
        <v>}</v>
      </c>
      <c r="X25" s="10" t="str">
        <f t="shared" si="12"/>
        <v/>
      </c>
      <c r="Y25" s="6" t="str">
        <f t="shared" si="13"/>
        <v>بيع سكراب</v>
      </c>
      <c r="Z25" s="6">
        <f t="shared" si="14"/>
        <v>1</v>
      </c>
      <c r="AA25" s="29">
        <f t="shared" si="15"/>
        <v>19213</v>
      </c>
    </row>
    <row r="26" spans="1:27" x14ac:dyDescent="0.2">
      <c r="A26" s="6" t="s">
        <v>794</v>
      </c>
      <c r="C26" s="7" t="str">
        <f t="shared" si="16"/>
        <v/>
      </c>
      <c r="D26" s="7">
        <v>45273</v>
      </c>
      <c r="E26" s="7">
        <f t="shared" si="6"/>
        <v>45273</v>
      </c>
      <c r="F26" s="7">
        <f t="shared" si="7"/>
        <v>45273</v>
      </c>
      <c r="G26" s="6">
        <v>1652.17</v>
      </c>
      <c r="H26" s="9">
        <f t="shared" si="8"/>
        <v>1652</v>
      </c>
      <c r="I26" s="6" t="str">
        <f>VLOOKUP(K26,'Customers VS CC'!$A$1:$G$9999,4,FALSE)</f>
        <v>شركة شراء سكراب</v>
      </c>
      <c r="J26" s="6" t="str">
        <f t="shared" si="9"/>
        <v>شركة شراء سكراب</v>
      </c>
      <c r="K26" s="6">
        <v>50002</v>
      </c>
      <c r="L26" s="6">
        <f>VLOOKUP(K26,'CC Odoo'!$A$1:$E$998,4,FALSE)</f>
        <v>1086</v>
      </c>
      <c r="M26" s="6" t="str">
        <f t="shared" si="0"/>
        <v>{"1086": 100.0}</v>
      </c>
      <c r="N26" s="6" t="str">
        <f t="shared" si="10"/>
        <v>4010403</v>
      </c>
      <c r="O26" s="7">
        <v>45306</v>
      </c>
      <c r="P26" s="7">
        <f t="shared" si="11"/>
        <v>45306</v>
      </c>
      <c r="R26" s="6" t="str">
        <f t="shared" si="1"/>
        <v>{"</v>
      </c>
      <c r="S26" s="6" t="str">
        <f t="shared" si="2"/>
        <v>"</v>
      </c>
      <c r="T26" s="6" t="str">
        <f t="shared" si="3"/>
        <v xml:space="preserve">: </v>
      </c>
      <c r="U26" s="6" t="str">
        <f t="shared" si="4"/>
        <v>100.0</v>
      </c>
      <c r="V26" s="6" t="str">
        <f t="shared" si="5"/>
        <v>}</v>
      </c>
      <c r="X26" s="10" t="str">
        <f t="shared" si="12"/>
        <v/>
      </c>
      <c r="Y26" s="6" t="str">
        <f t="shared" si="13"/>
        <v>بيع سكراب</v>
      </c>
      <c r="Z26" s="6">
        <f t="shared" si="14"/>
        <v>1</v>
      </c>
      <c r="AA26" s="29">
        <f t="shared" si="15"/>
        <v>1652</v>
      </c>
    </row>
    <row r="27" spans="1:27" x14ac:dyDescent="0.2">
      <c r="A27" s="6" t="s">
        <v>794</v>
      </c>
      <c r="C27" s="7" t="str">
        <f t="shared" si="16"/>
        <v/>
      </c>
      <c r="D27" s="7">
        <v>45273</v>
      </c>
      <c r="E27" s="7">
        <f t="shared" si="6"/>
        <v>45273</v>
      </c>
      <c r="F27" s="7">
        <f t="shared" si="7"/>
        <v>45273</v>
      </c>
      <c r="G27" s="6">
        <v>22308.75</v>
      </c>
      <c r="H27" s="9">
        <f t="shared" si="8"/>
        <v>22309</v>
      </c>
      <c r="I27" s="6" t="str">
        <f>VLOOKUP(K27,'Customers VS CC'!$A$1:$G$9999,4,FALSE)</f>
        <v>شركة شراء سكراب</v>
      </c>
      <c r="J27" s="6" t="str">
        <f t="shared" si="9"/>
        <v>شركة شراء سكراب</v>
      </c>
      <c r="K27" s="6">
        <v>50002</v>
      </c>
      <c r="L27" s="6">
        <f>VLOOKUP(K27,'CC Odoo'!$A$1:$E$998,4,FALSE)</f>
        <v>1086</v>
      </c>
      <c r="M27" s="6" t="str">
        <f t="shared" si="0"/>
        <v>{"1086": 100.0}</v>
      </c>
      <c r="N27" s="6" t="str">
        <f t="shared" si="10"/>
        <v>4010403</v>
      </c>
      <c r="O27" s="7">
        <v>45306</v>
      </c>
      <c r="P27" s="7">
        <f t="shared" si="11"/>
        <v>45306</v>
      </c>
      <c r="R27" s="6" t="str">
        <f t="shared" si="1"/>
        <v>{"</v>
      </c>
      <c r="S27" s="6" t="str">
        <f t="shared" si="2"/>
        <v>"</v>
      </c>
      <c r="T27" s="6" t="str">
        <f t="shared" si="3"/>
        <v xml:space="preserve">: </v>
      </c>
      <c r="U27" s="6" t="str">
        <f t="shared" si="4"/>
        <v>100.0</v>
      </c>
      <c r="V27" s="6" t="str">
        <f t="shared" si="5"/>
        <v>}</v>
      </c>
      <c r="X27" s="10" t="str">
        <f t="shared" si="12"/>
        <v/>
      </c>
      <c r="Y27" s="6" t="str">
        <f t="shared" si="13"/>
        <v>بيع سكراب</v>
      </c>
      <c r="Z27" s="6">
        <f t="shared" si="14"/>
        <v>1</v>
      </c>
      <c r="AA27" s="29">
        <f t="shared" si="15"/>
        <v>22309</v>
      </c>
    </row>
    <row r="28" spans="1:27" x14ac:dyDescent="0.2">
      <c r="A28" s="6" t="s">
        <v>794</v>
      </c>
      <c r="C28" s="7" t="str">
        <f t="shared" si="16"/>
        <v/>
      </c>
      <c r="D28" s="7">
        <v>45273</v>
      </c>
      <c r="E28" s="7">
        <f t="shared" si="6"/>
        <v>45273</v>
      </c>
      <c r="F28" s="7">
        <f t="shared" si="7"/>
        <v>45273</v>
      </c>
      <c r="G28" s="6">
        <v>4756</v>
      </c>
      <c r="H28" s="9">
        <f t="shared" si="8"/>
        <v>4756</v>
      </c>
      <c r="I28" s="6" t="str">
        <f>VLOOKUP(K28,'Customers VS CC'!$A$1:$G$9999,4,FALSE)</f>
        <v>شركة شراء سكراب</v>
      </c>
      <c r="J28" s="6" t="str">
        <f t="shared" si="9"/>
        <v>شركة شراء سكراب</v>
      </c>
      <c r="K28" s="6">
        <v>50002</v>
      </c>
      <c r="L28" s="6">
        <f>VLOOKUP(K28,'CC Odoo'!$A$1:$E$998,4,FALSE)</f>
        <v>1086</v>
      </c>
      <c r="M28" s="6" t="str">
        <f t="shared" si="0"/>
        <v>{"1086": 100.0}</v>
      </c>
      <c r="N28" s="6" t="str">
        <f t="shared" si="10"/>
        <v>4010403</v>
      </c>
      <c r="O28" s="7">
        <v>45306</v>
      </c>
      <c r="P28" s="7">
        <f t="shared" si="11"/>
        <v>45306</v>
      </c>
      <c r="R28" s="6" t="str">
        <f t="shared" si="1"/>
        <v>{"</v>
      </c>
      <c r="S28" s="6" t="str">
        <f t="shared" si="2"/>
        <v>"</v>
      </c>
      <c r="T28" s="6" t="str">
        <f t="shared" si="3"/>
        <v xml:space="preserve">: </v>
      </c>
      <c r="U28" s="6" t="str">
        <f t="shared" si="4"/>
        <v>100.0</v>
      </c>
      <c r="V28" s="6" t="str">
        <f t="shared" si="5"/>
        <v>}</v>
      </c>
      <c r="X28" s="10" t="str">
        <f t="shared" si="12"/>
        <v/>
      </c>
      <c r="Y28" s="6" t="str">
        <f t="shared" si="13"/>
        <v>بيع سكراب</v>
      </c>
      <c r="Z28" s="6">
        <f t="shared" si="14"/>
        <v>1</v>
      </c>
      <c r="AA28" s="29">
        <f t="shared" si="15"/>
        <v>4756</v>
      </c>
    </row>
    <row r="29" spans="1:27" x14ac:dyDescent="0.2">
      <c r="A29" s="6" t="s">
        <v>794</v>
      </c>
      <c r="C29" s="7" t="str">
        <f t="shared" si="16"/>
        <v/>
      </c>
      <c r="D29" s="7">
        <v>45273</v>
      </c>
      <c r="E29" s="7">
        <f t="shared" si="6"/>
        <v>45273</v>
      </c>
      <c r="F29" s="7">
        <f t="shared" si="7"/>
        <v>45273</v>
      </c>
      <c r="G29" s="6">
        <v>3629.3</v>
      </c>
      <c r="H29" s="9">
        <f t="shared" si="8"/>
        <v>3629</v>
      </c>
      <c r="I29" s="6" t="str">
        <f>VLOOKUP(K29,'Customers VS CC'!$A$1:$G$9999,4,FALSE)</f>
        <v>شركة شراء سكراب</v>
      </c>
      <c r="J29" s="6" t="str">
        <f t="shared" si="9"/>
        <v>شركة شراء سكراب</v>
      </c>
      <c r="K29" s="6">
        <v>50002</v>
      </c>
      <c r="L29" s="6">
        <f>VLOOKUP(K29,'CC Odoo'!$A$1:$E$998,4,FALSE)</f>
        <v>1086</v>
      </c>
      <c r="M29" s="6" t="str">
        <f t="shared" si="0"/>
        <v>{"1086": 100.0}</v>
      </c>
      <c r="N29" s="6" t="str">
        <f t="shared" si="10"/>
        <v>4010403</v>
      </c>
      <c r="O29" s="7">
        <v>45306</v>
      </c>
      <c r="P29" s="7">
        <f t="shared" si="11"/>
        <v>45306</v>
      </c>
      <c r="R29" s="6" t="str">
        <f t="shared" si="1"/>
        <v>{"</v>
      </c>
      <c r="S29" s="6" t="str">
        <f t="shared" si="2"/>
        <v>"</v>
      </c>
      <c r="T29" s="6" t="str">
        <f t="shared" si="3"/>
        <v xml:space="preserve">: </v>
      </c>
      <c r="U29" s="6" t="str">
        <f t="shared" si="4"/>
        <v>100.0</v>
      </c>
      <c r="V29" s="6" t="str">
        <f t="shared" si="5"/>
        <v>}</v>
      </c>
      <c r="X29" s="10" t="str">
        <f t="shared" si="12"/>
        <v/>
      </c>
      <c r="Y29" s="6" t="str">
        <f t="shared" si="13"/>
        <v>بيع سكراب</v>
      </c>
      <c r="Z29" s="6">
        <f t="shared" si="14"/>
        <v>1</v>
      </c>
      <c r="AA29" s="29">
        <f t="shared" si="15"/>
        <v>3629</v>
      </c>
    </row>
    <row r="30" spans="1:27" x14ac:dyDescent="0.2">
      <c r="A30" s="6" t="s">
        <v>794</v>
      </c>
      <c r="C30" s="7">
        <f t="shared" si="16"/>
        <v>0</v>
      </c>
      <c r="D30" s="7">
        <v>45274</v>
      </c>
      <c r="E30" s="7">
        <f t="shared" si="6"/>
        <v>45274</v>
      </c>
      <c r="F30" s="7">
        <f t="shared" si="7"/>
        <v>45274</v>
      </c>
      <c r="G30" s="6">
        <v>421493.04</v>
      </c>
      <c r="H30" s="9">
        <f t="shared" si="8"/>
        <v>421493</v>
      </c>
      <c r="I30" s="6" t="str">
        <f>VLOOKUP(K30,'Customers VS CC'!$A$1:$G$9999,4,FALSE)</f>
        <v>شركة مجموعة الدكتور سليمان الحبيب للخدمات الطبية</v>
      </c>
      <c r="J30" s="6" t="str">
        <f t="shared" si="9"/>
        <v>شركة مجموعة الدكتور سليمان الحبيب للخدمات الطبية</v>
      </c>
      <c r="K30" s="6">
        <v>10214</v>
      </c>
      <c r="L30" s="6">
        <f>VLOOKUP(K30,'CC Odoo'!$A$1:$E$998,4,FALSE)</f>
        <v>986</v>
      </c>
      <c r="M30" s="6" t="str">
        <f t="shared" si="0"/>
        <v>{"986": 100.0}</v>
      </c>
      <c r="N30" s="6" t="str">
        <f t="shared" si="10"/>
        <v>4010202</v>
      </c>
      <c r="O30" s="7">
        <v>45304</v>
      </c>
      <c r="P30" s="7">
        <f t="shared" si="11"/>
        <v>45304</v>
      </c>
      <c r="R30" s="6" t="str">
        <f t="shared" si="1"/>
        <v>{"</v>
      </c>
      <c r="S30" s="6" t="str">
        <f t="shared" si="2"/>
        <v>"</v>
      </c>
      <c r="T30" s="6" t="str">
        <f t="shared" si="3"/>
        <v xml:space="preserve">: </v>
      </c>
      <c r="U30" s="6" t="str">
        <f t="shared" si="4"/>
        <v>100.0</v>
      </c>
      <c r="V30" s="6" t="str">
        <f t="shared" si="5"/>
        <v>}</v>
      </c>
      <c r="X30" s="10" t="str">
        <f t="shared" si="12"/>
        <v>15%</v>
      </c>
      <c r="Y30" s="6" t="str">
        <f t="shared" si="13"/>
        <v>صنف لتسجيل موازنة المبيعات 2024</v>
      </c>
      <c r="Z30" s="6">
        <f t="shared" si="14"/>
        <v>1</v>
      </c>
      <c r="AA30" s="29">
        <f t="shared" si="15"/>
        <v>421493</v>
      </c>
    </row>
    <row r="31" spans="1:27" x14ac:dyDescent="0.2">
      <c r="A31" s="6" t="s">
        <v>795</v>
      </c>
      <c r="C31" s="7" t="str">
        <f t="shared" si="16"/>
        <v/>
      </c>
      <c r="D31" s="7">
        <v>45274</v>
      </c>
      <c r="E31" s="7" t="str">
        <f t="shared" si="6"/>
        <v/>
      </c>
      <c r="F31" s="7" t="str">
        <f t="shared" si="7"/>
        <v/>
      </c>
      <c r="G31" s="6">
        <v>211935.02000000002</v>
      </c>
      <c r="H31" s="9">
        <f t="shared" si="8"/>
        <v>211935</v>
      </c>
      <c r="I31" s="6" t="str">
        <f>VLOOKUP(K31,'Customers VS CC'!$A$1:$G$9999,4,FALSE)</f>
        <v>شركة مجموعة الدكتور سليمان الحبيب للخدمات الطبية</v>
      </c>
      <c r="J31" s="6" t="str">
        <f t="shared" si="9"/>
        <v/>
      </c>
      <c r="K31" s="6">
        <v>10214</v>
      </c>
      <c r="L31" s="6">
        <f>VLOOKUP(K31,'CC Odoo'!$A$1:$E$998,4,FALSE)</f>
        <v>986</v>
      </c>
      <c r="M31" s="6" t="str">
        <f t="shared" si="0"/>
        <v>{"986": 100.0}</v>
      </c>
      <c r="N31" s="6" t="str">
        <f t="shared" si="10"/>
        <v>101011002</v>
      </c>
      <c r="O31" s="7">
        <v>45304</v>
      </c>
      <c r="P31" s="7" t="str">
        <f t="shared" si="11"/>
        <v/>
      </c>
      <c r="R31" s="6" t="str">
        <f t="shared" si="1"/>
        <v>{"</v>
      </c>
      <c r="S31" s="6" t="str">
        <f t="shared" si="2"/>
        <v>"</v>
      </c>
      <c r="T31" s="6" t="str">
        <f t="shared" si="3"/>
        <v xml:space="preserve">: </v>
      </c>
      <c r="U31" s="6" t="str">
        <f t="shared" si="4"/>
        <v>100.0</v>
      </c>
      <c r="V31" s="6" t="str">
        <f t="shared" si="5"/>
        <v>}</v>
      </c>
      <c r="X31" s="10" t="str">
        <f t="shared" si="12"/>
        <v/>
      </c>
      <c r="Y31" s="6" t="str">
        <f t="shared" si="13"/>
        <v>خصم ضمان أعمال</v>
      </c>
      <c r="Z31" s="6">
        <f t="shared" si="14"/>
        <v>-1</v>
      </c>
      <c r="AA31" s="29">
        <f t="shared" si="15"/>
        <v>-211935</v>
      </c>
    </row>
    <row r="32" spans="1:27" x14ac:dyDescent="0.2">
      <c r="A32" s="6" t="s">
        <v>796</v>
      </c>
      <c r="C32" s="7" t="str">
        <f t="shared" si="16"/>
        <v/>
      </c>
      <c r="D32" s="7">
        <v>45274</v>
      </c>
      <c r="E32" s="7" t="str">
        <f t="shared" si="6"/>
        <v/>
      </c>
      <c r="F32" s="7" t="str">
        <f t="shared" si="7"/>
        <v/>
      </c>
      <c r="G32" s="6">
        <v>21074.65</v>
      </c>
      <c r="H32" s="9">
        <f t="shared" si="8"/>
        <v>21075</v>
      </c>
      <c r="I32" s="6" t="str">
        <f>VLOOKUP(K32,'Customers VS CC'!$A$1:$G$9999,4,FALSE)</f>
        <v>شركة مجموعة الدكتور سليمان الحبيب للخدمات الطبية</v>
      </c>
      <c r="J32" s="6" t="str">
        <f t="shared" si="9"/>
        <v/>
      </c>
      <c r="K32" s="6">
        <v>10214</v>
      </c>
      <c r="L32" s="6">
        <f>VLOOKUP(K32,'CC Odoo'!$A$1:$E$998,4,FALSE)</f>
        <v>986</v>
      </c>
      <c r="M32" s="6" t="str">
        <f t="shared" si="0"/>
        <v>{"986": 100.0}</v>
      </c>
      <c r="N32" s="6" t="str">
        <f t="shared" si="10"/>
        <v>2010306</v>
      </c>
      <c r="O32" s="7">
        <v>45304</v>
      </c>
      <c r="P32" s="7" t="str">
        <f t="shared" si="11"/>
        <v/>
      </c>
      <c r="R32" s="6" t="str">
        <f t="shared" si="1"/>
        <v>{"</v>
      </c>
      <c r="S32" s="6" t="str">
        <f t="shared" si="2"/>
        <v>"</v>
      </c>
      <c r="T32" s="6" t="str">
        <f t="shared" si="3"/>
        <v xml:space="preserve">: </v>
      </c>
      <c r="U32" s="6" t="str">
        <f t="shared" si="4"/>
        <v>100.0</v>
      </c>
      <c r="V32" s="6" t="str">
        <f t="shared" si="5"/>
        <v>}</v>
      </c>
      <c r="X32" s="10" t="str">
        <f t="shared" si="12"/>
        <v>5%</v>
      </c>
      <c r="Y32" s="6" t="str">
        <f t="shared" si="13"/>
        <v>خصم دفعة مقدمة</v>
      </c>
      <c r="Z32" s="6">
        <f t="shared" si="14"/>
        <v>-1</v>
      </c>
      <c r="AA32" s="29">
        <f t="shared" si="15"/>
        <v>-21075</v>
      </c>
    </row>
    <row r="33" spans="1:27" x14ac:dyDescent="0.2">
      <c r="A33" s="6" t="s">
        <v>794</v>
      </c>
      <c r="C33" s="7">
        <f t="shared" si="16"/>
        <v>0</v>
      </c>
      <c r="D33" s="7">
        <v>45274</v>
      </c>
      <c r="E33" s="7">
        <f t="shared" si="6"/>
        <v>45274</v>
      </c>
      <c r="F33" s="7">
        <f t="shared" si="7"/>
        <v>45274</v>
      </c>
      <c r="G33" s="6">
        <v>318914.49</v>
      </c>
      <c r="H33" s="9">
        <f t="shared" si="8"/>
        <v>318914</v>
      </c>
      <c r="I33" s="6" t="str">
        <f>VLOOKUP(K33,'Customers VS CC'!$A$1:$G$9999,4,FALSE)</f>
        <v>شركة شراء سكراب</v>
      </c>
      <c r="J33" s="6" t="str">
        <f t="shared" si="9"/>
        <v>شركة شراء سكراب</v>
      </c>
      <c r="K33" s="6">
        <v>50002</v>
      </c>
      <c r="L33" s="6">
        <f>VLOOKUP(K33,'CC Odoo'!$A$1:$E$998,4,FALSE)</f>
        <v>1086</v>
      </c>
      <c r="M33" s="6" t="str">
        <f t="shared" si="0"/>
        <v>{"1086": 100.0}</v>
      </c>
      <c r="N33" s="6" t="str">
        <f t="shared" si="10"/>
        <v>4010403</v>
      </c>
      <c r="O33" s="7">
        <v>45306</v>
      </c>
      <c r="P33" s="7">
        <f t="shared" si="11"/>
        <v>45306</v>
      </c>
      <c r="R33" s="6" t="str">
        <f t="shared" si="1"/>
        <v>{"</v>
      </c>
      <c r="S33" s="6" t="str">
        <f t="shared" si="2"/>
        <v>"</v>
      </c>
      <c r="T33" s="6" t="str">
        <f t="shared" si="3"/>
        <v xml:space="preserve">: </v>
      </c>
      <c r="U33" s="6" t="str">
        <f t="shared" si="4"/>
        <v>100.0</v>
      </c>
      <c r="V33" s="6" t="str">
        <f t="shared" si="5"/>
        <v>}</v>
      </c>
      <c r="X33" s="10" t="str">
        <f t="shared" si="12"/>
        <v/>
      </c>
      <c r="Y33" s="6" t="str">
        <f t="shared" si="13"/>
        <v>بيع سكراب</v>
      </c>
      <c r="Z33" s="6">
        <f t="shared" si="14"/>
        <v>1</v>
      </c>
      <c r="AA33" s="29">
        <f t="shared" si="15"/>
        <v>318914</v>
      </c>
    </row>
    <row r="34" spans="1:27" x14ac:dyDescent="0.2">
      <c r="A34" s="6" t="s">
        <v>794</v>
      </c>
      <c r="C34" s="7" t="str">
        <f t="shared" si="16"/>
        <v/>
      </c>
      <c r="D34" s="7">
        <v>45274</v>
      </c>
      <c r="E34" s="7">
        <f t="shared" si="6"/>
        <v>45274</v>
      </c>
      <c r="F34" s="7">
        <f t="shared" si="7"/>
        <v>45274</v>
      </c>
      <c r="G34" s="6">
        <v>1350056.52</v>
      </c>
      <c r="H34" s="9">
        <f t="shared" si="8"/>
        <v>1350057</v>
      </c>
      <c r="I34" s="6" t="str">
        <f>VLOOKUP(K34,'Customers VS CC'!$A$1:$G$9999,4,FALSE)</f>
        <v>شركة شراء سكراب</v>
      </c>
      <c r="J34" s="6" t="str">
        <f t="shared" si="9"/>
        <v>شركة شراء سكراب</v>
      </c>
      <c r="K34" s="6">
        <v>50002</v>
      </c>
      <c r="L34" s="6">
        <f>VLOOKUP(K34,'CC Odoo'!$A$1:$E$998,4,FALSE)</f>
        <v>1086</v>
      </c>
      <c r="M34" s="6" t="str">
        <f t="shared" si="0"/>
        <v>{"1086": 100.0}</v>
      </c>
      <c r="N34" s="6" t="str">
        <f t="shared" si="10"/>
        <v>4010403</v>
      </c>
      <c r="O34" s="7">
        <v>45306</v>
      </c>
      <c r="P34" s="7">
        <f t="shared" si="11"/>
        <v>45306</v>
      </c>
      <c r="R34" s="6" t="str">
        <f t="shared" si="1"/>
        <v>{"</v>
      </c>
      <c r="S34" s="6" t="str">
        <f t="shared" si="2"/>
        <v>"</v>
      </c>
      <c r="T34" s="6" t="str">
        <f t="shared" si="3"/>
        <v xml:space="preserve">: </v>
      </c>
      <c r="U34" s="6" t="str">
        <f t="shared" si="4"/>
        <v>100.0</v>
      </c>
      <c r="V34" s="6" t="str">
        <f t="shared" si="5"/>
        <v>}</v>
      </c>
      <c r="X34" s="10" t="str">
        <f t="shared" si="12"/>
        <v/>
      </c>
      <c r="Y34" s="6" t="str">
        <f t="shared" si="13"/>
        <v>بيع سكراب</v>
      </c>
      <c r="Z34" s="6">
        <f t="shared" si="14"/>
        <v>1</v>
      </c>
      <c r="AA34" s="29">
        <f t="shared" si="15"/>
        <v>1350057</v>
      </c>
    </row>
    <row r="35" spans="1:27" x14ac:dyDescent="0.2">
      <c r="A35" s="6" t="s">
        <v>794</v>
      </c>
      <c r="C35" s="7">
        <f t="shared" si="16"/>
        <v>0</v>
      </c>
      <c r="D35" s="7">
        <v>45276</v>
      </c>
      <c r="E35" s="7">
        <f t="shared" si="6"/>
        <v>45276</v>
      </c>
      <c r="F35" s="7">
        <f t="shared" si="7"/>
        <v>45276</v>
      </c>
      <c r="G35" s="6">
        <v>380688</v>
      </c>
      <c r="H35" s="9">
        <f t="shared" si="8"/>
        <v>380688</v>
      </c>
      <c r="I35" s="6" t="str">
        <f>VLOOKUP(K35,'Customers VS CC'!$A$1:$G$9999,4,FALSE)</f>
        <v>الآعمال المدنية المشروع المشترك</v>
      </c>
      <c r="J35" s="6" t="str">
        <f t="shared" si="9"/>
        <v>الآعمال المدنية المشروع المشترك</v>
      </c>
      <c r="K35" s="6">
        <v>10139</v>
      </c>
      <c r="L35" s="6">
        <f>VLOOKUP(K35,'CC Odoo'!$A$1:$E$998,4,FALSE)</f>
        <v>911</v>
      </c>
      <c r="M35" s="6" t="str">
        <f t="shared" si="0"/>
        <v>{"911": 100.0}</v>
      </c>
      <c r="N35" s="6" t="str">
        <f t="shared" si="10"/>
        <v>4010202</v>
      </c>
      <c r="O35" s="7">
        <v>45321</v>
      </c>
      <c r="P35" s="7">
        <f t="shared" si="11"/>
        <v>45321</v>
      </c>
      <c r="R35" s="6" t="str">
        <f t="shared" si="1"/>
        <v>{"</v>
      </c>
      <c r="S35" s="6" t="str">
        <f t="shared" si="2"/>
        <v>"</v>
      </c>
      <c r="T35" s="6" t="str">
        <f t="shared" si="3"/>
        <v xml:space="preserve">: </v>
      </c>
      <c r="U35" s="6" t="str">
        <f t="shared" si="4"/>
        <v>100.0</v>
      </c>
      <c r="V35" s="6" t="str">
        <f t="shared" si="5"/>
        <v>}</v>
      </c>
      <c r="X35" s="10" t="str">
        <f t="shared" si="12"/>
        <v>15%</v>
      </c>
      <c r="Y35" s="6" t="str">
        <f t="shared" si="13"/>
        <v>صنف لتسجيل موازنة المبيعات 2024</v>
      </c>
      <c r="Z35" s="6">
        <f t="shared" si="14"/>
        <v>1</v>
      </c>
      <c r="AA35" s="29">
        <f t="shared" si="15"/>
        <v>380688</v>
      </c>
    </row>
    <row r="36" spans="1:27" x14ac:dyDescent="0.2">
      <c r="A36" s="6" t="s">
        <v>795</v>
      </c>
      <c r="C36" s="7" t="str">
        <f t="shared" si="16"/>
        <v/>
      </c>
      <c r="D36" s="7">
        <v>45276</v>
      </c>
      <c r="E36" s="7" t="str">
        <f t="shared" si="6"/>
        <v/>
      </c>
      <c r="F36" s="7" t="str">
        <f t="shared" si="7"/>
        <v/>
      </c>
      <c r="G36" s="6">
        <v>0</v>
      </c>
      <c r="H36" s="9">
        <f t="shared" si="8"/>
        <v>0</v>
      </c>
      <c r="I36" s="6" t="str">
        <f>VLOOKUP(K36,'Customers VS CC'!$A$1:$G$9999,4,FALSE)</f>
        <v>الآعمال المدنية المشروع المشترك</v>
      </c>
      <c r="J36" s="6" t="str">
        <f t="shared" si="9"/>
        <v/>
      </c>
      <c r="K36" s="6">
        <v>10139</v>
      </c>
      <c r="L36" s="6">
        <f>VLOOKUP(K36,'CC Odoo'!$A$1:$E$998,4,FALSE)</f>
        <v>911</v>
      </c>
      <c r="M36" s="6" t="str">
        <f t="shared" si="0"/>
        <v>{"911": 100.0}</v>
      </c>
      <c r="N36" s="6" t="str">
        <f t="shared" si="10"/>
        <v>101011002</v>
      </c>
      <c r="O36" s="7">
        <v>45321</v>
      </c>
      <c r="P36" s="7" t="str">
        <f t="shared" si="11"/>
        <v/>
      </c>
      <c r="R36" s="6" t="str">
        <f t="shared" si="1"/>
        <v>{"</v>
      </c>
      <c r="S36" s="6" t="str">
        <f t="shared" si="2"/>
        <v>"</v>
      </c>
      <c r="T36" s="6" t="str">
        <f t="shared" si="3"/>
        <v xml:space="preserve">: </v>
      </c>
      <c r="U36" s="6" t="str">
        <f t="shared" si="4"/>
        <v>100.0</v>
      </c>
      <c r="V36" s="6" t="str">
        <f t="shared" si="5"/>
        <v>}</v>
      </c>
      <c r="X36" s="10" t="str">
        <f t="shared" si="12"/>
        <v/>
      </c>
      <c r="Y36" s="6" t="str">
        <f t="shared" si="13"/>
        <v>خصم ضمان أعمال</v>
      </c>
      <c r="Z36" s="6">
        <f t="shared" si="14"/>
        <v>-1</v>
      </c>
      <c r="AA36" s="29">
        <f t="shared" si="15"/>
        <v>0</v>
      </c>
    </row>
    <row r="37" spans="1:27" x14ac:dyDescent="0.2">
      <c r="A37" s="6" t="s">
        <v>796</v>
      </c>
      <c r="C37" s="7" t="str">
        <f t="shared" si="16"/>
        <v/>
      </c>
      <c r="D37" s="7">
        <v>45276</v>
      </c>
      <c r="E37" s="7" t="str">
        <f t="shared" si="6"/>
        <v/>
      </c>
      <c r="F37" s="7" t="str">
        <f t="shared" si="7"/>
        <v/>
      </c>
      <c r="G37" s="6">
        <v>57103</v>
      </c>
      <c r="H37" s="9">
        <f t="shared" si="8"/>
        <v>57103</v>
      </c>
      <c r="I37" s="6" t="str">
        <f>VLOOKUP(K37,'Customers VS CC'!$A$1:$G$9999,4,FALSE)</f>
        <v>الآعمال المدنية المشروع المشترك</v>
      </c>
      <c r="J37" s="6" t="str">
        <f t="shared" si="9"/>
        <v/>
      </c>
      <c r="K37" s="6">
        <v>10139</v>
      </c>
      <c r="L37" s="6">
        <f>VLOOKUP(K37,'CC Odoo'!$A$1:$E$998,4,FALSE)</f>
        <v>911</v>
      </c>
      <c r="M37" s="6" t="str">
        <f t="shared" si="0"/>
        <v>{"911": 100.0}</v>
      </c>
      <c r="N37" s="6" t="str">
        <f t="shared" si="10"/>
        <v>2010306</v>
      </c>
      <c r="O37" s="7">
        <v>45321</v>
      </c>
      <c r="P37" s="7" t="str">
        <f t="shared" si="11"/>
        <v/>
      </c>
      <c r="R37" s="6" t="str">
        <f t="shared" si="1"/>
        <v>{"</v>
      </c>
      <c r="S37" s="6" t="str">
        <f t="shared" si="2"/>
        <v>"</v>
      </c>
      <c r="T37" s="6" t="str">
        <f t="shared" si="3"/>
        <v xml:space="preserve">: </v>
      </c>
      <c r="U37" s="6" t="str">
        <f t="shared" si="4"/>
        <v>100.0</v>
      </c>
      <c r="V37" s="6" t="str">
        <f t="shared" si="5"/>
        <v>}</v>
      </c>
      <c r="X37" s="10" t="str">
        <f t="shared" si="12"/>
        <v>5%</v>
      </c>
      <c r="Y37" s="6" t="str">
        <f t="shared" si="13"/>
        <v>خصم دفعة مقدمة</v>
      </c>
      <c r="Z37" s="6">
        <f t="shared" si="14"/>
        <v>-1</v>
      </c>
      <c r="AA37" s="29">
        <f t="shared" si="15"/>
        <v>-57103</v>
      </c>
    </row>
    <row r="38" spans="1:27" x14ac:dyDescent="0.2">
      <c r="A38" s="6" t="s">
        <v>801</v>
      </c>
      <c r="C38" s="7" t="str">
        <f t="shared" si="16"/>
        <v/>
      </c>
      <c r="D38" s="7">
        <v>45276</v>
      </c>
      <c r="E38" s="7" t="str">
        <f t="shared" si="6"/>
        <v/>
      </c>
      <c r="F38" s="7" t="str">
        <f t="shared" si="7"/>
        <v/>
      </c>
      <c r="G38" s="6">
        <v>0</v>
      </c>
      <c r="H38" s="9">
        <f t="shared" si="8"/>
        <v>0</v>
      </c>
      <c r="I38" s="6" t="str">
        <f>VLOOKUP(K38,'Customers VS CC'!$A$1:$G$9999,4,FALSE)</f>
        <v>الآعمال المدنية المشروع المشترك</v>
      </c>
      <c r="J38" s="6" t="str">
        <f t="shared" si="9"/>
        <v/>
      </c>
      <c r="K38" s="6">
        <v>10139</v>
      </c>
      <c r="L38" s="6">
        <f>VLOOKUP(K38,'CC Odoo'!$A$1:$E$998,4,FALSE)</f>
        <v>911</v>
      </c>
      <c r="M38" s="6" t="str">
        <f t="shared" si="0"/>
        <v>{"911": 100.0}</v>
      </c>
      <c r="N38" s="6" t="str">
        <f t="shared" si="10"/>
        <v>3060099</v>
      </c>
      <c r="O38" s="7">
        <v>45321</v>
      </c>
      <c r="P38" s="7" t="str">
        <f t="shared" si="11"/>
        <v/>
      </c>
      <c r="R38" s="6" t="str">
        <f t="shared" si="1"/>
        <v>{"</v>
      </c>
      <c r="S38" s="6" t="str">
        <f t="shared" si="2"/>
        <v>"</v>
      </c>
      <c r="T38" s="6" t="str">
        <f t="shared" si="3"/>
        <v xml:space="preserve">: </v>
      </c>
      <c r="U38" s="6" t="str">
        <f t="shared" si="4"/>
        <v>100.0</v>
      </c>
      <c r="V38" s="6" t="str">
        <f t="shared" si="5"/>
        <v>}</v>
      </c>
      <c r="X38" s="10" t="str">
        <f t="shared" si="12"/>
        <v/>
      </c>
      <c r="Y38" s="6" t="str">
        <f t="shared" si="13"/>
        <v>Expense</v>
      </c>
      <c r="Z38" s="6">
        <f t="shared" si="14"/>
        <v>-1</v>
      </c>
      <c r="AA38" s="29">
        <f t="shared" si="15"/>
        <v>0</v>
      </c>
    </row>
    <row r="39" spans="1:27" x14ac:dyDescent="0.2">
      <c r="A39" s="6" t="s">
        <v>794</v>
      </c>
      <c r="C39" s="7">
        <f t="shared" si="16"/>
        <v>0</v>
      </c>
      <c r="D39" s="7">
        <v>45276</v>
      </c>
      <c r="E39" s="7">
        <f t="shared" si="6"/>
        <v>45276</v>
      </c>
      <c r="F39" s="7">
        <f t="shared" si="7"/>
        <v>45276</v>
      </c>
      <c r="G39" s="6">
        <v>5290142.55</v>
      </c>
      <c r="H39" s="9">
        <f t="shared" si="8"/>
        <v>5290143</v>
      </c>
      <c r="I39" s="6" t="str">
        <f>VLOOKUP(K39,'Customers VS CC'!$A$1:$G$9999,4,FALSE)</f>
        <v>شركة بى اى سى العربية المحدودة</v>
      </c>
      <c r="J39" s="6" t="str">
        <f t="shared" si="9"/>
        <v>شركة بى اى سى العربية المحدودة</v>
      </c>
      <c r="K39" s="6">
        <v>10248</v>
      </c>
      <c r="L39" s="6">
        <f>VLOOKUP(K39,'CC Odoo'!$A$1:$E$998,4,FALSE)</f>
        <v>1020</v>
      </c>
      <c r="M39" s="6" t="str">
        <f t="shared" si="0"/>
        <v>{"1020": 100.0}</v>
      </c>
      <c r="N39" s="6" t="str">
        <f t="shared" si="10"/>
        <v>4010202</v>
      </c>
      <c r="O39" s="7">
        <v>45306</v>
      </c>
      <c r="P39" s="7">
        <f t="shared" si="11"/>
        <v>45306</v>
      </c>
      <c r="R39" s="6" t="str">
        <f t="shared" si="1"/>
        <v>{"</v>
      </c>
      <c r="S39" s="6" t="str">
        <f t="shared" si="2"/>
        <v>"</v>
      </c>
      <c r="T39" s="6" t="str">
        <f t="shared" si="3"/>
        <v xml:space="preserve">: </v>
      </c>
      <c r="U39" s="6" t="str">
        <f t="shared" si="4"/>
        <v>100.0</v>
      </c>
      <c r="V39" s="6" t="str">
        <f t="shared" si="5"/>
        <v>}</v>
      </c>
      <c r="X39" s="10" t="str">
        <f t="shared" si="12"/>
        <v>15%</v>
      </c>
      <c r="Y39" s="6" t="str">
        <f t="shared" si="13"/>
        <v>صنف لتسجيل موازنة المبيعات 2024</v>
      </c>
      <c r="Z39" s="6">
        <f t="shared" si="14"/>
        <v>1</v>
      </c>
      <c r="AA39" s="29">
        <f t="shared" si="15"/>
        <v>5290143</v>
      </c>
    </row>
    <row r="40" spans="1:27" x14ac:dyDescent="0.2">
      <c r="A40" s="6" t="s">
        <v>795</v>
      </c>
      <c r="C40" s="7" t="str">
        <f t="shared" si="16"/>
        <v/>
      </c>
      <c r="D40" s="7">
        <v>45276</v>
      </c>
      <c r="E40" s="7" t="str">
        <f t="shared" si="6"/>
        <v/>
      </c>
      <c r="F40" s="7" t="str">
        <f t="shared" si="7"/>
        <v/>
      </c>
      <c r="G40" s="6">
        <v>2645071.2799999998</v>
      </c>
      <c r="H40" s="9">
        <f t="shared" si="8"/>
        <v>2645071</v>
      </c>
      <c r="I40" s="6" t="str">
        <f>VLOOKUP(K40,'Customers VS CC'!$A$1:$G$9999,4,FALSE)</f>
        <v>شركة بى اى سى العربية المحدودة</v>
      </c>
      <c r="J40" s="6" t="str">
        <f t="shared" si="9"/>
        <v/>
      </c>
      <c r="K40" s="6">
        <v>10248</v>
      </c>
      <c r="L40" s="6">
        <f>VLOOKUP(K40,'CC Odoo'!$A$1:$E$998,4,FALSE)</f>
        <v>1020</v>
      </c>
      <c r="M40" s="6" t="str">
        <f t="shared" si="0"/>
        <v>{"1020": 100.0}</v>
      </c>
      <c r="N40" s="6" t="str">
        <f t="shared" si="10"/>
        <v>101011002</v>
      </c>
      <c r="O40" s="7">
        <v>45306</v>
      </c>
      <c r="P40" s="7" t="str">
        <f t="shared" si="11"/>
        <v/>
      </c>
      <c r="R40" s="6" t="str">
        <f t="shared" si="1"/>
        <v>{"</v>
      </c>
      <c r="S40" s="6" t="str">
        <f t="shared" si="2"/>
        <v>"</v>
      </c>
      <c r="T40" s="6" t="str">
        <f t="shared" si="3"/>
        <v xml:space="preserve">: </v>
      </c>
      <c r="U40" s="6" t="str">
        <f t="shared" si="4"/>
        <v>100.0</v>
      </c>
      <c r="V40" s="6" t="str">
        <f t="shared" si="5"/>
        <v>}</v>
      </c>
      <c r="X40" s="10" t="str">
        <f t="shared" si="12"/>
        <v/>
      </c>
      <c r="Y40" s="6" t="str">
        <f t="shared" si="13"/>
        <v>خصم ضمان أعمال</v>
      </c>
      <c r="Z40" s="6">
        <f t="shared" si="14"/>
        <v>-1</v>
      </c>
      <c r="AA40" s="29">
        <f t="shared" si="15"/>
        <v>-2645071</v>
      </c>
    </row>
    <row r="41" spans="1:27" x14ac:dyDescent="0.2">
      <c r="A41" s="6" t="s">
        <v>796</v>
      </c>
      <c r="C41" s="7" t="str">
        <f t="shared" si="16"/>
        <v/>
      </c>
      <c r="D41" s="7">
        <v>45276</v>
      </c>
      <c r="E41" s="7" t="str">
        <f t="shared" si="6"/>
        <v/>
      </c>
      <c r="F41" s="7" t="str">
        <f t="shared" si="7"/>
        <v/>
      </c>
      <c r="G41" s="6">
        <v>529014.26</v>
      </c>
      <c r="H41" s="9">
        <f t="shared" si="8"/>
        <v>529014</v>
      </c>
      <c r="I41" s="6" t="str">
        <f>VLOOKUP(K41,'Customers VS CC'!$A$1:$G$9999,4,FALSE)</f>
        <v>شركة بى اى سى العربية المحدودة</v>
      </c>
      <c r="J41" s="6" t="str">
        <f t="shared" si="9"/>
        <v/>
      </c>
      <c r="K41" s="6">
        <v>10248</v>
      </c>
      <c r="L41" s="6">
        <f>VLOOKUP(K41,'CC Odoo'!$A$1:$E$998,4,FALSE)</f>
        <v>1020</v>
      </c>
      <c r="M41" s="6" t="str">
        <f t="shared" si="0"/>
        <v>{"1020": 100.0}</v>
      </c>
      <c r="N41" s="6" t="str">
        <f t="shared" si="10"/>
        <v>2010306</v>
      </c>
      <c r="O41" s="7">
        <v>45306</v>
      </c>
      <c r="P41" s="7" t="str">
        <f t="shared" si="11"/>
        <v/>
      </c>
      <c r="R41" s="6" t="str">
        <f t="shared" si="1"/>
        <v>{"</v>
      </c>
      <c r="S41" s="6" t="str">
        <f t="shared" si="2"/>
        <v>"</v>
      </c>
      <c r="T41" s="6" t="str">
        <f t="shared" si="3"/>
        <v xml:space="preserve">: </v>
      </c>
      <c r="U41" s="6" t="str">
        <f t="shared" si="4"/>
        <v>100.0</v>
      </c>
      <c r="V41" s="6" t="str">
        <f t="shared" si="5"/>
        <v>}</v>
      </c>
      <c r="X41" s="10" t="str">
        <f t="shared" si="12"/>
        <v>5%</v>
      </c>
      <c r="Y41" s="6" t="str">
        <f t="shared" si="13"/>
        <v>خصم دفعة مقدمة</v>
      </c>
      <c r="Z41" s="6">
        <f t="shared" si="14"/>
        <v>-1</v>
      </c>
      <c r="AA41" s="29">
        <f t="shared" si="15"/>
        <v>-529014</v>
      </c>
    </row>
    <row r="42" spans="1:27" x14ac:dyDescent="0.2">
      <c r="A42" s="6" t="s">
        <v>801</v>
      </c>
      <c r="C42" s="7" t="str">
        <f t="shared" si="16"/>
        <v/>
      </c>
      <c r="D42" s="7">
        <v>45276</v>
      </c>
      <c r="E42" s="7" t="str">
        <f t="shared" si="6"/>
        <v/>
      </c>
      <c r="F42" s="7" t="str">
        <f t="shared" si="7"/>
        <v/>
      </c>
      <c r="G42" s="6">
        <v>249484.88</v>
      </c>
      <c r="H42" s="9">
        <f t="shared" si="8"/>
        <v>249485</v>
      </c>
      <c r="I42" s="6" t="str">
        <f>VLOOKUP(K42,'Customers VS CC'!$A$1:$G$9999,4,FALSE)</f>
        <v>شركة بى اى سى العربية المحدودة</v>
      </c>
      <c r="J42" s="6" t="str">
        <f t="shared" si="9"/>
        <v/>
      </c>
      <c r="K42" s="6">
        <v>10248</v>
      </c>
      <c r="L42" s="6">
        <f>VLOOKUP(K42,'CC Odoo'!$A$1:$E$998,4,FALSE)</f>
        <v>1020</v>
      </c>
      <c r="M42" s="6" t="str">
        <f t="shared" si="0"/>
        <v>{"1020": 100.0}</v>
      </c>
      <c r="N42" s="6" t="str">
        <f t="shared" si="10"/>
        <v>3060099</v>
      </c>
      <c r="O42" s="7">
        <v>45306</v>
      </c>
      <c r="P42" s="7" t="str">
        <f t="shared" si="11"/>
        <v/>
      </c>
      <c r="R42" s="6" t="str">
        <f t="shared" si="1"/>
        <v>{"</v>
      </c>
      <c r="S42" s="6" t="str">
        <f t="shared" si="2"/>
        <v>"</v>
      </c>
      <c r="T42" s="6" t="str">
        <f t="shared" si="3"/>
        <v xml:space="preserve">: </v>
      </c>
      <c r="U42" s="6" t="str">
        <f t="shared" si="4"/>
        <v>100.0</v>
      </c>
      <c r="V42" s="6" t="str">
        <f t="shared" si="5"/>
        <v>}</v>
      </c>
      <c r="X42" s="10" t="str">
        <f t="shared" si="12"/>
        <v/>
      </c>
      <c r="Y42" s="6" t="str">
        <f t="shared" si="13"/>
        <v>Expense</v>
      </c>
      <c r="Z42" s="6">
        <f t="shared" si="14"/>
        <v>-1</v>
      </c>
      <c r="AA42" s="29">
        <f t="shared" si="15"/>
        <v>-249485</v>
      </c>
    </row>
    <row r="43" spans="1:27" x14ac:dyDescent="0.2">
      <c r="A43" s="6" t="s">
        <v>794</v>
      </c>
      <c r="C43" s="7">
        <f t="shared" si="16"/>
        <v>0</v>
      </c>
      <c r="D43" s="7">
        <v>45277</v>
      </c>
      <c r="E43" s="7">
        <f t="shared" si="6"/>
        <v>45277</v>
      </c>
      <c r="F43" s="7">
        <f t="shared" si="7"/>
        <v>45277</v>
      </c>
      <c r="G43" s="6">
        <v>21134.25</v>
      </c>
      <c r="H43" s="9">
        <f t="shared" si="8"/>
        <v>21134</v>
      </c>
      <c r="I43" s="6" t="str">
        <f>VLOOKUP(K43,'Customers VS CC'!$A$1:$G$9999,4,FALSE)</f>
        <v>شركة شراء سكراب</v>
      </c>
      <c r="J43" s="6" t="str">
        <f t="shared" si="9"/>
        <v>شركة شراء سكراب</v>
      </c>
      <c r="K43" s="6">
        <v>50002</v>
      </c>
      <c r="L43" s="6">
        <f>VLOOKUP(K43,'CC Odoo'!$A$1:$E$998,4,FALSE)</f>
        <v>1086</v>
      </c>
      <c r="M43" s="6" t="str">
        <f t="shared" si="0"/>
        <v>{"1086": 100.0}</v>
      </c>
      <c r="N43" s="6" t="str">
        <f t="shared" si="10"/>
        <v>4010403</v>
      </c>
      <c r="O43" s="7">
        <v>45306</v>
      </c>
      <c r="P43" s="7">
        <f t="shared" si="11"/>
        <v>45306</v>
      </c>
      <c r="R43" s="6" t="str">
        <f t="shared" si="1"/>
        <v>{"</v>
      </c>
      <c r="S43" s="6" t="str">
        <f t="shared" si="2"/>
        <v>"</v>
      </c>
      <c r="T43" s="6" t="str">
        <f t="shared" si="3"/>
        <v xml:space="preserve">: </v>
      </c>
      <c r="U43" s="6" t="str">
        <f t="shared" si="4"/>
        <v>100.0</v>
      </c>
      <c r="V43" s="6" t="str">
        <f t="shared" si="5"/>
        <v>}</v>
      </c>
      <c r="X43" s="10" t="str">
        <f t="shared" si="12"/>
        <v/>
      </c>
      <c r="Y43" s="6" t="str">
        <f t="shared" si="13"/>
        <v>بيع سكراب</v>
      </c>
      <c r="Z43" s="6">
        <f t="shared" si="14"/>
        <v>1</v>
      </c>
      <c r="AA43" s="29">
        <f t="shared" si="15"/>
        <v>21134</v>
      </c>
    </row>
    <row r="44" spans="1:27" x14ac:dyDescent="0.2">
      <c r="A44" s="6" t="s">
        <v>794</v>
      </c>
      <c r="C44" s="7" t="str">
        <f t="shared" si="16"/>
        <v/>
      </c>
      <c r="D44" s="7">
        <v>45277</v>
      </c>
      <c r="E44" s="7">
        <f t="shared" si="6"/>
        <v>45277</v>
      </c>
      <c r="F44" s="7">
        <f t="shared" si="7"/>
        <v>45277</v>
      </c>
      <c r="G44" s="6">
        <v>23243.63</v>
      </c>
      <c r="H44" s="9">
        <f t="shared" si="8"/>
        <v>23244</v>
      </c>
      <c r="I44" s="6" t="str">
        <f>VLOOKUP(K44,'Customers VS CC'!$A$1:$G$9999,4,FALSE)</f>
        <v>شركة شراء سكراب</v>
      </c>
      <c r="J44" s="6" t="str">
        <f t="shared" si="9"/>
        <v>شركة شراء سكراب</v>
      </c>
      <c r="K44" s="6">
        <v>50002</v>
      </c>
      <c r="L44" s="6">
        <f>VLOOKUP(K44,'CC Odoo'!$A$1:$E$998,4,FALSE)</f>
        <v>1086</v>
      </c>
      <c r="M44" s="6" t="str">
        <f t="shared" si="0"/>
        <v>{"1086": 100.0}</v>
      </c>
      <c r="N44" s="6" t="str">
        <f t="shared" si="10"/>
        <v>4010403</v>
      </c>
      <c r="O44" s="7">
        <v>45306</v>
      </c>
      <c r="P44" s="7">
        <f t="shared" si="11"/>
        <v>45306</v>
      </c>
      <c r="R44" s="6" t="str">
        <f t="shared" si="1"/>
        <v>{"</v>
      </c>
      <c r="S44" s="6" t="str">
        <f t="shared" si="2"/>
        <v>"</v>
      </c>
      <c r="T44" s="6" t="str">
        <f t="shared" si="3"/>
        <v xml:space="preserve">: </v>
      </c>
      <c r="U44" s="6" t="str">
        <f t="shared" si="4"/>
        <v>100.0</v>
      </c>
      <c r="V44" s="6" t="str">
        <f t="shared" si="5"/>
        <v>}</v>
      </c>
      <c r="X44" s="10" t="str">
        <f t="shared" si="12"/>
        <v/>
      </c>
      <c r="Y44" s="6" t="str">
        <f t="shared" si="13"/>
        <v>بيع سكراب</v>
      </c>
      <c r="Z44" s="6">
        <f t="shared" si="14"/>
        <v>1</v>
      </c>
      <c r="AA44" s="29">
        <f t="shared" si="15"/>
        <v>23244</v>
      </c>
    </row>
    <row r="45" spans="1:27" x14ac:dyDescent="0.2">
      <c r="A45" s="6" t="s">
        <v>794</v>
      </c>
      <c r="C45" s="7" t="str">
        <f t="shared" si="16"/>
        <v/>
      </c>
      <c r="D45" s="7">
        <v>45278</v>
      </c>
      <c r="E45" s="7">
        <f t="shared" si="6"/>
        <v>45278</v>
      </c>
      <c r="F45" s="7">
        <f t="shared" si="7"/>
        <v>45278</v>
      </c>
      <c r="G45" s="6">
        <v>709.34</v>
      </c>
      <c r="H45" s="9">
        <f t="shared" si="8"/>
        <v>709</v>
      </c>
      <c r="I45" s="6" t="str">
        <f>VLOOKUP(K45,'Customers VS CC'!$A$1:$G$9999,4,FALSE)</f>
        <v>شركة شراء سكراب</v>
      </c>
      <c r="J45" s="6" t="str">
        <f t="shared" si="9"/>
        <v>شركة شراء سكراب</v>
      </c>
      <c r="K45" s="6">
        <v>50002</v>
      </c>
      <c r="L45" s="6">
        <f>VLOOKUP(K45,'CC Odoo'!$A$1:$E$998,4,FALSE)</f>
        <v>1086</v>
      </c>
      <c r="M45" s="6" t="str">
        <f t="shared" si="0"/>
        <v>{"1086": 100.0}</v>
      </c>
      <c r="N45" s="6" t="str">
        <f t="shared" si="10"/>
        <v>4010403</v>
      </c>
      <c r="O45" s="7">
        <v>45306</v>
      </c>
      <c r="P45" s="7">
        <f t="shared" si="11"/>
        <v>45306</v>
      </c>
      <c r="R45" s="6" t="str">
        <f t="shared" si="1"/>
        <v>{"</v>
      </c>
      <c r="S45" s="6" t="str">
        <f t="shared" si="2"/>
        <v>"</v>
      </c>
      <c r="T45" s="6" t="str">
        <f t="shared" si="3"/>
        <v xml:space="preserve">: </v>
      </c>
      <c r="U45" s="6" t="str">
        <f t="shared" si="4"/>
        <v>100.0</v>
      </c>
      <c r="V45" s="6" t="str">
        <f t="shared" si="5"/>
        <v>}</v>
      </c>
      <c r="X45" s="10" t="str">
        <f t="shared" si="12"/>
        <v/>
      </c>
      <c r="Y45" s="6" t="str">
        <f t="shared" si="13"/>
        <v>بيع سكراب</v>
      </c>
      <c r="Z45" s="6">
        <f t="shared" si="14"/>
        <v>1</v>
      </c>
      <c r="AA45" s="29">
        <f t="shared" si="15"/>
        <v>709</v>
      </c>
    </row>
    <row r="46" spans="1:27" x14ac:dyDescent="0.2">
      <c r="A46" s="6" t="s">
        <v>794</v>
      </c>
      <c r="C46" s="7" t="str">
        <f t="shared" si="16"/>
        <v/>
      </c>
      <c r="D46" s="7">
        <v>45278</v>
      </c>
      <c r="E46" s="7">
        <f t="shared" si="6"/>
        <v>45278</v>
      </c>
      <c r="F46" s="7">
        <f t="shared" si="7"/>
        <v>45278</v>
      </c>
      <c r="G46" s="6">
        <v>13313.25</v>
      </c>
      <c r="H46" s="9">
        <f t="shared" si="8"/>
        <v>13313</v>
      </c>
      <c r="I46" s="6" t="str">
        <f>VLOOKUP(K46,'Customers VS CC'!$A$1:$G$9999,4,FALSE)</f>
        <v>شركة شراء سكراب</v>
      </c>
      <c r="J46" s="6" t="str">
        <f t="shared" si="9"/>
        <v>شركة شراء سكراب</v>
      </c>
      <c r="K46" s="6">
        <v>50002</v>
      </c>
      <c r="L46" s="6">
        <f>VLOOKUP(K46,'CC Odoo'!$A$1:$E$998,4,FALSE)</f>
        <v>1086</v>
      </c>
      <c r="M46" s="6" t="str">
        <f t="shared" si="0"/>
        <v>{"1086": 100.0}</v>
      </c>
      <c r="N46" s="6" t="str">
        <f t="shared" si="10"/>
        <v>4010403</v>
      </c>
      <c r="O46" s="7">
        <v>45306</v>
      </c>
      <c r="P46" s="7">
        <f t="shared" si="11"/>
        <v>45306</v>
      </c>
      <c r="R46" s="6" t="str">
        <f t="shared" si="1"/>
        <v>{"</v>
      </c>
      <c r="S46" s="6" t="str">
        <f t="shared" si="2"/>
        <v>"</v>
      </c>
      <c r="T46" s="6" t="str">
        <f t="shared" si="3"/>
        <v xml:space="preserve">: </v>
      </c>
      <c r="U46" s="6" t="str">
        <f t="shared" si="4"/>
        <v>100.0</v>
      </c>
      <c r="V46" s="6" t="str">
        <f t="shared" si="5"/>
        <v>}</v>
      </c>
      <c r="X46" s="10" t="str">
        <f t="shared" si="12"/>
        <v/>
      </c>
      <c r="Y46" s="6" t="str">
        <f t="shared" si="13"/>
        <v>بيع سكراب</v>
      </c>
      <c r="Z46" s="6">
        <f t="shared" si="14"/>
        <v>1</v>
      </c>
      <c r="AA46" s="29">
        <f t="shared" si="15"/>
        <v>13313</v>
      </c>
    </row>
    <row r="47" spans="1:27" x14ac:dyDescent="0.2">
      <c r="A47" s="6" t="s">
        <v>794</v>
      </c>
      <c r="C47" s="7">
        <f t="shared" si="16"/>
        <v>0</v>
      </c>
      <c r="D47" s="7">
        <v>45279</v>
      </c>
      <c r="E47" s="7">
        <f t="shared" si="6"/>
        <v>45279</v>
      </c>
      <c r="F47" s="7">
        <f t="shared" si="7"/>
        <v>45279</v>
      </c>
      <c r="G47" s="6">
        <v>21181.64</v>
      </c>
      <c r="H47" s="9">
        <f t="shared" si="8"/>
        <v>21182</v>
      </c>
      <c r="I47" s="6" t="str">
        <f>VLOOKUP(K47,'Customers VS CC'!$A$1:$G$9999,4,FALSE)</f>
        <v>شركة بى اى سى العربية المحدودة</v>
      </c>
      <c r="J47" s="6" t="str">
        <f t="shared" si="9"/>
        <v>شركة بى اى سى العربية المحدودة</v>
      </c>
      <c r="K47" s="6">
        <v>10225</v>
      </c>
      <c r="L47" s="6">
        <f>VLOOKUP(K47,'CC Odoo'!$A$1:$E$998,4,FALSE)</f>
        <v>997</v>
      </c>
      <c r="M47" s="6" t="str">
        <f t="shared" si="0"/>
        <v>{"997": 100.0}</v>
      </c>
      <c r="N47" s="6" t="str">
        <f t="shared" si="10"/>
        <v>4010202</v>
      </c>
      <c r="O47" s="7">
        <v>45309</v>
      </c>
      <c r="P47" s="7">
        <f t="shared" si="11"/>
        <v>45309</v>
      </c>
      <c r="R47" s="6" t="str">
        <f t="shared" si="1"/>
        <v>{"</v>
      </c>
      <c r="S47" s="6" t="str">
        <f t="shared" si="2"/>
        <v>"</v>
      </c>
      <c r="T47" s="6" t="str">
        <f t="shared" si="3"/>
        <v xml:space="preserve">: </v>
      </c>
      <c r="U47" s="6" t="str">
        <f t="shared" si="4"/>
        <v>100.0</v>
      </c>
      <c r="V47" s="6" t="str">
        <f t="shared" si="5"/>
        <v>}</v>
      </c>
      <c r="X47" s="10" t="str">
        <f t="shared" si="12"/>
        <v>15%</v>
      </c>
      <c r="Y47" s="6" t="str">
        <f t="shared" si="13"/>
        <v>صنف لتسجيل موازنة المبيعات 2024</v>
      </c>
      <c r="Z47" s="6">
        <f t="shared" si="14"/>
        <v>1</v>
      </c>
      <c r="AA47" s="29">
        <f t="shared" si="15"/>
        <v>21182</v>
      </c>
    </row>
    <row r="48" spans="1:27" x14ac:dyDescent="0.2">
      <c r="A48" s="6" t="s">
        <v>795</v>
      </c>
      <c r="C48" s="7" t="str">
        <f t="shared" si="16"/>
        <v/>
      </c>
      <c r="D48" s="7">
        <v>45279</v>
      </c>
      <c r="E48" s="7" t="str">
        <f t="shared" si="6"/>
        <v/>
      </c>
      <c r="F48" s="7" t="str">
        <f t="shared" si="7"/>
        <v/>
      </c>
      <c r="G48" s="6">
        <v>10590.82</v>
      </c>
      <c r="H48" s="9">
        <f t="shared" si="8"/>
        <v>10591</v>
      </c>
      <c r="I48" s="6" t="str">
        <f>VLOOKUP(K48,'Customers VS CC'!$A$1:$G$9999,4,FALSE)</f>
        <v>شركة بى اى سى العربية المحدودة</v>
      </c>
      <c r="J48" s="6" t="str">
        <f t="shared" si="9"/>
        <v/>
      </c>
      <c r="K48" s="6">
        <v>10225</v>
      </c>
      <c r="L48" s="6">
        <f>VLOOKUP(K48,'CC Odoo'!$A$1:$E$998,4,FALSE)</f>
        <v>997</v>
      </c>
      <c r="M48" s="6" t="str">
        <f t="shared" si="0"/>
        <v>{"997": 100.0}</v>
      </c>
      <c r="N48" s="6" t="str">
        <f t="shared" si="10"/>
        <v>101011002</v>
      </c>
      <c r="O48" s="7">
        <v>45309</v>
      </c>
      <c r="P48" s="7" t="str">
        <f t="shared" si="11"/>
        <v/>
      </c>
      <c r="R48" s="6" t="str">
        <f t="shared" si="1"/>
        <v>{"</v>
      </c>
      <c r="S48" s="6" t="str">
        <f t="shared" si="2"/>
        <v>"</v>
      </c>
      <c r="T48" s="6" t="str">
        <f t="shared" si="3"/>
        <v xml:space="preserve">: </v>
      </c>
      <c r="U48" s="6" t="str">
        <f t="shared" si="4"/>
        <v>100.0</v>
      </c>
      <c r="V48" s="6" t="str">
        <f t="shared" si="5"/>
        <v>}</v>
      </c>
      <c r="X48" s="10" t="str">
        <f t="shared" si="12"/>
        <v/>
      </c>
      <c r="Y48" s="6" t="str">
        <f t="shared" si="13"/>
        <v>خصم ضمان أعمال</v>
      </c>
      <c r="Z48" s="6">
        <f t="shared" si="14"/>
        <v>-1</v>
      </c>
      <c r="AA48" s="29">
        <f t="shared" si="15"/>
        <v>-10591</v>
      </c>
    </row>
    <row r="49" spans="1:27" x14ac:dyDescent="0.2">
      <c r="A49" s="6" t="s">
        <v>796</v>
      </c>
      <c r="C49" s="7" t="str">
        <f t="shared" si="16"/>
        <v/>
      </c>
      <c r="D49" s="7">
        <v>45279</v>
      </c>
      <c r="E49" s="7" t="str">
        <f t="shared" si="6"/>
        <v/>
      </c>
      <c r="F49" s="7" t="str">
        <f t="shared" si="7"/>
        <v/>
      </c>
      <c r="G49" s="6">
        <v>2118.16</v>
      </c>
      <c r="H49" s="9">
        <f t="shared" si="8"/>
        <v>2118</v>
      </c>
      <c r="I49" s="6" t="str">
        <f>VLOOKUP(K49,'Customers VS CC'!$A$1:$G$9999,4,FALSE)</f>
        <v>شركة بى اى سى العربية المحدودة</v>
      </c>
      <c r="J49" s="6" t="str">
        <f t="shared" si="9"/>
        <v/>
      </c>
      <c r="K49" s="6">
        <v>10225</v>
      </c>
      <c r="L49" s="6">
        <f>VLOOKUP(K49,'CC Odoo'!$A$1:$E$998,4,FALSE)</f>
        <v>997</v>
      </c>
      <c r="M49" s="6" t="str">
        <f t="shared" si="0"/>
        <v>{"997": 100.0}</v>
      </c>
      <c r="N49" s="6" t="str">
        <f t="shared" si="10"/>
        <v>2010306</v>
      </c>
      <c r="O49" s="7">
        <v>45309</v>
      </c>
      <c r="P49" s="7" t="str">
        <f t="shared" si="11"/>
        <v/>
      </c>
      <c r="R49" s="6" t="str">
        <f t="shared" si="1"/>
        <v>{"</v>
      </c>
      <c r="S49" s="6" t="str">
        <f t="shared" si="2"/>
        <v>"</v>
      </c>
      <c r="T49" s="6" t="str">
        <f t="shared" si="3"/>
        <v xml:space="preserve">: </v>
      </c>
      <c r="U49" s="6" t="str">
        <f t="shared" si="4"/>
        <v>100.0</v>
      </c>
      <c r="V49" s="6" t="str">
        <f t="shared" si="5"/>
        <v>}</v>
      </c>
      <c r="X49" s="10" t="str">
        <f t="shared" si="12"/>
        <v>5%</v>
      </c>
      <c r="Y49" s="6" t="str">
        <f t="shared" si="13"/>
        <v>خصم دفعة مقدمة</v>
      </c>
      <c r="Z49" s="6">
        <f t="shared" si="14"/>
        <v>-1</v>
      </c>
      <c r="AA49" s="29">
        <f t="shared" si="15"/>
        <v>-2118</v>
      </c>
    </row>
    <row r="50" spans="1:27" x14ac:dyDescent="0.2">
      <c r="A50" s="6" t="s">
        <v>794</v>
      </c>
      <c r="C50" s="7">
        <f t="shared" si="16"/>
        <v>0</v>
      </c>
      <c r="D50" s="7">
        <v>45279</v>
      </c>
      <c r="E50" s="7">
        <f t="shared" si="6"/>
        <v>45279</v>
      </c>
      <c r="F50" s="7">
        <f t="shared" si="7"/>
        <v>45279</v>
      </c>
      <c r="G50" s="6">
        <v>697422.82</v>
      </c>
      <c r="H50" s="9">
        <f t="shared" si="8"/>
        <v>697423</v>
      </c>
      <c r="I50" s="6" t="str">
        <f>VLOOKUP(K50,'Customers VS CC'!$A$1:$G$9999,4,FALSE)</f>
        <v>شركة تحالف بكين و موبكو للمقاولات</v>
      </c>
      <c r="J50" s="6" t="str">
        <f t="shared" si="9"/>
        <v>شركة تحالف بكين و موبكو للمقاولات</v>
      </c>
      <c r="K50" s="6">
        <v>10236</v>
      </c>
      <c r="L50" s="6">
        <f>VLOOKUP(K50,'CC Odoo'!$A$1:$E$998,4,FALSE)</f>
        <v>1008</v>
      </c>
      <c r="M50" s="6" t="str">
        <f t="shared" si="0"/>
        <v>{"1008": 100.0}</v>
      </c>
      <c r="N50" s="6" t="str">
        <f t="shared" si="10"/>
        <v>4010202</v>
      </c>
      <c r="O50" s="7">
        <v>45309</v>
      </c>
      <c r="P50" s="7">
        <f t="shared" si="11"/>
        <v>45309</v>
      </c>
      <c r="R50" s="6" t="str">
        <f t="shared" si="1"/>
        <v>{"</v>
      </c>
      <c r="S50" s="6" t="str">
        <f t="shared" si="2"/>
        <v>"</v>
      </c>
      <c r="T50" s="6" t="str">
        <f t="shared" si="3"/>
        <v xml:space="preserve">: </v>
      </c>
      <c r="U50" s="6" t="str">
        <f t="shared" si="4"/>
        <v>100.0</v>
      </c>
      <c r="V50" s="6" t="str">
        <f t="shared" si="5"/>
        <v>}</v>
      </c>
      <c r="X50" s="10" t="str">
        <f t="shared" si="12"/>
        <v>15%</v>
      </c>
      <c r="Y50" s="6" t="str">
        <f t="shared" si="13"/>
        <v>صنف لتسجيل موازنة المبيعات 2024</v>
      </c>
      <c r="Z50" s="6">
        <f t="shared" si="14"/>
        <v>1</v>
      </c>
      <c r="AA50" s="29">
        <f t="shared" si="15"/>
        <v>697423</v>
      </c>
    </row>
    <row r="51" spans="1:27" x14ac:dyDescent="0.2">
      <c r="A51" s="6" t="s">
        <v>795</v>
      </c>
      <c r="C51" s="7" t="str">
        <f t="shared" si="16"/>
        <v/>
      </c>
      <c r="D51" s="7">
        <v>45279</v>
      </c>
      <c r="E51" s="7" t="str">
        <f t="shared" si="6"/>
        <v/>
      </c>
      <c r="F51" s="7" t="str">
        <f t="shared" si="7"/>
        <v/>
      </c>
      <c r="G51" s="6">
        <v>174355.71</v>
      </c>
      <c r="H51" s="9">
        <f t="shared" si="8"/>
        <v>174356</v>
      </c>
      <c r="I51" s="6" t="str">
        <f>VLOOKUP(K51,'Customers VS CC'!$A$1:$G$9999,4,FALSE)</f>
        <v>شركة تحالف بكين و موبكو للمقاولات</v>
      </c>
      <c r="J51" s="6" t="str">
        <f t="shared" si="9"/>
        <v/>
      </c>
      <c r="K51" s="6">
        <v>10236</v>
      </c>
      <c r="L51" s="6">
        <f>VLOOKUP(K51,'CC Odoo'!$A$1:$E$998,4,FALSE)</f>
        <v>1008</v>
      </c>
      <c r="M51" s="6" t="str">
        <f t="shared" si="0"/>
        <v>{"1008": 100.0}</v>
      </c>
      <c r="N51" s="6" t="str">
        <f t="shared" si="10"/>
        <v>101011002</v>
      </c>
      <c r="O51" s="7">
        <v>45309</v>
      </c>
      <c r="P51" s="7" t="str">
        <f t="shared" si="11"/>
        <v/>
      </c>
      <c r="R51" s="6" t="str">
        <f t="shared" si="1"/>
        <v>{"</v>
      </c>
      <c r="S51" s="6" t="str">
        <f t="shared" si="2"/>
        <v>"</v>
      </c>
      <c r="T51" s="6" t="str">
        <f t="shared" si="3"/>
        <v xml:space="preserve">: </v>
      </c>
      <c r="U51" s="6" t="str">
        <f t="shared" si="4"/>
        <v>100.0</v>
      </c>
      <c r="V51" s="6" t="str">
        <f t="shared" si="5"/>
        <v>}</v>
      </c>
      <c r="X51" s="10" t="str">
        <f t="shared" si="12"/>
        <v/>
      </c>
      <c r="Y51" s="6" t="str">
        <f t="shared" si="13"/>
        <v>خصم ضمان أعمال</v>
      </c>
      <c r="Z51" s="6">
        <f t="shared" si="14"/>
        <v>-1</v>
      </c>
      <c r="AA51" s="29">
        <f t="shared" si="15"/>
        <v>-174356</v>
      </c>
    </row>
    <row r="52" spans="1:27" x14ac:dyDescent="0.2">
      <c r="A52" s="6" t="s">
        <v>794</v>
      </c>
      <c r="C52" s="7">
        <f t="shared" si="16"/>
        <v>0</v>
      </c>
      <c r="D52" s="7">
        <v>45280</v>
      </c>
      <c r="E52" s="7">
        <f t="shared" si="6"/>
        <v>45280</v>
      </c>
      <c r="F52" s="7">
        <f t="shared" si="7"/>
        <v>45280</v>
      </c>
      <c r="G52" s="6">
        <v>3268877.62</v>
      </c>
      <c r="H52" s="9">
        <f t="shared" si="8"/>
        <v>3268878</v>
      </c>
      <c r="I52" s="6" t="str">
        <f>VLOOKUP(K52,'Customers VS CC'!$A$1:$G$9999,4,FALSE)</f>
        <v>شركة بايتور السعودية العربية للانشاءات</v>
      </c>
      <c r="J52" s="6" t="str">
        <f t="shared" si="9"/>
        <v>شركة بايتور السعودية العربية للانشاءات</v>
      </c>
      <c r="K52" s="6">
        <v>10185</v>
      </c>
      <c r="L52" s="6">
        <f>VLOOKUP(K52,'CC Odoo'!$A$1:$E$998,4,FALSE)</f>
        <v>957</v>
      </c>
      <c r="M52" s="6" t="str">
        <f t="shared" si="0"/>
        <v>{"957": 100.0}</v>
      </c>
      <c r="N52" s="6" t="str">
        <f t="shared" si="10"/>
        <v>4010202</v>
      </c>
      <c r="O52" s="7">
        <v>45306</v>
      </c>
      <c r="P52" s="7">
        <f t="shared" si="11"/>
        <v>45306</v>
      </c>
      <c r="R52" s="6" t="str">
        <f t="shared" si="1"/>
        <v>{"</v>
      </c>
      <c r="S52" s="6" t="str">
        <f t="shared" si="2"/>
        <v>"</v>
      </c>
      <c r="T52" s="6" t="str">
        <f t="shared" si="3"/>
        <v xml:space="preserve">: </v>
      </c>
      <c r="U52" s="6" t="str">
        <f t="shared" si="4"/>
        <v>100.0</v>
      </c>
      <c r="V52" s="6" t="str">
        <f t="shared" si="5"/>
        <v>}</v>
      </c>
      <c r="X52" s="10" t="str">
        <f t="shared" si="12"/>
        <v>15%</v>
      </c>
      <c r="Y52" s="6" t="str">
        <f t="shared" si="13"/>
        <v>صنف لتسجيل موازنة المبيعات 2024</v>
      </c>
      <c r="Z52" s="6">
        <f t="shared" si="14"/>
        <v>1</v>
      </c>
      <c r="AA52" s="29">
        <f t="shared" si="15"/>
        <v>3268878</v>
      </c>
    </row>
    <row r="53" spans="1:27" x14ac:dyDescent="0.2">
      <c r="A53" s="6" t="s">
        <v>806</v>
      </c>
      <c r="C53" s="7" t="str">
        <f t="shared" si="16"/>
        <v/>
      </c>
      <c r="D53" s="7">
        <v>45280</v>
      </c>
      <c r="E53" s="7" t="str">
        <f t="shared" si="6"/>
        <v/>
      </c>
      <c r="F53" s="7" t="str">
        <f t="shared" si="7"/>
        <v/>
      </c>
      <c r="G53" s="6">
        <v>0</v>
      </c>
      <c r="H53" s="9">
        <f t="shared" si="8"/>
        <v>0</v>
      </c>
      <c r="I53" s="6" t="str">
        <f>VLOOKUP(K53,'Customers VS CC'!$A$1:$G$9999,4,FALSE)</f>
        <v>شركة بايتور السعودية العربية للانشاءات</v>
      </c>
      <c r="J53" s="6" t="str">
        <f t="shared" si="9"/>
        <v/>
      </c>
      <c r="K53" s="6">
        <v>10185</v>
      </c>
      <c r="L53" s="6">
        <f>VLOOKUP(K53,'CC Odoo'!$A$1:$E$998,4,FALSE)</f>
        <v>957</v>
      </c>
      <c r="M53" s="6" t="str">
        <f t="shared" si="0"/>
        <v>{"957": 100.0}</v>
      </c>
      <c r="N53" s="6" t="str">
        <f t="shared" si="10"/>
        <v>101011002</v>
      </c>
      <c r="O53" s="7">
        <v>45306</v>
      </c>
      <c r="P53" s="7" t="str">
        <f t="shared" si="11"/>
        <v/>
      </c>
      <c r="R53" s="6" t="str">
        <f t="shared" si="1"/>
        <v>{"</v>
      </c>
      <c r="S53" s="6" t="str">
        <f t="shared" si="2"/>
        <v>"</v>
      </c>
      <c r="T53" s="6" t="str">
        <f t="shared" si="3"/>
        <v xml:space="preserve">: </v>
      </c>
      <c r="U53" s="6" t="str">
        <f t="shared" si="4"/>
        <v>100.0</v>
      </c>
      <c r="V53" s="6" t="str">
        <f t="shared" si="5"/>
        <v>}</v>
      </c>
      <c r="X53" s="10" t="str">
        <f t="shared" si="12"/>
        <v/>
      </c>
      <c r="Y53" s="6" t="str">
        <f t="shared" si="13"/>
        <v>خصم ضمان أعمال</v>
      </c>
      <c r="Z53" s="6">
        <f t="shared" si="14"/>
        <v>-1</v>
      </c>
      <c r="AA53" s="29">
        <f t="shared" si="15"/>
        <v>0</v>
      </c>
    </row>
    <row r="54" spans="1:27" x14ac:dyDescent="0.2">
      <c r="A54" s="6" t="s">
        <v>795</v>
      </c>
      <c r="C54" s="7" t="str">
        <f t="shared" si="16"/>
        <v/>
      </c>
      <c r="D54" s="7">
        <v>45280</v>
      </c>
      <c r="E54" s="7" t="str">
        <f t="shared" si="6"/>
        <v/>
      </c>
      <c r="F54" s="7" t="str">
        <f t="shared" si="7"/>
        <v/>
      </c>
      <c r="G54" s="6">
        <v>0</v>
      </c>
      <c r="H54" s="9">
        <f t="shared" si="8"/>
        <v>0</v>
      </c>
      <c r="I54" s="6" t="str">
        <f>VLOOKUP(K54,'Customers VS CC'!$A$1:$G$9999,4,FALSE)</f>
        <v>شركة بايتور السعودية العربية للانشاءات</v>
      </c>
      <c r="J54" s="6" t="str">
        <f t="shared" si="9"/>
        <v/>
      </c>
      <c r="K54" s="6">
        <v>10185</v>
      </c>
      <c r="L54" s="6">
        <f>VLOOKUP(K54,'CC Odoo'!$A$1:$E$998,4,FALSE)</f>
        <v>957</v>
      </c>
      <c r="M54" s="6" t="str">
        <f t="shared" si="0"/>
        <v>{"957": 100.0}</v>
      </c>
      <c r="N54" s="6" t="str">
        <f t="shared" si="10"/>
        <v>101011002</v>
      </c>
      <c r="O54" s="7">
        <v>45306</v>
      </c>
      <c r="P54" s="7" t="str">
        <f t="shared" si="11"/>
        <v/>
      </c>
      <c r="R54" s="6" t="str">
        <f t="shared" si="1"/>
        <v>{"</v>
      </c>
      <c r="S54" s="6" t="str">
        <f t="shared" si="2"/>
        <v>"</v>
      </c>
      <c r="T54" s="6" t="str">
        <f t="shared" si="3"/>
        <v xml:space="preserve">: </v>
      </c>
      <c r="U54" s="6" t="str">
        <f t="shared" si="4"/>
        <v>100.0</v>
      </c>
      <c r="V54" s="6" t="str">
        <f t="shared" si="5"/>
        <v>}</v>
      </c>
      <c r="X54" s="10" t="str">
        <f t="shared" si="12"/>
        <v/>
      </c>
      <c r="Y54" s="6" t="str">
        <f t="shared" si="13"/>
        <v>خصم ضمان أعمال</v>
      </c>
      <c r="Z54" s="6">
        <f t="shared" si="14"/>
        <v>-1</v>
      </c>
      <c r="AA54" s="29">
        <f t="shared" si="15"/>
        <v>0</v>
      </c>
    </row>
    <row r="55" spans="1:27" x14ac:dyDescent="0.2">
      <c r="A55" s="6" t="s">
        <v>796</v>
      </c>
      <c r="C55" s="7" t="str">
        <f t="shared" si="16"/>
        <v/>
      </c>
      <c r="D55" s="7">
        <v>45280</v>
      </c>
      <c r="E55" s="7" t="str">
        <f t="shared" si="6"/>
        <v/>
      </c>
      <c r="F55" s="7" t="str">
        <f t="shared" si="7"/>
        <v/>
      </c>
      <c r="G55" s="6">
        <v>326887.76</v>
      </c>
      <c r="H55" s="9">
        <f t="shared" si="8"/>
        <v>326888</v>
      </c>
      <c r="I55" s="6" t="str">
        <f>VLOOKUP(K55,'Customers VS CC'!$A$1:$G$9999,4,FALSE)</f>
        <v>شركة بايتور السعودية العربية للانشاءات</v>
      </c>
      <c r="J55" s="6" t="str">
        <f t="shared" si="9"/>
        <v/>
      </c>
      <c r="K55" s="6">
        <v>10185</v>
      </c>
      <c r="L55" s="6">
        <f>VLOOKUP(K55,'CC Odoo'!$A$1:$E$998,4,FALSE)</f>
        <v>957</v>
      </c>
      <c r="M55" s="6" t="str">
        <f t="shared" si="0"/>
        <v>{"957": 100.0}</v>
      </c>
      <c r="N55" s="6" t="str">
        <f t="shared" si="10"/>
        <v>2010306</v>
      </c>
      <c r="O55" s="7">
        <v>45306</v>
      </c>
      <c r="P55" s="7" t="str">
        <f t="shared" si="11"/>
        <v/>
      </c>
      <c r="R55" s="6" t="str">
        <f t="shared" si="1"/>
        <v>{"</v>
      </c>
      <c r="S55" s="6" t="str">
        <f t="shared" si="2"/>
        <v>"</v>
      </c>
      <c r="T55" s="6" t="str">
        <f t="shared" si="3"/>
        <v xml:space="preserve">: </v>
      </c>
      <c r="U55" s="6" t="str">
        <f t="shared" si="4"/>
        <v>100.0</v>
      </c>
      <c r="V55" s="6" t="str">
        <f t="shared" si="5"/>
        <v>}</v>
      </c>
      <c r="X55" s="10" t="str">
        <f t="shared" si="12"/>
        <v>5%</v>
      </c>
      <c r="Y55" s="6" t="str">
        <f t="shared" si="13"/>
        <v>خصم دفعة مقدمة</v>
      </c>
      <c r="Z55" s="6">
        <f t="shared" si="14"/>
        <v>-1</v>
      </c>
      <c r="AA55" s="29">
        <f t="shared" si="15"/>
        <v>-326888</v>
      </c>
    </row>
    <row r="56" spans="1:27" x14ac:dyDescent="0.2">
      <c r="A56" s="6" t="s">
        <v>794</v>
      </c>
      <c r="C56" s="7">
        <f t="shared" si="16"/>
        <v>0</v>
      </c>
      <c r="D56" s="7">
        <v>45280</v>
      </c>
      <c r="E56" s="7">
        <f t="shared" si="6"/>
        <v>45280</v>
      </c>
      <c r="F56" s="7">
        <f t="shared" si="7"/>
        <v>45280</v>
      </c>
      <c r="G56" s="6">
        <v>896432.52</v>
      </c>
      <c r="H56" s="9">
        <f t="shared" si="8"/>
        <v>896433</v>
      </c>
      <c r="I56" s="6" t="str">
        <f>VLOOKUP(K56,'Customers VS CC'!$A$1:$G$9999,4,FALSE)</f>
        <v>المشروع المشترك للأعمال المدنية</v>
      </c>
      <c r="J56" s="6" t="str">
        <f t="shared" si="9"/>
        <v>المشروع المشترك للأعمال المدنية</v>
      </c>
      <c r="K56" s="6">
        <v>10134</v>
      </c>
      <c r="L56" s="6">
        <f>VLOOKUP(K56,'CC Odoo'!$A$1:$E$998,4,FALSE)</f>
        <v>906</v>
      </c>
      <c r="M56" s="6" t="str">
        <f t="shared" si="0"/>
        <v>{"906": 100.0}</v>
      </c>
      <c r="N56" s="6" t="str">
        <f t="shared" si="10"/>
        <v>4010202</v>
      </c>
      <c r="O56" s="7">
        <v>45325</v>
      </c>
      <c r="P56" s="7">
        <f t="shared" si="11"/>
        <v>45325</v>
      </c>
      <c r="R56" s="6" t="str">
        <f t="shared" si="1"/>
        <v>{"</v>
      </c>
      <c r="S56" s="6" t="str">
        <f t="shared" si="2"/>
        <v>"</v>
      </c>
      <c r="T56" s="6" t="str">
        <f t="shared" si="3"/>
        <v xml:space="preserve">: </v>
      </c>
      <c r="U56" s="6" t="str">
        <f t="shared" si="4"/>
        <v>100.0</v>
      </c>
      <c r="V56" s="6" t="str">
        <f t="shared" si="5"/>
        <v>}</v>
      </c>
      <c r="X56" s="10" t="str">
        <f t="shared" si="12"/>
        <v>15%</v>
      </c>
      <c r="Y56" s="6" t="str">
        <f t="shared" si="13"/>
        <v>صنف لتسجيل موازنة المبيعات 2024</v>
      </c>
      <c r="Z56" s="6">
        <f t="shared" si="14"/>
        <v>1</v>
      </c>
      <c r="AA56" s="29">
        <f t="shared" si="15"/>
        <v>896433</v>
      </c>
    </row>
    <row r="57" spans="1:27" x14ac:dyDescent="0.2">
      <c r="A57" s="6" t="s">
        <v>795</v>
      </c>
      <c r="C57" s="7" t="str">
        <f t="shared" si="16"/>
        <v/>
      </c>
      <c r="D57" s="7">
        <v>45280</v>
      </c>
      <c r="E57" s="7" t="str">
        <f t="shared" si="6"/>
        <v/>
      </c>
      <c r="F57" s="7" t="str">
        <f t="shared" si="7"/>
        <v/>
      </c>
      <c r="G57" s="6">
        <v>358573.01</v>
      </c>
      <c r="H57" s="9">
        <f t="shared" si="8"/>
        <v>358573</v>
      </c>
      <c r="I57" s="6" t="str">
        <f>VLOOKUP(K57,'Customers VS CC'!$A$1:$G$9999,4,FALSE)</f>
        <v>المشروع المشترك للأعمال المدنية</v>
      </c>
      <c r="J57" s="6" t="str">
        <f t="shared" si="9"/>
        <v/>
      </c>
      <c r="K57" s="6">
        <v>10134</v>
      </c>
      <c r="L57" s="6">
        <f>VLOOKUP(K57,'CC Odoo'!$A$1:$E$998,4,FALSE)</f>
        <v>906</v>
      </c>
      <c r="M57" s="6" t="str">
        <f t="shared" si="0"/>
        <v>{"906": 100.0}</v>
      </c>
      <c r="N57" s="6" t="str">
        <f t="shared" si="10"/>
        <v>101011002</v>
      </c>
      <c r="O57" s="7">
        <v>45325</v>
      </c>
      <c r="P57" s="7" t="str">
        <f t="shared" si="11"/>
        <v/>
      </c>
      <c r="R57" s="6" t="str">
        <f t="shared" si="1"/>
        <v>{"</v>
      </c>
      <c r="S57" s="6" t="str">
        <f t="shared" si="2"/>
        <v>"</v>
      </c>
      <c r="T57" s="6" t="str">
        <f t="shared" si="3"/>
        <v xml:space="preserve">: </v>
      </c>
      <c r="U57" s="6" t="str">
        <f t="shared" si="4"/>
        <v>100.0</v>
      </c>
      <c r="V57" s="6" t="str">
        <f t="shared" si="5"/>
        <v>}</v>
      </c>
      <c r="X57" s="10" t="str">
        <f t="shared" si="12"/>
        <v/>
      </c>
      <c r="Y57" s="6" t="str">
        <f t="shared" si="13"/>
        <v>خصم ضمان أعمال</v>
      </c>
      <c r="Z57" s="6">
        <f t="shared" si="14"/>
        <v>-1</v>
      </c>
      <c r="AA57" s="29">
        <f t="shared" si="15"/>
        <v>-358573</v>
      </c>
    </row>
    <row r="58" spans="1:27" x14ac:dyDescent="0.2">
      <c r="A58" s="6" t="s">
        <v>796</v>
      </c>
      <c r="C58" s="7" t="str">
        <f t="shared" si="16"/>
        <v/>
      </c>
      <c r="D58" s="7">
        <v>45280</v>
      </c>
      <c r="E58" s="7" t="str">
        <f t="shared" si="6"/>
        <v/>
      </c>
      <c r="F58" s="7" t="str">
        <f t="shared" si="7"/>
        <v/>
      </c>
      <c r="G58" s="6">
        <v>89643.25</v>
      </c>
      <c r="H58" s="9">
        <f t="shared" si="8"/>
        <v>89643</v>
      </c>
      <c r="I58" s="6" t="str">
        <f>VLOOKUP(K58,'Customers VS CC'!$A$1:$G$9999,4,FALSE)</f>
        <v>المشروع المشترك للأعمال المدنية</v>
      </c>
      <c r="J58" s="6" t="str">
        <f t="shared" si="9"/>
        <v/>
      </c>
      <c r="K58" s="6">
        <v>10134</v>
      </c>
      <c r="L58" s="6">
        <f>VLOOKUP(K58,'CC Odoo'!$A$1:$E$998,4,FALSE)</f>
        <v>906</v>
      </c>
      <c r="M58" s="6" t="str">
        <f t="shared" si="0"/>
        <v>{"906": 100.0}</v>
      </c>
      <c r="N58" s="6" t="str">
        <f t="shared" si="10"/>
        <v>2010306</v>
      </c>
      <c r="O58" s="7">
        <v>45325</v>
      </c>
      <c r="P58" s="7" t="str">
        <f t="shared" si="11"/>
        <v/>
      </c>
      <c r="R58" s="6" t="str">
        <f t="shared" si="1"/>
        <v>{"</v>
      </c>
      <c r="S58" s="6" t="str">
        <f t="shared" si="2"/>
        <v>"</v>
      </c>
      <c r="T58" s="6" t="str">
        <f t="shared" si="3"/>
        <v xml:space="preserve">: </v>
      </c>
      <c r="U58" s="6" t="str">
        <f t="shared" si="4"/>
        <v>100.0</v>
      </c>
      <c r="V58" s="6" t="str">
        <f t="shared" si="5"/>
        <v>}</v>
      </c>
      <c r="X58" s="10" t="str">
        <f t="shared" si="12"/>
        <v>5%</v>
      </c>
      <c r="Y58" s="6" t="str">
        <f t="shared" si="13"/>
        <v>خصم دفعة مقدمة</v>
      </c>
      <c r="Z58" s="6">
        <f t="shared" si="14"/>
        <v>-1</v>
      </c>
      <c r="AA58" s="29">
        <f t="shared" si="15"/>
        <v>-89643</v>
      </c>
    </row>
    <row r="59" spans="1:27" x14ac:dyDescent="0.2">
      <c r="A59" s="6" t="s">
        <v>794</v>
      </c>
      <c r="C59" s="7">
        <f t="shared" si="16"/>
        <v>0</v>
      </c>
      <c r="D59" s="7">
        <v>45281</v>
      </c>
      <c r="E59" s="7">
        <f t="shared" si="6"/>
        <v>45281</v>
      </c>
      <c r="F59" s="7">
        <f t="shared" si="7"/>
        <v>45281</v>
      </c>
      <c r="G59" s="6">
        <v>112582.39999999999</v>
      </c>
      <c r="H59" s="9">
        <f t="shared" si="8"/>
        <v>112582</v>
      </c>
      <c r="I59" s="6" t="str">
        <f>VLOOKUP(K59,'Customers VS CC'!$A$1:$G$9999,4,FALSE)</f>
        <v>هيلتون جاردن ان</v>
      </c>
      <c r="J59" s="6" t="str">
        <f t="shared" si="9"/>
        <v>هيلتون جاردن ان</v>
      </c>
      <c r="K59" s="6">
        <v>10160</v>
      </c>
      <c r="L59" s="6">
        <f>VLOOKUP(K59,'CC Odoo'!$A$1:$E$998,4,FALSE)</f>
        <v>932</v>
      </c>
      <c r="M59" s="6" t="str">
        <f t="shared" si="0"/>
        <v>{"932": 100.0}</v>
      </c>
      <c r="N59" s="6" t="str">
        <f t="shared" si="10"/>
        <v>4010202</v>
      </c>
      <c r="O59" s="7">
        <v>45306</v>
      </c>
      <c r="P59" s="7">
        <f t="shared" si="11"/>
        <v>45306</v>
      </c>
      <c r="R59" s="6" t="str">
        <f t="shared" si="1"/>
        <v>{"</v>
      </c>
      <c r="S59" s="6" t="str">
        <f t="shared" si="2"/>
        <v>"</v>
      </c>
      <c r="T59" s="6" t="str">
        <f t="shared" si="3"/>
        <v xml:space="preserve">: </v>
      </c>
      <c r="U59" s="6" t="str">
        <f t="shared" si="4"/>
        <v>100.0</v>
      </c>
      <c r="V59" s="6" t="str">
        <f t="shared" si="5"/>
        <v>}</v>
      </c>
      <c r="X59" s="10" t="str">
        <f t="shared" si="12"/>
        <v>15%</v>
      </c>
      <c r="Y59" s="6" t="str">
        <f t="shared" si="13"/>
        <v>صنف لتسجيل موازنة المبيعات 2024</v>
      </c>
      <c r="Z59" s="6">
        <f t="shared" si="14"/>
        <v>1</v>
      </c>
      <c r="AA59" s="29">
        <f t="shared" si="15"/>
        <v>112582</v>
      </c>
    </row>
    <row r="60" spans="1:27" x14ac:dyDescent="0.2">
      <c r="A60" s="6" t="s">
        <v>795</v>
      </c>
      <c r="C60" s="7" t="str">
        <f t="shared" si="16"/>
        <v/>
      </c>
      <c r="D60" s="7">
        <v>45281</v>
      </c>
      <c r="E60" s="7" t="str">
        <f t="shared" si="6"/>
        <v/>
      </c>
      <c r="F60" s="7" t="str">
        <f t="shared" si="7"/>
        <v/>
      </c>
      <c r="G60" s="6">
        <v>25057.3</v>
      </c>
      <c r="H60" s="9">
        <f t="shared" si="8"/>
        <v>25057</v>
      </c>
      <c r="I60" s="6" t="str">
        <f>VLOOKUP(K60,'Customers VS CC'!$A$1:$G$9999,4,FALSE)</f>
        <v>هيلتون جاردن ان</v>
      </c>
      <c r="J60" s="6" t="str">
        <f t="shared" si="9"/>
        <v/>
      </c>
      <c r="K60" s="6">
        <v>10160</v>
      </c>
      <c r="L60" s="6">
        <f>VLOOKUP(K60,'CC Odoo'!$A$1:$E$998,4,FALSE)</f>
        <v>932</v>
      </c>
      <c r="M60" s="6" t="str">
        <f t="shared" si="0"/>
        <v>{"932": 100.0}</v>
      </c>
      <c r="N60" s="6" t="str">
        <f t="shared" si="10"/>
        <v>101011002</v>
      </c>
      <c r="O60" s="7">
        <v>45306</v>
      </c>
      <c r="P60" s="7" t="str">
        <f t="shared" si="11"/>
        <v/>
      </c>
      <c r="R60" s="6" t="str">
        <f t="shared" si="1"/>
        <v>{"</v>
      </c>
      <c r="S60" s="6" t="str">
        <f t="shared" si="2"/>
        <v>"</v>
      </c>
      <c r="T60" s="6" t="str">
        <f t="shared" si="3"/>
        <v xml:space="preserve">: </v>
      </c>
      <c r="U60" s="6" t="str">
        <f t="shared" si="4"/>
        <v>100.0</v>
      </c>
      <c r="V60" s="6" t="str">
        <f t="shared" si="5"/>
        <v>}</v>
      </c>
      <c r="X60" s="10" t="str">
        <f t="shared" si="12"/>
        <v/>
      </c>
      <c r="Y60" s="6" t="str">
        <f t="shared" si="13"/>
        <v>خصم ضمان أعمال</v>
      </c>
      <c r="Z60" s="6">
        <f t="shared" si="14"/>
        <v>-1</v>
      </c>
      <c r="AA60" s="29">
        <f t="shared" si="15"/>
        <v>-25057</v>
      </c>
    </row>
    <row r="61" spans="1:27" x14ac:dyDescent="0.2">
      <c r="A61" s="6" t="s">
        <v>796</v>
      </c>
      <c r="C61" s="7" t="str">
        <f t="shared" si="16"/>
        <v/>
      </c>
      <c r="D61" s="7">
        <v>45281</v>
      </c>
      <c r="E61" s="7" t="str">
        <f t="shared" si="6"/>
        <v/>
      </c>
      <c r="F61" s="7" t="str">
        <f t="shared" si="7"/>
        <v/>
      </c>
      <c r="G61" s="6">
        <v>5629.12</v>
      </c>
      <c r="H61" s="9">
        <f t="shared" si="8"/>
        <v>5629</v>
      </c>
      <c r="I61" s="6" t="str">
        <f>VLOOKUP(K61,'Customers VS CC'!$A$1:$G$9999,4,FALSE)</f>
        <v>هيلتون جاردن ان</v>
      </c>
      <c r="J61" s="6" t="str">
        <f t="shared" si="9"/>
        <v/>
      </c>
      <c r="K61" s="6">
        <v>10160</v>
      </c>
      <c r="L61" s="6">
        <f>VLOOKUP(K61,'CC Odoo'!$A$1:$E$998,4,FALSE)</f>
        <v>932</v>
      </c>
      <c r="M61" s="6" t="str">
        <f t="shared" si="0"/>
        <v>{"932": 100.0}</v>
      </c>
      <c r="N61" s="6" t="str">
        <f t="shared" si="10"/>
        <v>2010306</v>
      </c>
      <c r="O61" s="7">
        <v>45306</v>
      </c>
      <c r="P61" s="7" t="str">
        <f t="shared" si="11"/>
        <v/>
      </c>
      <c r="R61" s="6" t="str">
        <f t="shared" si="1"/>
        <v>{"</v>
      </c>
      <c r="S61" s="6" t="str">
        <f t="shared" si="2"/>
        <v>"</v>
      </c>
      <c r="T61" s="6" t="str">
        <f t="shared" si="3"/>
        <v xml:space="preserve">: </v>
      </c>
      <c r="U61" s="6" t="str">
        <f t="shared" si="4"/>
        <v>100.0</v>
      </c>
      <c r="V61" s="6" t="str">
        <f t="shared" si="5"/>
        <v>}</v>
      </c>
      <c r="X61" s="10" t="str">
        <f t="shared" si="12"/>
        <v>5%</v>
      </c>
      <c r="Y61" s="6" t="str">
        <f t="shared" si="13"/>
        <v>خصم دفعة مقدمة</v>
      </c>
      <c r="Z61" s="6">
        <f t="shared" si="14"/>
        <v>-1</v>
      </c>
      <c r="AA61" s="29">
        <f t="shared" si="15"/>
        <v>-5629</v>
      </c>
    </row>
    <row r="62" spans="1:27" x14ac:dyDescent="0.2">
      <c r="A62" s="6" t="s">
        <v>795</v>
      </c>
      <c r="C62" s="7">
        <f t="shared" si="16"/>
        <v>0</v>
      </c>
      <c r="D62" s="7">
        <v>45281</v>
      </c>
      <c r="E62" s="7">
        <f t="shared" si="6"/>
        <v>45281</v>
      </c>
      <c r="F62" s="7">
        <f t="shared" si="7"/>
        <v>45281</v>
      </c>
      <c r="G62" s="6">
        <v>2702003.38</v>
      </c>
      <c r="H62" s="9">
        <f t="shared" si="8"/>
        <v>2702003</v>
      </c>
      <c r="I62" s="6" t="str">
        <f>VLOOKUP(K62,'Customers VS CC'!$A$1:$G$9999,4,FALSE)</f>
        <v>شركة بايتور السعودية العربية للانشاءات</v>
      </c>
      <c r="J62" s="6" t="str">
        <f t="shared" si="9"/>
        <v>شركة بايتور السعودية العربية للانشاءات</v>
      </c>
      <c r="K62" s="6">
        <v>10185</v>
      </c>
      <c r="L62" s="6">
        <f>VLOOKUP(K62,'CC Odoo'!$A$1:$E$998,4,FALSE)</f>
        <v>957</v>
      </c>
      <c r="M62" s="6" t="str">
        <f t="shared" si="0"/>
        <v>{"957": 100.0}</v>
      </c>
      <c r="N62" s="6" t="str">
        <f t="shared" si="10"/>
        <v>101011002</v>
      </c>
      <c r="O62" s="7">
        <v>45306</v>
      </c>
      <c r="P62" s="7">
        <f t="shared" si="11"/>
        <v>45306</v>
      </c>
      <c r="R62" s="6" t="str">
        <f t="shared" si="1"/>
        <v>{"</v>
      </c>
      <c r="S62" s="6" t="str">
        <f t="shared" si="2"/>
        <v>"</v>
      </c>
      <c r="T62" s="6" t="str">
        <f t="shared" si="3"/>
        <v xml:space="preserve">: </v>
      </c>
      <c r="U62" s="6" t="str">
        <f t="shared" si="4"/>
        <v>100.0</v>
      </c>
      <c r="V62" s="6" t="str">
        <f t="shared" si="5"/>
        <v>}</v>
      </c>
      <c r="X62" s="10" t="str">
        <f t="shared" si="12"/>
        <v/>
      </c>
      <c r="Y62" s="6" t="str">
        <f t="shared" si="13"/>
        <v>خصم ضمان أعمال</v>
      </c>
      <c r="Z62" s="6">
        <f t="shared" si="14"/>
        <v>-1</v>
      </c>
      <c r="AA62" s="29">
        <f t="shared" si="15"/>
        <v>-2702003</v>
      </c>
    </row>
    <row r="63" spans="1:27" x14ac:dyDescent="0.2">
      <c r="A63" s="6" t="s">
        <v>796</v>
      </c>
      <c r="C63" s="7" t="str">
        <f t="shared" si="16"/>
        <v/>
      </c>
      <c r="D63" s="7">
        <v>45281</v>
      </c>
      <c r="E63" s="7" t="str">
        <f t="shared" si="6"/>
        <v/>
      </c>
      <c r="F63" s="7" t="str">
        <f t="shared" si="7"/>
        <v/>
      </c>
      <c r="G63" s="6">
        <v>0</v>
      </c>
      <c r="H63" s="9">
        <f t="shared" si="8"/>
        <v>0</v>
      </c>
      <c r="I63" s="6" t="str">
        <f>VLOOKUP(K63,'Customers VS CC'!$A$1:$G$9999,4,FALSE)</f>
        <v>شركة بايتور السعودية العربية للانشاءات</v>
      </c>
      <c r="J63" s="6" t="str">
        <f t="shared" si="9"/>
        <v/>
      </c>
      <c r="K63" s="6">
        <v>10185</v>
      </c>
      <c r="L63" s="6">
        <f>VLOOKUP(K63,'CC Odoo'!$A$1:$E$998,4,FALSE)</f>
        <v>957</v>
      </c>
      <c r="M63" s="6" t="str">
        <f t="shared" si="0"/>
        <v>{"957": 100.0}</v>
      </c>
      <c r="N63" s="6" t="str">
        <f t="shared" si="10"/>
        <v>2010306</v>
      </c>
      <c r="O63" s="7">
        <v>45306</v>
      </c>
      <c r="P63" s="7" t="str">
        <f t="shared" si="11"/>
        <v/>
      </c>
      <c r="R63" s="6" t="str">
        <f t="shared" si="1"/>
        <v>{"</v>
      </c>
      <c r="S63" s="6" t="str">
        <f t="shared" si="2"/>
        <v>"</v>
      </c>
      <c r="T63" s="6" t="str">
        <f t="shared" si="3"/>
        <v xml:space="preserve">: </v>
      </c>
      <c r="U63" s="6" t="str">
        <f t="shared" si="4"/>
        <v>100.0</v>
      </c>
      <c r="V63" s="6" t="str">
        <f t="shared" si="5"/>
        <v>}</v>
      </c>
      <c r="X63" s="10" t="str">
        <f t="shared" si="12"/>
        <v>5%</v>
      </c>
      <c r="Y63" s="6" t="str">
        <f t="shared" si="13"/>
        <v>خصم دفعة مقدمة</v>
      </c>
      <c r="Z63" s="6">
        <f t="shared" si="14"/>
        <v>-1</v>
      </c>
      <c r="AA63" s="29">
        <f t="shared" si="15"/>
        <v>0</v>
      </c>
    </row>
    <row r="64" spans="1:27" x14ac:dyDescent="0.2">
      <c r="A64" s="6" t="s">
        <v>794</v>
      </c>
      <c r="C64" s="7">
        <f t="shared" si="16"/>
        <v>0</v>
      </c>
      <c r="D64" s="7">
        <v>45283</v>
      </c>
      <c r="E64" s="7">
        <f t="shared" si="6"/>
        <v>45283</v>
      </c>
      <c r="F64" s="7">
        <f t="shared" si="7"/>
        <v>45283</v>
      </c>
      <c r="G64" s="6">
        <v>172166.97</v>
      </c>
      <c r="H64" s="9">
        <f t="shared" si="8"/>
        <v>172167</v>
      </c>
      <c r="I64" s="6" t="str">
        <f>VLOOKUP(K64,'Customers VS CC'!$A$1:$G$9999,4,FALSE)</f>
        <v>شركة الخنينى العالمية</v>
      </c>
      <c r="J64" s="6" t="str">
        <f t="shared" si="9"/>
        <v>شركة الخنينى العالمية</v>
      </c>
      <c r="K64" s="6">
        <v>10168</v>
      </c>
      <c r="L64" s="6">
        <f>VLOOKUP(K64,'CC Odoo'!$A$1:$E$998,4,FALSE)</f>
        <v>940</v>
      </c>
      <c r="M64" s="6" t="str">
        <f t="shared" si="0"/>
        <v>{"940": 100.0}</v>
      </c>
      <c r="N64" s="6" t="str">
        <f t="shared" si="10"/>
        <v>4010202</v>
      </c>
      <c r="O64" s="7">
        <v>45313</v>
      </c>
      <c r="P64" s="7">
        <f t="shared" si="11"/>
        <v>45313</v>
      </c>
      <c r="R64" s="6" t="str">
        <f t="shared" si="1"/>
        <v>{"</v>
      </c>
      <c r="S64" s="6" t="str">
        <f t="shared" si="2"/>
        <v>"</v>
      </c>
      <c r="T64" s="6" t="str">
        <f t="shared" si="3"/>
        <v xml:space="preserve">: </v>
      </c>
      <c r="U64" s="6" t="str">
        <f t="shared" si="4"/>
        <v>100.0</v>
      </c>
      <c r="V64" s="6" t="str">
        <f t="shared" si="5"/>
        <v>}</v>
      </c>
      <c r="X64" s="10" t="str">
        <f t="shared" si="12"/>
        <v>15%</v>
      </c>
      <c r="Y64" s="6" t="str">
        <f t="shared" si="13"/>
        <v>صنف لتسجيل موازنة المبيعات 2024</v>
      </c>
      <c r="Z64" s="6">
        <f t="shared" si="14"/>
        <v>1</v>
      </c>
      <c r="AA64" s="29">
        <f t="shared" si="15"/>
        <v>172167</v>
      </c>
    </row>
    <row r="65" spans="1:27" x14ac:dyDescent="0.2">
      <c r="A65" s="6" t="s">
        <v>795</v>
      </c>
      <c r="C65" s="7" t="str">
        <f t="shared" si="16"/>
        <v/>
      </c>
      <c r="D65" s="7">
        <v>45283</v>
      </c>
      <c r="E65" s="7" t="str">
        <f t="shared" si="6"/>
        <v/>
      </c>
      <c r="F65" s="7" t="str">
        <f t="shared" si="7"/>
        <v/>
      </c>
      <c r="G65" s="6">
        <v>0</v>
      </c>
      <c r="H65" s="9">
        <f t="shared" si="8"/>
        <v>0</v>
      </c>
      <c r="I65" s="6" t="str">
        <f>VLOOKUP(K65,'Customers VS CC'!$A$1:$G$9999,4,FALSE)</f>
        <v>شركة الخنينى العالمية</v>
      </c>
      <c r="J65" s="6" t="str">
        <f t="shared" si="9"/>
        <v/>
      </c>
      <c r="K65" s="6">
        <v>10168</v>
      </c>
      <c r="L65" s="6">
        <f>VLOOKUP(K65,'CC Odoo'!$A$1:$E$998,4,FALSE)</f>
        <v>940</v>
      </c>
      <c r="M65" s="6" t="str">
        <f t="shared" si="0"/>
        <v>{"940": 100.0}</v>
      </c>
      <c r="N65" s="6" t="str">
        <f t="shared" si="10"/>
        <v>101011002</v>
      </c>
      <c r="O65" s="7">
        <v>45313</v>
      </c>
      <c r="P65" s="7" t="str">
        <f t="shared" si="11"/>
        <v/>
      </c>
      <c r="R65" s="6" t="str">
        <f t="shared" si="1"/>
        <v>{"</v>
      </c>
      <c r="S65" s="6" t="str">
        <f t="shared" si="2"/>
        <v>"</v>
      </c>
      <c r="T65" s="6" t="str">
        <f t="shared" si="3"/>
        <v xml:space="preserve">: </v>
      </c>
      <c r="U65" s="6" t="str">
        <f t="shared" si="4"/>
        <v>100.0</v>
      </c>
      <c r="V65" s="6" t="str">
        <f t="shared" si="5"/>
        <v>}</v>
      </c>
      <c r="X65" s="10" t="str">
        <f t="shared" si="12"/>
        <v/>
      </c>
      <c r="Y65" s="6" t="str">
        <f t="shared" si="13"/>
        <v>خصم ضمان أعمال</v>
      </c>
      <c r="Z65" s="6">
        <f t="shared" si="14"/>
        <v>-1</v>
      </c>
      <c r="AA65" s="29">
        <f t="shared" si="15"/>
        <v>0</v>
      </c>
    </row>
    <row r="66" spans="1:27" x14ac:dyDescent="0.2">
      <c r="A66" s="6" t="s">
        <v>796</v>
      </c>
      <c r="C66" s="7" t="str">
        <f t="shared" si="16"/>
        <v/>
      </c>
      <c r="D66" s="7">
        <v>45283</v>
      </c>
      <c r="E66" s="7" t="str">
        <f t="shared" si="6"/>
        <v/>
      </c>
      <c r="F66" s="7" t="str">
        <f t="shared" si="7"/>
        <v/>
      </c>
      <c r="G66" s="6">
        <v>8608.35</v>
      </c>
      <c r="H66" s="9">
        <f t="shared" si="8"/>
        <v>8608</v>
      </c>
      <c r="I66" s="6" t="str">
        <f>VLOOKUP(K66,'Customers VS CC'!$A$1:$G$9999,4,FALSE)</f>
        <v>شركة الخنينى العالمية</v>
      </c>
      <c r="J66" s="6" t="str">
        <f t="shared" si="9"/>
        <v/>
      </c>
      <c r="K66" s="6">
        <v>10168</v>
      </c>
      <c r="L66" s="6">
        <f>VLOOKUP(K66,'CC Odoo'!$A$1:$E$998,4,FALSE)</f>
        <v>940</v>
      </c>
      <c r="M66" s="6" t="str">
        <f t="shared" ref="M66:M120" si="17">R66&amp;L66&amp;S66&amp;T66&amp;U66&amp;V66</f>
        <v>{"940": 100.0}</v>
      </c>
      <c r="N66" s="6" t="str">
        <f t="shared" si="10"/>
        <v>2010306</v>
      </c>
      <c r="O66" s="7">
        <v>45313</v>
      </c>
      <c r="P66" s="7" t="str">
        <f t="shared" si="11"/>
        <v/>
      </c>
      <c r="R66" s="6" t="str">
        <f t="shared" ref="R66:R120" si="18">"{"""</f>
        <v>{"</v>
      </c>
      <c r="S66" s="6" t="str">
        <f t="shared" ref="S66:S120" si="19">""""</f>
        <v>"</v>
      </c>
      <c r="T66" s="6" t="str">
        <f t="shared" ref="T66:T120" si="20">": "</f>
        <v xml:space="preserve">: </v>
      </c>
      <c r="U66" s="6" t="str">
        <f t="shared" ref="U66:U120" si="21">"100.0"</f>
        <v>100.0</v>
      </c>
      <c r="V66" s="6" t="str">
        <f t="shared" ref="V66:V120" si="22">"}"</f>
        <v>}</v>
      </c>
      <c r="X66" s="10" t="str">
        <f t="shared" si="12"/>
        <v>5%</v>
      </c>
      <c r="Y66" s="6" t="str">
        <f t="shared" si="13"/>
        <v>خصم دفعة مقدمة</v>
      </c>
      <c r="Z66" s="6">
        <f t="shared" si="14"/>
        <v>-1</v>
      </c>
      <c r="AA66" s="29">
        <f t="shared" si="15"/>
        <v>-8608</v>
      </c>
    </row>
    <row r="67" spans="1:27" x14ac:dyDescent="0.2">
      <c r="A67" s="6" t="s">
        <v>794</v>
      </c>
      <c r="C67" s="7">
        <f t="shared" si="16"/>
        <v>0</v>
      </c>
      <c r="D67" s="7">
        <v>45285</v>
      </c>
      <c r="E67" s="7">
        <f t="shared" ref="E67:E120" si="23">IF(OR(A67="TOTAL WORKS",K67&lt;&gt;K66),D67,"")</f>
        <v>45285</v>
      </c>
      <c r="F67" s="7">
        <f t="shared" ref="F67:F120" si="24">IF(OR(A67="TOTAL WORKS",K67&lt;&gt;K66),D67,"")</f>
        <v>45285</v>
      </c>
      <c r="G67" s="6">
        <v>87614.2</v>
      </c>
      <c r="H67" s="9">
        <f t="shared" ref="H67:H120" si="25">IF(G67&lt;0,ROUND(G67,0)*-1,ROUND(G67,0))</f>
        <v>87614</v>
      </c>
      <c r="I67" s="6" t="str">
        <f>VLOOKUP(K67,'Customers VS CC'!$A$1:$G$9999,4,FALSE)</f>
        <v>شركة المواطن الدولية</v>
      </c>
      <c r="J67" s="6" t="str">
        <f t="shared" ref="J67:J120" si="26">IF(OR(A67="TOTAL WORKS",K67&lt;&gt;K66),I67,"")</f>
        <v>شركة المواطن الدولية</v>
      </c>
      <c r="K67" s="6">
        <v>10221</v>
      </c>
      <c r="L67" s="6">
        <f>VLOOKUP(K67,'CC Odoo'!$A$1:$E$998,4,FALSE)</f>
        <v>993</v>
      </c>
      <c r="M67" s="6" t="str">
        <f t="shared" si="17"/>
        <v>{"993": 100.0}</v>
      </c>
      <c r="N67" s="6" t="str">
        <f t="shared" ref="N67:N120" si="27">IF(K67=50002,"4010403",IF(A67="TOTAL WORKS","4010202",IF(OR(A67="ADV. PAYMENT",A67="ADV. PAYMENT 5%"),"101011002",IF(A67="Expense","3060099","2010306"))))</f>
        <v>4010202</v>
      </c>
      <c r="O67" s="7">
        <v>45306</v>
      </c>
      <c r="P67" s="7">
        <f t="shared" ref="P67:P120" si="28">IF(OR(A67="TOTAL WORKS",K67&lt;&gt;K66),O67,"")</f>
        <v>45306</v>
      </c>
      <c r="R67" s="6" t="str">
        <f t="shared" si="18"/>
        <v>{"</v>
      </c>
      <c r="S67" s="6" t="str">
        <f t="shared" si="19"/>
        <v>"</v>
      </c>
      <c r="T67" s="6" t="str">
        <f t="shared" si="20"/>
        <v xml:space="preserve">: </v>
      </c>
      <c r="U67" s="6" t="str">
        <f t="shared" si="21"/>
        <v>100.0</v>
      </c>
      <c r="V67" s="6" t="str">
        <f t="shared" si="22"/>
        <v>}</v>
      </c>
      <c r="X67" s="10" t="str">
        <f t="shared" ref="X67:X120" si="29">IF(OR(Y67="2010306",N67="4010202"),"15%",IF(N67="101011002","",IF(N67="4010403","",IF(N67="3060099","","5%"))))</f>
        <v>15%</v>
      </c>
      <c r="Y67" s="6" t="str">
        <f t="shared" ref="Y67:Y120" si="30">IF(N67="4010202","صنف لتسجيل موازنة المبيعات 2024",IF(N67="2010306","خصم دفعة مقدمة",IF(N67="4010403","بيع سكراب",IF(N67="101011002","خصم ضمان أعمال","Expense"))))</f>
        <v>صنف لتسجيل موازنة المبيعات 2024</v>
      </c>
      <c r="Z67" s="6">
        <f t="shared" ref="Z67:Z120" si="31">IF(N67="4010202",1,IF(N67="2010306",-1,IF(N67="4010403",1,IF(N67="101011002",-1,-1))))</f>
        <v>1</v>
      </c>
      <c r="AA67" s="29">
        <f t="shared" ref="AA67:AA120" si="32">H67*Z67</f>
        <v>87614</v>
      </c>
    </row>
    <row r="68" spans="1:27" x14ac:dyDescent="0.2">
      <c r="A68" s="6" t="s">
        <v>806</v>
      </c>
      <c r="C68" s="7" t="str">
        <f t="shared" ref="C68:C120" si="33">IF(K68&lt;&gt;K67,B68,"")</f>
        <v/>
      </c>
      <c r="D68" s="7">
        <v>45285</v>
      </c>
      <c r="E68" s="7" t="str">
        <f t="shared" si="23"/>
        <v/>
      </c>
      <c r="F68" s="7" t="str">
        <f t="shared" si="24"/>
        <v/>
      </c>
      <c r="G68" s="6">
        <v>0</v>
      </c>
      <c r="H68" s="9">
        <f t="shared" si="25"/>
        <v>0</v>
      </c>
      <c r="I68" s="6" t="str">
        <f>VLOOKUP(K68,'Customers VS CC'!$A$1:$G$9999,4,FALSE)</f>
        <v>شركة المواطن الدولية</v>
      </c>
      <c r="J68" s="6" t="str">
        <f t="shared" si="26"/>
        <v/>
      </c>
      <c r="K68" s="6">
        <v>10221</v>
      </c>
      <c r="L68" s="6">
        <f>VLOOKUP(K68,'CC Odoo'!$A$1:$E$998,4,FALSE)</f>
        <v>993</v>
      </c>
      <c r="M68" s="6" t="str">
        <f t="shared" si="17"/>
        <v>{"993": 100.0}</v>
      </c>
      <c r="N68" s="6" t="str">
        <f t="shared" si="27"/>
        <v>101011002</v>
      </c>
      <c r="O68" s="7">
        <v>45306</v>
      </c>
      <c r="P68" s="7" t="str">
        <f t="shared" si="28"/>
        <v/>
      </c>
      <c r="R68" s="6" t="str">
        <f t="shared" si="18"/>
        <v>{"</v>
      </c>
      <c r="S68" s="6" t="str">
        <f t="shared" si="19"/>
        <v>"</v>
      </c>
      <c r="T68" s="6" t="str">
        <f t="shared" si="20"/>
        <v xml:space="preserve">: </v>
      </c>
      <c r="U68" s="6" t="str">
        <f t="shared" si="21"/>
        <v>100.0</v>
      </c>
      <c r="V68" s="6" t="str">
        <f t="shared" si="22"/>
        <v>}</v>
      </c>
      <c r="X68" s="10" t="str">
        <f t="shared" si="29"/>
        <v/>
      </c>
      <c r="Y68" s="6" t="str">
        <f t="shared" si="30"/>
        <v>خصم ضمان أعمال</v>
      </c>
      <c r="Z68" s="6">
        <f t="shared" si="31"/>
        <v>-1</v>
      </c>
      <c r="AA68" s="29">
        <f t="shared" si="32"/>
        <v>0</v>
      </c>
    </row>
    <row r="69" spans="1:27" x14ac:dyDescent="0.2">
      <c r="A69" s="6" t="s">
        <v>795</v>
      </c>
      <c r="C69" s="7" t="str">
        <f t="shared" si="33"/>
        <v/>
      </c>
      <c r="D69" s="7">
        <v>45285</v>
      </c>
      <c r="E69" s="7" t="str">
        <f t="shared" si="23"/>
        <v/>
      </c>
      <c r="F69" s="7" t="str">
        <f t="shared" si="24"/>
        <v/>
      </c>
      <c r="G69" s="6">
        <v>0</v>
      </c>
      <c r="H69" s="9">
        <f t="shared" si="25"/>
        <v>0</v>
      </c>
      <c r="I69" s="6" t="str">
        <f>VLOOKUP(K69,'Customers VS CC'!$A$1:$G$9999,4,FALSE)</f>
        <v>شركة المواطن الدولية</v>
      </c>
      <c r="J69" s="6" t="str">
        <f t="shared" si="26"/>
        <v/>
      </c>
      <c r="K69" s="6">
        <v>10221</v>
      </c>
      <c r="L69" s="6">
        <f>VLOOKUP(K69,'CC Odoo'!$A$1:$E$998,4,FALSE)</f>
        <v>993</v>
      </c>
      <c r="M69" s="6" t="str">
        <f t="shared" si="17"/>
        <v>{"993": 100.0}</v>
      </c>
      <c r="N69" s="6" t="str">
        <f t="shared" si="27"/>
        <v>101011002</v>
      </c>
      <c r="O69" s="7">
        <v>45306</v>
      </c>
      <c r="P69" s="7" t="str">
        <f t="shared" si="28"/>
        <v/>
      </c>
      <c r="R69" s="6" t="str">
        <f t="shared" si="18"/>
        <v>{"</v>
      </c>
      <c r="S69" s="6" t="str">
        <f t="shared" si="19"/>
        <v>"</v>
      </c>
      <c r="T69" s="6" t="str">
        <f t="shared" si="20"/>
        <v xml:space="preserve">: </v>
      </c>
      <c r="U69" s="6" t="str">
        <f t="shared" si="21"/>
        <v>100.0</v>
      </c>
      <c r="V69" s="6" t="str">
        <f t="shared" si="22"/>
        <v>}</v>
      </c>
      <c r="X69" s="10" t="str">
        <f t="shared" si="29"/>
        <v/>
      </c>
      <c r="Y69" s="6" t="str">
        <f t="shared" si="30"/>
        <v>خصم ضمان أعمال</v>
      </c>
      <c r="Z69" s="6">
        <f t="shared" si="31"/>
        <v>-1</v>
      </c>
      <c r="AA69" s="29">
        <f t="shared" si="32"/>
        <v>0</v>
      </c>
    </row>
    <row r="70" spans="1:27" x14ac:dyDescent="0.2">
      <c r="A70" s="6" t="s">
        <v>794</v>
      </c>
      <c r="C70" s="7" t="str">
        <f t="shared" si="33"/>
        <v/>
      </c>
      <c r="D70" s="7">
        <v>45285</v>
      </c>
      <c r="E70" s="7">
        <f t="shared" si="23"/>
        <v>45285</v>
      </c>
      <c r="F70" s="7">
        <f t="shared" si="24"/>
        <v>45285</v>
      </c>
      <c r="G70" s="6">
        <v>70104.81</v>
      </c>
      <c r="H70" s="9">
        <f t="shared" si="25"/>
        <v>70105</v>
      </c>
      <c r="I70" s="6" t="str">
        <f>VLOOKUP(K70,'Customers VS CC'!$A$1:$G$9999,4,FALSE)</f>
        <v>شركة المواطن الدولية</v>
      </c>
      <c r="J70" s="6" t="str">
        <f t="shared" si="26"/>
        <v>شركة المواطن الدولية</v>
      </c>
      <c r="K70" s="6">
        <v>10221</v>
      </c>
      <c r="L70" s="6">
        <f>VLOOKUP(K70,'CC Odoo'!$A$1:$E$998,4,FALSE)</f>
        <v>993</v>
      </c>
      <c r="M70" s="6" t="str">
        <f t="shared" si="17"/>
        <v>{"993": 100.0}</v>
      </c>
      <c r="N70" s="6" t="str">
        <f t="shared" si="27"/>
        <v>4010202</v>
      </c>
      <c r="O70" s="7">
        <v>45306</v>
      </c>
      <c r="P70" s="7">
        <f t="shared" si="28"/>
        <v>45306</v>
      </c>
      <c r="R70" s="6" t="str">
        <f t="shared" si="18"/>
        <v>{"</v>
      </c>
      <c r="S70" s="6" t="str">
        <f t="shared" si="19"/>
        <v>"</v>
      </c>
      <c r="T70" s="6" t="str">
        <f t="shared" si="20"/>
        <v xml:space="preserve">: </v>
      </c>
      <c r="U70" s="6" t="str">
        <f t="shared" si="21"/>
        <v>100.0</v>
      </c>
      <c r="V70" s="6" t="str">
        <f t="shared" si="22"/>
        <v>}</v>
      </c>
      <c r="X70" s="10" t="str">
        <f t="shared" si="29"/>
        <v>15%</v>
      </c>
      <c r="Y70" s="6" t="str">
        <f t="shared" si="30"/>
        <v>صنف لتسجيل موازنة المبيعات 2024</v>
      </c>
      <c r="Z70" s="6">
        <f t="shared" si="31"/>
        <v>1</v>
      </c>
      <c r="AA70" s="29">
        <f t="shared" si="32"/>
        <v>70105</v>
      </c>
    </row>
    <row r="71" spans="1:27" x14ac:dyDescent="0.2">
      <c r="A71" s="6" t="s">
        <v>795</v>
      </c>
      <c r="C71" s="7" t="str">
        <f t="shared" si="33"/>
        <v/>
      </c>
      <c r="D71" s="7">
        <v>45285</v>
      </c>
      <c r="E71" s="7" t="str">
        <f t="shared" si="23"/>
        <v/>
      </c>
      <c r="F71" s="7" t="str">
        <f t="shared" si="24"/>
        <v/>
      </c>
      <c r="G71" s="6">
        <v>0</v>
      </c>
      <c r="H71" s="9">
        <f t="shared" si="25"/>
        <v>0</v>
      </c>
      <c r="I71" s="6" t="str">
        <f>VLOOKUP(K71,'Customers VS CC'!$A$1:$G$9999,4,FALSE)</f>
        <v>شركة المواطن الدولية</v>
      </c>
      <c r="J71" s="6" t="str">
        <f t="shared" si="26"/>
        <v/>
      </c>
      <c r="K71" s="6">
        <v>10221</v>
      </c>
      <c r="L71" s="6">
        <f>VLOOKUP(K71,'CC Odoo'!$A$1:$E$998,4,FALSE)</f>
        <v>993</v>
      </c>
      <c r="M71" s="6" t="str">
        <f t="shared" si="17"/>
        <v>{"993": 100.0}</v>
      </c>
      <c r="N71" s="6" t="str">
        <f t="shared" si="27"/>
        <v>101011002</v>
      </c>
      <c r="O71" s="7">
        <v>45306</v>
      </c>
      <c r="P71" s="7" t="str">
        <f t="shared" si="28"/>
        <v/>
      </c>
      <c r="R71" s="6" t="str">
        <f t="shared" si="18"/>
        <v>{"</v>
      </c>
      <c r="S71" s="6" t="str">
        <f t="shared" si="19"/>
        <v>"</v>
      </c>
      <c r="T71" s="6" t="str">
        <f t="shared" si="20"/>
        <v xml:space="preserve">: </v>
      </c>
      <c r="U71" s="6" t="str">
        <f t="shared" si="21"/>
        <v>100.0</v>
      </c>
      <c r="V71" s="6" t="str">
        <f t="shared" si="22"/>
        <v>}</v>
      </c>
      <c r="X71" s="10" t="str">
        <f t="shared" si="29"/>
        <v/>
      </c>
      <c r="Y71" s="6" t="str">
        <f t="shared" si="30"/>
        <v>خصم ضمان أعمال</v>
      </c>
      <c r="Z71" s="6">
        <f t="shared" si="31"/>
        <v>-1</v>
      </c>
      <c r="AA71" s="29">
        <f t="shared" si="32"/>
        <v>0</v>
      </c>
    </row>
    <row r="72" spans="1:27" x14ac:dyDescent="0.2">
      <c r="A72" s="6" t="s">
        <v>796</v>
      </c>
      <c r="C72" s="7" t="str">
        <f t="shared" si="33"/>
        <v/>
      </c>
      <c r="D72" s="7">
        <v>45285</v>
      </c>
      <c r="E72" s="7" t="str">
        <f t="shared" si="23"/>
        <v/>
      </c>
      <c r="F72" s="7" t="str">
        <f t="shared" si="24"/>
        <v/>
      </c>
      <c r="G72" s="6">
        <v>7010.48</v>
      </c>
      <c r="H72" s="9">
        <f t="shared" si="25"/>
        <v>7010</v>
      </c>
      <c r="I72" s="6" t="str">
        <f>VLOOKUP(K72,'Customers VS CC'!$A$1:$G$9999,4,FALSE)</f>
        <v>شركة المواطن الدولية</v>
      </c>
      <c r="J72" s="6" t="str">
        <f t="shared" si="26"/>
        <v/>
      </c>
      <c r="K72" s="6">
        <v>10221</v>
      </c>
      <c r="L72" s="6">
        <f>VLOOKUP(K72,'CC Odoo'!$A$1:$E$998,4,FALSE)</f>
        <v>993</v>
      </c>
      <c r="M72" s="6" t="str">
        <f t="shared" si="17"/>
        <v>{"993": 100.0}</v>
      </c>
      <c r="N72" s="6" t="str">
        <f t="shared" si="27"/>
        <v>2010306</v>
      </c>
      <c r="O72" s="7">
        <v>45306</v>
      </c>
      <c r="P72" s="7" t="str">
        <f t="shared" si="28"/>
        <v/>
      </c>
      <c r="R72" s="6" t="str">
        <f t="shared" si="18"/>
        <v>{"</v>
      </c>
      <c r="S72" s="6" t="str">
        <f t="shared" si="19"/>
        <v>"</v>
      </c>
      <c r="T72" s="6" t="str">
        <f t="shared" si="20"/>
        <v xml:space="preserve">: </v>
      </c>
      <c r="U72" s="6" t="str">
        <f t="shared" si="21"/>
        <v>100.0</v>
      </c>
      <c r="V72" s="6" t="str">
        <f t="shared" si="22"/>
        <v>}</v>
      </c>
      <c r="X72" s="10" t="str">
        <f t="shared" si="29"/>
        <v>5%</v>
      </c>
      <c r="Y72" s="6" t="str">
        <f t="shared" si="30"/>
        <v>خصم دفعة مقدمة</v>
      </c>
      <c r="Z72" s="6">
        <f t="shared" si="31"/>
        <v>-1</v>
      </c>
      <c r="AA72" s="29">
        <f t="shared" si="32"/>
        <v>-7010</v>
      </c>
    </row>
    <row r="73" spans="1:27" x14ac:dyDescent="0.2">
      <c r="A73" s="6" t="s">
        <v>794</v>
      </c>
      <c r="C73" s="7">
        <f t="shared" si="33"/>
        <v>0</v>
      </c>
      <c r="D73" s="7">
        <v>45287</v>
      </c>
      <c r="E73" s="7">
        <f t="shared" si="23"/>
        <v>45287</v>
      </c>
      <c r="F73" s="7">
        <f t="shared" si="24"/>
        <v>45287</v>
      </c>
      <c r="G73" s="6">
        <v>14063.48</v>
      </c>
      <c r="H73" s="9">
        <f t="shared" si="25"/>
        <v>14063</v>
      </c>
      <c r="I73" s="6" t="str">
        <f>VLOOKUP(K73,'Customers VS CC'!$A$1:$G$9999,4,FALSE)</f>
        <v>شركة شراء سكراب</v>
      </c>
      <c r="J73" s="6" t="str">
        <f t="shared" si="26"/>
        <v>شركة شراء سكراب</v>
      </c>
      <c r="K73" s="6">
        <v>50002</v>
      </c>
      <c r="L73" s="6">
        <f>VLOOKUP(K73,'CC Odoo'!$A$1:$E$998,4,FALSE)</f>
        <v>1086</v>
      </c>
      <c r="M73" s="6" t="str">
        <f t="shared" si="17"/>
        <v>{"1086": 100.0}</v>
      </c>
      <c r="N73" s="6" t="str">
        <f t="shared" si="27"/>
        <v>4010403</v>
      </c>
      <c r="O73" s="7">
        <v>45306</v>
      </c>
      <c r="P73" s="7">
        <f t="shared" si="28"/>
        <v>45306</v>
      </c>
      <c r="R73" s="6" t="str">
        <f t="shared" si="18"/>
        <v>{"</v>
      </c>
      <c r="S73" s="6" t="str">
        <f t="shared" si="19"/>
        <v>"</v>
      </c>
      <c r="T73" s="6" t="str">
        <f t="shared" si="20"/>
        <v xml:space="preserve">: </v>
      </c>
      <c r="U73" s="6" t="str">
        <f t="shared" si="21"/>
        <v>100.0</v>
      </c>
      <c r="V73" s="6" t="str">
        <f t="shared" si="22"/>
        <v>}</v>
      </c>
      <c r="X73" s="10" t="str">
        <f t="shared" si="29"/>
        <v/>
      </c>
      <c r="Y73" s="6" t="str">
        <f t="shared" si="30"/>
        <v>بيع سكراب</v>
      </c>
      <c r="Z73" s="6">
        <f t="shared" si="31"/>
        <v>1</v>
      </c>
      <c r="AA73" s="29">
        <f t="shared" si="32"/>
        <v>14063</v>
      </c>
    </row>
    <row r="74" spans="1:27" x14ac:dyDescent="0.2">
      <c r="A74" s="6" t="s">
        <v>794</v>
      </c>
      <c r="C74" s="7" t="str">
        <f t="shared" si="33"/>
        <v/>
      </c>
      <c r="D74" s="7">
        <v>45287</v>
      </c>
      <c r="E74" s="7">
        <f t="shared" si="23"/>
        <v>45287</v>
      </c>
      <c r="F74" s="7">
        <f t="shared" si="24"/>
        <v>45287</v>
      </c>
      <c r="G74" s="6">
        <v>1305.22</v>
      </c>
      <c r="H74" s="9">
        <f t="shared" si="25"/>
        <v>1305</v>
      </c>
      <c r="I74" s="6" t="str">
        <f>VLOOKUP(K74,'Customers VS CC'!$A$1:$G$9999,4,FALSE)</f>
        <v>شركة شراء سكراب</v>
      </c>
      <c r="J74" s="6" t="str">
        <f t="shared" si="26"/>
        <v>شركة شراء سكراب</v>
      </c>
      <c r="K74" s="6">
        <v>50002</v>
      </c>
      <c r="L74" s="6">
        <f>VLOOKUP(K74,'CC Odoo'!$A$1:$E$998,4,FALSE)</f>
        <v>1086</v>
      </c>
      <c r="M74" s="6" t="str">
        <f t="shared" si="17"/>
        <v>{"1086": 100.0}</v>
      </c>
      <c r="N74" s="6" t="str">
        <f t="shared" si="27"/>
        <v>4010403</v>
      </c>
      <c r="O74" s="7">
        <v>45306</v>
      </c>
      <c r="P74" s="7">
        <f t="shared" si="28"/>
        <v>45306</v>
      </c>
      <c r="R74" s="6" t="str">
        <f t="shared" si="18"/>
        <v>{"</v>
      </c>
      <c r="S74" s="6" t="str">
        <f t="shared" si="19"/>
        <v>"</v>
      </c>
      <c r="T74" s="6" t="str">
        <f t="shared" si="20"/>
        <v xml:space="preserve">: </v>
      </c>
      <c r="U74" s="6" t="str">
        <f t="shared" si="21"/>
        <v>100.0</v>
      </c>
      <c r="V74" s="6" t="str">
        <f t="shared" si="22"/>
        <v>}</v>
      </c>
      <c r="X74" s="10" t="str">
        <f t="shared" si="29"/>
        <v/>
      </c>
      <c r="Y74" s="6" t="str">
        <f t="shared" si="30"/>
        <v>بيع سكراب</v>
      </c>
      <c r="Z74" s="6">
        <f t="shared" si="31"/>
        <v>1</v>
      </c>
      <c r="AA74" s="29">
        <f t="shared" si="32"/>
        <v>1305</v>
      </c>
    </row>
    <row r="75" spans="1:27" x14ac:dyDescent="0.2">
      <c r="A75" s="6" t="s">
        <v>794</v>
      </c>
      <c r="C75" s="7" t="str">
        <f t="shared" si="33"/>
        <v/>
      </c>
      <c r="D75" s="7">
        <v>45287</v>
      </c>
      <c r="E75" s="7">
        <f t="shared" si="23"/>
        <v>45287</v>
      </c>
      <c r="F75" s="7">
        <f t="shared" si="24"/>
        <v>45287</v>
      </c>
      <c r="G75" s="6">
        <v>21161.75</v>
      </c>
      <c r="H75" s="9">
        <f t="shared" si="25"/>
        <v>21162</v>
      </c>
      <c r="I75" s="6" t="str">
        <f>VLOOKUP(K75,'Customers VS CC'!$A$1:$G$9999,4,FALSE)</f>
        <v>شركة شراء سكراب</v>
      </c>
      <c r="J75" s="6" t="str">
        <f t="shared" si="26"/>
        <v>شركة شراء سكراب</v>
      </c>
      <c r="K75" s="6">
        <v>50002</v>
      </c>
      <c r="L75" s="6">
        <f>VLOOKUP(K75,'CC Odoo'!$A$1:$E$998,4,FALSE)</f>
        <v>1086</v>
      </c>
      <c r="M75" s="6" t="str">
        <f t="shared" si="17"/>
        <v>{"1086": 100.0}</v>
      </c>
      <c r="N75" s="6" t="str">
        <f t="shared" si="27"/>
        <v>4010403</v>
      </c>
      <c r="O75" s="7">
        <v>45306</v>
      </c>
      <c r="P75" s="7">
        <f t="shared" si="28"/>
        <v>45306</v>
      </c>
      <c r="R75" s="6" t="str">
        <f t="shared" si="18"/>
        <v>{"</v>
      </c>
      <c r="S75" s="6" t="str">
        <f t="shared" si="19"/>
        <v>"</v>
      </c>
      <c r="T75" s="6" t="str">
        <f t="shared" si="20"/>
        <v xml:space="preserve">: </v>
      </c>
      <c r="U75" s="6" t="str">
        <f t="shared" si="21"/>
        <v>100.0</v>
      </c>
      <c r="V75" s="6" t="str">
        <f t="shared" si="22"/>
        <v>}</v>
      </c>
      <c r="X75" s="10" t="str">
        <f t="shared" si="29"/>
        <v/>
      </c>
      <c r="Y75" s="6" t="str">
        <f t="shared" si="30"/>
        <v>بيع سكراب</v>
      </c>
      <c r="Z75" s="6">
        <f t="shared" si="31"/>
        <v>1</v>
      </c>
      <c r="AA75" s="29">
        <f t="shared" si="32"/>
        <v>21162</v>
      </c>
    </row>
    <row r="76" spans="1:27" x14ac:dyDescent="0.2">
      <c r="A76" s="6" t="s">
        <v>794</v>
      </c>
      <c r="C76" s="7">
        <f t="shared" si="33"/>
        <v>0</v>
      </c>
      <c r="D76" s="7">
        <v>45288</v>
      </c>
      <c r="E76" s="7">
        <f t="shared" si="23"/>
        <v>45288</v>
      </c>
      <c r="F76" s="7">
        <f t="shared" si="24"/>
        <v>45288</v>
      </c>
      <c r="G76" s="6">
        <v>296796</v>
      </c>
      <c r="H76" s="9">
        <f t="shared" si="25"/>
        <v>296796</v>
      </c>
      <c r="I76" s="6" t="str">
        <f>VLOOKUP(K76,'Customers VS CC'!$A$1:$G$9999,4,FALSE)</f>
        <v>الآعمال المدنية المشروع المشترك</v>
      </c>
      <c r="J76" s="6" t="str">
        <f t="shared" si="26"/>
        <v>الآعمال المدنية المشروع المشترك</v>
      </c>
      <c r="K76" s="6">
        <v>10139</v>
      </c>
      <c r="L76" s="6">
        <f>VLOOKUP(K76,'CC Odoo'!$A$1:$E$998,4,FALSE)</f>
        <v>911</v>
      </c>
      <c r="M76" s="6" t="str">
        <f t="shared" si="17"/>
        <v>{"911": 100.0}</v>
      </c>
      <c r="N76" s="6" t="str">
        <f t="shared" si="27"/>
        <v>4010202</v>
      </c>
      <c r="O76" s="7">
        <v>45333</v>
      </c>
      <c r="P76" s="7">
        <f t="shared" si="28"/>
        <v>45333</v>
      </c>
      <c r="R76" s="6" t="str">
        <f t="shared" si="18"/>
        <v>{"</v>
      </c>
      <c r="S76" s="6" t="str">
        <f t="shared" si="19"/>
        <v>"</v>
      </c>
      <c r="T76" s="6" t="str">
        <f t="shared" si="20"/>
        <v xml:space="preserve">: </v>
      </c>
      <c r="U76" s="6" t="str">
        <f t="shared" si="21"/>
        <v>100.0</v>
      </c>
      <c r="V76" s="6" t="str">
        <f t="shared" si="22"/>
        <v>}</v>
      </c>
      <c r="X76" s="10" t="str">
        <f t="shared" si="29"/>
        <v>15%</v>
      </c>
      <c r="Y76" s="6" t="str">
        <f t="shared" si="30"/>
        <v>صنف لتسجيل موازنة المبيعات 2024</v>
      </c>
      <c r="Z76" s="6">
        <f t="shared" si="31"/>
        <v>1</v>
      </c>
      <c r="AA76" s="29">
        <f t="shared" si="32"/>
        <v>296796</v>
      </c>
    </row>
    <row r="77" spans="1:27" x14ac:dyDescent="0.2">
      <c r="A77" s="6" t="s">
        <v>795</v>
      </c>
      <c r="C77" s="7" t="str">
        <f t="shared" si="33"/>
        <v/>
      </c>
      <c r="D77" s="7">
        <v>45288</v>
      </c>
      <c r="E77" s="7" t="str">
        <f t="shared" si="23"/>
        <v/>
      </c>
      <c r="F77" s="7" t="str">
        <f t="shared" si="24"/>
        <v/>
      </c>
      <c r="G77" s="6">
        <v>0</v>
      </c>
      <c r="H77" s="9">
        <f t="shared" si="25"/>
        <v>0</v>
      </c>
      <c r="I77" s="6" t="str">
        <f>VLOOKUP(K77,'Customers VS CC'!$A$1:$G$9999,4,FALSE)</f>
        <v>الآعمال المدنية المشروع المشترك</v>
      </c>
      <c r="J77" s="6" t="str">
        <f t="shared" si="26"/>
        <v/>
      </c>
      <c r="K77" s="6">
        <v>10139</v>
      </c>
      <c r="L77" s="6">
        <f>VLOOKUP(K77,'CC Odoo'!$A$1:$E$998,4,FALSE)</f>
        <v>911</v>
      </c>
      <c r="M77" s="6" t="str">
        <f t="shared" si="17"/>
        <v>{"911": 100.0}</v>
      </c>
      <c r="N77" s="6" t="str">
        <f t="shared" si="27"/>
        <v>101011002</v>
      </c>
      <c r="O77" s="7">
        <v>45333</v>
      </c>
      <c r="P77" s="7" t="str">
        <f t="shared" si="28"/>
        <v/>
      </c>
      <c r="R77" s="6" t="str">
        <f t="shared" si="18"/>
        <v>{"</v>
      </c>
      <c r="S77" s="6" t="str">
        <f t="shared" si="19"/>
        <v>"</v>
      </c>
      <c r="T77" s="6" t="str">
        <f t="shared" si="20"/>
        <v xml:space="preserve">: </v>
      </c>
      <c r="U77" s="6" t="str">
        <f t="shared" si="21"/>
        <v>100.0</v>
      </c>
      <c r="V77" s="6" t="str">
        <f t="shared" si="22"/>
        <v>}</v>
      </c>
      <c r="X77" s="10" t="str">
        <f t="shared" si="29"/>
        <v/>
      </c>
      <c r="Y77" s="6" t="str">
        <f t="shared" si="30"/>
        <v>خصم ضمان أعمال</v>
      </c>
      <c r="Z77" s="6">
        <f t="shared" si="31"/>
        <v>-1</v>
      </c>
      <c r="AA77" s="29">
        <f t="shared" si="32"/>
        <v>0</v>
      </c>
    </row>
    <row r="78" spans="1:27" x14ac:dyDescent="0.2">
      <c r="A78" s="6" t="s">
        <v>796</v>
      </c>
      <c r="C78" s="7" t="str">
        <f t="shared" si="33"/>
        <v/>
      </c>
      <c r="D78" s="7">
        <v>45288</v>
      </c>
      <c r="E78" s="7" t="str">
        <f t="shared" si="23"/>
        <v/>
      </c>
      <c r="F78" s="7" t="str">
        <f t="shared" si="24"/>
        <v/>
      </c>
      <c r="G78" s="6">
        <v>44519</v>
      </c>
      <c r="H78" s="9">
        <f t="shared" si="25"/>
        <v>44519</v>
      </c>
      <c r="I78" s="6" t="str">
        <f>VLOOKUP(K78,'Customers VS CC'!$A$1:$G$9999,4,FALSE)</f>
        <v>الآعمال المدنية المشروع المشترك</v>
      </c>
      <c r="J78" s="6" t="str">
        <f t="shared" si="26"/>
        <v/>
      </c>
      <c r="K78" s="6">
        <v>10139</v>
      </c>
      <c r="L78" s="6">
        <f>VLOOKUP(K78,'CC Odoo'!$A$1:$E$998,4,FALSE)</f>
        <v>911</v>
      </c>
      <c r="M78" s="6" t="str">
        <f t="shared" si="17"/>
        <v>{"911": 100.0}</v>
      </c>
      <c r="N78" s="6" t="str">
        <f t="shared" si="27"/>
        <v>2010306</v>
      </c>
      <c r="O78" s="7">
        <v>45333</v>
      </c>
      <c r="P78" s="7" t="str">
        <f t="shared" si="28"/>
        <v/>
      </c>
      <c r="R78" s="6" t="str">
        <f t="shared" si="18"/>
        <v>{"</v>
      </c>
      <c r="S78" s="6" t="str">
        <f t="shared" si="19"/>
        <v>"</v>
      </c>
      <c r="T78" s="6" t="str">
        <f t="shared" si="20"/>
        <v xml:space="preserve">: </v>
      </c>
      <c r="U78" s="6" t="str">
        <f t="shared" si="21"/>
        <v>100.0</v>
      </c>
      <c r="V78" s="6" t="str">
        <f t="shared" si="22"/>
        <v>}</v>
      </c>
      <c r="X78" s="10" t="str">
        <f t="shared" si="29"/>
        <v>5%</v>
      </c>
      <c r="Y78" s="6" t="str">
        <f t="shared" si="30"/>
        <v>خصم دفعة مقدمة</v>
      </c>
      <c r="Z78" s="6">
        <f t="shared" si="31"/>
        <v>-1</v>
      </c>
      <c r="AA78" s="29">
        <f t="shared" si="32"/>
        <v>-44519</v>
      </c>
    </row>
    <row r="79" spans="1:27" x14ac:dyDescent="0.2">
      <c r="A79" s="6" t="s">
        <v>794</v>
      </c>
      <c r="C79" s="7">
        <f t="shared" si="33"/>
        <v>0</v>
      </c>
      <c r="D79" s="7">
        <v>45290</v>
      </c>
      <c r="E79" s="7">
        <f t="shared" si="23"/>
        <v>45290</v>
      </c>
      <c r="F79" s="7">
        <f t="shared" si="24"/>
        <v>45290</v>
      </c>
      <c r="G79" s="6">
        <v>119554.91</v>
      </c>
      <c r="H79" s="9">
        <f t="shared" si="25"/>
        <v>119555</v>
      </c>
      <c r="I79" s="6" t="str">
        <f>VLOOKUP(K79,'Customers VS CC'!$A$1:$G$9999,4,FALSE)</f>
        <v>شركة مديدة للرعاية الطبية</v>
      </c>
      <c r="J79" s="6" t="str">
        <f t="shared" si="26"/>
        <v>شركة مديدة للرعاية الطبية</v>
      </c>
      <c r="K79" s="6">
        <v>10245</v>
      </c>
      <c r="L79" s="6">
        <f>VLOOKUP(K79,'CC Odoo'!$A$1:$E$998,4,FALSE)</f>
        <v>1017</v>
      </c>
      <c r="M79" s="6" t="str">
        <f t="shared" si="17"/>
        <v>{"1017": 100.0}</v>
      </c>
      <c r="N79" s="6" t="str">
        <f t="shared" si="27"/>
        <v>4010202</v>
      </c>
      <c r="O79" s="7">
        <v>45305</v>
      </c>
      <c r="P79" s="7">
        <f t="shared" si="28"/>
        <v>45305</v>
      </c>
      <c r="R79" s="6" t="str">
        <f t="shared" si="18"/>
        <v>{"</v>
      </c>
      <c r="S79" s="6" t="str">
        <f t="shared" si="19"/>
        <v>"</v>
      </c>
      <c r="T79" s="6" t="str">
        <f t="shared" si="20"/>
        <v xml:space="preserve">: </v>
      </c>
      <c r="U79" s="6" t="str">
        <f t="shared" si="21"/>
        <v>100.0</v>
      </c>
      <c r="V79" s="6" t="str">
        <f t="shared" si="22"/>
        <v>}</v>
      </c>
      <c r="X79" s="10" t="str">
        <f t="shared" si="29"/>
        <v>15%</v>
      </c>
      <c r="Y79" s="6" t="str">
        <f t="shared" si="30"/>
        <v>صنف لتسجيل موازنة المبيعات 2024</v>
      </c>
      <c r="Z79" s="6">
        <f t="shared" si="31"/>
        <v>1</v>
      </c>
      <c r="AA79" s="29">
        <f t="shared" si="32"/>
        <v>119555</v>
      </c>
    </row>
    <row r="80" spans="1:27" x14ac:dyDescent="0.2">
      <c r="A80" s="6" t="s">
        <v>795</v>
      </c>
      <c r="C80" s="7" t="str">
        <f t="shared" si="33"/>
        <v/>
      </c>
      <c r="D80" s="7">
        <v>45290</v>
      </c>
      <c r="E80" s="7" t="str">
        <f t="shared" si="23"/>
        <v/>
      </c>
      <c r="F80" s="7" t="str">
        <f t="shared" si="24"/>
        <v/>
      </c>
      <c r="G80" s="6">
        <v>35866.47</v>
      </c>
      <c r="H80" s="9">
        <f t="shared" si="25"/>
        <v>35866</v>
      </c>
      <c r="I80" s="6" t="str">
        <f>VLOOKUP(K80,'Customers VS CC'!$A$1:$G$9999,4,FALSE)</f>
        <v>شركة مديدة للرعاية الطبية</v>
      </c>
      <c r="J80" s="6" t="str">
        <f t="shared" si="26"/>
        <v/>
      </c>
      <c r="K80" s="6">
        <v>10245</v>
      </c>
      <c r="L80" s="6">
        <f>VLOOKUP(K80,'CC Odoo'!$A$1:$E$998,4,FALSE)</f>
        <v>1017</v>
      </c>
      <c r="M80" s="6" t="str">
        <f t="shared" si="17"/>
        <v>{"1017": 100.0}</v>
      </c>
      <c r="N80" s="6" t="str">
        <f t="shared" si="27"/>
        <v>101011002</v>
      </c>
      <c r="O80" s="7">
        <v>45305</v>
      </c>
      <c r="P80" s="7" t="str">
        <f t="shared" si="28"/>
        <v/>
      </c>
      <c r="R80" s="6" t="str">
        <f t="shared" si="18"/>
        <v>{"</v>
      </c>
      <c r="S80" s="6" t="str">
        <f t="shared" si="19"/>
        <v>"</v>
      </c>
      <c r="T80" s="6" t="str">
        <f t="shared" si="20"/>
        <v xml:space="preserve">: </v>
      </c>
      <c r="U80" s="6" t="str">
        <f t="shared" si="21"/>
        <v>100.0</v>
      </c>
      <c r="V80" s="6" t="str">
        <f t="shared" si="22"/>
        <v>}</v>
      </c>
      <c r="X80" s="10" t="str">
        <f t="shared" si="29"/>
        <v/>
      </c>
      <c r="Y80" s="6" t="str">
        <f t="shared" si="30"/>
        <v>خصم ضمان أعمال</v>
      </c>
      <c r="Z80" s="6">
        <f t="shared" si="31"/>
        <v>-1</v>
      </c>
      <c r="AA80" s="29">
        <f t="shared" si="32"/>
        <v>-35866</v>
      </c>
    </row>
    <row r="81" spans="1:27" x14ac:dyDescent="0.2">
      <c r="A81" s="6" t="s">
        <v>796</v>
      </c>
      <c r="C81" s="7" t="str">
        <f t="shared" si="33"/>
        <v/>
      </c>
      <c r="D81" s="7">
        <v>45290</v>
      </c>
      <c r="E81" s="7" t="str">
        <f t="shared" si="23"/>
        <v/>
      </c>
      <c r="F81" s="7" t="str">
        <f t="shared" si="24"/>
        <v/>
      </c>
      <c r="G81" s="6">
        <v>5977.75</v>
      </c>
      <c r="H81" s="9">
        <f t="shared" si="25"/>
        <v>5978</v>
      </c>
      <c r="I81" s="6" t="str">
        <f>VLOOKUP(K81,'Customers VS CC'!$A$1:$G$9999,4,FALSE)</f>
        <v>شركة مديدة للرعاية الطبية</v>
      </c>
      <c r="J81" s="6" t="str">
        <f t="shared" si="26"/>
        <v/>
      </c>
      <c r="K81" s="6">
        <v>10245</v>
      </c>
      <c r="L81" s="6">
        <f>VLOOKUP(K81,'CC Odoo'!$A$1:$E$998,4,FALSE)</f>
        <v>1017</v>
      </c>
      <c r="M81" s="6" t="str">
        <f t="shared" si="17"/>
        <v>{"1017": 100.0}</v>
      </c>
      <c r="N81" s="6" t="str">
        <f t="shared" si="27"/>
        <v>2010306</v>
      </c>
      <c r="O81" s="7">
        <v>45305</v>
      </c>
      <c r="P81" s="7" t="str">
        <f t="shared" si="28"/>
        <v/>
      </c>
      <c r="R81" s="6" t="str">
        <f t="shared" si="18"/>
        <v>{"</v>
      </c>
      <c r="S81" s="6" t="str">
        <f t="shared" si="19"/>
        <v>"</v>
      </c>
      <c r="T81" s="6" t="str">
        <f t="shared" si="20"/>
        <v xml:space="preserve">: </v>
      </c>
      <c r="U81" s="6" t="str">
        <f t="shared" si="21"/>
        <v>100.0</v>
      </c>
      <c r="V81" s="6" t="str">
        <f t="shared" si="22"/>
        <v>}</v>
      </c>
      <c r="X81" s="10" t="str">
        <f t="shared" si="29"/>
        <v>5%</v>
      </c>
      <c r="Y81" s="6" t="str">
        <f t="shared" si="30"/>
        <v>خصم دفعة مقدمة</v>
      </c>
      <c r="Z81" s="6">
        <f t="shared" si="31"/>
        <v>-1</v>
      </c>
      <c r="AA81" s="29">
        <f t="shared" si="32"/>
        <v>-5978</v>
      </c>
    </row>
    <row r="82" spans="1:27" x14ac:dyDescent="0.2">
      <c r="A82" s="6" t="s">
        <v>794</v>
      </c>
      <c r="C82" s="7">
        <f t="shared" si="33"/>
        <v>0</v>
      </c>
      <c r="D82" s="7">
        <v>45290</v>
      </c>
      <c r="E82" s="7">
        <f t="shared" si="23"/>
        <v>45290</v>
      </c>
      <c r="F82" s="7">
        <f t="shared" si="24"/>
        <v>45290</v>
      </c>
      <c r="G82" s="6">
        <v>2804938.34</v>
      </c>
      <c r="H82" s="9">
        <f t="shared" si="25"/>
        <v>2804938</v>
      </c>
      <c r="I82" s="6" t="str">
        <f>VLOOKUP(K82,'Customers VS CC'!$A$1:$G$9999,4,FALSE)</f>
        <v>شركة محمد محمد الراشد للتجارة والمقاولات</v>
      </c>
      <c r="J82" s="6" t="str">
        <f t="shared" si="26"/>
        <v>شركة محمد محمد الراشد للتجارة والمقاولات</v>
      </c>
      <c r="K82" s="6">
        <v>10247</v>
      </c>
      <c r="L82" s="6">
        <f>VLOOKUP(K82,'CC Odoo'!$A$1:$E$998,4,FALSE)</f>
        <v>1019</v>
      </c>
      <c r="M82" s="6" t="str">
        <f t="shared" si="17"/>
        <v>{"1019": 100.0}</v>
      </c>
      <c r="N82" s="6" t="str">
        <f t="shared" si="27"/>
        <v>4010202</v>
      </c>
      <c r="O82" s="7">
        <v>45297</v>
      </c>
      <c r="P82" s="7">
        <f t="shared" si="28"/>
        <v>45297</v>
      </c>
      <c r="R82" s="6" t="str">
        <f t="shared" si="18"/>
        <v>{"</v>
      </c>
      <c r="S82" s="6" t="str">
        <f t="shared" si="19"/>
        <v>"</v>
      </c>
      <c r="T82" s="6" t="str">
        <f t="shared" si="20"/>
        <v xml:space="preserve">: </v>
      </c>
      <c r="U82" s="6" t="str">
        <f t="shared" si="21"/>
        <v>100.0</v>
      </c>
      <c r="V82" s="6" t="str">
        <f t="shared" si="22"/>
        <v>}</v>
      </c>
      <c r="X82" s="10" t="str">
        <f t="shared" si="29"/>
        <v>15%</v>
      </c>
      <c r="Y82" s="6" t="str">
        <f t="shared" si="30"/>
        <v>صنف لتسجيل موازنة المبيعات 2024</v>
      </c>
      <c r="Z82" s="6">
        <f t="shared" si="31"/>
        <v>1</v>
      </c>
      <c r="AA82" s="29">
        <f t="shared" si="32"/>
        <v>2804938</v>
      </c>
    </row>
    <row r="83" spans="1:27" x14ac:dyDescent="0.2">
      <c r="A83" s="6" t="s">
        <v>795</v>
      </c>
      <c r="C83" s="7" t="str">
        <f t="shared" si="33"/>
        <v/>
      </c>
      <c r="D83" s="7">
        <v>45290</v>
      </c>
      <c r="E83" s="7" t="str">
        <f t="shared" si="23"/>
        <v/>
      </c>
      <c r="F83" s="7" t="str">
        <f t="shared" si="24"/>
        <v/>
      </c>
      <c r="G83" s="6">
        <v>560987.67000000004</v>
      </c>
      <c r="H83" s="9">
        <f t="shared" si="25"/>
        <v>560988</v>
      </c>
      <c r="I83" s="6" t="str">
        <f>VLOOKUP(K83,'Customers VS CC'!$A$1:$G$9999,4,FALSE)</f>
        <v>شركة محمد محمد الراشد للتجارة والمقاولات</v>
      </c>
      <c r="J83" s="6" t="str">
        <f t="shared" si="26"/>
        <v/>
      </c>
      <c r="K83" s="6">
        <v>10247</v>
      </c>
      <c r="L83" s="6">
        <f>VLOOKUP(K83,'CC Odoo'!$A$1:$E$998,4,FALSE)</f>
        <v>1019</v>
      </c>
      <c r="M83" s="6" t="str">
        <f t="shared" si="17"/>
        <v>{"1019": 100.0}</v>
      </c>
      <c r="N83" s="6" t="str">
        <f t="shared" si="27"/>
        <v>101011002</v>
      </c>
      <c r="O83" s="7">
        <v>45297</v>
      </c>
      <c r="P83" s="7" t="str">
        <f t="shared" si="28"/>
        <v/>
      </c>
      <c r="R83" s="6" t="str">
        <f t="shared" si="18"/>
        <v>{"</v>
      </c>
      <c r="S83" s="6" t="str">
        <f t="shared" si="19"/>
        <v>"</v>
      </c>
      <c r="T83" s="6" t="str">
        <f t="shared" si="20"/>
        <v xml:space="preserve">: </v>
      </c>
      <c r="U83" s="6" t="str">
        <f t="shared" si="21"/>
        <v>100.0</v>
      </c>
      <c r="V83" s="6" t="str">
        <f t="shared" si="22"/>
        <v>}</v>
      </c>
      <c r="X83" s="10" t="str">
        <f t="shared" si="29"/>
        <v/>
      </c>
      <c r="Y83" s="6" t="str">
        <f t="shared" si="30"/>
        <v>خصم ضمان أعمال</v>
      </c>
      <c r="Z83" s="6">
        <f t="shared" si="31"/>
        <v>-1</v>
      </c>
      <c r="AA83" s="29">
        <f t="shared" si="32"/>
        <v>-560988</v>
      </c>
    </row>
    <row r="84" spans="1:27" x14ac:dyDescent="0.2">
      <c r="A84" s="6" t="s">
        <v>796</v>
      </c>
      <c r="C84" s="7" t="str">
        <f t="shared" si="33"/>
        <v/>
      </c>
      <c r="D84" s="7">
        <v>45290</v>
      </c>
      <c r="E84" s="7" t="str">
        <f t="shared" si="23"/>
        <v/>
      </c>
      <c r="F84" s="7" t="str">
        <f t="shared" si="24"/>
        <v/>
      </c>
      <c r="G84" s="6">
        <v>280493.83</v>
      </c>
      <c r="H84" s="9">
        <f t="shared" si="25"/>
        <v>280494</v>
      </c>
      <c r="I84" s="6" t="str">
        <f>VLOOKUP(K84,'Customers VS CC'!$A$1:$G$9999,4,FALSE)</f>
        <v>شركة محمد محمد الراشد للتجارة والمقاولات</v>
      </c>
      <c r="J84" s="6" t="str">
        <f t="shared" si="26"/>
        <v/>
      </c>
      <c r="K84" s="6">
        <v>10247</v>
      </c>
      <c r="L84" s="6">
        <f>VLOOKUP(K84,'CC Odoo'!$A$1:$E$998,4,FALSE)</f>
        <v>1019</v>
      </c>
      <c r="M84" s="6" t="str">
        <f t="shared" si="17"/>
        <v>{"1019": 100.0}</v>
      </c>
      <c r="N84" s="6" t="str">
        <f t="shared" si="27"/>
        <v>2010306</v>
      </c>
      <c r="O84" s="7">
        <v>45297</v>
      </c>
      <c r="P84" s="7" t="str">
        <f t="shared" si="28"/>
        <v/>
      </c>
      <c r="R84" s="6" t="str">
        <f t="shared" si="18"/>
        <v>{"</v>
      </c>
      <c r="S84" s="6" t="str">
        <f t="shared" si="19"/>
        <v>"</v>
      </c>
      <c r="T84" s="6" t="str">
        <f t="shared" si="20"/>
        <v xml:space="preserve">: </v>
      </c>
      <c r="U84" s="6" t="str">
        <f t="shared" si="21"/>
        <v>100.0</v>
      </c>
      <c r="V84" s="6" t="str">
        <f t="shared" si="22"/>
        <v>}</v>
      </c>
      <c r="X84" s="10" t="str">
        <f t="shared" si="29"/>
        <v>5%</v>
      </c>
      <c r="Y84" s="6" t="str">
        <f t="shared" si="30"/>
        <v>خصم دفعة مقدمة</v>
      </c>
      <c r="Z84" s="6">
        <f t="shared" si="31"/>
        <v>-1</v>
      </c>
      <c r="AA84" s="29">
        <f t="shared" si="32"/>
        <v>-280494</v>
      </c>
    </row>
    <row r="85" spans="1:27" x14ac:dyDescent="0.2">
      <c r="A85" s="6" t="s">
        <v>794</v>
      </c>
      <c r="C85" s="7">
        <f t="shared" si="33"/>
        <v>0</v>
      </c>
      <c r="D85" s="7">
        <v>45290</v>
      </c>
      <c r="E85" s="7">
        <f t="shared" si="23"/>
        <v>45290</v>
      </c>
      <c r="F85" s="7">
        <f t="shared" si="24"/>
        <v>45290</v>
      </c>
      <c r="G85" s="6">
        <v>1764310.45</v>
      </c>
      <c r="H85" s="9">
        <f t="shared" si="25"/>
        <v>1764310</v>
      </c>
      <c r="I85" s="6" t="str">
        <f>VLOOKUP(K85,'Customers VS CC'!$A$1:$G$9999,4,FALSE)</f>
        <v>شركة التعفف للأعمال الكهربائية</v>
      </c>
      <c r="J85" s="6" t="str">
        <f t="shared" si="26"/>
        <v>شركة التعفف للأعمال الكهربائية</v>
      </c>
      <c r="K85" s="6">
        <v>10230</v>
      </c>
      <c r="L85" s="6">
        <f>VLOOKUP(K85,'CC Odoo'!$A$1:$E$998,4,FALSE)</f>
        <v>1002</v>
      </c>
      <c r="M85" s="6" t="str">
        <f t="shared" si="17"/>
        <v>{"1002": 100.0}</v>
      </c>
      <c r="N85" s="6" t="str">
        <f t="shared" si="27"/>
        <v>4010202</v>
      </c>
      <c r="O85" s="7">
        <v>45320</v>
      </c>
      <c r="P85" s="7">
        <f t="shared" si="28"/>
        <v>45320</v>
      </c>
      <c r="R85" s="6" t="str">
        <f t="shared" si="18"/>
        <v>{"</v>
      </c>
      <c r="S85" s="6" t="str">
        <f t="shared" si="19"/>
        <v>"</v>
      </c>
      <c r="T85" s="6" t="str">
        <f t="shared" si="20"/>
        <v xml:space="preserve">: </v>
      </c>
      <c r="U85" s="6" t="str">
        <f t="shared" si="21"/>
        <v>100.0</v>
      </c>
      <c r="V85" s="6" t="str">
        <f t="shared" si="22"/>
        <v>}</v>
      </c>
      <c r="X85" s="10" t="str">
        <f t="shared" si="29"/>
        <v>15%</v>
      </c>
      <c r="Y85" s="6" t="str">
        <f t="shared" si="30"/>
        <v>صنف لتسجيل موازنة المبيعات 2024</v>
      </c>
      <c r="Z85" s="6">
        <f t="shared" si="31"/>
        <v>1</v>
      </c>
      <c r="AA85" s="29">
        <f t="shared" si="32"/>
        <v>1764310</v>
      </c>
    </row>
    <row r="86" spans="1:27" x14ac:dyDescent="0.2">
      <c r="A86" s="6" t="s">
        <v>795</v>
      </c>
      <c r="C86" s="7" t="str">
        <f t="shared" si="33"/>
        <v/>
      </c>
      <c r="D86" s="7">
        <v>45290</v>
      </c>
      <c r="E86" s="7" t="str">
        <f t="shared" si="23"/>
        <v/>
      </c>
      <c r="F86" s="7" t="str">
        <f t="shared" si="24"/>
        <v/>
      </c>
      <c r="G86" s="6">
        <v>1435973.08</v>
      </c>
      <c r="H86" s="9">
        <f t="shared" si="25"/>
        <v>1435973</v>
      </c>
      <c r="I86" s="6" t="str">
        <f>VLOOKUP(K86,'Customers VS CC'!$A$1:$G$9999,4,FALSE)</f>
        <v>شركة التعفف للأعمال الكهربائية</v>
      </c>
      <c r="J86" s="6" t="str">
        <f t="shared" si="26"/>
        <v/>
      </c>
      <c r="K86" s="6">
        <v>10230</v>
      </c>
      <c r="L86" s="6">
        <f>VLOOKUP(K86,'CC Odoo'!$A$1:$E$998,4,FALSE)</f>
        <v>1002</v>
      </c>
      <c r="M86" s="6" t="str">
        <f t="shared" si="17"/>
        <v>{"1002": 100.0}</v>
      </c>
      <c r="N86" s="6" t="str">
        <f t="shared" si="27"/>
        <v>101011002</v>
      </c>
      <c r="O86" s="7">
        <v>45320</v>
      </c>
      <c r="P86" s="7" t="str">
        <f t="shared" si="28"/>
        <v/>
      </c>
      <c r="R86" s="6" t="str">
        <f t="shared" si="18"/>
        <v>{"</v>
      </c>
      <c r="S86" s="6" t="str">
        <f t="shared" si="19"/>
        <v>"</v>
      </c>
      <c r="T86" s="6" t="str">
        <f t="shared" si="20"/>
        <v xml:space="preserve">: </v>
      </c>
      <c r="U86" s="6" t="str">
        <f t="shared" si="21"/>
        <v>100.0</v>
      </c>
      <c r="V86" s="6" t="str">
        <f t="shared" si="22"/>
        <v>}</v>
      </c>
      <c r="X86" s="10" t="str">
        <f t="shared" si="29"/>
        <v/>
      </c>
      <c r="Y86" s="6" t="str">
        <f t="shared" si="30"/>
        <v>خصم ضمان أعمال</v>
      </c>
      <c r="Z86" s="6">
        <f t="shared" si="31"/>
        <v>-1</v>
      </c>
      <c r="AA86" s="29">
        <f t="shared" si="32"/>
        <v>-1435973</v>
      </c>
    </row>
    <row r="87" spans="1:27" x14ac:dyDescent="0.2">
      <c r="A87" s="6" t="s">
        <v>796</v>
      </c>
      <c r="C87" s="7" t="str">
        <f t="shared" si="33"/>
        <v/>
      </c>
      <c r="D87" s="7">
        <v>45290</v>
      </c>
      <c r="E87" s="7" t="str">
        <f t="shared" si="23"/>
        <v/>
      </c>
      <c r="F87" s="7" t="str">
        <f t="shared" si="24"/>
        <v/>
      </c>
      <c r="G87" s="6">
        <v>176431.05</v>
      </c>
      <c r="H87" s="9">
        <f t="shared" si="25"/>
        <v>176431</v>
      </c>
      <c r="I87" s="6" t="str">
        <f>VLOOKUP(K87,'Customers VS CC'!$A$1:$G$9999,4,FALSE)</f>
        <v>شركة التعفف للأعمال الكهربائية</v>
      </c>
      <c r="J87" s="6" t="str">
        <f t="shared" si="26"/>
        <v/>
      </c>
      <c r="K87" s="6">
        <v>10230</v>
      </c>
      <c r="L87" s="6">
        <f>VLOOKUP(K87,'CC Odoo'!$A$1:$E$998,4,FALSE)</f>
        <v>1002</v>
      </c>
      <c r="M87" s="6" t="str">
        <f t="shared" si="17"/>
        <v>{"1002": 100.0}</v>
      </c>
      <c r="N87" s="6" t="str">
        <f t="shared" si="27"/>
        <v>2010306</v>
      </c>
      <c r="O87" s="7">
        <v>45320</v>
      </c>
      <c r="P87" s="7" t="str">
        <f t="shared" si="28"/>
        <v/>
      </c>
      <c r="R87" s="6" t="str">
        <f t="shared" si="18"/>
        <v>{"</v>
      </c>
      <c r="S87" s="6" t="str">
        <f t="shared" si="19"/>
        <v>"</v>
      </c>
      <c r="T87" s="6" t="str">
        <f t="shared" si="20"/>
        <v xml:space="preserve">: </v>
      </c>
      <c r="U87" s="6" t="str">
        <f t="shared" si="21"/>
        <v>100.0</v>
      </c>
      <c r="V87" s="6" t="str">
        <f t="shared" si="22"/>
        <v>}</v>
      </c>
      <c r="X87" s="10" t="str">
        <f t="shared" si="29"/>
        <v>5%</v>
      </c>
      <c r="Y87" s="6" t="str">
        <f t="shared" si="30"/>
        <v>خصم دفعة مقدمة</v>
      </c>
      <c r="Z87" s="6">
        <f t="shared" si="31"/>
        <v>-1</v>
      </c>
      <c r="AA87" s="29">
        <f t="shared" si="32"/>
        <v>-176431</v>
      </c>
    </row>
    <row r="88" spans="1:27" x14ac:dyDescent="0.2">
      <c r="A88" s="6" t="s">
        <v>794</v>
      </c>
      <c r="C88" s="7">
        <f t="shared" si="33"/>
        <v>0</v>
      </c>
      <c r="D88" s="7">
        <v>45291</v>
      </c>
      <c r="E88" s="7">
        <f t="shared" si="23"/>
        <v>45291</v>
      </c>
      <c r="F88" s="7">
        <f t="shared" si="24"/>
        <v>45291</v>
      </c>
      <c r="G88" s="6">
        <v>98108.51</v>
      </c>
      <c r="H88" s="9">
        <f t="shared" si="25"/>
        <v>98109</v>
      </c>
      <c r="I88" s="6" t="str">
        <f>VLOOKUP(K88,'Customers VS CC'!$A$1:$G$9999,4,FALSE)</f>
        <v>شركة مديدة للرعاية الطبية</v>
      </c>
      <c r="J88" s="6" t="str">
        <f t="shared" si="26"/>
        <v>شركة مديدة للرعاية الطبية</v>
      </c>
      <c r="K88" s="6">
        <v>10245</v>
      </c>
      <c r="L88" s="6">
        <f>VLOOKUP(K88,'CC Odoo'!$A$1:$E$998,4,FALSE)</f>
        <v>1017</v>
      </c>
      <c r="M88" s="6" t="str">
        <f t="shared" si="17"/>
        <v>{"1017": 100.0}</v>
      </c>
      <c r="N88" s="6" t="str">
        <f t="shared" si="27"/>
        <v>4010202</v>
      </c>
      <c r="O88" s="7">
        <v>45306</v>
      </c>
      <c r="P88" s="7">
        <f t="shared" si="28"/>
        <v>45306</v>
      </c>
      <c r="R88" s="6" t="str">
        <f t="shared" si="18"/>
        <v>{"</v>
      </c>
      <c r="S88" s="6" t="str">
        <f t="shared" si="19"/>
        <v>"</v>
      </c>
      <c r="T88" s="6" t="str">
        <f t="shared" si="20"/>
        <v xml:space="preserve">: </v>
      </c>
      <c r="U88" s="6" t="str">
        <f t="shared" si="21"/>
        <v>100.0</v>
      </c>
      <c r="V88" s="6" t="str">
        <f t="shared" si="22"/>
        <v>}</v>
      </c>
      <c r="X88" s="10" t="str">
        <f t="shared" si="29"/>
        <v>15%</v>
      </c>
      <c r="Y88" s="6" t="str">
        <f t="shared" si="30"/>
        <v>صنف لتسجيل موازنة المبيعات 2024</v>
      </c>
      <c r="Z88" s="6">
        <f t="shared" si="31"/>
        <v>1</v>
      </c>
      <c r="AA88" s="29">
        <f t="shared" si="32"/>
        <v>98109</v>
      </c>
    </row>
    <row r="89" spans="1:27" x14ac:dyDescent="0.2">
      <c r="A89" s="6" t="s">
        <v>795</v>
      </c>
      <c r="C89" s="7" t="str">
        <f t="shared" si="33"/>
        <v/>
      </c>
      <c r="D89" s="7">
        <v>45291</v>
      </c>
      <c r="E89" s="7" t="str">
        <f t="shared" si="23"/>
        <v/>
      </c>
      <c r="F89" s="7" t="str">
        <f t="shared" si="24"/>
        <v/>
      </c>
      <c r="G89" s="6">
        <v>29432.55</v>
      </c>
      <c r="H89" s="9">
        <f t="shared" si="25"/>
        <v>29433</v>
      </c>
      <c r="I89" s="6" t="str">
        <f>VLOOKUP(K89,'Customers VS CC'!$A$1:$G$9999,4,FALSE)</f>
        <v>شركة مديدة للرعاية الطبية</v>
      </c>
      <c r="J89" s="6" t="str">
        <f t="shared" si="26"/>
        <v/>
      </c>
      <c r="K89" s="6">
        <v>10245</v>
      </c>
      <c r="L89" s="6">
        <f>VLOOKUP(K89,'CC Odoo'!$A$1:$E$998,4,FALSE)</f>
        <v>1017</v>
      </c>
      <c r="M89" s="6" t="str">
        <f t="shared" si="17"/>
        <v>{"1017": 100.0}</v>
      </c>
      <c r="N89" s="6" t="str">
        <f t="shared" si="27"/>
        <v>101011002</v>
      </c>
      <c r="O89" s="7">
        <v>45306</v>
      </c>
      <c r="P89" s="7" t="str">
        <f t="shared" si="28"/>
        <v/>
      </c>
      <c r="R89" s="6" t="str">
        <f t="shared" si="18"/>
        <v>{"</v>
      </c>
      <c r="S89" s="6" t="str">
        <f t="shared" si="19"/>
        <v>"</v>
      </c>
      <c r="T89" s="6" t="str">
        <f t="shared" si="20"/>
        <v xml:space="preserve">: </v>
      </c>
      <c r="U89" s="6" t="str">
        <f t="shared" si="21"/>
        <v>100.0</v>
      </c>
      <c r="V89" s="6" t="str">
        <f t="shared" si="22"/>
        <v>}</v>
      </c>
      <c r="X89" s="10" t="str">
        <f t="shared" si="29"/>
        <v/>
      </c>
      <c r="Y89" s="6" t="str">
        <f t="shared" si="30"/>
        <v>خصم ضمان أعمال</v>
      </c>
      <c r="Z89" s="6">
        <f t="shared" si="31"/>
        <v>-1</v>
      </c>
      <c r="AA89" s="29">
        <f t="shared" si="32"/>
        <v>-29433</v>
      </c>
    </row>
    <row r="90" spans="1:27" x14ac:dyDescent="0.2">
      <c r="A90" s="6" t="s">
        <v>796</v>
      </c>
      <c r="C90" s="7" t="str">
        <f t="shared" si="33"/>
        <v/>
      </c>
      <c r="D90" s="7">
        <v>45291</v>
      </c>
      <c r="E90" s="7" t="str">
        <f t="shared" si="23"/>
        <v/>
      </c>
      <c r="F90" s="7" t="str">
        <f t="shared" si="24"/>
        <v/>
      </c>
      <c r="G90" s="6">
        <v>4905.43</v>
      </c>
      <c r="H90" s="9">
        <f t="shared" si="25"/>
        <v>4905</v>
      </c>
      <c r="I90" s="6" t="str">
        <f>VLOOKUP(K90,'Customers VS CC'!$A$1:$G$9999,4,FALSE)</f>
        <v>شركة مديدة للرعاية الطبية</v>
      </c>
      <c r="J90" s="6" t="str">
        <f t="shared" si="26"/>
        <v/>
      </c>
      <c r="K90" s="6">
        <v>10245</v>
      </c>
      <c r="L90" s="6">
        <f>VLOOKUP(K90,'CC Odoo'!$A$1:$E$998,4,FALSE)</f>
        <v>1017</v>
      </c>
      <c r="M90" s="6" t="str">
        <f t="shared" si="17"/>
        <v>{"1017": 100.0}</v>
      </c>
      <c r="N90" s="6" t="str">
        <f t="shared" si="27"/>
        <v>2010306</v>
      </c>
      <c r="O90" s="7">
        <v>45306</v>
      </c>
      <c r="P90" s="7" t="str">
        <f t="shared" si="28"/>
        <v/>
      </c>
      <c r="R90" s="6" t="str">
        <f t="shared" si="18"/>
        <v>{"</v>
      </c>
      <c r="S90" s="6" t="str">
        <f t="shared" si="19"/>
        <v>"</v>
      </c>
      <c r="T90" s="6" t="str">
        <f t="shared" si="20"/>
        <v xml:space="preserve">: </v>
      </c>
      <c r="U90" s="6" t="str">
        <f t="shared" si="21"/>
        <v>100.0</v>
      </c>
      <c r="V90" s="6" t="str">
        <f t="shared" si="22"/>
        <v>}</v>
      </c>
      <c r="X90" s="10" t="str">
        <f t="shared" si="29"/>
        <v>5%</v>
      </c>
      <c r="Y90" s="6" t="str">
        <f t="shared" si="30"/>
        <v>خصم دفعة مقدمة</v>
      </c>
      <c r="Z90" s="6">
        <f t="shared" si="31"/>
        <v>-1</v>
      </c>
      <c r="AA90" s="29">
        <f t="shared" si="32"/>
        <v>-4905</v>
      </c>
    </row>
    <row r="91" spans="1:27" x14ac:dyDescent="0.2">
      <c r="A91" s="6" t="s">
        <v>794</v>
      </c>
      <c r="C91" s="7">
        <f t="shared" si="33"/>
        <v>0</v>
      </c>
      <c r="D91" s="7">
        <v>45291</v>
      </c>
      <c r="E91" s="7">
        <f t="shared" si="23"/>
        <v>45291</v>
      </c>
      <c r="F91" s="7">
        <f t="shared" si="24"/>
        <v>45291</v>
      </c>
      <c r="G91" s="6">
        <v>1830790.5</v>
      </c>
      <c r="H91" s="9">
        <f t="shared" si="25"/>
        <v>1830791</v>
      </c>
      <c r="I91" s="6" t="str">
        <f>VLOOKUP(K91,'Customers VS CC'!$A$1:$G$9999,4,FALSE)</f>
        <v>شركة بى اى سى العربية المحدودة</v>
      </c>
      <c r="J91" s="6" t="str">
        <f t="shared" si="26"/>
        <v>شركة بى اى سى العربية المحدودة</v>
      </c>
      <c r="K91" s="6">
        <v>10248</v>
      </c>
      <c r="L91" s="6">
        <f>VLOOKUP(K91,'CC Odoo'!$A$1:$E$998,4,FALSE)</f>
        <v>1020</v>
      </c>
      <c r="M91" s="6" t="str">
        <f t="shared" si="17"/>
        <v>{"1020": 100.0}</v>
      </c>
      <c r="N91" s="6" t="str">
        <f t="shared" si="27"/>
        <v>4010202</v>
      </c>
      <c r="O91" s="7">
        <v>45321</v>
      </c>
      <c r="P91" s="7">
        <f t="shared" si="28"/>
        <v>45321</v>
      </c>
      <c r="R91" s="6" t="str">
        <f t="shared" si="18"/>
        <v>{"</v>
      </c>
      <c r="S91" s="6" t="str">
        <f t="shared" si="19"/>
        <v>"</v>
      </c>
      <c r="T91" s="6" t="str">
        <f t="shared" si="20"/>
        <v xml:space="preserve">: </v>
      </c>
      <c r="U91" s="6" t="str">
        <f t="shared" si="21"/>
        <v>100.0</v>
      </c>
      <c r="V91" s="6" t="str">
        <f t="shared" si="22"/>
        <v>}</v>
      </c>
      <c r="X91" s="10" t="str">
        <f t="shared" si="29"/>
        <v>15%</v>
      </c>
      <c r="Y91" s="6" t="str">
        <f t="shared" si="30"/>
        <v>صنف لتسجيل موازنة المبيعات 2024</v>
      </c>
      <c r="Z91" s="6">
        <f t="shared" si="31"/>
        <v>1</v>
      </c>
      <c r="AA91" s="29">
        <f t="shared" si="32"/>
        <v>1830791</v>
      </c>
    </row>
    <row r="92" spans="1:27" x14ac:dyDescent="0.2">
      <c r="A92" s="6" t="s">
        <v>795</v>
      </c>
      <c r="C92" s="7" t="str">
        <f t="shared" si="33"/>
        <v/>
      </c>
      <c r="D92" s="7">
        <v>45291</v>
      </c>
      <c r="E92" s="7" t="str">
        <f t="shared" si="23"/>
        <v/>
      </c>
      <c r="F92" s="7" t="str">
        <f t="shared" si="24"/>
        <v/>
      </c>
      <c r="G92" s="6">
        <v>915395.25</v>
      </c>
      <c r="H92" s="9">
        <f t="shared" si="25"/>
        <v>915395</v>
      </c>
      <c r="I92" s="6" t="str">
        <f>VLOOKUP(K92,'Customers VS CC'!$A$1:$G$9999,4,FALSE)</f>
        <v>شركة بى اى سى العربية المحدودة</v>
      </c>
      <c r="J92" s="6" t="str">
        <f t="shared" si="26"/>
        <v/>
      </c>
      <c r="K92" s="6">
        <v>10248</v>
      </c>
      <c r="L92" s="6">
        <f>VLOOKUP(K92,'CC Odoo'!$A$1:$E$998,4,FALSE)</f>
        <v>1020</v>
      </c>
      <c r="M92" s="6" t="str">
        <f t="shared" si="17"/>
        <v>{"1020": 100.0}</v>
      </c>
      <c r="N92" s="6" t="str">
        <f t="shared" si="27"/>
        <v>101011002</v>
      </c>
      <c r="O92" s="7">
        <v>45321</v>
      </c>
      <c r="P92" s="7" t="str">
        <f t="shared" si="28"/>
        <v/>
      </c>
      <c r="R92" s="6" t="str">
        <f t="shared" si="18"/>
        <v>{"</v>
      </c>
      <c r="S92" s="6" t="str">
        <f t="shared" si="19"/>
        <v>"</v>
      </c>
      <c r="T92" s="6" t="str">
        <f t="shared" si="20"/>
        <v xml:space="preserve">: </v>
      </c>
      <c r="U92" s="6" t="str">
        <f t="shared" si="21"/>
        <v>100.0</v>
      </c>
      <c r="V92" s="6" t="str">
        <f t="shared" si="22"/>
        <v>}</v>
      </c>
      <c r="X92" s="10" t="str">
        <f t="shared" si="29"/>
        <v/>
      </c>
      <c r="Y92" s="6" t="str">
        <f t="shared" si="30"/>
        <v>خصم ضمان أعمال</v>
      </c>
      <c r="Z92" s="6">
        <f t="shared" si="31"/>
        <v>-1</v>
      </c>
      <c r="AA92" s="29">
        <f t="shared" si="32"/>
        <v>-915395</v>
      </c>
    </row>
    <row r="93" spans="1:27" x14ac:dyDescent="0.2">
      <c r="A93" s="6" t="s">
        <v>796</v>
      </c>
      <c r="C93" s="7" t="str">
        <f t="shared" si="33"/>
        <v/>
      </c>
      <c r="D93" s="7">
        <v>45291</v>
      </c>
      <c r="E93" s="7" t="str">
        <f t="shared" si="23"/>
        <v/>
      </c>
      <c r="F93" s="7" t="str">
        <f t="shared" si="24"/>
        <v/>
      </c>
      <c r="G93" s="6">
        <v>183079.05</v>
      </c>
      <c r="H93" s="9">
        <f t="shared" si="25"/>
        <v>183079</v>
      </c>
      <c r="I93" s="6" t="str">
        <f>VLOOKUP(K93,'Customers VS CC'!$A$1:$G$9999,4,FALSE)</f>
        <v>شركة بى اى سى العربية المحدودة</v>
      </c>
      <c r="J93" s="6" t="str">
        <f t="shared" si="26"/>
        <v/>
      </c>
      <c r="K93" s="6">
        <v>10248</v>
      </c>
      <c r="L93" s="6">
        <f>VLOOKUP(K93,'CC Odoo'!$A$1:$E$998,4,FALSE)</f>
        <v>1020</v>
      </c>
      <c r="M93" s="6" t="str">
        <f t="shared" si="17"/>
        <v>{"1020": 100.0}</v>
      </c>
      <c r="N93" s="6" t="str">
        <f t="shared" si="27"/>
        <v>2010306</v>
      </c>
      <c r="O93" s="7">
        <v>45321</v>
      </c>
      <c r="P93" s="7" t="str">
        <f t="shared" si="28"/>
        <v/>
      </c>
      <c r="R93" s="6" t="str">
        <f t="shared" si="18"/>
        <v>{"</v>
      </c>
      <c r="S93" s="6" t="str">
        <f t="shared" si="19"/>
        <v>"</v>
      </c>
      <c r="T93" s="6" t="str">
        <f t="shared" si="20"/>
        <v xml:space="preserve">: </v>
      </c>
      <c r="U93" s="6" t="str">
        <f t="shared" si="21"/>
        <v>100.0</v>
      </c>
      <c r="V93" s="6" t="str">
        <f t="shared" si="22"/>
        <v>}</v>
      </c>
      <c r="X93" s="10" t="str">
        <f t="shared" si="29"/>
        <v>5%</v>
      </c>
      <c r="Y93" s="6" t="str">
        <f t="shared" si="30"/>
        <v>خصم دفعة مقدمة</v>
      </c>
      <c r="Z93" s="6">
        <f t="shared" si="31"/>
        <v>-1</v>
      </c>
      <c r="AA93" s="29">
        <f t="shared" si="32"/>
        <v>-183079</v>
      </c>
    </row>
    <row r="94" spans="1:27" x14ac:dyDescent="0.2">
      <c r="A94" s="6" t="s">
        <v>794</v>
      </c>
      <c r="C94" s="7">
        <f t="shared" si="33"/>
        <v>0</v>
      </c>
      <c r="D94" s="7">
        <v>45291</v>
      </c>
      <c r="E94" s="7">
        <f t="shared" si="23"/>
        <v>45291</v>
      </c>
      <c r="F94" s="7">
        <f t="shared" si="24"/>
        <v>45291</v>
      </c>
      <c r="G94" s="6">
        <v>224511.14</v>
      </c>
      <c r="H94" s="9">
        <f t="shared" si="25"/>
        <v>224511</v>
      </c>
      <c r="I94" s="6" t="str">
        <f>VLOOKUP(K94,'Customers VS CC'!$A$1:$G$9999,4,FALSE)</f>
        <v>VIB PRIDGE_ MDL BEAST</v>
      </c>
      <c r="J94" s="6" t="str">
        <f t="shared" si="26"/>
        <v>VIB PRIDGE_ MDL BEAST</v>
      </c>
      <c r="K94" s="6">
        <v>10255</v>
      </c>
      <c r="L94" s="6">
        <f>VLOOKUP(K94,'CC Odoo'!$A$1:$E$998,4,FALSE)</f>
        <v>1027</v>
      </c>
      <c r="M94" s="6" t="str">
        <f t="shared" si="17"/>
        <v>{"1027": 100.0}</v>
      </c>
      <c r="N94" s="6" t="str">
        <f t="shared" si="27"/>
        <v>4010202</v>
      </c>
      <c r="O94" s="7">
        <v>45306</v>
      </c>
      <c r="P94" s="7">
        <f t="shared" si="28"/>
        <v>45306</v>
      </c>
      <c r="R94" s="6" t="str">
        <f t="shared" si="18"/>
        <v>{"</v>
      </c>
      <c r="S94" s="6" t="str">
        <f t="shared" si="19"/>
        <v>"</v>
      </c>
      <c r="T94" s="6" t="str">
        <f t="shared" si="20"/>
        <v xml:space="preserve">: </v>
      </c>
      <c r="U94" s="6" t="str">
        <f t="shared" si="21"/>
        <v>100.0</v>
      </c>
      <c r="V94" s="6" t="str">
        <f t="shared" si="22"/>
        <v>}</v>
      </c>
      <c r="X94" s="10" t="str">
        <f t="shared" si="29"/>
        <v>15%</v>
      </c>
      <c r="Y94" s="6" t="str">
        <f t="shared" si="30"/>
        <v>صنف لتسجيل موازنة المبيعات 2024</v>
      </c>
      <c r="Z94" s="6">
        <f t="shared" si="31"/>
        <v>1</v>
      </c>
      <c r="AA94" s="29">
        <f t="shared" si="32"/>
        <v>224511</v>
      </c>
    </row>
    <row r="95" spans="1:27" x14ac:dyDescent="0.2">
      <c r="A95" s="6" t="s">
        <v>795</v>
      </c>
      <c r="C95" s="7" t="str">
        <f t="shared" si="33"/>
        <v/>
      </c>
      <c r="D95" s="7">
        <v>45291</v>
      </c>
      <c r="E95" s="7" t="str">
        <f t="shared" si="23"/>
        <v/>
      </c>
      <c r="F95" s="7" t="str">
        <f t="shared" si="24"/>
        <v/>
      </c>
      <c r="G95" s="6">
        <v>0</v>
      </c>
      <c r="H95" s="9">
        <f t="shared" si="25"/>
        <v>0</v>
      </c>
      <c r="I95" s="6" t="str">
        <f>VLOOKUP(K95,'Customers VS CC'!$A$1:$G$9999,4,FALSE)</f>
        <v>VIB PRIDGE_ MDL BEAST</v>
      </c>
      <c r="J95" s="6" t="str">
        <f t="shared" si="26"/>
        <v/>
      </c>
      <c r="K95" s="6">
        <v>10255</v>
      </c>
      <c r="L95" s="6">
        <f>VLOOKUP(K95,'CC Odoo'!$A$1:$E$998,4,FALSE)</f>
        <v>1027</v>
      </c>
      <c r="M95" s="6" t="str">
        <f t="shared" si="17"/>
        <v>{"1027": 100.0}</v>
      </c>
      <c r="N95" s="6" t="str">
        <f t="shared" si="27"/>
        <v>101011002</v>
      </c>
      <c r="O95" s="7">
        <v>45306</v>
      </c>
      <c r="P95" s="7" t="str">
        <f t="shared" si="28"/>
        <v/>
      </c>
      <c r="R95" s="6" t="str">
        <f t="shared" si="18"/>
        <v>{"</v>
      </c>
      <c r="S95" s="6" t="str">
        <f t="shared" si="19"/>
        <v>"</v>
      </c>
      <c r="T95" s="6" t="str">
        <f t="shared" si="20"/>
        <v xml:space="preserve">: </v>
      </c>
      <c r="U95" s="6" t="str">
        <f t="shared" si="21"/>
        <v>100.0</v>
      </c>
      <c r="V95" s="6" t="str">
        <f t="shared" si="22"/>
        <v>}</v>
      </c>
      <c r="X95" s="10" t="str">
        <f t="shared" si="29"/>
        <v/>
      </c>
      <c r="Y95" s="6" t="str">
        <f t="shared" si="30"/>
        <v>خصم ضمان أعمال</v>
      </c>
      <c r="Z95" s="6">
        <f t="shared" si="31"/>
        <v>-1</v>
      </c>
      <c r="AA95" s="29">
        <f t="shared" si="32"/>
        <v>0</v>
      </c>
    </row>
    <row r="96" spans="1:27" x14ac:dyDescent="0.2">
      <c r="A96" s="6" t="s">
        <v>794</v>
      </c>
      <c r="C96" s="7">
        <f t="shared" si="33"/>
        <v>0</v>
      </c>
      <c r="D96" s="7">
        <v>45291</v>
      </c>
      <c r="E96" s="7">
        <f t="shared" si="23"/>
        <v>45291</v>
      </c>
      <c r="F96" s="7">
        <f t="shared" si="24"/>
        <v>45291</v>
      </c>
      <c r="G96" s="6">
        <v>1004817.54</v>
      </c>
      <c r="H96" s="9">
        <f t="shared" si="25"/>
        <v>1004818</v>
      </c>
      <c r="I96" s="6" t="str">
        <f>VLOOKUP(K96,'Customers VS CC'!$A$1:$G$9999,4,FALSE)</f>
        <v>شركة بايتور السعودية العربية للانشاءات</v>
      </c>
      <c r="J96" s="6" t="str">
        <f t="shared" si="26"/>
        <v>شركة بايتور السعودية العربية للانشاءات</v>
      </c>
      <c r="K96" s="6">
        <v>10212</v>
      </c>
      <c r="L96" s="6">
        <f>VLOOKUP(K96,'CC Odoo'!$A$1:$E$998,4,FALSE)</f>
        <v>984</v>
      </c>
      <c r="M96" s="6" t="str">
        <f t="shared" si="17"/>
        <v>{"984": 100.0}</v>
      </c>
      <c r="N96" s="6" t="str">
        <f t="shared" si="27"/>
        <v>4010202</v>
      </c>
      <c r="O96" s="7">
        <v>45306</v>
      </c>
      <c r="P96" s="7">
        <f t="shared" si="28"/>
        <v>45306</v>
      </c>
      <c r="R96" s="6" t="str">
        <f t="shared" si="18"/>
        <v>{"</v>
      </c>
      <c r="S96" s="6" t="str">
        <f t="shared" si="19"/>
        <v>"</v>
      </c>
      <c r="T96" s="6" t="str">
        <f t="shared" si="20"/>
        <v xml:space="preserve">: </v>
      </c>
      <c r="U96" s="6" t="str">
        <f t="shared" si="21"/>
        <v>100.0</v>
      </c>
      <c r="V96" s="6" t="str">
        <f t="shared" si="22"/>
        <v>}</v>
      </c>
      <c r="X96" s="10" t="str">
        <f t="shared" si="29"/>
        <v>15%</v>
      </c>
      <c r="Y96" s="6" t="str">
        <f t="shared" si="30"/>
        <v>صنف لتسجيل موازنة المبيعات 2024</v>
      </c>
      <c r="Z96" s="6">
        <f t="shared" si="31"/>
        <v>1</v>
      </c>
      <c r="AA96" s="29">
        <f t="shared" si="32"/>
        <v>1004818</v>
      </c>
    </row>
    <row r="97" spans="1:27" x14ac:dyDescent="0.2">
      <c r="A97" s="6" t="s">
        <v>806</v>
      </c>
      <c r="C97" s="7" t="str">
        <f t="shared" si="33"/>
        <v/>
      </c>
      <c r="D97" s="7">
        <v>45291</v>
      </c>
      <c r="E97" s="7" t="str">
        <f t="shared" si="23"/>
        <v/>
      </c>
      <c r="F97" s="7" t="str">
        <f t="shared" si="24"/>
        <v/>
      </c>
      <c r="G97" s="6">
        <v>0</v>
      </c>
      <c r="H97" s="9">
        <f t="shared" si="25"/>
        <v>0</v>
      </c>
      <c r="I97" s="6" t="str">
        <f>VLOOKUP(K97,'Customers VS CC'!$A$1:$G$9999,4,FALSE)</f>
        <v>شركة بايتور السعودية العربية للانشاءات</v>
      </c>
      <c r="J97" s="6" t="str">
        <f t="shared" si="26"/>
        <v/>
      </c>
      <c r="K97" s="6">
        <v>10212</v>
      </c>
      <c r="L97" s="6">
        <f>VLOOKUP(K97,'CC Odoo'!$A$1:$E$998,4,FALSE)</f>
        <v>984</v>
      </c>
      <c r="M97" s="6" t="str">
        <f t="shared" si="17"/>
        <v>{"984": 100.0}</v>
      </c>
      <c r="N97" s="6" t="str">
        <f t="shared" si="27"/>
        <v>101011002</v>
      </c>
      <c r="O97" s="7">
        <v>45306</v>
      </c>
      <c r="P97" s="7" t="str">
        <f t="shared" si="28"/>
        <v/>
      </c>
      <c r="R97" s="6" t="str">
        <f t="shared" si="18"/>
        <v>{"</v>
      </c>
      <c r="S97" s="6" t="str">
        <f t="shared" si="19"/>
        <v>"</v>
      </c>
      <c r="T97" s="6" t="str">
        <f t="shared" si="20"/>
        <v xml:space="preserve">: </v>
      </c>
      <c r="U97" s="6" t="str">
        <f t="shared" si="21"/>
        <v>100.0</v>
      </c>
      <c r="V97" s="6" t="str">
        <f t="shared" si="22"/>
        <v>}</v>
      </c>
      <c r="X97" s="10" t="str">
        <f t="shared" si="29"/>
        <v/>
      </c>
      <c r="Y97" s="6" t="str">
        <f t="shared" si="30"/>
        <v>خصم ضمان أعمال</v>
      </c>
      <c r="Z97" s="6">
        <f t="shared" si="31"/>
        <v>-1</v>
      </c>
      <c r="AA97" s="29">
        <f t="shared" si="32"/>
        <v>0</v>
      </c>
    </row>
    <row r="98" spans="1:27" x14ac:dyDescent="0.2">
      <c r="A98" s="6" t="s">
        <v>795</v>
      </c>
      <c r="C98" s="7" t="str">
        <f t="shared" si="33"/>
        <v/>
      </c>
      <c r="D98" s="7">
        <v>45291</v>
      </c>
      <c r="E98" s="7" t="str">
        <f t="shared" si="23"/>
        <v/>
      </c>
      <c r="F98" s="7" t="str">
        <f t="shared" si="24"/>
        <v/>
      </c>
      <c r="G98" s="6">
        <v>0</v>
      </c>
      <c r="H98" s="9">
        <f t="shared" si="25"/>
        <v>0</v>
      </c>
      <c r="I98" s="6" t="str">
        <f>VLOOKUP(K98,'Customers VS CC'!$A$1:$G$9999,4,FALSE)</f>
        <v>شركة بايتور السعودية العربية للانشاءات</v>
      </c>
      <c r="J98" s="6" t="str">
        <f t="shared" si="26"/>
        <v/>
      </c>
      <c r="K98" s="6">
        <v>10212</v>
      </c>
      <c r="L98" s="6">
        <f>VLOOKUP(K98,'CC Odoo'!$A$1:$E$998,4,FALSE)</f>
        <v>984</v>
      </c>
      <c r="M98" s="6" t="str">
        <f t="shared" si="17"/>
        <v>{"984": 100.0}</v>
      </c>
      <c r="N98" s="6" t="str">
        <f t="shared" si="27"/>
        <v>101011002</v>
      </c>
      <c r="O98" s="7">
        <v>45306</v>
      </c>
      <c r="P98" s="7" t="str">
        <f t="shared" si="28"/>
        <v/>
      </c>
      <c r="R98" s="6" t="str">
        <f t="shared" si="18"/>
        <v>{"</v>
      </c>
      <c r="S98" s="6" t="str">
        <f t="shared" si="19"/>
        <v>"</v>
      </c>
      <c r="T98" s="6" t="str">
        <f t="shared" si="20"/>
        <v xml:space="preserve">: </v>
      </c>
      <c r="U98" s="6" t="str">
        <f t="shared" si="21"/>
        <v>100.0</v>
      </c>
      <c r="V98" s="6" t="str">
        <f t="shared" si="22"/>
        <v>}</v>
      </c>
      <c r="X98" s="10" t="str">
        <f t="shared" si="29"/>
        <v/>
      </c>
      <c r="Y98" s="6" t="str">
        <f t="shared" si="30"/>
        <v>خصم ضمان أعمال</v>
      </c>
      <c r="Z98" s="6">
        <f t="shared" si="31"/>
        <v>-1</v>
      </c>
      <c r="AA98" s="29">
        <f t="shared" si="32"/>
        <v>0</v>
      </c>
    </row>
    <row r="99" spans="1:27" x14ac:dyDescent="0.2">
      <c r="A99" s="6" t="s">
        <v>796</v>
      </c>
      <c r="C99" s="7" t="str">
        <f t="shared" si="33"/>
        <v/>
      </c>
      <c r="D99" s="7">
        <v>45291</v>
      </c>
      <c r="E99" s="7" t="str">
        <f t="shared" si="23"/>
        <v/>
      </c>
      <c r="F99" s="7" t="str">
        <f t="shared" si="24"/>
        <v/>
      </c>
      <c r="G99" s="6">
        <v>50240.88</v>
      </c>
      <c r="H99" s="9">
        <f t="shared" si="25"/>
        <v>50241</v>
      </c>
      <c r="I99" s="6" t="str">
        <f>VLOOKUP(K99,'Customers VS CC'!$A$1:$G$9999,4,FALSE)</f>
        <v>شركة بايتور السعودية العربية للانشاءات</v>
      </c>
      <c r="J99" s="6" t="str">
        <f t="shared" si="26"/>
        <v/>
      </c>
      <c r="K99" s="6">
        <v>10212</v>
      </c>
      <c r="L99" s="6">
        <f>VLOOKUP(K99,'CC Odoo'!$A$1:$E$998,4,FALSE)</f>
        <v>984</v>
      </c>
      <c r="M99" s="6" t="str">
        <f t="shared" si="17"/>
        <v>{"984": 100.0}</v>
      </c>
      <c r="N99" s="6" t="str">
        <f t="shared" si="27"/>
        <v>2010306</v>
      </c>
      <c r="O99" s="7">
        <v>45306</v>
      </c>
      <c r="P99" s="7" t="str">
        <f t="shared" si="28"/>
        <v/>
      </c>
      <c r="R99" s="6" t="str">
        <f t="shared" si="18"/>
        <v>{"</v>
      </c>
      <c r="S99" s="6" t="str">
        <f t="shared" si="19"/>
        <v>"</v>
      </c>
      <c r="T99" s="6" t="str">
        <f t="shared" si="20"/>
        <v xml:space="preserve">: </v>
      </c>
      <c r="U99" s="6" t="str">
        <f t="shared" si="21"/>
        <v>100.0</v>
      </c>
      <c r="V99" s="6" t="str">
        <f t="shared" si="22"/>
        <v>}</v>
      </c>
      <c r="X99" s="10" t="str">
        <f t="shared" si="29"/>
        <v>5%</v>
      </c>
      <c r="Y99" s="6" t="str">
        <f t="shared" si="30"/>
        <v>خصم دفعة مقدمة</v>
      </c>
      <c r="Z99" s="6">
        <f t="shared" si="31"/>
        <v>-1</v>
      </c>
      <c r="AA99" s="29">
        <f t="shared" si="32"/>
        <v>-50241</v>
      </c>
    </row>
    <row r="100" spans="1:27" x14ac:dyDescent="0.2">
      <c r="A100" s="6" t="s">
        <v>794</v>
      </c>
      <c r="C100" s="7">
        <f t="shared" si="33"/>
        <v>0</v>
      </c>
      <c r="D100" s="7">
        <v>45291</v>
      </c>
      <c r="E100" s="7">
        <f t="shared" si="23"/>
        <v>45291</v>
      </c>
      <c r="F100" s="7">
        <f t="shared" si="24"/>
        <v>45291</v>
      </c>
      <c r="G100" s="6">
        <v>1065339.56</v>
      </c>
      <c r="H100" s="9">
        <f t="shared" si="25"/>
        <v>1065340</v>
      </c>
      <c r="I100" s="6" t="str">
        <f>VLOOKUP(K100,'Customers VS CC'!$A$1:$G$9999,4,FALSE)</f>
        <v>شركة بايتور السعودية العربية للانشاءات</v>
      </c>
      <c r="J100" s="6" t="str">
        <f t="shared" si="26"/>
        <v>شركة بايتور السعودية العربية للانشاءات</v>
      </c>
      <c r="K100" s="6">
        <v>10190</v>
      </c>
      <c r="L100" s="6">
        <f>VLOOKUP(K100,'CC Odoo'!$A$1:$E$998,4,FALSE)</f>
        <v>962</v>
      </c>
      <c r="M100" s="6" t="str">
        <f t="shared" si="17"/>
        <v>{"962": 100.0}</v>
      </c>
      <c r="N100" s="6" t="str">
        <f t="shared" si="27"/>
        <v>4010202</v>
      </c>
      <c r="O100" s="7">
        <v>45321</v>
      </c>
      <c r="P100" s="7">
        <f t="shared" si="28"/>
        <v>45321</v>
      </c>
      <c r="R100" s="6" t="str">
        <f t="shared" si="18"/>
        <v>{"</v>
      </c>
      <c r="S100" s="6" t="str">
        <f t="shared" si="19"/>
        <v>"</v>
      </c>
      <c r="T100" s="6" t="str">
        <f t="shared" si="20"/>
        <v xml:space="preserve">: </v>
      </c>
      <c r="U100" s="6" t="str">
        <f t="shared" si="21"/>
        <v>100.0</v>
      </c>
      <c r="V100" s="6" t="str">
        <f t="shared" si="22"/>
        <v>}</v>
      </c>
      <c r="X100" s="10" t="str">
        <f t="shared" si="29"/>
        <v>15%</v>
      </c>
      <c r="Y100" s="6" t="str">
        <f t="shared" si="30"/>
        <v>صنف لتسجيل موازنة المبيعات 2024</v>
      </c>
      <c r="Z100" s="6">
        <f t="shared" si="31"/>
        <v>1</v>
      </c>
      <c r="AA100" s="29">
        <f t="shared" si="32"/>
        <v>1065340</v>
      </c>
    </row>
    <row r="101" spans="1:27" x14ac:dyDescent="0.2">
      <c r="A101" s="6" t="s">
        <v>795</v>
      </c>
      <c r="C101" s="7" t="str">
        <f t="shared" si="33"/>
        <v/>
      </c>
      <c r="D101" s="7">
        <v>45291</v>
      </c>
      <c r="E101" s="7" t="str">
        <f t="shared" si="23"/>
        <v/>
      </c>
      <c r="F101" s="7" t="str">
        <f t="shared" si="24"/>
        <v/>
      </c>
      <c r="G101" s="6">
        <v>0</v>
      </c>
      <c r="H101" s="9">
        <f t="shared" si="25"/>
        <v>0</v>
      </c>
      <c r="I101" s="6" t="str">
        <f>VLOOKUP(K101,'Customers VS CC'!$A$1:$G$9999,4,FALSE)</f>
        <v>شركة بايتور السعودية العربية للانشاءات</v>
      </c>
      <c r="J101" s="6" t="str">
        <f t="shared" si="26"/>
        <v/>
      </c>
      <c r="K101" s="6">
        <v>10190</v>
      </c>
      <c r="L101" s="6">
        <f>VLOOKUP(K101,'CC Odoo'!$A$1:$E$998,4,FALSE)</f>
        <v>962</v>
      </c>
      <c r="M101" s="6" t="str">
        <f t="shared" si="17"/>
        <v>{"962": 100.0}</v>
      </c>
      <c r="N101" s="6" t="str">
        <f t="shared" si="27"/>
        <v>101011002</v>
      </c>
      <c r="O101" s="7">
        <v>45321</v>
      </c>
      <c r="P101" s="7" t="str">
        <f t="shared" si="28"/>
        <v/>
      </c>
      <c r="R101" s="6" t="str">
        <f t="shared" si="18"/>
        <v>{"</v>
      </c>
      <c r="S101" s="6" t="str">
        <f t="shared" si="19"/>
        <v>"</v>
      </c>
      <c r="T101" s="6" t="str">
        <f t="shared" si="20"/>
        <v xml:space="preserve">: </v>
      </c>
      <c r="U101" s="6" t="str">
        <f t="shared" si="21"/>
        <v>100.0</v>
      </c>
      <c r="V101" s="6" t="str">
        <f t="shared" si="22"/>
        <v>}</v>
      </c>
      <c r="X101" s="10" t="str">
        <f t="shared" si="29"/>
        <v/>
      </c>
      <c r="Y101" s="6" t="str">
        <f t="shared" si="30"/>
        <v>خصم ضمان أعمال</v>
      </c>
      <c r="Z101" s="6">
        <f t="shared" si="31"/>
        <v>-1</v>
      </c>
      <c r="AA101" s="29">
        <f t="shared" si="32"/>
        <v>0</v>
      </c>
    </row>
    <row r="102" spans="1:27" x14ac:dyDescent="0.2">
      <c r="A102" s="6" t="s">
        <v>796</v>
      </c>
      <c r="C102" s="7" t="str">
        <f t="shared" si="33"/>
        <v/>
      </c>
      <c r="D102" s="7">
        <v>45291</v>
      </c>
      <c r="E102" s="7" t="str">
        <f t="shared" si="23"/>
        <v/>
      </c>
      <c r="F102" s="7" t="str">
        <f t="shared" si="24"/>
        <v/>
      </c>
      <c r="G102" s="6">
        <v>53266.98</v>
      </c>
      <c r="H102" s="9">
        <f t="shared" si="25"/>
        <v>53267</v>
      </c>
      <c r="I102" s="6" t="str">
        <f>VLOOKUP(K102,'Customers VS CC'!$A$1:$G$9999,4,FALSE)</f>
        <v>شركة بايتور السعودية العربية للانشاءات</v>
      </c>
      <c r="J102" s="6" t="str">
        <f t="shared" si="26"/>
        <v/>
      </c>
      <c r="K102" s="6">
        <v>10190</v>
      </c>
      <c r="L102" s="6">
        <f>VLOOKUP(K102,'CC Odoo'!$A$1:$E$998,4,FALSE)</f>
        <v>962</v>
      </c>
      <c r="M102" s="6" t="str">
        <f t="shared" si="17"/>
        <v>{"962": 100.0}</v>
      </c>
      <c r="N102" s="6" t="str">
        <f t="shared" si="27"/>
        <v>2010306</v>
      </c>
      <c r="O102" s="7">
        <v>45321</v>
      </c>
      <c r="P102" s="7" t="str">
        <f t="shared" si="28"/>
        <v/>
      </c>
      <c r="R102" s="6" t="str">
        <f t="shared" si="18"/>
        <v>{"</v>
      </c>
      <c r="S102" s="6" t="str">
        <f t="shared" si="19"/>
        <v>"</v>
      </c>
      <c r="T102" s="6" t="str">
        <f t="shared" si="20"/>
        <v xml:space="preserve">: </v>
      </c>
      <c r="U102" s="6" t="str">
        <f t="shared" si="21"/>
        <v>100.0</v>
      </c>
      <c r="V102" s="6" t="str">
        <f t="shared" si="22"/>
        <v>}</v>
      </c>
      <c r="X102" s="10" t="str">
        <f t="shared" si="29"/>
        <v>5%</v>
      </c>
      <c r="Y102" s="6" t="str">
        <f t="shared" si="30"/>
        <v>خصم دفعة مقدمة</v>
      </c>
      <c r="Z102" s="6">
        <f t="shared" si="31"/>
        <v>-1</v>
      </c>
      <c r="AA102" s="29">
        <f t="shared" si="32"/>
        <v>-53267</v>
      </c>
    </row>
    <row r="103" spans="1:27" x14ac:dyDescent="0.2">
      <c r="A103" s="6" t="s">
        <v>794</v>
      </c>
      <c r="C103" s="7">
        <f t="shared" si="33"/>
        <v>0</v>
      </c>
      <c r="D103" s="7">
        <v>45291</v>
      </c>
      <c r="E103" s="7">
        <f t="shared" si="23"/>
        <v>45291</v>
      </c>
      <c r="F103" s="7">
        <f t="shared" si="24"/>
        <v>45291</v>
      </c>
      <c r="G103" s="6">
        <v>750161.4</v>
      </c>
      <c r="H103" s="9">
        <f t="shared" si="25"/>
        <v>750161</v>
      </c>
      <c r="I103" s="6" t="str">
        <f>VLOOKUP(K103,'Customers VS CC'!$A$1:$G$9999,4,FALSE)</f>
        <v>شركة محمد محمد الراشد للتجارة والمقاولات</v>
      </c>
      <c r="J103" s="6" t="str">
        <f t="shared" si="26"/>
        <v>شركة محمد محمد الراشد للتجارة والمقاولات</v>
      </c>
      <c r="K103" s="6">
        <v>10247</v>
      </c>
      <c r="L103" s="6">
        <f>VLOOKUP(K103,'CC Odoo'!$A$1:$E$998,4,FALSE)</f>
        <v>1019</v>
      </c>
      <c r="M103" s="6" t="str">
        <f t="shared" si="17"/>
        <v>{"1019": 100.0}</v>
      </c>
      <c r="N103" s="6" t="str">
        <f t="shared" si="27"/>
        <v>4010202</v>
      </c>
      <c r="O103" s="7">
        <v>45298</v>
      </c>
      <c r="P103" s="7">
        <f t="shared" si="28"/>
        <v>45298</v>
      </c>
      <c r="R103" s="6" t="str">
        <f t="shared" si="18"/>
        <v>{"</v>
      </c>
      <c r="S103" s="6" t="str">
        <f t="shared" si="19"/>
        <v>"</v>
      </c>
      <c r="T103" s="6" t="str">
        <f t="shared" si="20"/>
        <v xml:space="preserve">: </v>
      </c>
      <c r="U103" s="6" t="str">
        <f t="shared" si="21"/>
        <v>100.0</v>
      </c>
      <c r="V103" s="6" t="str">
        <f t="shared" si="22"/>
        <v>}</v>
      </c>
      <c r="X103" s="10" t="str">
        <f t="shared" si="29"/>
        <v>15%</v>
      </c>
      <c r="Y103" s="6" t="str">
        <f t="shared" si="30"/>
        <v>صنف لتسجيل موازنة المبيعات 2024</v>
      </c>
      <c r="Z103" s="6">
        <f t="shared" si="31"/>
        <v>1</v>
      </c>
      <c r="AA103" s="29">
        <f t="shared" si="32"/>
        <v>750161</v>
      </c>
    </row>
    <row r="104" spans="1:27" x14ac:dyDescent="0.2">
      <c r="A104" s="6" t="s">
        <v>795</v>
      </c>
      <c r="C104" s="7" t="str">
        <f t="shared" si="33"/>
        <v/>
      </c>
      <c r="D104" s="7">
        <v>45291</v>
      </c>
      <c r="E104" s="7" t="str">
        <f t="shared" si="23"/>
        <v/>
      </c>
      <c r="F104" s="7" t="str">
        <f t="shared" si="24"/>
        <v/>
      </c>
      <c r="G104" s="6">
        <v>150032.28</v>
      </c>
      <c r="H104" s="9">
        <f t="shared" si="25"/>
        <v>150032</v>
      </c>
      <c r="I104" s="6" t="str">
        <f>VLOOKUP(K104,'Customers VS CC'!$A$1:$G$9999,4,FALSE)</f>
        <v>شركة محمد محمد الراشد للتجارة والمقاولات</v>
      </c>
      <c r="J104" s="6" t="str">
        <f t="shared" si="26"/>
        <v/>
      </c>
      <c r="K104" s="6">
        <v>10247</v>
      </c>
      <c r="L104" s="6">
        <f>VLOOKUP(K104,'CC Odoo'!$A$1:$E$998,4,FALSE)</f>
        <v>1019</v>
      </c>
      <c r="M104" s="6" t="str">
        <f t="shared" si="17"/>
        <v>{"1019": 100.0}</v>
      </c>
      <c r="N104" s="6" t="str">
        <f t="shared" si="27"/>
        <v>101011002</v>
      </c>
      <c r="O104" s="7">
        <v>45298</v>
      </c>
      <c r="P104" s="7" t="str">
        <f t="shared" si="28"/>
        <v/>
      </c>
      <c r="R104" s="6" t="str">
        <f t="shared" si="18"/>
        <v>{"</v>
      </c>
      <c r="S104" s="6" t="str">
        <f t="shared" si="19"/>
        <v>"</v>
      </c>
      <c r="T104" s="6" t="str">
        <f t="shared" si="20"/>
        <v xml:space="preserve">: </v>
      </c>
      <c r="U104" s="6" t="str">
        <f t="shared" si="21"/>
        <v>100.0</v>
      </c>
      <c r="V104" s="6" t="str">
        <f t="shared" si="22"/>
        <v>}</v>
      </c>
      <c r="X104" s="10" t="str">
        <f t="shared" si="29"/>
        <v/>
      </c>
      <c r="Y104" s="6" t="str">
        <f t="shared" si="30"/>
        <v>خصم ضمان أعمال</v>
      </c>
      <c r="Z104" s="6">
        <f t="shared" si="31"/>
        <v>-1</v>
      </c>
      <c r="AA104" s="29">
        <f t="shared" si="32"/>
        <v>-150032</v>
      </c>
    </row>
    <row r="105" spans="1:27" x14ac:dyDescent="0.2">
      <c r="A105" s="6" t="s">
        <v>796</v>
      </c>
      <c r="C105" s="7" t="str">
        <f t="shared" si="33"/>
        <v/>
      </c>
      <c r="D105" s="7">
        <v>45291</v>
      </c>
      <c r="E105" s="7" t="str">
        <f t="shared" si="23"/>
        <v/>
      </c>
      <c r="F105" s="7" t="str">
        <f t="shared" si="24"/>
        <v/>
      </c>
      <c r="G105" s="6">
        <v>75016.14</v>
      </c>
      <c r="H105" s="9">
        <f t="shared" si="25"/>
        <v>75016</v>
      </c>
      <c r="I105" s="6" t="str">
        <f>VLOOKUP(K105,'Customers VS CC'!$A$1:$G$9999,4,FALSE)</f>
        <v>شركة محمد محمد الراشد للتجارة والمقاولات</v>
      </c>
      <c r="J105" s="6" t="str">
        <f t="shared" si="26"/>
        <v/>
      </c>
      <c r="K105" s="6">
        <v>10247</v>
      </c>
      <c r="L105" s="6">
        <f>VLOOKUP(K105,'CC Odoo'!$A$1:$E$998,4,FALSE)</f>
        <v>1019</v>
      </c>
      <c r="M105" s="6" t="str">
        <f t="shared" si="17"/>
        <v>{"1019": 100.0}</v>
      </c>
      <c r="N105" s="6" t="str">
        <f t="shared" si="27"/>
        <v>2010306</v>
      </c>
      <c r="O105" s="7">
        <v>45298</v>
      </c>
      <c r="P105" s="7" t="str">
        <f t="shared" si="28"/>
        <v/>
      </c>
      <c r="R105" s="6" t="str">
        <f t="shared" si="18"/>
        <v>{"</v>
      </c>
      <c r="S105" s="6" t="str">
        <f t="shared" si="19"/>
        <v>"</v>
      </c>
      <c r="T105" s="6" t="str">
        <f t="shared" si="20"/>
        <v xml:space="preserve">: </v>
      </c>
      <c r="U105" s="6" t="str">
        <f t="shared" si="21"/>
        <v>100.0</v>
      </c>
      <c r="V105" s="6" t="str">
        <f t="shared" si="22"/>
        <v>}</v>
      </c>
      <c r="X105" s="10" t="str">
        <f t="shared" si="29"/>
        <v>5%</v>
      </c>
      <c r="Y105" s="6" t="str">
        <f t="shared" si="30"/>
        <v>خصم دفعة مقدمة</v>
      </c>
      <c r="Z105" s="6">
        <f t="shared" si="31"/>
        <v>-1</v>
      </c>
      <c r="AA105" s="29">
        <f t="shared" si="32"/>
        <v>-75016</v>
      </c>
    </row>
    <row r="106" spans="1:27" x14ac:dyDescent="0.2">
      <c r="A106" s="6" t="s">
        <v>794</v>
      </c>
      <c r="C106" s="7">
        <f t="shared" si="33"/>
        <v>0</v>
      </c>
      <c r="D106" s="7">
        <v>45291</v>
      </c>
      <c r="E106" s="7">
        <f t="shared" si="23"/>
        <v>45291</v>
      </c>
      <c r="F106" s="7">
        <f t="shared" si="24"/>
        <v>45291</v>
      </c>
      <c r="G106" s="6">
        <v>215164.09</v>
      </c>
      <c r="H106" s="9">
        <f t="shared" si="25"/>
        <v>215164</v>
      </c>
      <c r="I106" s="6" t="str">
        <f>VLOOKUP(K106,'Customers VS CC'!$A$1:$G$9999,4,FALSE)</f>
        <v>شركة نسما للصناعات المتحدة</v>
      </c>
      <c r="J106" s="6" t="str">
        <f t="shared" si="26"/>
        <v>شركة نسما للصناعات المتحدة</v>
      </c>
      <c r="K106" s="6">
        <v>10251</v>
      </c>
      <c r="L106" s="6">
        <f>VLOOKUP(K106,'CC Odoo'!$A$1:$E$998,4,FALSE)</f>
        <v>1023</v>
      </c>
      <c r="M106" s="6" t="str">
        <f t="shared" si="17"/>
        <v>{"1023": 100.0}</v>
      </c>
      <c r="N106" s="6" t="str">
        <f t="shared" si="27"/>
        <v>4010202</v>
      </c>
      <c r="O106" s="7">
        <v>45381</v>
      </c>
      <c r="P106" s="7">
        <f t="shared" si="28"/>
        <v>45381</v>
      </c>
      <c r="R106" s="6" t="str">
        <f t="shared" si="18"/>
        <v>{"</v>
      </c>
      <c r="S106" s="6" t="str">
        <f t="shared" si="19"/>
        <v>"</v>
      </c>
      <c r="T106" s="6" t="str">
        <f t="shared" si="20"/>
        <v xml:space="preserve">: </v>
      </c>
      <c r="U106" s="6" t="str">
        <f t="shared" si="21"/>
        <v>100.0</v>
      </c>
      <c r="V106" s="6" t="str">
        <f t="shared" si="22"/>
        <v>}</v>
      </c>
      <c r="X106" s="10" t="str">
        <f t="shared" si="29"/>
        <v>15%</v>
      </c>
      <c r="Y106" s="6" t="str">
        <f t="shared" si="30"/>
        <v>صنف لتسجيل موازنة المبيعات 2024</v>
      </c>
      <c r="Z106" s="6">
        <f t="shared" si="31"/>
        <v>1</v>
      </c>
      <c r="AA106" s="29">
        <f t="shared" si="32"/>
        <v>215164</v>
      </c>
    </row>
    <row r="107" spans="1:27" x14ac:dyDescent="0.2">
      <c r="A107" s="6" t="s">
        <v>795</v>
      </c>
      <c r="C107" s="7" t="str">
        <f t="shared" si="33"/>
        <v/>
      </c>
      <c r="D107" s="7">
        <v>45291</v>
      </c>
      <c r="E107" s="7" t="str">
        <f t="shared" si="23"/>
        <v/>
      </c>
      <c r="F107" s="7" t="str">
        <f t="shared" si="24"/>
        <v/>
      </c>
      <c r="G107" s="6">
        <v>8477.4699999999993</v>
      </c>
      <c r="H107" s="9">
        <f t="shared" si="25"/>
        <v>8477</v>
      </c>
      <c r="I107" s="6" t="str">
        <f>VLOOKUP(K107,'Customers VS CC'!$A$1:$G$9999,4,FALSE)</f>
        <v>شركة نسما للصناعات المتحدة</v>
      </c>
      <c r="J107" s="6" t="str">
        <f t="shared" si="26"/>
        <v/>
      </c>
      <c r="K107" s="6">
        <v>10251</v>
      </c>
      <c r="L107" s="6">
        <f>VLOOKUP(K107,'CC Odoo'!$A$1:$E$998,4,FALSE)</f>
        <v>1023</v>
      </c>
      <c r="M107" s="6" t="str">
        <f t="shared" si="17"/>
        <v>{"1023": 100.0}</v>
      </c>
      <c r="N107" s="6" t="str">
        <f t="shared" si="27"/>
        <v>101011002</v>
      </c>
      <c r="O107" s="7">
        <v>45381</v>
      </c>
      <c r="P107" s="7" t="str">
        <f t="shared" si="28"/>
        <v/>
      </c>
      <c r="R107" s="6" t="str">
        <f t="shared" si="18"/>
        <v>{"</v>
      </c>
      <c r="S107" s="6" t="str">
        <f t="shared" si="19"/>
        <v>"</v>
      </c>
      <c r="T107" s="6" t="str">
        <f t="shared" si="20"/>
        <v xml:space="preserve">: </v>
      </c>
      <c r="U107" s="6" t="str">
        <f t="shared" si="21"/>
        <v>100.0</v>
      </c>
      <c r="V107" s="6" t="str">
        <f t="shared" si="22"/>
        <v>}</v>
      </c>
      <c r="X107" s="10" t="str">
        <f t="shared" si="29"/>
        <v/>
      </c>
      <c r="Y107" s="6" t="str">
        <f t="shared" si="30"/>
        <v>خصم ضمان أعمال</v>
      </c>
      <c r="Z107" s="6">
        <f t="shared" si="31"/>
        <v>-1</v>
      </c>
      <c r="AA107" s="29">
        <f t="shared" si="32"/>
        <v>-8477</v>
      </c>
    </row>
    <row r="108" spans="1:27" x14ac:dyDescent="0.2">
      <c r="A108" s="6" t="s">
        <v>796</v>
      </c>
      <c r="C108" s="7" t="str">
        <f t="shared" si="33"/>
        <v/>
      </c>
      <c r="D108" s="7">
        <v>45291</v>
      </c>
      <c r="E108" s="7" t="str">
        <f t="shared" si="23"/>
        <v/>
      </c>
      <c r="F108" s="7" t="str">
        <f t="shared" si="24"/>
        <v/>
      </c>
      <c r="G108" s="6">
        <v>10758.2</v>
      </c>
      <c r="H108" s="9">
        <f t="shared" si="25"/>
        <v>10758</v>
      </c>
      <c r="I108" s="6" t="str">
        <f>VLOOKUP(K108,'Customers VS CC'!$A$1:$G$9999,4,FALSE)</f>
        <v>شركة نسما للصناعات المتحدة</v>
      </c>
      <c r="J108" s="6" t="str">
        <f t="shared" si="26"/>
        <v/>
      </c>
      <c r="K108" s="6">
        <v>10251</v>
      </c>
      <c r="L108" s="6">
        <f>VLOOKUP(K108,'CC Odoo'!$A$1:$E$998,4,FALSE)</f>
        <v>1023</v>
      </c>
      <c r="M108" s="6" t="str">
        <f t="shared" si="17"/>
        <v>{"1023": 100.0}</v>
      </c>
      <c r="N108" s="6" t="str">
        <f t="shared" si="27"/>
        <v>2010306</v>
      </c>
      <c r="O108" s="7">
        <v>45381</v>
      </c>
      <c r="P108" s="7" t="str">
        <f t="shared" si="28"/>
        <v/>
      </c>
      <c r="R108" s="6" t="str">
        <f t="shared" si="18"/>
        <v>{"</v>
      </c>
      <c r="S108" s="6" t="str">
        <f t="shared" si="19"/>
        <v>"</v>
      </c>
      <c r="T108" s="6" t="str">
        <f t="shared" si="20"/>
        <v xml:space="preserve">: </v>
      </c>
      <c r="U108" s="6" t="str">
        <f t="shared" si="21"/>
        <v>100.0</v>
      </c>
      <c r="V108" s="6" t="str">
        <f t="shared" si="22"/>
        <v>}</v>
      </c>
      <c r="X108" s="10" t="str">
        <f t="shared" si="29"/>
        <v>5%</v>
      </c>
      <c r="Y108" s="6" t="str">
        <f t="shared" si="30"/>
        <v>خصم دفعة مقدمة</v>
      </c>
      <c r="Z108" s="6">
        <f t="shared" si="31"/>
        <v>-1</v>
      </c>
      <c r="AA108" s="29">
        <f t="shared" si="32"/>
        <v>-10758</v>
      </c>
    </row>
    <row r="109" spans="1:27" x14ac:dyDescent="0.2">
      <c r="A109" s="6" t="s">
        <v>794</v>
      </c>
      <c r="C109" s="7">
        <f t="shared" si="33"/>
        <v>0</v>
      </c>
      <c r="D109" s="7">
        <v>45291</v>
      </c>
      <c r="E109" s="7">
        <f t="shared" si="23"/>
        <v>45291</v>
      </c>
      <c r="F109" s="7">
        <f t="shared" si="24"/>
        <v>45291</v>
      </c>
      <c r="G109" s="6">
        <v>945640.95</v>
      </c>
      <c r="H109" s="9">
        <f t="shared" si="25"/>
        <v>945641</v>
      </c>
      <c r="I109" s="6" t="str">
        <f>VLOOKUP(K109,'Customers VS CC'!$A$1:$G$9999,4,FALSE)</f>
        <v>شركة الخريجى للتجارة و المقاولات</v>
      </c>
      <c r="J109" s="6" t="str">
        <f t="shared" si="26"/>
        <v>شركة الخريجى للتجارة و المقاولات</v>
      </c>
      <c r="K109" s="6">
        <v>10239</v>
      </c>
      <c r="L109" s="6">
        <f>VLOOKUP(K109,'CC Odoo'!$A$1:$E$998,4,FALSE)</f>
        <v>1011</v>
      </c>
      <c r="M109" s="6" t="str">
        <f t="shared" si="17"/>
        <v>{"1011": 100.0}</v>
      </c>
      <c r="N109" s="6" t="str">
        <f t="shared" si="27"/>
        <v>4010202</v>
      </c>
      <c r="O109" s="7">
        <v>45321</v>
      </c>
      <c r="P109" s="7">
        <f t="shared" si="28"/>
        <v>45321</v>
      </c>
      <c r="R109" s="6" t="str">
        <f t="shared" si="18"/>
        <v>{"</v>
      </c>
      <c r="S109" s="6" t="str">
        <f t="shared" si="19"/>
        <v>"</v>
      </c>
      <c r="T109" s="6" t="str">
        <f t="shared" si="20"/>
        <v xml:space="preserve">: </v>
      </c>
      <c r="U109" s="6" t="str">
        <f t="shared" si="21"/>
        <v>100.0</v>
      </c>
      <c r="V109" s="6" t="str">
        <f t="shared" si="22"/>
        <v>}</v>
      </c>
      <c r="X109" s="10" t="str">
        <f t="shared" si="29"/>
        <v>15%</v>
      </c>
      <c r="Y109" s="6" t="str">
        <f t="shared" si="30"/>
        <v>صنف لتسجيل موازنة المبيعات 2024</v>
      </c>
      <c r="Z109" s="6">
        <f t="shared" si="31"/>
        <v>1</v>
      </c>
      <c r="AA109" s="29">
        <f t="shared" si="32"/>
        <v>945641</v>
      </c>
    </row>
    <row r="110" spans="1:27" x14ac:dyDescent="0.2">
      <c r="A110" s="6" t="s">
        <v>795</v>
      </c>
      <c r="C110" s="7" t="str">
        <f t="shared" si="33"/>
        <v/>
      </c>
      <c r="D110" s="7">
        <v>45291</v>
      </c>
      <c r="E110" s="7" t="str">
        <f t="shared" si="23"/>
        <v/>
      </c>
      <c r="F110" s="7" t="str">
        <f t="shared" si="24"/>
        <v/>
      </c>
      <c r="G110" s="6">
        <v>236410.23999999999</v>
      </c>
      <c r="H110" s="9">
        <f t="shared" si="25"/>
        <v>236410</v>
      </c>
      <c r="I110" s="6" t="str">
        <f>VLOOKUP(K110,'Customers VS CC'!$A$1:$G$9999,4,FALSE)</f>
        <v>شركة الخريجى للتجارة و المقاولات</v>
      </c>
      <c r="J110" s="6" t="str">
        <f t="shared" si="26"/>
        <v/>
      </c>
      <c r="K110" s="6">
        <v>10239</v>
      </c>
      <c r="L110" s="6">
        <f>VLOOKUP(K110,'CC Odoo'!$A$1:$E$998,4,FALSE)</f>
        <v>1011</v>
      </c>
      <c r="M110" s="6" t="str">
        <f t="shared" si="17"/>
        <v>{"1011": 100.0}</v>
      </c>
      <c r="N110" s="6" t="str">
        <f t="shared" si="27"/>
        <v>101011002</v>
      </c>
      <c r="O110" s="7">
        <v>45321</v>
      </c>
      <c r="P110" s="7" t="str">
        <f t="shared" si="28"/>
        <v/>
      </c>
      <c r="R110" s="6" t="str">
        <f t="shared" si="18"/>
        <v>{"</v>
      </c>
      <c r="S110" s="6" t="str">
        <f t="shared" si="19"/>
        <v>"</v>
      </c>
      <c r="T110" s="6" t="str">
        <f t="shared" si="20"/>
        <v xml:space="preserve">: </v>
      </c>
      <c r="U110" s="6" t="str">
        <f t="shared" si="21"/>
        <v>100.0</v>
      </c>
      <c r="V110" s="6" t="str">
        <f t="shared" si="22"/>
        <v>}</v>
      </c>
      <c r="X110" s="10" t="str">
        <f t="shared" si="29"/>
        <v/>
      </c>
      <c r="Y110" s="6" t="str">
        <f t="shared" si="30"/>
        <v>خصم ضمان أعمال</v>
      </c>
      <c r="Z110" s="6">
        <f t="shared" si="31"/>
        <v>-1</v>
      </c>
      <c r="AA110" s="29">
        <f t="shared" si="32"/>
        <v>-236410</v>
      </c>
    </row>
    <row r="111" spans="1:27" x14ac:dyDescent="0.2">
      <c r="A111" s="6" t="s">
        <v>796</v>
      </c>
      <c r="C111" s="7" t="str">
        <f t="shared" si="33"/>
        <v/>
      </c>
      <c r="D111" s="7">
        <v>45291</v>
      </c>
      <c r="E111" s="7" t="str">
        <f t="shared" si="23"/>
        <v/>
      </c>
      <c r="F111" s="7" t="str">
        <f t="shared" si="24"/>
        <v/>
      </c>
      <c r="G111" s="6">
        <v>94564.1</v>
      </c>
      <c r="H111" s="9">
        <f t="shared" si="25"/>
        <v>94564</v>
      </c>
      <c r="I111" s="6" t="str">
        <f>VLOOKUP(K111,'Customers VS CC'!$A$1:$G$9999,4,FALSE)</f>
        <v>شركة الخريجى للتجارة و المقاولات</v>
      </c>
      <c r="J111" s="6" t="str">
        <f t="shared" si="26"/>
        <v/>
      </c>
      <c r="K111" s="6">
        <v>10239</v>
      </c>
      <c r="L111" s="6">
        <f>VLOOKUP(K111,'CC Odoo'!$A$1:$E$998,4,FALSE)</f>
        <v>1011</v>
      </c>
      <c r="M111" s="6" t="str">
        <f t="shared" si="17"/>
        <v>{"1011": 100.0}</v>
      </c>
      <c r="N111" s="6" t="str">
        <f t="shared" si="27"/>
        <v>2010306</v>
      </c>
      <c r="O111" s="7">
        <v>45321</v>
      </c>
      <c r="P111" s="7" t="str">
        <f t="shared" si="28"/>
        <v/>
      </c>
      <c r="R111" s="6" t="str">
        <f t="shared" si="18"/>
        <v>{"</v>
      </c>
      <c r="S111" s="6" t="str">
        <f t="shared" si="19"/>
        <v>"</v>
      </c>
      <c r="T111" s="6" t="str">
        <f t="shared" si="20"/>
        <v xml:space="preserve">: </v>
      </c>
      <c r="U111" s="6" t="str">
        <f t="shared" si="21"/>
        <v>100.0</v>
      </c>
      <c r="V111" s="6" t="str">
        <f t="shared" si="22"/>
        <v>}</v>
      </c>
      <c r="X111" s="10" t="str">
        <f t="shared" si="29"/>
        <v>5%</v>
      </c>
      <c r="Y111" s="6" t="str">
        <f t="shared" si="30"/>
        <v>خصم دفعة مقدمة</v>
      </c>
      <c r="Z111" s="6">
        <f t="shared" si="31"/>
        <v>-1</v>
      </c>
      <c r="AA111" s="29">
        <f t="shared" si="32"/>
        <v>-94564</v>
      </c>
    </row>
    <row r="112" spans="1:27" x14ac:dyDescent="0.2">
      <c r="A112" s="6" t="s">
        <v>801</v>
      </c>
      <c r="C112" s="7" t="str">
        <f t="shared" si="33"/>
        <v/>
      </c>
      <c r="D112" s="7">
        <v>45291</v>
      </c>
      <c r="E112" s="7" t="str">
        <f t="shared" si="23"/>
        <v/>
      </c>
      <c r="F112" s="7" t="str">
        <f t="shared" si="24"/>
        <v/>
      </c>
      <c r="G112" s="6">
        <v>800</v>
      </c>
      <c r="H112" s="9">
        <f t="shared" si="25"/>
        <v>800</v>
      </c>
      <c r="I112" s="6" t="str">
        <f>VLOOKUP(K112,'Customers VS CC'!$A$1:$G$9999,4,FALSE)</f>
        <v>شركة الخريجى للتجارة و المقاولات</v>
      </c>
      <c r="J112" s="6" t="str">
        <f t="shared" si="26"/>
        <v/>
      </c>
      <c r="K112" s="6">
        <v>10239</v>
      </c>
      <c r="L112" s="6">
        <f>VLOOKUP(K112,'CC Odoo'!$A$1:$E$998,4,FALSE)</f>
        <v>1011</v>
      </c>
      <c r="M112" s="6" t="str">
        <f t="shared" si="17"/>
        <v>{"1011": 100.0}</v>
      </c>
      <c r="N112" s="6" t="str">
        <f t="shared" si="27"/>
        <v>3060099</v>
      </c>
      <c r="O112" s="7">
        <v>45321</v>
      </c>
      <c r="P112" s="7" t="str">
        <f t="shared" si="28"/>
        <v/>
      </c>
      <c r="R112" s="6" t="str">
        <f t="shared" si="18"/>
        <v>{"</v>
      </c>
      <c r="S112" s="6" t="str">
        <f t="shared" si="19"/>
        <v>"</v>
      </c>
      <c r="T112" s="6" t="str">
        <f t="shared" si="20"/>
        <v xml:space="preserve">: </v>
      </c>
      <c r="U112" s="6" t="str">
        <f t="shared" si="21"/>
        <v>100.0</v>
      </c>
      <c r="V112" s="6" t="str">
        <f t="shared" si="22"/>
        <v>}</v>
      </c>
      <c r="X112" s="10" t="str">
        <f t="shared" si="29"/>
        <v/>
      </c>
      <c r="Y112" s="6" t="str">
        <f t="shared" si="30"/>
        <v>Expense</v>
      </c>
      <c r="Z112" s="6">
        <f t="shared" si="31"/>
        <v>-1</v>
      </c>
      <c r="AA112" s="29">
        <f t="shared" si="32"/>
        <v>-800</v>
      </c>
    </row>
    <row r="113" spans="1:27" x14ac:dyDescent="0.2">
      <c r="A113" s="6" t="s">
        <v>794</v>
      </c>
      <c r="C113" s="7">
        <f t="shared" si="33"/>
        <v>0</v>
      </c>
      <c r="D113" s="7">
        <v>45291</v>
      </c>
      <c r="E113" s="7">
        <f t="shared" si="23"/>
        <v>45291</v>
      </c>
      <c r="F113" s="7">
        <f t="shared" si="24"/>
        <v>45291</v>
      </c>
      <c r="G113" s="6">
        <v>371786.64</v>
      </c>
      <c r="H113" s="9">
        <f t="shared" si="25"/>
        <v>371787</v>
      </c>
      <c r="I113" s="6" t="str">
        <f>VLOOKUP(K113,'Customers VS CC'!$A$1:$G$9999,4,FALSE)</f>
        <v>شركة تحالف بكين و موبكو للمقاولات</v>
      </c>
      <c r="J113" s="6" t="str">
        <f t="shared" si="26"/>
        <v>شركة تحالف بكين و موبكو للمقاولات</v>
      </c>
      <c r="K113" s="6">
        <v>10236</v>
      </c>
      <c r="L113" s="6">
        <f>VLOOKUP(K113,'CC Odoo'!$A$1:$E$998,4,FALSE)</f>
        <v>1008</v>
      </c>
      <c r="M113" s="6" t="str">
        <f t="shared" si="17"/>
        <v>{"1008": 100.0}</v>
      </c>
      <c r="N113" s="6" t="str">
        <f t="shared" si="27"/>
        <v>4010202</v>
      </c>
      <c r="O113" s="7">
        <v>45321</v>
      </c>
      <c r="P113" s="7">
        <f t="shared" si="28"/>
        <v>45321</v>
      </c>
      <c r="R113" s="6" t="str">
        <f t="shared" si="18"/>
        <v>{"</v>
      </c>
      <c r="S113" s="6" t="str">
        <f t="shared" si="19"/>
        <v>"</v>
      </c>
      <c r="T113" s="6" t="str">
        <f t="shared" si="20"/>
        <v xml:space="preserve">: </v>
      </c>
      <c r="U113" s="6" t="str">
        <f t="shared" si="21"/>
        <v>100.0</v>
      </c>
      <c r="V113" s="6" t="str">
        <f t="shared" si="22"/>
        <v>}</v>
      </c>
      <c r="X113" s="10" t="str">
        <f t="shared" si="29"/>
        <v>15%</v>
      </c>
      <c r="Y113" s="6" t="str">
        <f t="shared" si="30"/>
        <v>صنف لتسجيل موازنة المبيعات 2024</v>
      </c>
      <c r="Z113" s="6">
        <f t="shared" si="31"/>
        <v>1</v>
      </c>
      <c r="AA113" s="29">
        <f t="shared" si="32"/>
        <v>371787</v>
      </c>
    </row>
    <row r="114" spans="1:27" x14ac:dyDescent="0.2">
      <c r="A114" s="6" t="s">
        <v>795</v>
      </c>
      <c r="C114" s="7" t="str">
        <f t="shared" si="33"/>
        <v/>
      </c>
      <c r="D114" s="7">
        <v>45291</v>
      </c>
      <c r="E114" s="7" t="str">
        <f t="shared" si="23"/>
        <v/>
      </c>
      <c r="F114" s="7" t="str">
        <f t="shared" si="24"/>
        <v/>
      </c>
      <c r="G114" s="6">
        <v>92946.66</v>
      </c>
      <c r="H114" s="9">
        <f t="shared" si="25"/>
        <v>92947</v>
      </c>
      <c r="I114" s="6" t="str">
        <f>VLOOKUP(K114,'Customers VS CC'!$A$1:$G$9999,4,FALSE)</f>
        <v>شركة تحالف بكين و موبكو للمقاولات</v>
      </c>
      <c r="J114" s="6" t="str">
        <f t="shared" si="26"/>
        <v/>
      </c>
      <c r="K114" s="6">
        <v>10236</v>
      </c>
      <c r="L114" s="6">
        <f>VLOOKUP(K114,'CC Odoo'!$A$1:$E$998,4,FALSE)</f>
        <v>1008</v>
      </c>
      <c r="M114" s="6" t="str">
        <f t="shared" si="17"/>
        <v>{"1008": 100.0}</v>
      </c>
      <c r="N114" s="6" t="str">
        <f t="shared" si="27"/>
        <v>101011002</v>
      </c>
      <c r="O114" s="7">
        <v>45321</v>
      </c>
      <c r="P114" s="7" t="str">
        <f t="shared" si="28"/>
        <v/>
      </c>
      <c r="R114" s="6" t="str">
        <f t="shared" si="18"/>
        <v>{"</v>
      </c>
      <c r="S114" s="6" t="str">
        <f t="shared" si="19"/>
        <v>"</v>
      </c>
      <c r="T114" s="6" t="str">
        <f t="shared" si="20"/>
        <v xml:space="preserve">: </v>
      </c>
      <c r="U114" s="6" t="str">
        <f t="shared" si="21"/>
        <v>100.0</v>
      </c>
      <c r="V114" s="6" t="str">
        <f t="shared" si="22"/>
        <v>}</v>
      </c>
      <c r="X114" s="10" t="str">
        <f t="shared" si="29"/>
        <v/>
      </c>
      <c r="Y114" s="6" t="str">
        <f t="shared" si="30"/>
        <v>خصم ضمان أعمال</v>
      </c>
      <c r="Z114" s="6">
        <f t="shared" si="31"/>
        <v>-1</v>
      </c>
      <c r="AA114" s="29">
        <f t="shared" si="32"/>
        <v>-92947</v>
      </c>
    </row>
    <row r="115" spans="1:27" x14ac:dyDescent="0.2">
      <c r="A115" s="6" t="s">
        <v>794</v>
      </c>
      <c r="C115" s="7">
        <f t="shared" si="33"/>
        <v>0</v>
      </c>
      <c r="D115" s="7">
        <v>45291</v>
      </c>
      <c r="E115" s="7">
        <f t="shared" si="23"/>
        <v>45291</v>
      </c>
      <c r="F115" s="7">
        <f t="shared" si="24"/>
        <v>45291</v>
      </c>
      <c r="G115" s="6">
        <v>0</v>
      </c>
      <c r="H115" s="9">
        <f t="shared" si="25"/>
        <v>0</v>
      </c>
      <c r="I115" s="6" t="str">
        <f>VLOOKUP(K115,'Customers VS CC'!$A$1:$G$9999,4,FALSE)</f>
        <v>شركة الخنينى العالمية</v>
      </c>
      <c r="J115" s="6" t="str">
        <f t="shared" si="26"/>
        <v>شركة الخنينى العالمية</v>
      </c>
      <c r="K115" s="6">
        <v>10168</v>
      </c>
      <c r="L115" s="6">
        <f>VLOOKUP(K115,'CC Odoo'!$A$1:$E$998,4,FALSE)</f>
        <v>940</v>
      </c>
      <c r="M115" s="6" t="str">
        <f t="shared" si="17"/>
        <v>{"940": 100.0}</v>
      </c>
      <c r="N115" s="6" t="str">
        <f t="shared" si="27"/>
        <v>4010202</v>
      </c>
      <c r="O115" s="7">
        <v>45321</v>
      </c>
      <c r="P115" s="7">
        <f t="shared" si="28"/>
        <v>45321</v>
      </c>
      <c r="R115" s="6" t="str">
        <f t="shared" si="18"/>
        <v>{"</v>
      </c>
      <c r="S115" s="6" t="str">
        <f t="shared" si="19"/>
        <v>"</v>
      </c>
      <c r="T115" s="6" t="str">
        <f t="shared" si="20"/>
        <v xml:space="preserve">: </v>
      </c>
      <c r="U115" s="6" t="str">
        <f t="shared" si="21"/>
        <v>100.0</v>
      </c>
      <c r="V115" s="6" t="str">
        <f t="shared" si="22"/>
        <v>}</v>
      </c>
      <c r="X115" s="10" t="str">
        <f t="shared" si="29"/>
        <v>15%</v>
      </c>
      <c r="Y115" s="6" t="str">
        <f t="shared" si="30"/>
        <v>صنف لتسجيل موازنة المبيعات 2024</v>
      </c>
      <c r="Z115" s="6">
        <f t="shared" si="31"/>
        <v>1</v>
      </c>
      <c r="AA115" s="29">
        <f t="shared" si="32"/>
        <v>0</v>
      </c>
    </row>
    <row r="116" spans="1:27" x14ac:dyDescent="0.2">
      <c r="A116" s="6" t="s">
        <v>795</v>
      </c>
      <c r="C116" s="7" t="str">
        <f t="shared" si="33"/>
        <v/>
      </c>
      <c r="D116" s="7">
        <v>45291</v>
      </c>
      <c r="E116" s="7" t="str">
        <f t="shared" si="23"/>
        <v/>
      </c>
      <c r="F116" s="7" t="str">
        <f t="shared" si="24"/>
        <v/>
      </c>
      <c r="G116" s="6">
        <v>29942.080000000002</v>
      </c>
      <c r="H116" s="9">
        <f t="shared" si="25"/>
        <v>29942</v>
      </c>
      <c r="I116" s="6" t="str">
        <f>VLOOKUP(K116,'Customers VS CC'!$A$1:$G$9999,4,FALSE)</f>
        <v>شركة الخنينى العالمية</v>
      </c>
      <c r="J116" s="6" t="str">
        <f t="shared" si="26"/>
        <v/>
      </c>
      <c r="K116" s="6">
        <v>10168</v>
      </c>
      <c r="L116" s="6">
        <f>VLOOKUP(K116,'CC Odoo'!$A$1:$E$998,4,FALSE)</f>
        <v>940</v>
      </c>
      <c r="M116" s="6" t="str">
        <f t="shared" si="17"/>
        <v>{"940": 100.0}</v>
      </c>
      <c r="N116" s="6" t="str">
        <f t="shared" si="27"/>
        <v>101011002</v>
      </c>
      <c r="O116" s="7">
        <v>45321</v>
      </c>
      <c r="P116" s="7" t="str">
        <f t="shared" si="28"/>
        <v/>
      </c>
      <c r="R116" s="6" t="str">
        <f t="shared" si="18"/>
        <v>{"</v>
      </c>
      <c r="S116" s="6" t="str">
        <f t="shared" si="19"/>
        <v>"</v>
      </c>
      <c r="T116" s="6" t="str">
        <f t="shared" si="20"/>
        <v xml:space="preserve">: </v>
      </c>
      <c r="U116" s="6" t="str">
        <f t="shared" si="21"/>
        <v>100.0</v>
      </c>
      <c r="V116" s="6" t="str">
        <f t="shared" si="22"/>
        <v>}</v>
      </c>
      <c r="X116" s="10" t="str">
        <f t="shared" si="29"/>
        <v/>
      </c>
      <c r="Y116" s="6" t="str">
        <f t="shared" si="30"/>
        <v>خصم ضمان أعمال</v>
      </c>
      <c r="Z116" s="6">
        <f t="shared" si="31"/>
        <v>-1</v>
      </c>
      <c r="AA116" s="29">
        <f t="shared" si="32"/>
        <v>-29942</v>
      </c>
    </row>
    <row r="117" spans="1:27" x14ac:dyDescent="0.2">
      <c r="A117" s="6" t="s">
        <v>794</v>
      </c>
      <c r="C117" s="7">
        <f t="shared" si="33"/>
        <v>0</v>
      </c>
      <c r="D117" s="7">
        <v>45291</v>
      </c>
      <c r="E117" s="7">
        <f t="shared" si="23"/>
        <v>45291</v>
      </c>
      <c r="F117" s="7">
        <f t="shared" si="24"/>
        <v>45291</v>
      </c>
      <c r="G117" s="6">
        <v>11555.5</v>
      </c>
      <c r="H117" s="9">
        <f t="shared" si="25"/>
        <v>11556</v>
      </c>
      <c r="I117" s="6" t="str">
        <f>VLOOKUP(K117,'Customers VS CC'!$A$1:$G$9999,4,FALSE)</f>
        <v>شركة شراء سكراب</v>
      </c>
      <c r="J117" s="6" t="str">
        <f t="shared" si="26"/>
        <v>شركة شراء سكراب</v>
      </c>
      <c r="K117" s="6">
        <v>50002</v>
      </c>
      <c r="L117" s="6">
        <f>VLOOKUP(K117,'CC Odoo'!$A$1:$E$998,4,FALSE)</f>
        <v>1086</v>
      </c>
      <c r="M117" s="6" t="str">
        <f t="shared" si="17"/>
        <v>{"1086": 100.0}</v>
      </c>
      <c r="N117" s="6" t="str">
        <f t="shared" si="27"/>
        <v>4010403</v>
      </c>
      <c r="O117" s="7">
        <v>45306</v>
      </c>
      <c r="P117" s="7">
        <f t="shared" si="28"/>
        <v>45306</v>
      </c>
      <c r="R117" s="6" t="str">
        <f t="shared" si="18"/>
        <v>{"</v>
      </c>
      <c r="S117" s="6" t="str">
        <f t="shared" si="19"/>
        <v>"</v>
      </c>
      <c r="T117" s="6" t="str">
        <f t="shared" si="20"/>
        <v xml:space="preserve">: </v>
      </c>
      <c r="U117" s="6" t="str">
        <f t="shared" si="21"/>
        <v>100.0</v>
      </c>
      <c r="V117" s="6" t="str">
        <f t="shared" si="22"/>
        <v>}</v>
      </c>
      <c r="X117" s="10" t="str">
        <f t="shared" si="29"/>
        <v/>
      </c>
      <c r="Y117" s="6" t="str">
        <f t="shared" si="30"/>
        <v>بيع سكراب</v>
      </c>
      <c r="Z117" s="6">
        <f t="shared" si="31"/>
        <v>1</v>
      </c>
      <c r="AA117" s="29">
        <f t="shared" si="32"/>
        <v>11556</v>
      </c>
    </row>
    <row r="118" spans="1:27" x14ac:dyDescent="0.2">
      <c r="A118" s="6" t="s">
        <v>794</v>
      </c>
      <c r="C118" s="7" t="str">
        <f t="shared" si="33"/>
        <v/>
      </c>
      <c r="D118" s="7">
        <v>45291</v>
      </c>
      <c r="E118" s="7">
        <f t="shared" si="23"/>
        <v>45291</v>
      </c>
      <c r="F118" s="7">
        <f t="shared" si="24"/>
        <v>45291</v>
      </c>
      <c r="G118" s="6">
        <v>5829.6</v>
      </c>
      <c r="H118" s="9">
        <f t="shared" si="25"/>
        <v>5830</v>
      </c>
      <c r="I118" s="6" t="str">
        <f>VLOOKUP(K118,'Customers VS CC'!$A$1:$G$9999,4,FALSE)</f>
        <v>شركة شراء سكراب</v>
      </c>
      <c r="J118" s="6" t="str">
        <f t="shared" si="26"/>
        <v>شركة شراء سكراب</v>
      </c>
      <c r="K118" s="6">
        <v>50002</v>
      </c>
      <c r="L118" s="6">
        <f>VLOOKUP(K118,'CC Odoo'!$A$1:$E$998,4,FALSE)</f>
        <v>1086</v>
      </c>
      <c r="M118" s="6" t="str">
        <f t="shared" si="17"/>
        <v>{"1086": 100.0}</v>
      </c>
      <c r="N118" s="6" t="str">
        <f t="shared" si="27"/>
        <v>4010403</v>
      </c>
      <c r="O118" s="7">
        <v>45306</v>
      </c>
      <c r="P118" s="7">
        <f t="shared" si="28"/>
        <v>45306</v>
      </c>
      <c r="R118" s="6" t="str">
        <f t="shared" si="18"/>
        <v>{"</v>
      </c>
      <c r="S118" s="6" t="str">
        <f t="shared" si="19"/>
        <v>"</v>
      </c>
      <c r="T118" s="6" t="str">
        <f t="shared" si="20"/>
        <v xml:space="preserve">: </v>
      </c>
      <c r="U118" s="6" t="str">
        <f t="shared" si="21"/>
        <v>100.0</v>
      </c>
      <c r="V118" s="6" t="str">
        <f t="shared" si="22"/>
        <v>}</v>
      </c>
      <c r="X118" s="10" t="str">
        <f t="shared" si="29"/>
        <v/>
      </c>
      <c r="Y118" s="6" t="str">
        <f t="shared" si="30"/>
        <v>بيع سكراب</v>
      </c>
      <c r="Z118" s="6">
        <f t="shared" si="31"/>
        <v>1</v>
      </c>
      <c r="AA118" s="29">
        <f t="shared" si="32"/>
        <v>5830</v>
      </c>
    </row>
    <row r="119" spans="1:27" x14ac:dyDescent="0.2">
      <c r="A119" s="6" t="s">
        <v>794</v>
      </c>
      <c r="C119" s="7" t="str">
        <f t="shared" si="33"/>
        <v/>
      </c>
      <c r="D119" s="7">
        <v>45291</v>
      </c>
      <c r="E119" s="7">
        <f t="shared" si="23"/>
        <v>45291</v>
      </c>
      <c r="F119" s="7">
        <f t="shared" si="24"/>
        <v>45291</v>
      </c>
      <c r="G119" s="6">
        <v>59925</v>
      </c>
      <c r="H119" s="9">
        <f t="shared" si="25"/>
        <v>59925</v>
      </c>
      <c r="I119" s="6" t="str">
        <f>VLOOKUP(K119,'Customers VS CC'!$A$1:$G$9999,4,FALSE)</f>
        <v>شركة شراء سكراب</v>
      </c>
      <c r="J119" s="6" t="str">
        <f t="shared" si="26"/>
        <v>شركة شراء سكراب</v>
      </c>
      <c r="K119" s="6">
        <v>50002</v>
      </c>
      <c r="L119" s="6">
        <f>VLOOKUP(K119,'CC Odoo'!$A$1:$E$998,4,FALSE)</f>
        <v>1086</v>
      </c>
      <c r="M119" s="6" t="str">
        <f t="shared" si="17"/>
        <v>{"1086": 100.0}</v>
      </c>
      <c r="N119" s="6" t="str">
        <f t="shared" si="27"/>
        <v>4010403</v>
      </c>
      <c r="O119" s="7">
        <v>45306</v>
      </c>
      <c r="P119" s="7">
        <f t="shared" si="28"/>
        <v>45306</v>
      </c>
      <c r="R119" s="6" t="str">
        <f t="shared" si="18"/>
        <v>{"</v>
      </c>
      <c r="S119" s="6" t="str">
        <f t="shared" si="19"/>
        <v>"</v>
      </c>
      <c r="T119" s="6" t="str">
        <f t="shared" si="20"/>
        <v xml:space="preserve">: </v>
      </c>
      <c r="U119" s="6" t="str">
        <f t="shared" si="21"/>
        <v>100.0</v>
      </c>
      <c r="V119" s="6" t="str">
        <f t="shared" si="22"/>
        <v>}</v>
      </c>
      <c r="X119" s="10" t="str">
        <f t="shared" si="29"/>
        <v/>
      </c>
      <c r="Y119" s="6" t="str">
        <f t="shared" si="30"/>
        <v>بيع سكراب</v>
      </c>
      <c r="Z119" s="6">
        <f t="shared" si="31"/>
        <v>1</v>
      </c>
      <c r="AA119" s="29">
        <f t="shared" si="32"/>
        <v>59925</v>
      </c>
    </row>
    <row r="120" spans="1:27" x14ac:dyDescent="0.2">
      <c r="A120" s="6" t="s">
        <v>794</v>
      </c>
      <c r="C120" s="7" t="str">
        <f t="shared" si="33"/>
        <v/>
      </c>
      <c r="D120" s="7">
        <v>45291</v>
      </c>
      <c r="E120" s="7">
        <f t="shared" si="23"/>
        <v>45291</v>
      </c>
      <c r="F120" s="7">
        <f t="shared" si="24"/>
        <v>45291</v>
      </c>
      <c r="G120" s="6">
        <v>19244.189999999999</v>
      </c>
      <c r="H120" s="9">
        <f t="shared" si="25"/>
        <v>19244</v>
      </c>
      <c r="I120" s="6" t="str">
        <f>VLOOKUP(K120,'Customers VS CC'!$A$1:$G$9999,4,FALSE)</f>
        <v>شركة شراء سكراب</v>
      </c>
      <c r="J120" s="6" t="str">
        <f t="shared" si="26"/>
        <v>شركة شراء سكراب</v>
      </c>
      <c r="K120" s="6">
        <v>50002</v>
      </c>
      <c r="L120" s="6">
        <f>VLOOKUP(K120,'CC Odoo'!$A$1:$E$998,4,FALSE)</f>
        <v>1086</v>
      </c>
      <c r="M120" s="6" t="str">
        <f t="shared" si="17"/>
        <v>{"1086": 100.0}</v>
      </c>
      <c r="N120" s="6" t="str">
        <f t="shared" si="27"/>
        <v>4010403</v>
      </c>
      <c r="O120" s="7">
        <v>45306</v>
      </c>
      <c r="P120" s="7">
        <f t="shared" si="28"/>
        <v>45306</v>
      </c>
      <c r="R120" s="6" t="str">
        <f t="shared" si="18"/>
        <v>{"</v>
      </c>
      <c r="S120" s="6" t="str">
        <f t="shared" si="19"/>
        <v>"</v>
      </c>
      <c r="T120" s="6" t="str">
        <f t="shared" si="20"/>
        <v xml:space="preserve">: </v>
      </c>
      <c r="U120" s="6" t="str">
        <f t="shared" si="21"/>
        <v>100.0</v>
      </c>
      <c r="V120" s="6" t="str">
        <f t="shared" si="22"/>
        <v>}</v>
      </c>
      <c r="X120" s="10" t="str">
        <f t="shared" si="29"/>
        <v/>
      </c>
      <c r="Y120" s="6" t="str">
        <f t="shared" si="30"/>
        <v>بيع سكراب</v>
      </c>
      <c r="Z120" s="6">
        <f t="shared" si="31"/>
        <v>1</v>
      </c>
      <c r="AA120" s="29">
        <f t="shared" si="32"/>
        <v>19244</v>
      </c>
    </row>
    <row r="121" spans="1:27" x14ac:dyDescent="0.2">
      <c r="A121" s="30" t="s">
        <v>794</v>
      </c>
      <c r="C121" s="7"/>
      <c r="E121" s="7"/>
      <c r="F121" s="7"/>
      <c r="H121" s="9">
        <f>SUBTOTAL(9,H2:H120)</f>
        <v>46879924</v>
      </c>
      <c r="P121" s="7"/>
      <c r="X121" s="10"/>
      <c r="AA121" s="29">
        <f>SUM(AA2:AA120)</f>
        <v>22258808</v>
      </c>
    </row>
    <row r="122" spans="1:27" x14ac:dyDescent="0.2">
      <c r="C122" s="7"/>
      <c r="E122" s="7"/>
      <c r="F122" s="7"/>
      <c r="H122" s="9"/>
      <c r="P122" s="7"/>
      <c r="X122" s="10"/>
    </row>
    <row r="123" spans="1:27" x14ac:dyDescent="0.2">
      <c r="C123" s="7"/>
      <c r="E123" s="7"/>
      <c r="F123" s="7"/>
      <c r="H123" s="9"/>
      <c r="P123" s="7"/>
      <c r="X123" s="10"/>
    </row>
    <row r="124" spans="1:27" x14ac:dyDescent="0.2">
      <c r="C124" s="7"/>
      <c r="E124" s="7"/>
      <c r="F124" s="7"/>
      <c r="H124" s="9"/>
      <c r="P124" s="7"/>
      <c r="X124" s="10"/>
    </row>
    <row r="125" spans="1:27" x14ac:dyDescent="0.2">
      <c r="C125" s="7"/>
      <c r="E125" s="7"/>
      <c r="F125" s="7"/>
      <c r="H125" s="9"/>
      <c r="P125" s="7"/>
      <c r="X125" s="10"/>
    </row>
    <row r="126" spans="1:27" x14ac:dyDescent="0.2">
      <c r="C126" s="7"/>
      <c r="E126" s="7"/>
      <c r="F126" s="7"/>
      <c r="H126" s="9"/>
      <c r="P126" s="7"/>
      <c r="X126" s="10"/>
    </row>
    <row r="127" spans="1:27" x14ac:dyDescent="0.2">
      <c r="C127" s="7"/>
      <c r="E127" s="7"/>
      <c r="F127" s="7"/>
      <c r="H127" s="9"/>
      <c r="P127" s="7"/>
      <c r="X127" s="10"/>
    </row>
    <row r="128" spans="1:27" x14ac:dyDescent="0.2">
      <c r="C128" s="7"/>
      <c r="E128" s="7"/>
      <c r="F128" s="7"/>
      <c r="H128" s="9"/>
      <c r="P128" s="7"/>
      <c r="X128" s="10"/>
    </row>
    <row r="129" spans="3:24" x14ac:dyDescent="0.2">
      <c r="C129" s="7"/>
      <c r="E129" s="7"/>
      <c r="F129" s="7"/>
      <c r="H129" s="9"/>
      <c r="P129" s="7"/>
      <c r="X129" s="10"/>
    </row>
    <row r="130" spans="3:24" x14ac:dyDescent="0.2">
      <c r="C130" s="7"/>
      <c r="E130" s="7"/>
      <c r="F130" s="7"/>
      <c r="H130" s="9"/>
      <c r="P130" s="7"/>
      <c r="X130" s="10"/>
    </row>
    <row r="131" spans="3:24" x14ac:dyDescent="0.2">
      <c r="C131" s="7"/>
      <c r="E131" s="7"/>
      <c r="F131" s="7"/>
      <c r="H131" s="9"/>
      <c r="P131" s="7"/>
      <c r="X131" s="10"/>
    </row>
    <row r="132" spans="3:24" x14ac:dyDescent="0.2">
      <c r="C132" s="7"/>
      <c r="E132" s="7"/>
      <c r="F132" s="7"/>
      <c r="H132" s="9"/>
      <c r="P132" s="7"/>
      <c r="X132" s="10"/>
    </row>
    <row r="133" spans="3:24" x14ac:dyDescent="0.2">
      <c r="C133" s="7"/>
      <c r="E133" s="7"/>
      <c r="F133" s="7"/>
      <c r="H133" s="9"/>
      <c r="P133" s="7"/>
      <c r="X133" s="10"/>
    </row>
    <row r="134" spans="3:24" x14ac:dyDescent="0.2">
      <c r="C134" s="7"/>
      <c r="E134" s="7"/>
      <c r="F134" s="7"/>
      <c r="H134" s="9"/>
      <c r="P134" s="7"/>
      <c r="X134" s="10"/>
    </row>
    <row r="135" spans="3:24" x14ac:dyDescent="0.2">
      <c r="C135" s="7"/>
      <c r="E135" s="7"/>
      <c r="F135" s="7"/>
      <c r="H135" s="9"/>
      <c r="P135" s="7"/>
      <c r="X135" s="10"/>
    </row>
    <row r="136" spans="3:24" x14ac:dyDescent="0.2">
      <c r="C136" s="7"/>
      <c r="E136" s="7"/>
      <c r="F136" s="7"/>
      <c r="H136" s="9"/>
      <c r="P136" s="7"/>
      <c r="X136" s="10"/>
    </row>
    <row r="137" spans="3:24" x14ac:dyDescent="0.2">
      <c r="C137" s="7"/>
      <c r="E137" s="7"/>
      <c r="F137" s="7"/>
      <c r="H137" s="9"/>
      <c r="P137" s="7"/>
      <c r="X137" s="10"/>
    </row>
    <row r="138" spans="3:24" x14ac:dyDescent="0.2">
      <c r="C138" s="7"/>
      <c r="E138" s="7"/>
      <c r="F138" s="7"/>
      <c r="H138" s="9"/>
      <c r="P138" s="7"/>
      <c r="X138" s="10"/>
    </row>
    <row r="139" spans="3:24" x14ac:dyDescent="0.2">
      <c r="C139" s="7"/>
      <c r="E139" s="7"/>
      <c r="F139" s="7"/>
      <c r="H139" s="9"/>
      <c r="P139" s="7"/>
      <c r="X139" s="10"/>
    </row>
    <row r="140" spans="3:24" x14ac:dyDescent="0.2">
      <c r="C140" s="7"/>
      <c r="E140" s="7"/>
      <c r="F140" s="7"/>
      <c r="H140" s="9"/>
      <c r="P140" s="7"/>
      <c r="X140" s="10"/>
    </row>
    <row r="141" spans="3:24" x14ac:dyDescent="0.2">
      <c r="C141" s="7"/>
      <c r="E141" s="7"/>
      <c r="F141" s="7"/>
      <c r="H141" s="9"/>
      <c r="P141" s="7"/>
      <c r="X141" s="10"/>
    </row>
    <row r="142" spans="3:24" x14ac:dyDescent="0.2">
      <c r="C142" s="7"/>
      <c r="E142" s="7"/>
      <c r="F142" s="7"/>
      <c r="H142" s="9"/>
      <c r="P142" s="7"/>
      <c r="X142" s="10"/>
    </row>
    <row r="143" spans="3:24" x14ac:dyDescent="0.2">
      <c r="C143" s="7"/>
      <c r="E143" s="7"/>
      <c r="F143" s="7"/>
      <c r="H143" s="9"/>
      <c r="P143" s="7"/>
      <c r="X143" s="10"/>
    </row>
    <row r="144" spans="3:24" x14ac:dyDescent="0.2">
      <c r="C144" s="7"/>
      <c r="E144" s="7"/>
      <c r="F144" s="7"/>
      <c r="H144" s="9"/>
      <c r="P144" s="7"/>
      <c r="X144" s="10"/>
    </row>
    <row r="145" spans="3:24" x14ac:dyDescent="0.2">
      <c r="C145" s="7"/>
      <c r="E145" s="7"/>
      <c r="F145" s="7"/>
      <c r="H145" s="9"/>
      <c r="P145" s="7"/>
      <c r="X145" s="10"/>
    </row>
    <row r="146" spans="3:24" x14ac:dyDescent="0.2">
      <c r="C146" s="7"/>
      <c r="E146" s="7"/>
      <c r="F146" s="7"/>
      <c r="H146" s="9"/>
      <c r="P146" s="7"/>
      <c r="X146" s="10"/>
    </row>
    <row r="147" spans="3:24" x14ac:dyDescent="0.2">
      <c r="C147" s="7"/>
      <c r="E147" s="7"/>
      <c r="F147" s="7"/>
      <c r="H147" s="9"/>
      <c r="P147" s="7"/>
      <c r="X147" s="10"/>
    </row>
    <row r="148" spans="3:24" x14ac:dyDescent="0.2">
      <c r="C148" s="7"/>
      <c r="E148" s="7"/>
      <c r="F148" s="7"/>
      <c r="H148" s="9"/>
      <c r="P148" s="7"/>
      <c r="X148" s="10"/>
    </row>
    <row r="149" spans="3:24" x14ac:dyDescent="0.2">
      <c r="C149" s="7"/>
      <c r="E149" s="7"/>
      <c r="F149" s="7"/>
      <c r="H149" s="9"/>
      <c r="P149" s="7"/>
      <c r="X149" s="10"/>
    </row>
    <row r="150" spans="3:24" x14ac:dyDescent="0.2">
      <c r="C150" s="7"/>
      <c r="E150" s="7"/>
      <c r="F150" s="7"/>
      <c r="H150" s="9"/>
      <c r="P150" s="7"/>
      <c r="X150" s="10"/>
    </row>
    <row r="151" spans="3:24" x14ac:dyDescent="0.2">
      <c r="C151" s="7"/>
      <c r="E151" s="7"/>
      <c r="F151" s="7"/>
      <c r="H151" s="9"/>
      <c r="P151" s="7"/>
      <c r="X151" s="10"/>
    </row>
    <row r="152" spans="3:24" x14ac:dyDescent="0.2">
      <c r="C152" s="7"/>
      <c r="E152" s="7"/>
      <c r="F152" s="7"/>
      <c r="H152" s="9"/>
      <c r="P152" s="7"/>
      <c r="X152" s="10"/>
    </row>
    <row r="153" spans="3:24" x14ac:dyDescent="0.2">
      <c r="C153" s="7"/>
      <c r="E153" s="7"/>
      <c r="F153" s="7"/>
      <c r="H153" s="9"/>
      <c r="P153" s="7"/>
      <c r="X153" s="10"/>
    </row>
    <row r="154" spans="3:24" x14ac:dyDescent="0.2">
      <c r="C154" s="7"/>
      <c r="E154" s="7"/>
      <c r="F154" s="7"/>
      <c r="H154" s="9"/>
      <c r="P154" s="7"/>
      <c r="X154" s="10"/>
    </row>
    <row r="155" spans="3:24" x14ac:dyDescent="0.2">
      <c r="C155" s="7"/>
      <c r="E155" s="7"/>
      <c r="F155" s="7"/>
      <c r="H155" s="9"/>
      <c r="P155" s="7"/>
      <c r="X155" s="10"/>
    </row>
    <row r="156" spans="3:24" x14ac:dyDescent="0.2">
      <c r="C156" s="7"/>
      <c r="E156" s="7"/>
      <c r="F156" s="7"/>
      <c r="H156" s="9"/>
      <c r="P156" s="7"/>
      <c r="X156" s="10"/>
    </row>
    <row r="157" spans="3:24" x14ac:dyDescent="0.2">
      <c r="C157" s="7"/>
      <c r="E157" s="7"/>
      <c r="F157" s="7"/>
      <c r="H157" s="9"/>
      <c r="P157" s="7"/>
      <c r="X157" s="10"/>
    </row>
    <row r="158" spans="3:24" x14ac:dyDescent="0.2">
      <c r="C158" s="7"/>
      <c r="E158" s="7"/>
      <c r="F158" s="7"/>
      <c r="H158" s="9"/>
      <c r="P158" s="7"/>
      <c r="X158" s="10"/>
    </row>
    <row r="159" spans="3:24" x14ac:dyDescent="0.2">
      <c r="C159" s="7"/>
      <c r="E159" s="7"/>
      <c r="F159" s="7"/>
      <c r="H159" s="9"/>
      <c r="P159" s="7"/>
      <c r="X159" s="10"/>
    </row>
    <row r="160" spans="3:24" x14ac:dyDescent="0.2">
      <c r="C160" s="7"/>
      <c r="E160" s="7"/>
      <c r="F160" s="7"/>
      <c r="H160" s="9"/>
      <c r="P160" s="7"/>
      <c r="X160" s="10"/>
    </row>
    <row r="161" spans="3:24" x14ac:dyDescent="0.2">
      <c r="C161" s="7"/>
      <c r="E161" s="7"/>
      <c r="F161" s="7"/>
      <c r="H161" s="9"/>
      <c r="P161" s="7"/>
      <c r="X161" s="10"/>
    </row>
    <row r="162" spans="3:24" x14ac:dyDescent="0.2">
      <c r="C162" s="7"/>
      <c r="E162" s="7"/>
      <c r="F162" s="7"/>
      <c r="H162" s="9"/>
      <c r="P162" s="7"/>
      <c r="X162" s="10"/>
    </row>
    <row r="163" spans="3:24" x14ac:dyDescent="0.2">
      <c r="C163" s="7"/>
      <c r="E163" s="7"/>
      <c r="F163" s="7"/>
      <c r="H163" s="9"/>
      <c r="P163" s="7"/>
      <c r="X163" s="10"/>
    </row>
    <row r="164" spans="3:24" x14ac:dyDescent="0.2">
      <c r="C164" s="7"/>
      <c r="E164" s="7"/>
      <c r="F164" s="7"/>
      <c r="H164" s="9"/>
      <c r="P164" s="7"/>
      <c r="X164" s="10"/>
    </row>
    <row r="165" spans="3:24" x14ac:dyDescent="0.2">
      <c r="C165" s="7"/>
      <c r="E165" s="7"/>
      <c r="F165" s="7"/>
      <c r="H165" s="9"/>
      <c r="P165" s="7"/>
      <c r="X165" s="10"/>
    </row>
    <row r="166" spans="3:24" x14ac:dyDescent="0.2">
      <c r="C166" s="7"/>
      <c r="E166" s="7"/>
      <c r="F166" s="7"/>
      <c r="H166" s="9"/>
      <c r="P166" s="7"/>
      <c r="X166" s="10"/>
    </row>
    <row r="167" spans="3:24" x14ac:dyDescent="0.2">
      <c r="C167" s="7"/>
      <c r="E167" s="7"/>
      <c r="F167" s="7"/>
      <c r="H167" s="9"/>
      <c r="P167" s="7"/>
      <c r="X167" s="10"/>
    </row>
    <row r="168" spans="3:24" x14ac:dyDescent="0.2">
      <c r="C168" s="7"/>
      <c r="E168" s="7"/>
      <c r="F168" s="7"/>
      <c r="H168" s="9"/>
      <c r="P168" s="7"/>
      <c r="X168" s="10"/>
    </row>
    <row r="169" spans="3:24" x14ac:dyDescent="0.2">
      <c r="C169" s="7"/>
      <c r="E169" s="7"/>
      <c r="F169" s="7"/>
      <c r="H169" s="9"/>
      <c r="P169" s="7"/>
      <c r="X169" s="10"/>
    </row>
    <row r="170" spans="3:24" x14ac:dyDescent="0.2">
      <c r="C170" s="7"/>
      <c r="E170" s="7"/>
      <c r="F170" s="7"/>
      <c r="H170" s="9"/>
      <c r="P170" s="7"/>
      <c r="X170" s="10"/>
    </row>
    <row r="171" spans="3:24" x14ac:dyDescent="0.2">
      <c r="C171" s="7"/>
      <c r="E171" s="7"/>
      <c r="F171" s="7"/>
      <c r="H171" s="9"/>
      <c r="P171" s="7"/>
      <c r="X171" s="10"/>
    </row>
    <row r="172" spans="3:24" x14ac:dyDescent="0.2">
      <c r="C172" s="7"/>
      <c r="E172" s="7"/>
      <c r="F172" s="7"/>
      <c r="H172" s="9"/>
      <c r="P172" s="7"/>
      <c r="X172" s="10"/>
    </row>
    <row r="173" spans="3:24" x14ac:dyDescent="0.2">
      <c r="C173" s="7"/>
      <c r="E173" s="7"/>
      <c r="F173" s="7"/>
      <c r="H173" s="9"/>
      <c r="P173" s="7"/>
      <c r="X173" s="10"/>
    </row>
    <row r="174" spans="3:24" x14ac:dyDescent="0.2">
      <c r="C174" s="7"/>
      <c r="E174" s="7"/>
      <c r="F174" s="7"/>
      <c r="H174" s="9"/>
      <c r="P174" s="7"/>
      <c r="X174" s="10"/>
    </row>
    <row r="175" spans="3:24" x14ac:dyDescent="0.2">
      <c r="C175" s="7"/>
      <c r="E175" s="7"/>
      <c r="F175" s="7"/>
      <c r="H175" s="9"/>
      <c r="P175" s="7"/>
      <c r="X175" s="10"/>
    </row>
    <row r="176" spans="3:24" x14ac:dyDescent="0.2">
      <c r="C176" s="7"/>
      <c r="E176" s="7"/>
      <c r="F176" s="7"/>
      <c r="H176" s="9"/>
      <c r="P176" s="7"/>
      <c r="X176" s="10"/>
    </row>
    <row r="177" spans="3:24" x14ac:dyDescent="0.2">
      <c r="C177" s="7"/>
      <c r="E177" s="7"/>
      <c r="F177" s="7"/>
      <c r="H177" s="9"/>
      <c r="P177" s="7"/>
      <c r="X177" s="10"/>
    </row>
    <row r="178" spans="3:24" x14ac:dyDescent="0.2">
      <c r="C178" s="7"/>
      <c r="E178" s="7"/>
      <c r="F178" s="7"/>
      <c r="H178" s="9"/>
      <c r="P178" s="7"/>
      <c r="X178" s="10"/>
    </row>
    <row r="179" spans="3:24" x14ac:dyDescent="0.2">
      <c r="C179" s="7"/>
      <c r="E179" s="7"/>
      <c r="F179" s="7"/>
      <c r="H179" s="9"/>
      <c r="P179" s="7"/>
      <c r="X179" s="10"/>
    </row>
    <row r="180" spans="3:24" x14ac:dyDescent="0.2">
      <c r="C180" s="7"/>
      <c r="E180" s="7"/>
      <c r="F180" s="7"/>
      <c r="H180" s="9"/>
      <c r="P180" s="7"/>
      <c r="X180" s="10"/>
    </row>
    <row r="181" spans="3:24" x14ac:dyDescent="0.2">
      <c r="C181" s="7"/>
      <c r="E181" s="7"/>
      <c r="F181" s="7"/>
      <c r="H181" s="9"/>
      <c r="P181" s="7"/>
      <c r="X181" s="10"/>
    </row>
    <row r="182" spans="3:24" x14ac:dyDescent="0.2">
      <c r="C182" s="7"/>
      <c r="E182" s="7"/>
      <c r="F182" s="7"/>
      <c r="H182" s="9"/>
      <c r="P182" s="7"/>
      <c r="X182" s="10"/>
    </row>
    <row r="183" spans="3:24" x14ac:dyDescent="0.2">
      <c r="C183" s="7"/>
      <c r="E183" s="7"/>
      <c r="F183" s="7"/>
      <c r="H183" s="9"/>
      <c r="P183" s="7"/>
      <c r="X183" s="10"/>
    </row>
    <row r="184" spans="3:24" x14ac:dyDescent="0.2">
      <c r="C184" s="7"/>
      <c r="E184" s="7"/>
      <c r="F184" s="7"/>
      <c r="H184" s="9"/>
      <c r="P184" s="7"/>
      <c r="X184" s="10"/>
    </row>
    <row r="185" spans="3:24" x14ac:dyDescent="0.2">
      <c r="C185" s="7"/>
      <c r="E185" s="7"/>
      <c r="F185" s="7"/>
      <c r="H185" s="9"/>
      <c r="P185" s="7"/>
      <c r="X185" s="10"/>
    </row>
    <row r="186" spans="3:24" x14ac:dyDescent="0.2">
      <c r="C186" s="7"/>
      <c r="E186" s="7"/>
      <c r="F186" s="7"/>
      <c r="H186" s="9"/>
      <c r="P186" s="7"/>
      <c r="X186" s="10"/>
    </row>
    <row r="187" spans="3:24" x14ac:dyDescent="0.2">
      <c r="C187" s="7"/>
      <c r="E187" s="7"/>
      <c r="F187" s="7"/>
      <c r="H187" s="9"/>
      <c r="P187" s="7"/>
      <c r="X187" s="10"/>
    </row>
    <row r="188" spans="3:24" x14ac:dyDescent="0.2">
      <c r="C188" s="7"/>
      <c r="E188" s="7"/>
      <c r="F188" s="7"/>
      <c r="H188" s="9"/>
      <c r="P188" s="7"/>
      <c r="X188" s="10"/>
    </row>
    <row r="189" spans="3:24" x14ac:dyDescent="0.2">
      <c r="C189" s="7"/>
      <c r="E189" s="7"/>
      <c r="F189" s="7"/>
      <c r="H189" s="9"/>
      <c r="P189" s="7"/>
      <c r="X189" s="10"/>
    </row>
    <row r="190" spans="3:24" x14ac:dyDescent="0.2">
      <c r="C190" s="7"/>
      <c r="E190" s="7"/>
      <c r="F190" s="7"/>
      <c r="H190" s="9"/>
      <c r="P190" s="7"/>
      <c r="X190" s="10"/>
    </row>
    <row r="191" spans="3:24" x14ac:dyDescent="0.2">
      <c r="C191" s="7"/>
      <c r="E191" s="7"/>
      <c r="F191" s="7"/>
      <c r="H191" s="9"/>
      <c r="P191" s="7"/>
      <c r="X191" s="10"/>
    </row>
    <row r="192" spans="3:24" x14ac:dyDescent="0.2">
      <c r="C192" s="7"/>
      <c r="E192" s="7"/>
      <c r="F192" s="7"/>
      <c r="H192" s="9"/>
      <c r="P192" s="7"/>
      <c r="X192" s="10"/>
    </row>
    <row r="193" spans="3:24" x14ac:dyDescent="0.2">
      <c r="C193" s="7"/>
      <c r="E193" s="7"/>
      <c r="F193" s="7"/>
      <c r="H193" s="9"/>
      <c r="P193" s="7"/>
      <c r="X193" s="10"/>
    </row>
    <row r="194" spans="3:24" x14ac:dyDescent="0.2">
      <c r="C194" s="7"/>
      <c r="E194" s="7"/>
      <c r="F194" s="7"/>
      <c r="H194" s="9"/>
      <c r="P194" s="7"/>
      <c r="X194" s="10"/>
    </row>
    <row r="195" spans="3:24" x14ac:dyDescent="0.2">
      <c r="C195" s="7"/>
      <c r="E195" s="7"/>
      <c r="F195" s="7"/>
      <c r="H195" s="9"/>
      <c r="P195" s="7"/>
      <c r="X195" s="10"/>
    </row>
    <row r="196" spans="3:24" x14ac:dyDescent="0.2">
      <c r="C196" s="7"/>
      <c r="E196" s="7"/>
      <c r="F196" s="7"/>
      <c r="H196" s="9"/>
      <c r="P196" s="7"/>
      <c r="X196" s="10"/>
    </row>
    <row r="197" spans="3:24" x14ac:dyDescent="0.2">
      <c r="C197" s="7"/>
      <c r="E197" s="7"/>
      <c r="F197" s="7"/>
      <c r="H197" s="9"/>
      <c r="P197" s="7"/>
      <c r="X197" s="10"/>
    </row>
    <row r="198" spans="3:24" x14ac:dyDescent="0.2">
      <c r="C198" s="7"/>
      <c r="E198" s="7"/>
      <c r="F198" s="7"/>
      <c r="H198" s="9"/>
      <c r="P198" s="7"/>
      <c r="X198" s="10"/>
    </row>
    <row r="199" spans="3:24" x14ac:dyDescent="0.2">
      <c r="C199" s="7"/>
      <c r="E199" s="7"/>
      <c r="F199" s="7"/>
      <c r="H199" s="9"/>
      <c r="P199" s="7"/>
      <c r="X199" s="10"/>
    </row>
    <row r="200" spans="3:24" x14ac:dyDescent="0.2">
      <c r="C200" s="7"/>
      <c r="E200" s="7"/>
      <c r="F200" s="7"/>
      <c r="H200" s="9"/>
      <c r="P200" s="7"/>
      <c r="X200" s="10"/>
    </row>
    <row r="201" spans="3:24" x14ac:dyDescent="0.2">
      <c r="C201" s="7"/>
      <c r="E201" s="7"/>
      <c r="F201" s="7"/>
      <c r="H201" s="9"/>
      <c r="P201" s="7"/>
      <c r="X201" s="10"/>
    </row>
    <row r="202" spans="3:24" x14ac:dyDescent="0.2">
      <c r="C202" s="7"/>
      <c r="E202" s="7"/>
      <c r="F202" s="7"/>
      <c r="H202" s="9"/>
      <c r="P202" s="7"/>
      <c r="X202" s="10"/>
    </row>
    <row r="203" spans="3:24" x14ac:dyDescent="0.2">
      <c r="C203" s="7"/>
      <c r="E203" s="7"/>
      <c r="F203" s="7"/>
      <c r="H203" s="9"/>
      <c r="P203" s="7"/>
      <c r="X203" s="10"/>
    </row>
    <row r="204" spans="3:24" x14ac:dyDescent="0.2">
      <c r="C204" s="7"/>
      <c r="E204" s="7"/>
      <c r="F204" s="7"/>
      <c r="H204" s="9"/>
      <c r="P204" s="7"/>
      <c r="X204" s="10"/>
    </row>
    <row r="205" spans="3:24" x14ac:dyDescent="0.2">
      <c r="C205" s="7"/>
      <c r="E205" s="7"/>
      <c r="F205" s="7"/>
      <c r="H205" s="9"/>
      <c r="P205" s="7"/>
      <c r="X205" s="10"/>
    </row>
    <row r="206" spans="3:24" x14ac:dyDescent="0.2">
      <c r="C206" s="7"/>
      <c r="E206" s="7"/>
      <c r="F206" s="7"/>
      <c r="H206" s="9"/>
      <c r="P206" s="7"/>
      <c r="X206" s="10"/>
    </row>
    <row r="207" spans="3:24" x14ac:dyDescent="0.2">
      <c r="C207" s="7"/>
      <c r="E207" s="7"/>
      <c r="F207" s="7"/>
      <c r="H207" s="9"/>
      <c r="P207" s="7"/>
      <c r="X207" s="10"/>
    </row>
    <row r="208" spans="3:24" x14ac:dyDescent="0.2">
      <c r="C208" s="7"/>
      <c r="E208" s="7"/>
      <c r="F208" s="7"/>
      <c r="H208" s="9"/>
      <c r="P208" s="7"/>
      <c r="X208" s="10"/>
    </row>
    <row r="209" spans="3:24" x14ac:dyDescent="0.2">
      <c r="C209" s="7"/>
      <c r="E209" s="7"/>
      <c r="F209" s="7"/>
      <c r="H209" s="9"/>
      <c r="P209" s="7"/>
      <c r="X209" s="10"/>
    </row>
    <row r="210" spans="3:24" x14ac:dyDescent="0.2">
      <c r="C210" s="7"/>
      <c r="E210" s="7"/>
      <c r="F210" s="7"/>
      <c r="H210" s="9"/>
      <c r="P210" s="7"/>
      <c r="X210" s="10"/>
    </row>
    <row r="211" spans="3:24" x14ac:dyDescent="0.2">
      <c r="C211" s="7"/>
      <c r="E211" s="7"/>
      <c r="F211" s="7"/>
      <c r="H211" s="9"/>
      <c r="P211" s="7"/>
      <c r="X211" s="10"/>
    </row>
    <row r="212" spans="3:24" x14ac:dyDescent="0.2">
      <c r="C212" s="7"/>
      <c r="E212" s="7"/>
      <c r="F212" s="7"/>
      <c r="H212" s="9"/>
      <c r="P212" s="7"/>
      <c r="X212" s="10"/>
    </row>
    <row r="213" spans="3:24" x14ac:dyDescent="0.2">
      <c r="C213" s="7"/>
      <c r="E213" s="7"/>
      <c r="F213" s="7"/>
      <c r="H213" s="9"/>
      <c r="P213" s="7"/>
      <c r="X213" s="10"/>
    </row>
    <row r="214" spans="3:24" x14ac:dyDescent="0.2">
      <c r="C214" s="7"/>
      <c r="E214" s="7"/>
      <c r="F214" s="7"/>
      <c r="H214" s="9"/>
      <c r="P214" s="7"/>
      <c r="X214" s="10"/>
    </row>
    <row r="215" spans="3:24" x14ac:dyDescent="0.2">
      <c r="C215" s="7"/>
      <c r="E215" s="7"/>
      <c r="F215" s="7"/>
      <c r="H215" s="9"/>
      <c r="P215" s="7"/>
      <c r="X215" s="10"/>
    </row>
    <row r="216" spans="3:24" x14ac:dyDescent="0.2">
      <c r="C216" s="7"/>
      <c r="E216" s="7"/>
      <c r="F216" s="7"/>
      <c r="H216" s="9"/>
      <c r="P216" s="7"/>
      <c r="X216" s="10"/>
    </row>
    <row r="217" spans="3:24" x14ac:dyDescent="0.2">
      <c r="C217" s="7"/>
      <c r="E217" s="7"/>
      <c r="F217" s="7"/>
      <c r="H217" s="9"/>
      <c r="P217" s="7"/>
      <c r="X217" s="10"/>
    </row>
    <row r="218" spans="3:24" x14ac:dyDescent="0.2">
      <c r="C218" s="7"/>
      <c r="E218" s="7"/>
      <c r="F218" s="7"/>
      <c r="H218" s="9"/>
      <c r="P218" s="7"/>
      <c r="X218" s="10"/>
    </row>
    <row r="219" spans="3:24" x14ac:dyDescent="0.2">
      <c r="C219" s="7"/>
      <c r="E219" s="7"/>
      <c r="F219" s="7"/>
      <c r="H219" s="9"/>
      <c r="P219" s="7"/>
      <c r="X219" s="10"/>
    </row>
    <row r="220" spans="3:24" x14ac:dyDescent="0.2">
      <c r="C220" s="7"/>
      <c r="E220" s="7"/>
      <c r="F220" s="7"/>
      <c r="H220" s="9"/>
      <c r="P220" s="7"/>
      <c r="X220" s="10"/>
    </row>
    <row r="221" spans="3:24" x14ac:dyDescent="0.2">
      <c r="C221" s="7"/>
      <c r="E221" s="7"/>
      <c r="F221" s="7"/>
      <c r="H221" s="9"/>
      <c r="P221" s="7"/>
      <c r="X221" s="10"/>
    </row>
    <row r="222" spans="3:24" x14ac:dyDescent="0.2">
      <c r="C222" s="7"/>
      <c r="E222" s="7"/>
      <c r="F222" s="7"/>
      <c r="H222" s="9"/>
      <c r="P222" s="7"/>
      <c r="X222" s="10"/>
    </row>
    <row r="223" spans="3:24" x14ac:dyDescent="0.2">
      <c r="C223" s="7"/>
      <c r="E223" s="7"/>
      <c r="F223" s="7"/>
      <c r="H223" s="9"/>
      <c r="P223" s="7"/>
      <c r="X223" s="10"/>
    </row>
    <row r="224" spans="3:24" x14ac:dyDescent="0.2">
      <c r="C224" s="7"/>
      <c r="E224" s="7"/>
      <c r="F224" s="7"/>
      <c r="H224" s="9"/>
      <c r="P224" s="7"/>
      <c r="X224" s="10"/>
    </row>
    <row r="225" spans="3:24" x14ac:dyDescent="0.2">
      <c r="C225" s="7"/>
      <c r="E225" s="7"/>
      <c r="F225" s="7"/>
      <c r="H225" s="9"/>
      <c r="P225" s="7"/>
      <c r="X225" s="10"/>
    </row>
    <row r="226" spans="3:24" x14ac:dyDescent="0.2">
      <c r="C226" s="7"/>
      <c r="E226" s="7"/>
      <c r="F226" s="7"/>
      <c r="H226" s="9"/>
      <c r="P226" s="7"/>
      <c r="X226" s="10"/>
    </row>
    <row r="227" spans="3:24" x14ac:dyDescent="0.2">
      <c r="C227" s="7"/>
      <c r="E227" s="7"/>
      <c r="F227" s="7"/>
      <c r="H227" s="9"/>
      <c r="P227" s="7"/>
      <c r="X227" s="10"/>
    </row>
    <row r="228" spans="3:24" x14ac:dyDescent="0.2">
      <c r="C228" s="7"/>
      <c r="E228" s="7"/>
      <c r="F228" s="7"/>
      <c r="H228" s="9"/>
      <c r="P228" s="7"/>
      <c r="X228" s="10"/>
    </row>
    <row r="229" spans="3:24" x14ac:dyDescent="0.2">
      <c r="C229" s="7"/>
      <c r="E229" s="7"/>
      <c r="F229" s="7"/>
      <c r="H229" s="9"/>
      <c r="P229" s="7"/>
      <c r="X229" s="10"/>
    </row>
    <row r="230" spans="3:24" x14ac:dyDescent="0.2">
      <c r="C230" s="7"/>
      <c r="E230" s="7"/>
      <c r="F230" s="7"/>
      <c r="H230" s="9"/>
      <c r="P230" s="7"/>
      <c r="X230" s="10"/>
    </row>
    <row r="231" spans="3:24" x14ac:dyDescent="0.2">
      <c r="C231" s="7"/>
      <c r="E231" s="7"/>
      <c r="F231" s="7"/>
      <c r="H231" s="9"/>
      <c r="P231" s="7"/>
      <c r="X231" s="10"/>
    </row>
    <row r="232" spans="3:24" x14ac:dyDescent="0.2">
      <c r="C232" s="7"/>
      <c r="E232" s="7"/>
      <c r="F232" s="7"/>
      <c r="H232" s="9"/>
      <c r="P232" s="7"/>
      <c r="X232" s="10"/>
    </row>
    <row r="233" spans="3:24" x14ac:dyDescent="0.2">
      <c r="C233" s="7"/>
      <c r="E233" s="7"/>
      <c r="F233" s="7"/>
      <c r="H233" s="9"/>
      <c r="P233" s="7"/>
      <c r="X233" s="10"/>
    </row>
    <row r="234" spans="3:24" x14ac:dyDescent="0.2">
      <c r="C234" s="7"/>
      <c r="E234" s="7"/>
      <c r="F234" s="7"/>
      <c r="H234" s="9"/>
      <c r="P234" s="7"/>
      <c r="X234" s="10"/>
    </row>
    <row r="235" spans="3:24" x14ac:dyDescent="0.2">
      <c r="C235" s="7"/>
      <c r="E235" s="7"/>
      <c r="F235" s="7"/>
      <c r="H235" s="9"/>
      <c r="P235" s="7"/>
      <c r="X235" s="10"/>
    </row>
    <row r="236" spans="3:24" x14ac:dyDescent="0.2">
      <c r="C236" s="7"/>
      <c r="E236" s="7"/>
      <c r="F236" s="7"/>
      <c r="H236" s="9"/>
      <c r="P236" s="7"/>
      <c r="X236" s="10"/>
    </row>
    <row r="237" spans="3:24" x14ac:dyDescent="0.2">
      <c r="C237" s="7"/>
      <c r="E237" s="7"/>
      <c r="F237" s="7"/>
      <c r="H237" s="9"/>
      <c r="P237" s="7"/>
      <c r="X237" s="10"/>
    </row>
    <row r="238" spans="3:24" x14ac:dyDescent="0.2">
      <c r="C238" s="7"/>
      <c r="E238" s="7"/>
      <c r="F238" s="7"/>
      <c r="H238" s="9"/>
      <c r="P238" s="7"/>
      <c r="X238" s="10"/>
    </row>
    <row r="239" spans="3:24" x14ac:dyDescent="0.2">
      <c r="C239" s="7"/>
      <c r="E239" s="7"/>
      <c r="F239" s="7"/>
      <c r="H239" s="9"/>
      <c r="P239" s="7"/>
      <c r="X239" s="10"/>
    </row>
    <row r="240" spans="3:24" x14ac:dyDescent="0.2">
      <c r="C240" s="7"/>
      <c r="E240" s="7"/>
      <c r="F240" s="7"/>
      <c r="H240" s="9"/>
      <c r="P240" s="7"/>
      <c r="X240" s="10"/>
    </row>
    <row r="241" spans="3:24" x14ac:dyDescent="0.2">
      <c r="C241" s="7"/>
      <c r="E241" s="7"/>
      <c r="F241" s="7"/>
      <c r="H241" s="9"/>
      <c r="P241" s="7"/>
      <c r="X241" s="10"/>
    </row>
    <row r="242" spans="3:24" x14ac:dyDescent="0.2">
      <c r="C242" s="7"/>
      <c r="E242" s="7"/>
      <c r="F242" s="7"/>
      <c r="H242" s="9"/>
      <c r="P242" s="7"/>
      <c r="X242" s="10"/>
    </row>
    <row r="243" spans="3:24" x14ac:dyDescent="0.2">
      <c r="C243" s="7"/>
      <c r="E243" s="7"/>
      <c r="F243" s="7"/>
      <c r="H243" s="9"/>
      <c r="P243" s="7"/>
      <c r="X243" s="10"/>
    </row>
    <row r="244" spans="3:24" x14ac:dyDescent="0.2">
      <c r="C244" s="7"/>
      <c r="E244" s="7"/>
      <c r="F244" s="7"/>
      <c r="H244" s="9"/>
      <c r="P244" s="7"/>
      <c r="X244" s="10"/>
    </row>
    <row r="245" spans="3:24" x14ac:dyDescent="0.2">
      <c r="C245" s="7"/>
      <c r="E245" s="7"/>
      <c r="F245" s="7"/>
      <c r="H245" s="9"/>
      <c r="P245" s="7"/>
      <c r="X245" s="10"/>
    </row>
    <row r="246" spans="3:24" x14ac:dyDescent="0.2">
      <c r="C246" s="7"/>
      <c r="E246" s="7"/>
      <c r="F246" s="7"/>
      <c r="H246" s="9"/>
      <c r="P246" s="7"/>
      <c r="X246" s="10"/>
    </row>
    <row r="247" spans="3:24" x14ac:dyDescent="0.2">
      <c r="C247" s="7"/>
      <c r="E247" s="7"/>
      <c r="F247" s="7"/>
      <c r="H247" s="9"/>
      <c r="P247" s="7"/>
      <c r="X247" s="10"/>
    </row>
    <row r="248" spans="3:24" x14ac:dyDescent="0.2">
      <c r="C248" s="7"/>
      <c r="E248" s="7"/>
      <c r="F248" s="7"/>
      <c r="H248" s="9"/>
      <c r="P248" s="7"/>
      <c r="X248" s="10"/>
    </row>
    <row r="249" spans="3:24" x14ac:dyDescent="0.2">
      <c r="C249" s="7"/>
      <c r="E249" s="7"/>
      <c r="F249" s="7"/>
      <c r="H249" s="9"/>
      <c r="P249" s="7"/>
      <c r="X249" s="10"/>
    </row>
    <row r="250" spans="3:24" x14ac:dyDescent="0.2">
      <c r="C250" s="7"/>
      <c r="E250" s="7"/>
      <c r="F250" s="7"/>
      <c r="H250" s="9"/>
      <c r="P250" s="7"/>
      <c r="X250" s="10"/>
    </row>
    <row r="251" spans="3:24" x14ac:dyDescent="0.2">
      <c r="C251" s="7"/>
      <c r="E251" s="7"/>
      <c r="F251" s="7"/>
      <c r="H251" s="9"/>
      <c r="P251" s="7"/>
      <c r="X251" s="10"/>
    </row>
    <row r="252" spans="3:24" x14ac:dyDescent="0.2">
      <c r="C252" s="7"/>
      <c r="E252" s="7"/>
      <c r="F252" s="7"/>
      <c r="H252" s="9"/>
      <c r="P252" s="7"/>
      <c r="X252" s="10"/>
    </row>
    <row r="253" spans="3:24" x14ac:dyDescent="0.2">
      <c r="C253" s="7"/>
      <c r="E253" s="7"/>
      <c r="F253" s="7"/>
      <c r="H253" s="9"/>
      <c r="P253" s="7"/>
      <c r="X253" s="10"/>
    </row>
    <row r="254" spans="3:24" x14ac:dyDescent="0.2">
      <c r="C254" s="7"/>
      <c r="E254" s="7"/>
      <c r="F254" s="7"/>
      <c r="H254" s="9"/>
      <c r="P254" s="7"/>
      <c r="X254" s="10"/>
    </row>
    <row r="255" spans="3:24" x14ac:dyDescent="0.2">
      <c r="C255" s="7"/>
      <c r="E255" s="7"/>
      <c r="F255" s="7"/>
      <c r="H255" s="9"/>
      <c r="P255" s="7"/>
      <c r="X255" s="10"/>
    </row>
    <row r="256" spans="3:24" x14ac:dyDescent="0.2">
      <c r="C256" s="7"/>
      <c r="E256" s="7"/>
      <c r="F256" s="7"/>
      <c r="H256" s="9"/>
      <c r="P256" s="7"/>
      <c r="X256" s="10"/>
    </row>
    <row r="257" spans="3:24" x14ac:dyDescent="0.2">
      <c r="C257" s="7"/>
      <c r="E257" s="7"/>
      <c r="F257" s="7"/>
      <c r="H257" s="9"/>
      <c r="P257" s="7"/>
      <c r="X257" s="10"/>
    </row>
    <row r="258" spans="3:24" x14ac:dyDescent="0.2">
      <c r="C258" s="7"/>
      <c r="E258" s="7"/>
      <c r="F258" s="7"/>
      <c r="H258" s="9"/>
      <c r="P258" s="7"/>
      <c r="X258" s="10"/>
    </row>
    <row r="259" spans="3:24" x14ac:dyDescent="0.2">
      <c r="C259" s="7"/>
      <c r="E259" s="7"/>
      <c r="F259" s="7"/>
      <c r="H259" s="9"/>
      <c r="P259" s="7"/>
      <c r="X259" s="10"/>
    </row>
    <row r="260" spans="3:24" x14ac:dyDescent="0.2">
      <c r="C260" s="7"/>
      <c r="E260" s="7"/>
      <c r="F260" s="7"/>
      <c r="H260" s="9"/>
      <c r="P260" s="7"/>
      <c r="X260" s="10"/>
    </row>
    <row r="261" spans="3:24" x14ac:dyDescent="0.2">
      <c r="C261" s="7"/>
      <c r="E261" s="7"/>
      <c r="F261" s="7"/>
      <c r="H261" s="9"/>
      <c r="P261" s="7"/>
      <c r="X261" s="10"/>
    </row>
    <row r="262" spans="3:24" x14ac:dyDescent="0.2">
      <c r="C262" s="7"/>
      <c r="E262" s="7"/>
      <c r="F262" s="7"/>
      <c r="H262" s="9"/>
      <c r="P262" s="7"/>
      <c r="X262" s="10"/>
    </row>
    <row r="263" spans="3:24" x14ac:dyDescent="0.2">
      <c r="C263" s="7"/>
      <c r="E263" s="7"/>
      <c r="F263" s="7"/>
      <c r="H263" s="9"/>
      <c r="P263" s="7"/>
      <c r="X263" s="10"/>
    </row>
    <row r="264" spans="3:24" x14ac:dyDescent="0.2">
      <c r="C264" s="7"/>
      <c r="E264" s="7"/>
      <c r="F264" s="7"/>
      <c r="H264" s="9"/>
      <c r="P264" s="7"/>
      <c r="X264" s="10"/>
    </row>
    <row r="265" spans="3:24" x14ac:dyDescent="0.2">
      <c r="C265" s="7"/>
      <c r="E265" s="7"/>
      <c r="F265" s="7"/>
      <c r="H265" s="9"/>
      <c r="P265" s="7"/>
      <c r="X265" s="10"/>
    </row>
    <row r="266" spans="3:24" x14ac:dyDescent="0.2">
      <c r="C266" s="7"/>
      <c r="E266" s="7"/>
      <c r="F266" s="7"/>
      <c r="H266" s="9"/>
      <c r="P266" s="7"/>
      <c r="X266" s="10"/>
    </row>
    <row r="267" spans="3:24" x14ac:dyDescent="0.2">
      <c r="C267" s="7"/>
      <c r="E267" s="7"/>
      <c r="F267" s="7"/>
      <c r="H267" s="9"/>
      <c r="P267" s="7"/>
      <c r="X267" s="10"/>
    </row>
    <row r="268" spans="3:24" x14ac:dyDescent="0.2">
      <c r="C268" s="7"/>
      <c r="E268" s="7"/>
      <c r="F268" s="7"/>
      <c r="H268" s="9"/>
      <c r="P268" s="7"/>
      <c r="X268" s="10"/>
    </row>
    <row r="269" spans="3:24" x14ac:dyDescent="0.2">
      <c r="C269" s="7"/>
      <c r="E269" s="7"/>
      <c r="F269" s="7"/>
      <c r="H269" s="9"/>
      <c r="P269" s="7"/>
      <c r="X269" s="10"/>
    </row>
    <row r="270" spans="3:24" x14ac:dyDescent="0.2">
      <c r="C270" s="7"/>
      <c r="E270" s="7"/>
      <c r="F270" s="7"/>
      <c r="H270" s="9"/>
      <c r="P270" s="7"/>
      <c r="X270" s="10"/>
    </row>
    <row r="271" spans="3:24" x14ac:dyDescent="0.2">
      <c r="C271" s="7"/>
      <c r="E271" s="7"/>
      <c r="F271" s="7"/>
      <c r="H271" s="9"/>
      <c r="P271" s="7"/>
      <c r="X271" s="10"/>
    </row>
    <row r="272" spans="3:24" x14ac:dyDescent="0.2">
      <c r="C272" s="7"/>
      <c r="E272" s="7"/>
      <c r="F272" s="7"/>
      <c r="H272" s="9"/>
      <c r="P272" s="7"/>
      <c r="X272" s="10"/>
    </row>
    <row r="273" spans="3:24" x14ac:dyDescent="0.2">
      <c r="C273" s="7"/>
      <c r="E273" s="7"/>
      <c r="F273" s="7"/>
      <c r="H273" s="9"/>
      <c r="P273" s="7"/>
      <c r="X273" s="10"/>
    </row>
    <row r="274" spans="3:24" x14ac:dyDescent="0.2">
      <c r="C274" s="7"/>
      <c r="E274" s="7"/>
      <c r="F274" s="7"/>
      <c r="H274" s="9"/>
      <c r="P274" s="7"/>
      <c r="X274" s="10"/>
    </row>
    <row r="275" spans="3:24" x14ac:dyDescent="0.2">
      <c r="C275" s="7"/>
      <c r="E275" s="7"/>
      <c r="F275" s="7"/>
      <c r="H275" s="9"/>
      <c r="P275" s="7"/>
      <c r="X275" s="10"/>
    </row>
    <row r="276" spans="3:24" x14ac:dyDescent="0.2">
      <c r="C276" s="7"/>
      <c r="E276" s="7"/>
      <c r="F276" s="7"/>
      <c r="H276" s="9"/>
      <c r="P276" s="7"/>
      <c r="X276" s="10"/>
    </row>
    <row r="277" spans="3:24" x14ac:dyDescent="0.2">
      <c r="C277" s="7"/>
      <c r="E277" s="7"/>
      <c r="F277" s="7"/>
      <c r="H277" s="9"/>
      <c r="P277" s="7"/>
      <c r="X277" s="10"/>
    </row>
    <row r="278" spans="3:24" x14ac:dyDescent="0.2">
      <c r="C278" s="7"/>
      <c r="E278" s="7"/>
      <c r="F278" s="7"/>
      <c r="H278" s="9"/>
      <c r="P278" s="7"/>
      <c r="X278" s="10"/>
    </row>
    <row r="279" spans="3:24" x14ac:dyDescent="0.2">
      <c r="C279" s="7"/>
      <c r="E279" s="7"/>
      <c r="F279" s="7"/>
      <c r="H279" s="9"/>
      <c r="P279" s="7"/>
      <c r="X279" s="10"/>
    </row>
    <row r="280" spans="3:24" x14ac:dyDescent="0.2">
      <c r="C280" s="7"/>
      <c r="E280" s="7"/>
      <c r="F280" s="7"/>
      <c r="H280" s="9"/>
      <c r="P280" s="7"/>
      <c r="X280" s="10"/>
    </row>
    <row r="281" spans="3:24" x14ac:dyDescent="0.2">
      <c r="C281" s="7"/>
      <c r="E281" s="7"/>
      <c r="F281" s="7"/>
      <c r="H281" s="9"/>
      <c r="P281" s="7"/>
      <c r="X281" s="10"/>
    </row>
    <row r="282" spans="3:24" x14ac:dyDescent="0.2">
      <c r="C282" s="7"/>
      <c r="E282" s="7"/>
      <c r="F282" s="7"/>
      <c r="H282" s="9"/>
      <c r="P282" s="7"/>
      <c r="X282" s="10"/>
    </row>
    <row r="283" spans="3:24" x14ac:dyDescent="0.2">
      <c r="C283" s="7"/>
      <c r="E283" s="7"/>
      <c r="F283" s="7"/>
      <c r="H283" s="9"/>
      <c r="P283" s="7"/>
      <c r="X283" s="10"/>
    </row>
    <row r="284" spans="3:24" x14ac:dyDescent="0.2">
      <c r="C284" s="7"/>
      <c r="E284" s="7"/>
      <c r="F284" s="7"/>
      <c r="H284" s="9"/>
      <c r="P284" s="7"/>
      <c r="X284" s="10"/>
    </row>
    <row r="285" spans="3:24" x14ac:dyDescent="0.2">
      <c r="C285" s="7"/>
      <c r="E285" s="7"/>
      <c r="F285" s="7"/>
      <c r="H285" s="9"/>
      <c r="P285" s="7"/>
      <c r="X285" s="10"/>
    </row>
    <row r="286" spans="3:24" x14ac:dyDescent="0.2">
      <c r="C286" s="7"/>
      <c r="E286" s="7"/>
      <c r="F286" s="7"/>
      <c r="H286" s="9"/>
      <c r="P286" s="7"/>
      <c r="X286" s="10"/>
    </row>
    <row r="287" spans="3:24" x14ac:dyDescent="0.2">
      <c r="C287" s="7"/>
      <c r="E287" s="7"/>
      <c r="F287" s="7"/>
      <c r="H287" s="9"/>
      <c r="P287" s="7"/>
      <c r="X287" s="10"/>
    </row>
    <row r="288" spans="3:24" x14ac:dyDescent="0.2">
      <c r="C288" s="7"/>
      <c r="E288" s="7"/>
      <c r="F288" s="7"/>
      <c r="H288" s="9"/>
      <c r="P288" s="7"/>
      <c r="X288" s="10"/>
    </row>
    <row r="289" spans="3:24" x14ac:dyDescent="0.2">
      <c r="C289" s="7"/>
      <c r="E289" s="7"/>
      <c r="F289" s="7"/>
      <c r="H289" s="9"/>
      <c r="P289" s="7"/>
      <c r="X289" s="10"/>
    </row>
    <row r="290" spans="3:24" x14ac:dyDescent="0.2">
      <c r="C290" s="7"/>
      <c r="E290" s="7"/>
      <c r="F290" s="7"/>
      <c r="H290" s="9"/>
      <c r="P290" s="7"/>
      <c r="X290" s="10"/>
    </row>
    <row r="291" spans="3:24" x14ac:dyDescent="0.2">
      <c r="C291" s="7"/>
      <c r="E291" s="7"/>
      <c r="F291" s="7"/>
      <c r="H291" s="9"/>
      <c r="P291" s="7"/>
      <c r="X291" s="10"/>
    </row>
    <row r="292" spans="3:24" x14ac:dyDescent="0.2">
      <c r="C292" s="7"/>
      <c r="E292" s="7"/>
      <c r="F292" s="7"/>
      <c r="H292" s="9"/>
      <c r="P292" s="7"/>
      <c r="X292" s="10"/>
    </row>
    <row r="293" spans="3:24" x14ac:dyDescent="0.2">
      <c r="C293" s="7"/>
      <c r="E293" s="7"/>
      <c r="F293" s="7"/>
      <c r="H293" s="9"/>
      <c r="P293" s="7"/>
      <c r="X293" s="10"/>
    </row>
    <row r="294" spans="3:24" x14ac:dyDescent="0.2">
      <c r="C294" s="7"/>
      <c r="E294" s="7"/>
      <c r="F294" s="7"/>
      <c r="H294" s="9"/>
      <c r="P294" s="7"/>
      <c r="X294" s="10"/>
    </row>
    <row r="295" spans="3:24" x14ac:dyDescent="0.2">
      <c r="C295" s="7"/>
      <c r="E295" s="7"/>
      <c r="F295" s="7"/>
      <c r="H295" s="9"/>
      <c r="P295" s="7"/>
      <c r="X295" s="10"/>
    </row>
    <row r="296" spans="3:24" x14ac:dyDescent="0.2">
      <c r="C296" s="7"/>
      <c r="E296" s="7"/>
      <c r="F296" s="7"/>
      <c r="H296" s="9"/>
      <c r="P296" s="7"/>
      <c r="X296" s="10"/>
    </row>
    <row r="297" spans="3:24" x14ac:dyDescent="0.2">
      <c r="C297" s="7"/>
      <c r="E297" s="7"/>
      <c r="F297" s="7"/>
      <c r="H297" s="9"/>
      <c r="P297" s="7"/>
      <c r="X297" s="10"/>
    </row>
    <row r="298" spans="3:24" x14ac:dyDescent="0.2">
      <c r="C298" s="7"/>
      <c r="E298" s="7"/>
      <c r="F298" s="7"/>
      <c r="H298" s="9"/>
      <c r="P298" s="7"/>
      <c r="X298" s="10"/>
    </row>
    <row r="299" spans="3:24" x14ac:dyDescent="0.2">
      <c r="C299" s="7"/>
      <c r="E299" s="7"/>
      <c r="F299" s="7"/>
      <c r="H299" s="9"/>
      <c r="P299" s="7"/>
      <c r="X299" s="10"/>
    </row>
    <row r="300" spans="3:24" x14ac:dyDescent="0.2">
      <c r="C300" s="7"/>
      <c r="E300" s="7"/>
      <c r="F300" s="7"/>
      <c r="H300" s="9"/>
      <c r="P300" s="7"/>
      <c r="X300" s="10"/>
    </row>
    <row r="301" spans="3:24" x14ac:dyDescent="0.2">
      <c r="C301" s="7"/>
      <c r="E301" s="7"/>
      <c r="F301" s="7"/>
      <c r="H301" s="9"/>
      <c r="P301" s="7"/>
      <c r="X301" s="10"/>
    </row>
    <row r="302" spans="3:24" x14ac:dyDescent="0.2">
      <c r="C302" s="7"/>
      <c r="E302" s="7"/>
      <c r="F302" s="7"/>
      <c r="H302" s="9"/>
      <c r="P302" s="7"/>
      <c r="X302" s="10"/>
    </row>
    <row r="303" spans="3:24" x14ac:dyDescent="0.2">
      <c r="C303" s="7"/>
      <c r="E303" s="7"/>
      <c r="F303" s="7"/>
      <c r="H303" s="9"/>
      <c r="P303" s="7"/>
      <c r="X303" s="10"/>
    </row>
    <row r="304" spans="3:24" x14ac:dyDescent="0.2">
      <c r="C304" s="7"/>
      <c r="E304" s="7"/>
      <c r="F304" s="7"/>
      <c r="H304" s="9"/>
      <c r="P304" s="7"/>
      <c r="X304" s="10"/>
    </row>
    <row r="305" spans="3:24" x14ac:dyDescent="0.2">
      <c r="C305" s="7"/>
      <c r="E305" s="7"/>
      <c r="F305" s="7"/>
      <c r="H305" s="9"/>
      <c r="P305" s="7"/>
      <c r="X305" s="10"/>
    </row>
    <row r="306" spans="3:24" x14ac:dyDescent="0.2">
      <c r="C306" s="7"/>
      <c r="E306" s="7"/>
      <c r="F306" s="7"/>
      <c r="H306" s="9"/>
      <c r="P306" s="7"/>
      <c r="X306" s="10"/>
    </row>
    <row r="307" spans="3:24" x14ac:dyDescent="0.2">
      <c r="C307" s="7"/>
      <c r="E307" s="7"/>
      <c r="F307" s="7"/>
      <c r="H307" s="9"/>
      <c r="P307" s="7"/>
      <c r="X307" s="10"/>
    </row>
    <row r="308" spans="3:24" x14ac:dyDescent="0.2">
      <c r="C308" s="7"/>
      <c r="E308" s="7"/>
      <c r="F308" s="7"/>
      <c r="H308" s="9"/>
      <c r="P308" s="7"/>
      <c r="X308" s="10"/>
    </row>
    <row r="309" spans="3:24" x14ac:dyDescent="0.2">
      <c r="C309" s="7"/>
      <c r="E309" s="7"/>
      <c r="F309" s="7"/>
      <c r="H309" s="9"/>
      <c r="P309" s="7"/>
      <c r="X309" s="10"/>
    </row>
    <row r="310" spans="3:24" x14ac:dyDescent="0.2">
      <c r="C310" s="7"/>
      <c r="E310" s="7"/>
      <c r="F310" s="7"/>
      <c r="H310" s="9"/>
      <c r="P310" s="7"/>
      <c r="X310" s="10"/>
    </row>
    <row r="311" spans="3:24" x14ac:dyDescent="0.2">
      <c r="C311" s="7"/>
      <c r="E311" s="7"/>
      <c r="F311" s="7"/>
      <c r="H311" s="9"/>
      <c r="P311" s="7"/>
      <c r="X311" s="10"/>
    </row>
    <row r="312" spans="3:24" x14ac:dyDescent="0.2">
      <c r="C312" s="7"/>
      <c r="E312" s="7"/>
      <c r="F312" s="7"/>
      <c r="H312" s="9"/>
      <c r="P312" s="7"/>
      <c r="X312" s="10"/>
    </row>
    <row r="313" spans="3:24" x14ac:dyDescent="0.2">
      <c r="C313" s="7"/>
      <c r="E313" s="7"/>
      <c r="F313" s="7"/>
      <c r="H313" s="9"/>
      <c r="P313" s="7"/>
      <c r="X313" s="10"/>
    </row>
    <row r="314" spans="3:24" x14ac:dyDescent="0.2">
      <c r="C314" s="7"/>
      <c r="E314" s="7"/>
      <c r="F314" s="7"/>
      <c r="H314" s="9"/>
      <c r="P314" s="7"/>
      <c r="X314" s="10"/>
    </row>
    <row r="315" spans="3:24" x14ac:dyDescent="0.2">
      <c r="C315" s="7"/>
      <c r="E315" s="7"/>
      <c r="F315" s="7"/>
      <c r="H315" s="9"/>
      <c r="P315" s="7"/>
      <c r="X315" s="10"/>
    </row>
    <row r="316" spans="3:24" x14ac:dyDescent="0.2">
      <c r="C316" s="7"/>
      <c r="E316" s="7"/>
      <c r="F316" s="7"/>
      <c r="H316" s="9"/>
      <c r="P316" s="7"/>
      <c r="X316" s="10"/>
    </row>
    <row r="317" spans="3:24" x14ac:dyDescent="0.2">
      <c r="C317" s="7"/>
      <c r="E317" s="7"/>
      <c r="F317" s="7"/>
      <c r="H317" s="9"/>
      <c r="P317" s="7"/>
      <c r="X317" s="10"/>
    </row>
    <row r="318" spans="3:24" x14ac:dyDescent="0.2">
      <c r="C318" s="7"/>
      <c r="E318" s="7"/>
      <c r="F318" s="7"/>
      <c r="H318" s="9"/>
      <c r="P318" s="7"/>
      <c r="X318" s="10"/>
    </row>
    <row r="319" spans="3:24" x14ac:dyDescent="0.2">
      <c r="C319" s="7"/>
      <c r="E319" s="7"/>
      <c r="F319" s="7"/>
      <c r="H319" s="9"/>
      <c r="P319" s="7"/>
      <c r="X319" s="10"/>
    </row>
    <row r="320" spans="3:24" x14ac:dyDescent="0.2">
      <c r="C320" s="7"/>
      <c r="E320" s="7"/>
      <c r="F320" s="7"/>
      <c r="H320" s="9"/>
      <c r="P320" s="7"/>
      <c r="X320" s="10"/>
    </row>
    <row r="321" spans="3:24" x14ac:dyDescent="0.2">
      <c r="C321" s="7"/>
      <c r="E321" s="7"/>
      <c r="F321" s="7"/>
      <c r="H321" s="9"/>
      <c r="P321" s="7"/>
      <c r="X321" s="10"/>
    </row>
    <row r="322" spans="3:24" x14ac:dyDescent="0.2">
      <c r="C322" s="7"/>
      <c r="E322" s="7"/>
      <c r="F322" s="7"/>
      <c r="H322" s="9"/>
      <c r="P322" s="7"/>
      <c r="X322" s="10"/>
    </row>
    <row r="323" spans="3:24" x14ac:dyDescent="0.2">
      <c r="C323" s="7"/>
      <c r="E323" s="7"/>
      <c r="F323" s="7"/>
      <c r="H323" s="9"/>
      <c r="P323" s="7"/>
      <c r="X323" s="10"/>
    </row>
    <row r="324" spans="3:24" x14ac:dyDescent="0.2">
      <c r="C324" s="7"/>
      <c r="E324" s="7"/>
      <c r="F324" s="7"/>
      <c r="H324" s="9"/>
      <c r="P324" s="7"/>
      <c r="X324" s="10"/>
    </row>
    <row r="325" spans="3:24" x14ac:dyDescent="0.2">
      <c r="C325" s="7"/>
      <c r="E325" s="7"/>
      <c r="F325" s="7"/>
      <c r="H325" s="9"/>
      <c r="P325" s="7"/>
      <c r="X325" s="10"/>
    </row>
    <row r="326" spans="3:24" x14ac:dyDescent="0.2">
      <c r="C326" s="7"/>
      <c r="E326" s="7"/>
      <c r="F326" s="7"/>
      <c r="H326" s="9"/>
      <c r="P326" s="7"/>
      <c r="X326" s="10"/>
    </row>
    <row r="327" spans="3:24" x14ac:dyDescent="0.2">
      <c r="C327" s="7"/>
      <c r="E327" s="7"/>
      <c r="F327" s="7"/>
      <c r="H327" s="9"/>
      <c r="P327" s="7"/>
      <c r="X327" s="10"/>
    </row>
    <row r="328" spans="3:24" x14ac:dyDescent="0.2">
      <c r="C328" s="7"/>
      <c r="E328" s="7"/>
      <c r="F328" s="7"/>
      <c r="H328" s="9"/>
      <c r="P328" s="7"/>
      <c r="X328" s="10"/>
    </row>
    <row r="329" spans="3:24" x14ac:dyDescent="0.2">
      <c r="C329" s="7"/>
      <c r="E329" s="7"/>
      <c r="F329" s="7"/>
      <c r="H329" s="9"/>
      <c r="P329" s="7"/>
      <c r="X329" s="10"/>
    </row>
    <row r="330" spans="3:24" x14ac:dyDescent="0.2">
      <c r="C330" s="7"/>
      <c r="E330" s="7"/>
      <c r="F330" s="7"/>
      <c r="H330" s="9"/>
      <c r="P330" s="7"/>
      <c r="X330" s="10"/>
    </row>
    <row r="331" spans="3:24" x14ac:dyDescent="0.2">
      <c r="C331" s="7"/>
      <c r="E331" s="7"/>
      <c r="F331" s="7"/>
      <c r="H331" s="9"/>
      <c r="P331" s="7"/>
      <c r="X331" s="10"/>
    </row>
    <row r="332" spans="3:24" x14ac:dyDescent="0.2">
      <c r="C332" s="7"/>
      <c r="E332" s="7"/>
      <c r="F332" s="7"/>
      <c r="H332" s="9"/>
      <c r="P332" s="7"/>
      <c r="X332" s="10"/>
    </row>
    <row r="333" spans="3:24" x14ac:dyDescent="0.2">
      <c r="C333" s="7"/>
      <c r="E333" s="7"/>
      <c r="F333" s="7"/>
      <c r="H333" s="9"/>
      <c r="P333" s="7"/>
      <c r="X333" s="10"/>
    </row>
    <row r="334" spans="3:24" x14ac:dyDescent="0.2">
      <c r="C334" s="7"/>
      <c r="E334" s="7"/>
      <c r="F334" s="7"/>
      <c r="H334" s="9"/>
      <c r="P334" s="7"/>
      <c r="X334" s="10"/>
    </row>
    <row r="335" spans="3:24" x14ac:dyDescent="0.2">
      <c r="C335" s="7"/>
      <c r="E335" s="7"/>
      <c r="F335" s="7"/>
      <c r="H335" s="9"/>
      <c r="P335" s="7"/>
      <c r="X335" s="10"/>
    </row>
    <row r="336" spans="3:24" x14ac:dyDescent="0.2">
      <c r="C336" s="7"/>
      <c r="E336" s="7"/>
      <c r="F336" s="7"/>
      <c r="H336" s="9"/>
      <c r="P336" s="7"/>
      <c r="X336" s="10"/>
    </row>
    <row r="337" spans="3:24" x14ac:dyDescent="0.2">
      <c r="C337" s="7"/>
      <c r="E337" s="7"/>
      <c r="F337" s="7"/>
      <c r="H337" s="9"/>
      <c r="P337" s="7"/>
      <c r="X337" s="10"/>
    </row>
    <row r="338" spans="3:24" x14ac:dyDescent="0.2">
      <c r="C338" s="7"/>
      <c r="E338" s="7"/>
      <c r="F338" s="7"/>
      <c r="H338" s="9"/>
      <c r="P338" s="7"/>
      <c r="X338" s="10"/>
    </row>
    <row r="339" spans="3:24" x14ac:dyDescent="0.2">
      <c r="C339" s="7"/>
      <c r="E339" s="7"/>
      <c r="F339" s="7"/>
      <c r="H339" s="9"/>
      <c r="P339" s="7"/>
      <c r="X339" s="10"/>
    </row>
    <row r="340" spans="3:24" x14ac:dyDescent="0.2">
      <c r="C340" s="7"/>
      <c r="E340" s="7"/>
      <c r="F340" s="7"/>
      <c r="H340" s="9"/>
      <c r="P340" s="7"/>
      <c r="X340" s="10"/>
    </row>
    <row r="341" spans="3:24" x14ac:dyDescent="0.2">
      <c r="C341" s="7"/>
      <c r="E341" s="7"/>
      <c r="F341" s="7"/>
      <c r="H341" s="9"/>
      <c r="P341" s="7"/>
      <c r="X341" s="10"/>
    </row>
    <row r="342" spans="3:24" x14ac:dyDescent="0.2">
      <c r="C342" s="7"/>
      <c r="E342" s="7"/>
      <c r="F342" s="7"/>
      <c r="H342" s="9"/>
      <c r="P342" s="7"/>
      <c r="X342" s="10"/>
    </row>
    <row r="343" spans="3:24" x14ac:dyDescent="0.2">
      <c r="C343" s="7"/>
      <c r="E343" s="7"/>
      <c r="F343" s="7"/>
      <c r="H343" s="9"/>
      <c r="P343" s="7"/>
      <c r="X343" s="10"/>
    </row>
    <row r="344" spans="3:24" x14ac:dyDescent="0.2">
      <c r="C344" s="7"/>
      <c r="E344" s="7"/>
      <c r="F344" s="7"/>
      <c r="H344" s="9"/>
      <c r="P344" s="7"/>
      <c r="X344" s="10"/>
    </row>
    <row r="345" spans="3:24" x14ac:dyDescent="0.2">
      <c r="C345" s="7"/>
      <c r="E345" s="7"/>
      <c r="F345" s="7"/>
      <c r="H345" s="9"/>
      <c r="P345" s="7"/>
      <c r="X345" s="10"/>
    </row>
    <row r="346" spans="3:24" x14ac:dyDescent="0.2">
      <c r="C346" s="7"/>
      <c r="E346" s="7"/>
      <c r="F346" s="7"/>
      <c r="H346" s="9"/>
      <c r="P346" s="7"/>
      <c r="X346" s="10"/>
    </row>
    <row r="347" spans="3:24" x14ac:dyDescent="0.2">
      <c r="C347" s="7"/>
      <c r="E347" s="7"/>
      <c r="F347" s="7"/>
      <c r="H347" s="9"/>
      <c r="P347" s="7"/>
      <c r="X347" s="10"/>
    </row>
    <row r="348" spans="3:24" x14ac:dyDescent="0.2">
      <c r="C348" s="7"/>
      <c r="E348" s="7"/>
      <c r="F348" s="7"/>
      <c r="H348" s="9"/>
      <c r="P348" s="7"/>
      <c r="X348" s="10"/>
    </row>
    <row r="349" spans="3:24" x14ac:dyDescent="0.2">
      <c r="C349" s="7"/>
      <c r="E349" s="7"/>
      <c r="F349" s="7"/>
      <c r="H349" s="9"/>
      <c r="P349" s="7"/>
      <c r="X349" s="10"/>
    </row>
    <row r="350" spans="3:24" x14ac:dyDescent="0.2">
      <c r="C350" s="7"/>
      <c r="E350" s="7"/>
      <c r="F350" s="7"/>
      <c r="H350" s="9"/>
      <c r="P350" s="7"/>
      <c r="X350" s="10"/>
    </row>
    <row r="351" spans="3:24" x14ac:dyDescent="0.2">
      <c r="C351" s="7"/>
      <c r="E351" s="7"/>
      <c r="F351" s="7"/>
      <c r="H351" s="9"/>
      <c r="P351" s="7"/>
      <c r="X351" s="10"/>
    </row>
    <row r="352" spans="3:24" x14ac:dyDescent="0.2">
      <c r="C352" s="7"/>
      <c r="E352" s="7"/>
      <c r="F352" s="7"/>
      <c r="H352" s="9"/>
      <c r="P352" s="7"/>
      <c r="X352" s="10"/>
    </row>
    <row r="353" spans="3:24" x14ac:dyDescent="0.2">
      <c r="C353" s="7"/>
      <c r="E353" s="7"/>
      <c r="F353" s="7"/>
      <c r="H353" s="9"/>
      <c r="P353" s="7"/>
      <c r="X353" s="10"/>
    </row>
    <row r="354" spans="3:24" x14ac:dyDescent="0.2">
      <c r="C354" s="7"/>
      <c r="E354" s="7"/>
      <c r="F354" s="7"/>
      <c r="H354" s="9"/>
      <c r="P354" s="7"/>
      <c r="X354" s="10"/>
    </row>
    <row r="355" spans="3:24" x14ac:dyDescent="0.2">
      <c r="C355" s="7"/>
      <c r="E355" s="7"/>
      <c r="F355" s="7"/>
      <c r="H355" s="9"/>
      <c r="P355" s="7"/>
      <c r="X355" s="10"/>
    </row>
    <row r="356" spans="3:24" x14ac:dyDescent="0.2">
      <c r="C356" s="7"/>
      <c r="E356" s="7"/>
      <c r="F356" s="7"/>
      <c r="H356" s="9"/>
      <c r="P356" s="7"/>
      <c r="X356" s="10"/>
    </row>
    <row r="357" spans="3:24" x14ac:dyDescent="0.2">
      <c r="C357" s="7"/>
      <c r="E357" s="7"/>
      <c r="F357" s="7"/>
      <c r="H357" s="9"/>
      <c r="P357" s="7"/>
      <c r="X357" s="10"/>
    </row>
    <row r="358" spans="3:24" x14ac:dyDescent="0.2">
      <c r="C358" s="7"/>
      <c r="E358" s="7"/>
      <c r="F358" s="7"/>
      <c r="H358" s="9"/>
      <c r="P358" s="7"/>
      <c r="X358" s="10"/>
    </row>
    <row r="359" spans="3:24" x14ac:dyDescent="0.2">
      <c r="C359" s="7"/>
      <c r="E359" s="7"/>
      <c r="F359" s="7"/>
      <c r="H359" s="9"/>
      <c r="P359" s="7"/>
      <c r="X359" s="10"/>
    </row>
    <row r="360" spans="3:24" x14ac:dyDescent="0.2">
      <c r="C360" s="7"/>
      <c r="E360" s="7"/>
      <c r="F360" s="7"/>
      <c r="H360" s="9"/>
      <c r="P360" s="7"/>
      <c r="X360" s="10"/>
    </row>
    <row r="361" spans="3:24" x14ac:dyDescent="0.2">
      <c r="C361" s="7"/>
      <c r="E361" s="7"/>
      <c r="F361" s="7"/>
      <c r="H361" s="9"/>
      <c r="P361" s="7"/>
      <c r="X361" s="10"/>
    </row>
    <row r="362" spans="3:24" x14ac:dyDescent="0.2">
      <c r="C362" s="7"/>
      <c r="E362" s="7"/>
      <c r="F362" s="7"/>
      <c r="H362" s="9"/>
      <c r="P362" s="7"/>
      <c r="X362" s="10"/>
    </row>
    <row r="363" spans="3:24" x14ac:dyDescent="0.2">
      <c r="C363" s="7"/>
      <c r="E363" s="7"/>
      <c r="F363" s="7"/>
      <c r="H363" s="9"/>
      <c r="P363" s="7"/>
      <c r="X363" s="10"/>
    </row>
    <row r="364" spans="3:24" x14ac:dyDescent="0.2">
      <c r="C364" s="7"/>
      <c r="E364" s="7"/>
      <c r="F364" s="7"/>
      <c r="H364" s="9"/>
      <c r="P364" s="7"/>
      <c r="X364" s="10"/>
    </row>
    <row r="365" spans="3:24" x14ac:dyDescent="0.2">
      <c r="C365" s="7"/>
      <c r="E365" s="7"/>
      <c r="F365" s="7"/>
      <c r="H365" s="9"/>
      <c r="P365" s="7"/>
      <c r="X365" s="10"/>
    </row>
    <row r="366" spans="3:24" x14ac:dyDescent="0.2">
      <c r="C366" s="7"/>
      <c r="E366" s="7"/>
      <c r="F366" s="7"/>
      <c r="H366" s="9"/>
      <c r="P366" s="7"/>
      <c r="X366" s="10"/>
    </row>
    <row r="367" spans="3:24" x14ac:dyDescent="0.2">
      <c r="C367" s="7"/>
      <c r="E367" s="7"/>
      <c r="F367" s="7"/>
      <c r="H367" s="9"/>
      <c r="P367" s="7"/>
      <c r="X367" s="10"/>
    </row>
    <row r="368" spans="3:24" x14ac:dyDescent="0.2">
      <c r="C368" s="7"/>
      <c r="E368" s="7"/>
      <c r="F368" s="7"/>
      <c r="H368" s="9"/>
      <c r="P368" s="7"/>
      <c r="X368" s="10"/>
    </row>
    <row r="369" spans="3:24" x14ac:dyDescent="0.2">
      <c r="C369" s="7"/>
      <c r="E369" s="7"/>
      <c r="F369" s="7"/>
      <c r="H369" s="9"/>
      <c r="P369" s="7"/>
      <c r="X369" s="10"/>
    </row>
    <row r="370" spans="3:24" x14ac:dyDescent="0.2">
      <c r="C370" s="7"/>
      <c r="E370" s="7"/>
      <c r="F370" s="7"/>
      <c r="H370" s="9"/>
      <c r="P370" s="7"/>
      <c r="X370" s="10"/>
    </row>
    <row r="371" spans="3:24" x14ac:dyDescent="0.2">
      <c r="C371" s="7"/>
      <c r="E371" s="7"/>
      <c r="F371" s="7"/>
      <c r="H371" s="9"/>
      <c r="P371" s="7"/>
      <c r="X371" s="10"/>
    </row>
    <row r="372" spans="3:24" x14ac:dyDescent="0.2">
      <c r="C372" s="7"/>
      <c r="E372" s="7"/>
      <c r="F372" s="7"/>
      <c r="H372" s="9"/>
      <c r="P372" s="7"/>
      <c r="X372" s="10"/>
    </row>
    <row r="373" spans="3:24" x14ac:dyDescent="0.2">
      <c r="C373" s="7"/>
      <c r="E373" s="7"/>
      <c r="F373" s="7"/>
      <c r="H373" s="9"/>
      <c r="P373" s="7"/>
      <c r="X373" s="10"/>
    </row>
    <row r="374" spans="3:24" x14ac:dyDescent="0.2">
      <c r="C374" s="7"/>
      <c r="E374" s="7"/>
      <c r="F374" s="7"/>
      <c r="H374" s="9"/>
      <c r="P374" s="7"/>
      <c r="X374" s="10"/>
    </row>
    <row r="375" spans="3:24" x14ac:dyDescent="0.2">
      <c r="C375" s="7"/>
      <c r="E375" s="7"/>
      <c r="F375" s="7"/>
      <c r="H375" s="9"/>
      <c r="P375" s="7"/>
      <c r="X375" s="10"/>
    </row>
    <row r="376" spans="3:24" x14ac:dyDescent="0.2">
      <c r="C376" s="7"/>
      <c r="E376" s="7"/>
      <c r="F376" s="7"/>
      <c r="H376" s="9"/>
      <c r="P376" s="7"/>
      <c r="X376" s="10"/>
    </row>
    <row r="377" spans="3:24" x14ac:dyDescent="0.2">
      <c r="C377" s="7"/>
      <c r="E377" s="7"/>
      <c r="F377" s="7"/>
      <c r="H377" s="9"/>
      <c r="P377" s="7"/>
      <c r="X377" s="10"/>
    </row>
    <row r="378" spans="3:24" x14ac:dyDescent="0.2">
      <c r="C378" s="7"/>
      <c r="E378" s="7"/>
      <c r="F378" s="7"/>
      <c r="H378" s="9"/>
      <c r="P378" s="7"/>
      <c r="X378" s="10"/>
    </row>
    <row r="379" spans="3:24" x14ac:dyDescent="0.2">
      <c r="C379" s="7"/>
      <c r="E379" s="7"/>
      <c r="F379" s="7"/>
      <c r="H379" s="9"/>
      <c r="P379" s="7"/>
      <c r="X379" s="10"/>
    </row>
    <row r="380" spans="3:24" x14ac:dyDescent="0.2">
      <c r="C380" s="7"/>
      <c r="E380" s="7"/>
      <c r="F380" s="7"/>
      <c r="H380" s="9"/>
      <c r="P380" s="7"/>
      <c r="X380" s="10"/>
    </row>
    <row r="381" spans="3:24" x14ac:dyDescent="0.2">
      <c r="C381" s="7"/>
      <c r="E381" s="7"/>
      <c r="F381" s="7"/>
      <c r="H381" s="9"/>
      <c r="P381" s="7"/>
      <c r="X381" s="10"/>
    </row>
    <row r="382" spans="3:24" x14ac:dyDescent="0.2">
      <c r="C382" s="7"/>
      <c r="E382" s="7"/>
      <c r="F382" s="7"/>
      <c r="H382" s="9"/>
      <c r="P382" s="7"/>
      <c r="X382" s="10"/>
    </row>
    <row r="383" spans="3:24" x14ac:dyDescent="0.2">
      <c r="C383" s="7"/>
      <c r="E383" s="7"/>
      <c r="F383" s="7"/>
      <c r="H383" s="9"/>
      <c r="P383" s="7"/>
      <c r="X383" s="10"/>
    </row>
    <row r="384" spans="3:24" x14ac:dyDescent="0.2">
      <c r="C384" s="7"/>
      <c r="E384" s="7"/>
      <c r="F384" s="7"/>
      <c r="H384" s="9"/>
      <c r="P384" s="7"/>
      <c r="X384" s="10"/>
    </row>
    <row r="385" spans="3:24" x14ac:dyDescent="0.2">
      <c r="C385" s="7"/>
      <c r="E385" s="7"/>
      <c r="F385" s="7"/>
      <c r="H385" s="9"/>
      <c r="P385" s="7"/>
      <c r="X385" s="10"/>
    </row>
    <row r="386" spans="3:24" x14ac:dyDescent="0.2">
      <c r="C386" s="7"/>
      <c r="E386" s="7"/>
      <c r="F386" s="7"/>
      <c r="H386" s="9"/>
      <c r="P386" s="7"/>
      <c r="X386" s="10"/>
    </row>
    <row r="387" spans="3:24" x14ac:dyDescent="0.2">
      <c r="C387" s="7"/>
      <c r="E387" s="7"/>
      <c r="F387" s="7"/>
      <c r="H387" s="9"/>
      <c r="P387" s="7"/>
      <c r="X387" s="10"/>
    </row>
    <row r="388" spans="3:24" x14ac:dyDescent="0.2">
      <c r="C388" s="7"/>
      <c r="E388" s="7"/>
      <c r="F388" s="7"/>
      <c r="H388" s="9"/>
      <c r="P388" s="7"/>
      <c r="X388" s="10"/>
    </row>
    <row r="389" spans="3:24" x14ac:dyDescent="0.2">
      <c r="C389" s="7"/>
      <c r="E389" s="7"/>
      <c r="F389" s="7"/>
      <c r="H389" s="9"/>
      <c r="P389" s="7"/>
      <c r="X389" s="10"/>
    </row>
    <row r="390" spans="3:24" x14ac:dyDescent="0.2">
      <c r="C390" s="7"/>
      <c r="E390" s="7"/>
      <c r="F390" s="7"/>
      <c r="H390" s="9"/>
      <c r="P390" s="7"/>
      <c r="X390" s="10"/>
    </row>
    <row r="391" spans="3:24" x14ac:dyDescent="0.2">
      <c r="C391" s="7"/>
      <c r="E391" s="7"/>
      <c r="F391" s="7"/>
      <c r="H391" s="9"/>
      <c r="P391" s="7"/>
      <c r="X391" s="10"/>
    </row>
    <row r="392" spans="3:24" x14ac:dyDescent="0.2">
      <c r="C392" s="7"/>
      <c r="E392" s="7"/>
      <c r="F392" s="7"/>
      <c r="H392" s="9"/>
      <c r="P392" s="7"/>
      <c r="X392" s="10"/>
    </row>
    <row r="393" spans="3:24" x14ac:dyDescent="0.2">
      <c r="C393" s="7"/>
      <c r="E393" s="7"/>
      <c r="F393" s="7"/>
      <c r="H393" s="9"/>
      <c r="P393" s="7"/>
      <c r="X393" s="10"/>
    </row>
    <row r="394" spans="3:24" x14ac:dyDescent="0.2">
      <c r="C394" s="7"/>
      <c r="E394" s="7"/>
      <c r="F394" s="7"/>
      <c r="H394" s="9"/>
      <c r="P394" s="7"/>
      <c r="X394" s="10"/>
    </row>
    <row r="395" spans="3:24" x14ac:dyDescent="0.2">
      <c r="C395" s="7"/>
      <c r="E395" s="7"/>
      <c r="F395" s="7"/>
      <c r="H395" s="9"/>
      <c r="P395" s="7"/>
      <c r="X395" s="10"/>
    </row>
    <row r="396" spans="3:24" x14ac:dyDescent="0.2">
      <c r="C396" s="7"/>
      <c r="E396" s="7"/>
      <c r="F396" s="7"/>
      <c r="H396" s="9"/>
      <c r="P396" s="7"/>
      <c r="X396" s="10"/>
    </row>
    <row r="397" spans="3:24" x14ac:dyDescent="0.2">
      <c r="C397" s="7"/>
      <c r="E397" s="7"/>
      <c r="F397" s="7"/>
      <c r="H397" s="9"/>
      <c r="P397" s="7"/>
      <c r="X397" s="10"/>
    </row>
    <row r="398" spans="3:24" x14ac:dyDescent="0.2">
      <c r="C398" s="7"/>
      <c r="E398" s="7"/>
      <c r="F398" s="7"/>
      <c r="H398" s="9"/>
      <c r="P398" s="7"/>
      <c r="X398" s="10"/>
    </row>
    <row r="399" spans="3:24" x14ac:dyDescent="0.2">
      <c r="C399" s="7"/>
      <c r="E399" s="7"/>
      <c r="F399" s="7"/>
      <c r="H399" s="9"/>
      <c r="P399" s="7"/>
      <c r="X399" s="10"/>
    </row>
    <row r="400" spans="3:24" x14ac:dyDescent="0.2">
      <c r="C400" s="7"/>
      <c r="E400" s="7"/>
      <c r="F400" s="7"/>
      <c r="H400" s="9"/>
      <c r="P400" s="7"/>
      <c r="X400" s="10"/>
    </row>
    <row r="401" spans="3:24" x14ac:dyDescent="0.2">
      <c r="C401" s="7"/>
      <c r="E401" s="7"/>
      <c r="F401" s="7"/>
      <c r="H401" s="9"/>
      <c r="P401" s="7"/>
      <c r="X401" s="10"/>
    </row>
    <row r="402" spans="3:24" x14ac:dyDescent="0.2">
      <c r="C402" s="7"/>
      <c r="E402" s="7"/>
      <c r="F402" s="7"/>
      <c r="H402" s="9"/>
      <c r="P402" s="7"/>
      <c r="X402" s="10"/>
    </row>
    <row r="403" spans="3:24" x14ac:dyDescent="0.2">
      <c r="C403" s="7"/>
      <c r="E403" s="7"/>
      <c r="F403" s="7"/>
      <c r="H403" s="9"/>
      <c r="P403" s="7"/>
      <c r="X403" s="10"/>
    </row>
    <row r="404" spans="3:24" x14ac:dyDescent="0.2">
      <c r="C404" s="7"/>
      <c r="E404" s="7"/>
      <c r="F404" s="7"/>
      <c r="H404" s="9"/>
      <c r="P404" s="7"/>
      <c r="X404" s="10"/>
    </row>
    <row r="405" spans="3:24" x14ac:dyDescent="0.2">
      <c r="C405" s="7"/>
      <c r="E405" s="7"/>
      <c r="F405" s="7"/>
      <c r="H405" s="9"/>
      <c r="P405" s="7"/>
      <c r="X405" s="10"/>
    </row>
    <row r="406" spans="3:24" x14ac:dyDescent="0.2">
      <c r="C406" s="7"/>
      <c r="E406" s="7"/>
      <c r="F406" s="7"/>
      <c r="H406" s="9"/>
      <c r="P406" s="7"/>
      <c r="X406" s="10"/>
    </row>
    <row r="407" spans="3:24" x14ac:dyDescent="0.2">
      <c r="C407" s="7"/>
      <c r="E407" s="7"/>
      <c r="F407" s="7"/>
      <c r="H407" s="9"/>
      <c r="P407" s="7"/>
      <c r="X407" s="10"/>
    </row>
    <row r="408" spans="3:24" x14ac:dyDescent="0.2">
      <c r="C408" s="7"/>
      <c r="E408" s="7"/>
      <c r="F408" s="7"/>
      <c r="H408" s="9"/>
      <c r="P408" s="7"/>
      <c r="X408" s="10"/>
    </row>
    <row r="409" spans="3:24" x14ac:dyDescent="0.2">
      <c r="C409" s="7"/>
      <c r="E409" s="7"/>
      <c r="F409" s="7"/>
      <c r="H409" s="9"/>
      <c r="P409" s="7"/>
      <c r="X409" s="10"/>
    </row>
    <row r="410" spans="3:24" x14ac:dyDescent="0.2">
      <c r="C410" s="7"/>
      <c r="E410" s="7"/>
      <c r="F410" s="7"/>
      <c r="H410" s="9"/>
      <c r="P410" s="7"/>
      <c r="X410" s="10"/>
    </row>
    <row r="411" spans="3:24" x14ac:dyDescent="0.2">
      <c r="C411" s="7"/>
      <c r="E411" s="7"/>
      <c r="F411" s="7"/>
      <c r="H411" s="9"/>
      <c r="P411" s="7"/>
      <c r="X411" s="10"/>
    </row>
    <row r="412" spans="3:24" x14ac:dyDescent="0.2">
      <c r="C412" s="7"/>
      <c r="E412" s="7"/>
      <c r="F412" s="7"/>
      <c r="H412" s="9"/>
      <c r="P412" s="7"/>
      <c r="X412" s="10"/>
    </row>
    <row r="413" spans="3:24" x14ac:dyDescent="0.2">
      <c r="C413" s="7"/>
      <c r="E413" s="7"/>
      <c r="F413" s="7"/>
      <c r="H413" s="9"/>
      <c r="P413" s="7"/>
      <c r="X413" s="10"/>
    </row>
    <row r="414" spans="3:24" x14ac:dyDescent="0.2">
      <c r="C414" s="7"/>
      <c r="E414" s="7"/>
      <c r="F414" s="7"/>
      <c r="H414" s="9"/>
      <c r="P414" s="7"/>
      <c r="X414" s="10"/>
    </row>
    <row r="415" spans="3:24" x14ac:dyDescent="0.2">
      <c r="C415" s="7"/>
      <c r="E415" s="7"/>
      <c r="F415" s="7"/>
      <c r="H415" s="9"/>
      <c r="P415" s="7"/>
      <c r="X415" s="10"/>
    </row>
    <row r="416" spans="3:24" x14ac:dyDescent="0.2">
      <c r="C416" s="7"/>
      <c r="E416" s="7"/>
      <c r="F416" s="7"/>
      <c r="H416" s="9"/>
      <c r="P416" s="7"/>
      <c r="X416" s="10"/>
    </row>
    <row r="417" spans="3:24" x14ac:dyDescent="0.2">
      <c r="C417" s="7"/>
      <c r="E417" s="7"/>
      <c r="F417" s="7"/>
      <c r="H417" s="9"/>
      <c r="P417" s="7"/>
      <c r="X417" s="10"/>
    </row>
    <row r="418" spans="3:24" x14ac:dyDescent="0.2">
      <c r="C418" s="7"/>
      <c r="E418" s="7"/>
      <c r="F418" s="7"/>
      <c r="H418" s="9"/>
      <c r="P418" s="7"/>
      <c r="X418" s="10"/>
    </row>
    <row r="419" spans="3:24" x14ac:dyDescent="0.2">
      <c r="C419" s="7"/>
      <c r="E419" s="7"/>
      <c r="F419" s="7"/>
      <c r="H419" s="9"/>
      <c r="P419" s="7"/>
      <c r="X419" s="10"/>
    </row>
    <row r="420" spans="3:24" x14ac:dyDescent="0.2">
      <c r="C420" s="7"/>
      <c r="E420" s="7"/>
      <c r="F420" s="7"/>
      <c r="H420" s="9"/>
      <c r="P420" s="7"/>
      <c r="X420" s="10"/>
    </row>
    <row r="421" spans="3:24" x14ac:dyDescent="0.2">
      <c r="C421" s="7"/>
      <c r="E421" s="7"/>
      <c r="F421" s="7"/>
      <c r="H421" s="9"/>
      <c r="P421" s="7"/>
      <c r="X421" s="10"/>
    </row>
    <row r="422" spans="3:24" x14ac:dyDescent="0.2">
      <c r="C422" s="7"/>
      <c r="E422" s="7"/>
      <c r="F422" s="7"/>
      <c r="H422" s="9"/>
      <c r="P422" s="7"/>
      <c r="X422" s="10"/>
    </row>
    <row r="423" spans="3:24" x14ac:dyDescent="0.2">
      <c r="C423" s="7"/>
      <c r="E423" s="7"/>
      <c r="F423" s="7"/>
      <c r="H423" s="9"/>
      <c r="P423" s="7"/>
      <c r="X423" s="10"/>
    </row>
    <row r="424" spans="3:24" x14ac:dyDescent="0.2">
      <c r="C424" s="7"/>
      <c r="E424" s="7"/>
      <c r="F424" s="7"/>
      <c r="H424" s="9"/>
      <c r="P424" s="7"/>
      <c r="X424" s="10"/>
    </row>
    <row r="425" spans="3:24" x14ac:dyDescent="0.2">
      <c r="C425" s="7"/>
      <c r="E425" s="7"/>
      <c r="F425" s="7"/>
      <c r="H425" s="9"/>
      <c r="P425" s="7"/>
      <c r="X425" s="10"/>
    </row>
    <row r="426" spans="3:24" x14ac:dyDescent="0.2">
      <c r="C426" s="7"/>
      <c r="E426" s="7"/>
      <c r="F426" s="7"/>
      <c r="H426" s="9"/>
      <c r="P426" s="7"/>
      <c r="X426" s="10"/>
    </row>
    <row r="427" spans="3:24" x14ac:dyDescent="0.2">
      <c r="C427" s="7"/>
      <c r="E427" s="7"/>
      <c r="F427" s="7"/>
      <c r="H427" s="9"/>
      <c r="P427" s="7"/>
      <c r="X427" s="10"/>
    </row>
    <row r="428" spans="3:24" x14ac:dyDescent="0.2">
      <c r="C428" s="7"/>
      <c r="E428" s="7"/>
      <c r="F428" s="7"/>
      <c r="H428" s="9"/>
      <c r="P428" s="7"/>
      <c r="X428" s="10"/>
    </row>
    <row r="429" spans="3:24" x14ac:dyDescent="0.2">
      <c r="C429" s="7"/>
      <c r="E429" s="7"/>
      <c r="F429" s="7"/>
      <c r="H429" s="9"/>
      <c r="P429" s="7"/>
      <c r="X429" s="10"/>
    </row>
    <row r="430" spans="3:24" x14ac:dyDescent="0.2">
      <c r="C430" s="7"/>
      <c r="E430" s="7"/>
      <c r="F430" s="7"/>
      <c r="H430" s="9"/>
      <c r="P430" s="7"/>
      <c r="X430" s="10"/>
    </row>
    <row r="431" spans="3:24" x14ac:dyDescent="0.2">
      <c r="C431" s="7"/>
      <c r="E431" s="7"/>
      <c r="F431" s="7"/>
      <c r="H431" s="9"/>
      <c r="P431" s="7"/>
      <c r="X431" s="10"/>
    </row>
    <row r="432" spans="3:24" x14ac:dyDescent="0.2">
      <c r="C432" s="7"/>
      <c r="E432" s="7"/>
      <c r="F432" s="7"/>
      <c r="H432" s="9"/>
      <c r="P432" s="7"/>
      <c r="X432" s="10"/>
    </row>
    <row r="433" spans="3:24" x14ac:dyDescent="0.2">
      <c r="C433" s="7"/>
      <c r="E433" s="7"/>
      <c r="F433" s="7"/>
      <c r="H433" s="9"/>
      <c r="P433" s="7"/>
      <c r="X433" s="10"/>
    </row>
    <row r="434" spans="3:24" x14ac:dyDescent="0.2">
      <c r="C434" s="7"/>
      <c r="E434" s="7"/>
      <c r="F434" s="7"/>
      <c r="H434" s="9"/>
      <c r="P434" s="7"/>
      <c r="X434" s="10"/>
    </row>
    <row r="435" spans="3:24" x14ac:dyDescent="0.2">
      <c r="C435" s="7"/>
      <c r="E435" s="7"/>
      <c r="F435" s="7"/>
      <c r="H435" s="9"/>
      <c r="P435" s="7"/>
      <c r="X435" s="10"/>
    </row>
    <row r="436" spans="3:24" x14ac:dyDescent="0.2">
      <c r="C436" s="7"/>
      <c r="E436" s="7"/>
      <c r="F436" s="7"/>
      <c r="H436" s="9"/>
      <c r="P436" s="7"/>
      <c r="X436" s="10"/>
    </row>
    <row r="437" spans="3:24" x14ac:dyDescent="0.2">
      <c r="C437" s="7"/>
      <c r="E437" s="7"/>
      <c r="F437" s="7"/>
      <c r="H437" s="9"/>
      <c r="P437" s="7"/>
      <c r="X437" s="10"/>
    </row>
    <row r="438" spans="3:24" x14ac:dyDescent="0.2">
      <c r="C438" s="7"/>
      <c r="E438" s="7"/>
      <c r="F438" s="7"/>
      <c r="H438" s="9"/>
      <c r="P438" s="7"/>
      <c r="X438" s="10"/>
    </row>
    <row r="439" spans="3:24" x14ac:dyDescent="0.2">
      <c r="C439" s="7"/>
      <c r="E439" s="7"/>
      <c r="F439" s="7"/>
      <c r="H439" s="9"/>
      <c r="P439" s="7"/>
      <c r="X439" s="10"/>
    </row>
    <row r="440" spans="3:24" x14ac:dyDescent="0.2">
      <c r="C440" s="7"/>
      <c r="E440" s="7"/>
      <c r="F440" s="7"/>
      <c r="H440" s="9"/>
      <c r="P440" s="7"/>
      <c r="X440" s="10"/>
    </row>
    <row r="441" spans="3:24" x14ac:dyDescent="0.2">
      <c r="C441" s="7"/>
      <c r="E441" s="7"/>
      <c r="F441" s="7"/>
      <c r="H441" s="9"/>
      <c r="P441" s="7"/>
      <c r="X441" s="10"/>
    </row>
    <row r="442" spans="3:24" x14ac:dyDescent="0.2">
      <c r="C442" s="7"/>
      <c r="E442" s="7"/>
      <c r="F442" s="7"/>
      <c r="H442" s="9"/>
      <c r="P442" s="7"/>
      <c r="X442" s="10"/>
    </row>
    <row r="443" spans="3:24" x14ac:dyDescent="0.2">
      <c r="C443" s="7"/>
      <c r="E443" s="7"/>
      <c r="F443" s="7"/>
      <c r="H443" s="9"/>
      <c r="P443" s="7"/>
      <c r="X443" s="10"/>
    </row>
    <row r="444" spans="3:24" x14ac:dyDescent="0.2">
      <c r="C444" s="7"/>
      <c r="E444" s="7"/>
      <c r="F444" s="7"/>
      <c r="H444" s="9"/>
      <c r="P444" s="7"/>
      <c r="X444" s="10"/>
    </row>
    <row r="445" spans="3:24" x14ac:dyDescent="0.2">
      <c r="C445" s="7"/>
      <c r="E445" s="7"/>
      <c r="F445" s="7"/>
      <c r="H445" s="9"/>
      <c r="P445" s="7"/>
      <c r="X445" s="10"/>
    </row>
    <row r="446" spans="3:24" x14ac:dyDescent="0.2">
      <c r="C446" s="7"/>
      <c r="E446" s="7"/>
      <c r="F446" s="7"/>
      <c r="H446" s="9"/>
      <c r="P446" s="7"/>
      <c r="X446" s="10"/>
    </row>
    <row r="447" spans="3:24" x14ac:dyDescent="0.2">
      <c r="C447" s="7"/>
      <c r="E447" s="7"/>
      <c r="F447" s="7"/>
      <c r="H447" s="9"/>
      <c r="P447" s="7"/>
      <c r="X447" s="10"/>
    </row>
    <row r="448" spans="3:24" x14ac:dyDescent="0.2">
      <c r="C448" s="7"/>
      <c r="E448" s="7"/>
      <c r="F448" s="7"/>
      <c r="H448" s="9"/>
      <c r="P448" s="7"/>
      <c r="X448" s="10"/>
    </row>
    <row r="449" spans="3:24" x14ac:dyDescent="0.2">
      <c r="C449" s="7"/>
      <c r="E449" s="7"/>
      <c r="F449" s="7"/>
      <c r="H449" s="9"/>
      <c r="P449" s="7"/>
      <c r="X449" s="10"/>
    </row>
    <row r="450" spans="3:24" x14ac:dyDescent="0.2">
      <c r="C450" s="7"/>
      <c r="E450" s="7"/>
      <c r="F450" s="7"/>
      <c r="H450" s="9"/>
      <c r="P450" s="7"/>
      <c r="X450" s="10"/>
    </row>
    <row r="451" spans="3:24" x14ac:dyDescent="0.2">
      <c r="C451" s="7"/>
      <c r="E451" s="7"/>
      <c r="F451" s="7"/>
      <c r="H451" s="9"/>
      <c r="P451" s="7"/>
      <c r="X451" s="10"/>
    </row>
    <row r="452" spans="3:24" x14ac:dyDescent="0.2">
      <c r="C452" s="7"/>
      <c r="E452" s="7"/>
      <c r="F452" s="7"/>
      <c r="H452" s="9"/>
      <c r="P452" s="7"/>
      <c r="X452" s="10"/>
    </row>
    <row r="453" spans="3:24" x14ac:dyDescent="0.2">
      <c r="C453" s="7"/>
      <c r="E453" s="7"/>
      <c r="F453" s="7"/>
      <c r="H453" s="9"/>
      <c r="P453" s="7"/>
      <c r="X453" s="10"/>
    </row>
    <row r="454" spans="3:24" x14ac:dyDescent="0.2">
      <c r="C454" s="7"/>
      <c r="E454" s="7"/>
      <c r="F454" s="7"/>
      <c r="H454" s="9"/>
      <c r="P454" s="7"/>
      <c r="X454" s="10"/>
    </row>
    <row r="455" spans="3:24" x14ac:dyDescent="0.2">
      <c r="C455" s="7"/>
      <c r="E455" s="7"/>
      <c r="F455" s="7"/>
      <c r="H455" s="9"/>
      <c r="P455" s="7"/>
      <c r="X455" s="10"/>
    </row>
    <row r="456" spans="3:24" x14ac:dyDescent="0.2">
      <c r="C456" s="7"/>
      <c r="E456" s="7"/>
      <c r="F456" s="7"/>
      <c r="H456" s="9"/>
      <c r="P456" s="7"/>
      <c r="X456" s="10"/>
    </row>
    <row r="457" spans="3:24" x14ac:dyDescent="0.2">
      <c r="C457" s="7"/>
      <c r="E457" s="7"/>
      <c r="F457" s="7"/>
      <c r="H457" s="9"/>
      <c r="P457" s="7"/>
      <c r="X457" s="10"/>
    </row>
    <row r="458" spans="3:24" x14ac:dyDescent="0.2">
      <c r="C458" s="7"/>
      <c r="E458" s="7"/>
      <c r="F458" s="7"/>
      <c r="H458" s="9"/>
      <c r="P458" s="7"/>
      <c r="X458" s="10"/>
    </row>
    <row r="459" spans="3:24" x14ac:dyDescent="0.2">
      <c r="C459" s="7"/>
      <c r="E459" s="7"/>
      <c r="F459" s="7"/>
      <c r="H459" s="9"/>
      <c r="P459" s="7"/>
      <c r="X459" s="10"/>
    </row>
    <row r="460" spans="3:24" x14ac:dyDescent="0.2">
      <c r="C460" s="7"/>
      <c r="E460" s="7"/>
      <c r="F460" s="7"/>
      <c r="H460" s="9"/>
      <c r="P460" s="7"/>
      <c r="X460" s="10"/>
    </row>
    <row r="461" spans="3:24" x14ac:dyDescent="0.2">
      <c r="C461" s="7"/>
      <c r="E461" s="7"/>
      <c r="F461" s="7"/>
      <c r="H461" s="9"/>
      <c r="P461" s="7"/>
      <c r="X461" s="10"/>
    </row>
    <row r="462" spans="3:24" x14ac:dyDescent="0.2">
      <c r="C462" s="7"/>
      <c r="E462" s="7"/>
      <c r="F462" s="7"/>
      <c r="H462" s="9"/>
      <c r="P462" s="7"/>
      <c r="X462" s="10"/>
    </row>
    <row r="463" spans="3:24" x14ac:dyDescent="0.2">
      <c r="C463" s="7"/>
      <c r="E463" s="7"/>
      <c r="F463" s="7"/>
      <c r="H463" s="9"/>
      <c r="P463" s="7"/>
      <c r="X463" s="10"/>
    </row>
    <row r="464" spans="3:24" x14ac:dyDescent="0.2">
      <c r="C464" s="7"/>
      <c r="E464" s="7"/>
      <c r="F464" s="7"/>
      <c r="H464" s="9"/>
      <c r="P464" s="7"/>
      <c r="X464" s="10"/>
    </row>
    <row r="465" spans="3:24" x14ac:dyDescent="0.2">
      <c r="C465" s="7"/>
      <c r="E465" s="7"/>
      <c r="F465" s="7"/>
      <c r="H465" s="9"/>
      <c r="P465" s="7"/>
      <c r="X465" s="10"/>
    </row>
    <row r="466" spans="3:24" x14ac:dyDescent="0.2">
      <c r="C466" s="7"/>
      <c r="E466" s="7"/>
      <c r="F466" s="7"/>
      <c r="H466" s="9"/>
      <c r="P466" s="7"/>
      <c r="X466" s="10"/>
    </row>
    <row r="467" spans="3:24" x14ac:dyDescent="0.2">
      <c r="C467" s="7"/>
      <c r="E467" s="7"/>
      <c r="F467" s="7"/>
      <c r="H467" s="9"/>
      <c r="P467" s="7"/>
      <c r="X467" s="10"/>
    </row>
    <row r="468" spans="3:24" x14ac:dyDescent="0.2">
      <c r="C468" s="7"/>
      <c r="E468" s="7"/>
      <c r="F468" s="7"/>
      <c r="H468" s="9"/>
      <c r="P468" s="7"/>
      <c r="X468" s="10"/>
    </row>
    <row r="469" spans="3:24" x14ac:dyDescent="0.2">
      <c r="C469" s="7"/>
      <c r="E469" s="7"/>
      <c r="F469" s="7"/>
      <c r="H469" s="9"/>
      <c r="P469" s="7"/>
      <c r="X469" s="10"/>
    </row>
    <row r="470" spans="3:24" x14ac:dyDescent="0.2">
      <c r="C470" s="7"/>
      <c r="E470" s="7"/>
      <c r="F470" s="7"/>
      <c r="H470" s="9"/>
      <c r="P470" s="7"/>
      <c r="X470" s="10"/>
    </row>
    <row r="471" spans="3:24" x14ac:dyDescent="0.2">
      <c r="C471" s="7"/>
      <c r="E471" s="7"/>
      <c r="F471" s="7"/>
      <c r="H471" s="9"/>
      <c r="P471" s="7"/>
      <c r="X471" s="10"/>
    </row>
    <row r="472" spans="3:24" x14ac:dyDescent="0.2">
      <c r="C472" s="7"/>
      <c r="E472" s="7"/>
      <c r="F472" s="7"/>
      <c r="H472" s="9"/>
      <c r="P472" s="7"/>
      <c r="X472" s="10"/>
    </row>
    <row r="473" spans="3:24" x14ac:dyDescent="0.2">
      <c r="C473" s="7"/>
      <c r="E473" s="7"/>
      <c r="F473" s="7"/>
      <c r="H473" s="9"/>
      <c r="P473" s="7"/>
      <c r="X473" s="10"/>
    </row>
    <row r="474" spans="3:24" x14ac:dyDescent="0.2">
      <c r="C474" s="7"/>
      <c r="E474" s="7"/>
      <c r="F474" s="7"/>
      <c r="H474" s="9"/>
      <c r="P474" s="7"/>
      <c r="X474" s="10"/>
    </row>
    <row r="475" spans="3:24" x14ac:dyDescent="0.2">
      <c r="C475" s="7"/>
      <c r="E475" s="7"/>
      <c r="F475" s="7"/>
      <c r="H475" s="9"/>
      <c r="P475" s="7"/>
      <c r="X475" s="10"/>
    </row>
    <row r="476" spans="3:24" x14ac:dyDescent="0.2">
      <c r="C476" s="7"/>
      <c r="E476" s="7"/>
      <c r="F476" s="7"/>
      <c r="H476" s="9"/>
      <c r="P476" s="7"/>
      <c r="X476" s="10"/>
    </row>
    <row r="477" spans="3:24" x14ac:dyDescent="0.2">
      <c r="C477" s="7"/>
      <c r="E477" s="7"/>
      <c r="F477" s="7"/>
      <c r="H477" s="9"/>
      <c r="P477" s="7"/>
      <c r="X477" s="10"/>
    </row>
    <row r="478" spans="3:24" x14ac:dyDescent="0.2">
      <c r="C478" s="7"/>
      <c r="E478" s="7"/>
      <c r="F478" s="7"/>
      <c r="H478" s="9"/>
      <c r="P478" s="7"/>
      <c r="X478" s="10"/>
    </row>
    <row r="479" spans="3:24" x14ac:dyDescent="0.2">
      <c r="C479" s="7"/>
      <c r="E479" s="7"/>
      <c r="F479" s="7"/>
      <c r="H479" s="9"/>
      <c r="P479" s="7"/>
      <c r="X479" s="10"/>
    </row>
    <row r="480" spans="3:24" x14ac:dyDescent="0.2">
      <c r="C480" s="7"/>
      <c r="E480" s="7"/>
      <c r="F480" s="7"/>
      <c r="H480" s="9"/>
      <c r="P480" s="7"/>
      <c r="X480" s="10"/>
    </row>
    <row r="481" spans="3:24" x14ac:dyDescent="0.2">
      <c r="C481" s="7"/>
      <c r="E481" s="7"/>
      <c r="F481" s="7"/>
      <c r="H481" s="9"/>
      <c r="P481" s="7"/>
      <c r="X481" s="10"/>
    </row>
    <row r="482" spans="3:24" x14ac:dyDescent="0.2">
      <c r="C482" s="7"/>
      <c r="E482" s="7"/>
      <c r="F482" s="7"/>
      <c r="H482" s="9"/>
      <c r="P482" s="7"/>
      <c r="X482" s="10"/>
    </row>
    <row r="483" spans="3:24" x14ac:dyDescent="0.2">
      <c r="C483" s="7"/>
      <c r="E483" s="7"/>
      <c r="F483" s="7"/>
      <c r="H483" s="9"/>
      <c r="P483" s="7"/>
      <c r="X483" s="10"/>
    </row>
    <row r="484" spans="3:24" x14ac:dyDescent="0.2">
      <c r="C484" s="7"/>
      <c r="E484" s="7"/>
      <c r="F484" s="7"/>
      <c r="H484" s="9"/>
      <c r="P484" s="7"/>
      <c r="X484" s="10"/>
    </row>
    <row r="485" spans="3:24" x14ac:dyDescent="0.2">
      <c r="C485" s="7"/>
      <c r="E485" s="7"/>
      <c r="F485" s="7"/>
      <c r="H485" s="9"/>
      <c r="P485" s="7"/>
      <c r="X485" s="10"/>
    </row>
    <row r="486" spans="3:24" x14ac:dyDescent="0.2">
      <c r="C486" s="7"/>
      <c r="E486" s="7"/>
      <c r="F486" s="7"/>
      <c r="H486" s="9"/>
      <c r="P486" s="7"/>
      <c r="X486" s="10"/>
    </row>
    <row r="487" spans="3:24" x14ac:dyDescent="0.2">
      <c r="C487" s="7"/>
      <c r="E487" s="7"/>
      <c r="F487" s="7"/>
      <c r="H487" s="9"/>
      <c r="P487" s="7"/>
      <c r="X487" s="10"/>
    </row>
    <row r="488" spans="3:24" x14ac:dyDescent="0.2">
      <c r="C488" s="7"/>
      <c r="E488" s="7"/>
      <c r="F488" s="7"/>
      <c r="H488" s="9"/>
      <c r="P488" s="7"/>
      <c r="X488" s="10"/>
    </row>
    <row r="489" spans="3:24" x14ac:dyDescent="0.2">
      <c r="C489" s="7"/>
      <c r="E489" s="7"/>
      <c r="F489" s="7"/>
      <c r="H489" s="9"/>
      <c r="P489" s="7"/>
      <c r="X489" s="10"/>
    </row>
    <row r="490" spans="3:24" x14ac:dyDescent="0.2">
      <c r="C490" s="7"/>
      <c r="E490" s="7"/>
      <c r="F490" s="7"/>
      <c r="H490" s="9"/>
      <c r="P490" s="7"/>
      <c r="X490" s="10"/>
    </row>
    <row r="491" spans="3:24" x14ac:dyDescent="0.2">
      <c r="C491" s="7"/>
      <c r="E491" s="7"/>
      <c r="F491" s="7"/>
      <c r="H491" s="9"/>
      <c r="P491" s="7"/>
      <c r="X491" s="10"/>
    </row>
    <row r="492" spans="3:24" x14ac:dyDescent="0.2">
      <c r="C492" s="7"/>
      <c r="E492" s="7"/>
      <c r="F492" s="7"/>
      <c r="H492" s="9"/>
      <c r="P492" s="7"/>
      <c r="X492" s="10"/>
    </row>
    <row r="493" spans="3:24" x14ac:dyDescent="0.2">
      <c r="C493" s="7"/>
      <c r="E493" s="7"/>
      <c r="F493" s="7"/>
      <c r="H493" s="9"/>
      <c r="P493" s="7"/>
      <c r="X493" s="10"/>
    </row>
    <row r="494" spans="3:24" x14ac:dyDescent="0.2">
      <c r="C494" s="7"/>
      <c r="E494" s="7"/>
      <c r="F494" s="7"/>
      <c r="H494" s="9"/>
      <c r="P494" s="7"/>
      <c r="X494" s="10"/>
    </row>
    <row r="495" spans="3:24" x14ac:dyDescent="0.2">
      <c r="C495" s="7"/>
      <c r="E495" s="7"/>
      <c r="F495" s="7"/>
      <c r="H495" s="9"/>
      <c r="P495" s="7"/>
      <c r="X495" s="10"/>
    </row>
    <row r="496" spans="3:24" x14ac:dyDescent="0.2">
      <c r="C496" s="7"/>
      <c r="E496" s="7"/>
      <c r="F496" s="7"/>
      <c r="H496" s="9"/>
      <c r="P496" s="7"/>
      <c r="X496" s="10"/>
    </row>
    <row r="497" spans="3:24" x14ac:dyDescent="0.2">
      <c r="C497" s="7"/>
      <c r="E497" s="7"/>
      <c r="F497" s="7"/>
      <c r="H497" s="9"/>
      <c r="P497" s="7"/>
      <c r="X497" s="10"/>
    </row>
    <row r="498" spans="3:24" x14ac:dyDescent="0.2">
      <c r="C498" s="7"/>
      <c r="E498" s="7"/>
      <c r="F498" s="7"/>
      <c r="H498" s="9"/>
      <c r="P498" s="7"/>
      <c r="X498" s="10"/>
    </row>
    <row r="499" spans="3:24" x14ac:dyDescent="0.2">
      <c r="C499" s="7"/>
      <c r="E499" s="7"/>
      <c r="F499" s="7"/>
      <c r="H499" s="9"/>
      <c r="P499" s="7"/>
      <c r="X499" s="10"/>
    </row>
    <row r="500" spans="3:24" x14ac:dyDescent="0.2">
      <c r="C500" s="7"/>
      <c r="E500" s="7"/>
      <c r="F500" s="7"/>
      <c r="H500" s="9"/>
      <c r="P500" s="7"/>
      <c r="X500" s="10"/>
    </row>
    <row r="501" spans="3:24" x14ac:dyDescent="0.2">
      <c r="C501" s="7"/>
      <c r="E501" s="7"/>
      <c r="F501" s="7"/>
      <c r="H501" s="9"/>
      <c r="P501" s="7"/>
      <c r="X501" s="10"/>
    </row>
    <row r="502" spans="3:24" x14ac:dyDescent="0.2">
      <c r="C502" s="7"/>
      <c r="E502" s="7"/>
      <c r="F502" s="7"/>
      <c r="H502" s="9"/>
      <c r="P502" s="7"/>
      <c r="X502" s="10"/>
    </row>
    <row r="503" spans="3:24" x14ac:dyDescent="0.2">
      <c r="C503" s="7"/>
      <c r="E503" s="7"/>
      <c r="F503" s="7"/>
      <c r="H503" s="9"/>
      <c r="P503" s="7"/>
      <c r="X503" s="10"/>
    </row>
    <row r="504" spans="3:24" x14ac:dyDescent="0.2">
      <c r="C504" s="7"/>
      <c r="E504" s="7"/>
      <c r="F504" s="7"/>
      <c r="H504" s="9"/>
      <c r="P504" s="7"/>
      <c r="X504" s="10"/>
    </row>
    <row r="505" spans="3:24" x14ac:dyDescent="0.2">
      <c r="C505" s="7"/>
      <c r="E505" s="7"/>
      <c r="F505" s="7"/>
      <c r="H505" s="9"/>
      <c r="P505" s="7"/>
      <c r="X505" s="10"/>
    </row>
    <row r="506" spans="3:24" x14ac:dyDescent="0.2">
      <c r="C506" s="7"/>
      <c r="E506" s="7"/>
      <c r="F506" s="7"/>
      <c r="H506" s="9"/>
      <c r="P506" s="7"/>
      <c r="X506" s="10"/>
    </row>
    <row r="507" spans="3:24" x14ac:dyDescent="0.2">
      <c r="C507" s="7"/>
      <c r="E507" s="7"/>
      <c r="F507" s="7"/>
      <c r="H507" s="9"/>
      <c r="P507" s="7"/>
      <c r="X507" s="10"/>
    </row>
    <row r="508" spans="3:24" x14ac:dyDescent="0.2">
      <c r="C508" s="7"/>
      <c r="E508" s="7"/>
      <c r="F508" s="7"/>
      <c r="H508" s="9"/>
      <c r="P508" s="7"/>
      <c r="X508" s="10"/>
    </row>
    <row r="509" spans="3:24" x14ac:dyDescent="0.2">
      <c r="C509" s="7"/>
      <c r="E509" s="7"/>
      <c r="F509" s="7"/>
      <c r="H509" s="9"/>
      <c r="P509" s="7"/>
      <c r="X509" s="10"/>
    </row>
    <row r="510" spans="3:24" x14ac:dyDescent="0.2">
      <c r="C510" s="7"/>
      <c r="E510" s="7"/>
      <c r="F510" s="7"/>
      <c r="H510" s="9"/>
      <c r="P510" s="7"/>
      <c r="X510" s="10"/>
    </row>
    <row r="511" spans="3:24" x14ac:dyDescent="0.2">
      <c r="C511" s="7"/>
      <c r="E511" s="7"/>
      <c r="F511" s="7"/>
      <c r="H511" s="9"/>
      <c r="P511" s="7"/>
      <c r="X511" s="10"/>
    </row>
    <row r="512" spans="3:24" x14ac:dyDescent="0.2">
      <c r="C512" s="7"/>
      <c r="E512" s="7"/>
      <c r="F512" s="7"/>
      <c r="H512" s="9"/>
      <c r="P512" s="7"/>
      <c r="X512" s="10"/>
    </row>
    <row r="513" spans="3:24" x14ac:dyDescent="0.2">
      <c r="C513" s="7"/>
      <c r="E513" s="7"/>
      <c r="F513" s="7"/>
      <c r="H513" s="9"/>
      <c r="P513" s="7"/>
      <c r="X513" s="10"/>
    </row>
    <row r="514" spans="3:24" x14ac:dyDescent="0.2">
      <c r="C514" s="7"/>
      <c r="E514" s="7"/>
      <c r="F514" s="7"/>
      <c r="H514" s="9"/>
      <c r="P514" s="7"/>
      <c r="X514" s="10"/>
    </row>
    <row r="515" spans="3:24" x14ac:dyDescent="0.2">
      <c r="C515" s="7"/>
      <c r="E515" s="7"/>
      <c r="F515" s="7"/>
      <c r="H515" s="9"/>
      <c r="P515" s="7"/>
      <c r="X515" s="10"/>
    </row>
    <row r="516" spans="3:24" x14ac:dyDescent="0.2">
      <c r="C516" s="7"/>
      <c r="E516" s="7"/>
      <c r="F516" s="7"/>
      <c r="H516" s="9"/>
      <c r="P516" s="7"/>
      <c r="X516" s="10"/>
    </row>
    <row r="517" spans="3:24" x14ac:dyDescent="0.2">
      <c r="C517" s="7"/>
      <c r="E517" s="7"/>
      <c r="F517" s="7"/>
      <c r="H517" s="9"/>
      <c r="P517" s="7"/>
      <c r="X517" s="10"/>
    </row>
    <row r="518" spans="3:24" x14ac:dyDescent="0.2">
      <c r="C518" s="7"/>
      <c r="E518" s="7"/>
      <c r="F518" s="7"/>
      <c r="H518" s="9"/>
      <c r="P518" s="7"/>
      <c r="X518" s="10"/>
    </row>
    <row r="519" spans="3:24" x14ac:dyDescent="0.2">
      <c r="C519" s="7"/>
      <c r="E519" s="7"/>
      <c r="F519" s="7"/>
      <c r="H519" s="9"/>
      <c r="P519" s="7"/>
      <c r="X519" s="10"/>
    </row>
    <row r="520" spans="3:24" x14ac:dyDescent="0.2">
      <c r="C520" s="7"/>
      <c r="E520" s="7"/>
      <c r="F520" s="7"/>
      <c r="H520" s="9"/>
      <c r="P520" s="7"/>
      <c r="X520" s="10"/>
    </row>
    <row r="521" spans="3:24" x14ac:dyDescent="0.2">
      <c r="C521" s="7"/>
      <c r="E521" s="7"/>
      <c r="F521" s="7"/>
      <c r="H521" s="9"/>
      <c r="P521" s="7"/>
      <c r="X521" s="10"/>
    </row>
    <row r="522" spans="3:24" x14ac:dyDescent="0.2">
      <c r="C522" s="7"/>
      <c r="E522" s="7"/>
      <c r="F522" s="7"/>
      <c r="H522" s="9"/>
      <c r="P522" s="7"/>
      <c r="X522" s="10"/>
    </row>
    <row r="523" spans="3:24" x14ac:dyDescent="0.2">
      <c r="C523" s="7"/>
      <c r="E523" s="7"/>
      <c r="F523" s="7"/>
      <c r="H523" s="9"/>
      <c r="P523" s="7"/>
      <c r="X523" s="10"/>
    </row>
    <row r="524" spans="3:24" x14ac:dyDescent="0.2">
      <c r="C524" s="7"/>
      <c r="E524" s="7"/>
      <c r="F524" s="7"/>
      <c r="H524" s="9"/>
      <c r="P524" s="7"/>
      <c r="X524" s="10"/>
    </row>
    <row r="525" spans="3:24" x14ac:dyDescent="0.2">
      <c r="C525" s="7"/>
      <c r="E525" s="7"/>
      <c r="F525" s="7"/>
      <c r="H525" s="9"/>
      <c r="P525" s="7"/>
      <c r="X525" s="10"/>
    </row>
    <row r="526" spans="3:24" x14ac:dyDescent="0.2">
      <c r="C526" s="7"/>
      <c r="E526" s="7"/>
      <c r="F526" s="7"/>
      <c r="H526" s="9"/>
      <c r="P526" s="7"/>
      <c r="X526" s="10"/>
    </row>
    <row r="527" spans="3:24" x14ac:dyDescent="0.2">
      <c r="C527" s="7"/>
      <c r="E527" s="7"/>
      <c r="F527" s="7"/>
      <c r="H527" s="9"/>
      <c r="P527" s="7"/>
      <c r="X527" s="10"/>
    </row>
    <row r="528" spans="3:24" x14ac:dyDescent="0.2">
      <c r="C528" s="7"/>
      <c r="E528" s="7"/>
      <c r="F528" s="7"/>
      <c r="H528" s="9"/>
      <c r="P528" s="7"/>
      <c r="X528" s="10"/>
    </row>
    <row r="529" spans="3:24" x14ac:dyDescent="0.2">
      <c r="C529" s="7"/>
      <c r="E529" s="7"/>
      <c r="F529" s="7"/>
      <c r="H529" s="9"/>
      <c r="P529" s="7"/>
      <c r="X529" s="10"/>
    </row>
    <row r="530" spans="3:24" x14ac:dyDescent="0.2">
      <c r="C530" s="7"/>
      <c r="E530" s="7"/>
      <c r="F530" s="7"/>
      <c r="H530" s="9"/>
      <c r="P530" s="7"/>
      <c r="X530" s="10"/>
    </row>
    <row r="531" spans="3:24" x14ac:dyDescent="0.2">
      <c r="C531" s="7"/>
      <c r="E531" s="7"/>
      <c r="F531" s="7"/>
      <c r="H531" s="9"/>
      <c r="P531" s="7"/>
      <c r="X531" s="10"/>
    </row>
    <row r="532" spans="3:24" x14ac:dyDescent="0.2">
      <c r="C532" s="7"/>
      <c r="E532" s="7"/>
      <c r="F532" s="7"/>
      <c r="H532" s="9"/>
      <c r="P532" s="7"/>
      <c r="X532" s="10"/>
    </row>
    <row r="533" spans="3:24" x14ac:dyDescent="0.2">
      <c r="C533" s="7"/>
      <c r="E533" s="7"/>
      <c r="F533" s="7"/>
      <c r="H533" s="9"/>
      <c r="P533" s="7"/>
      <c r="X533" s="10"/>
    </row>
    <row r="534" spans="3:24" x14ac:dyDescent="0.2">
      <c r="C534" s="7"/>
      <c r="E534" s="7"/>
      <c r="F534" s="7"/>
      <c r="H534" s="9"/>
      <c r="P534" s="7"/>
      <c r="X534" s="10"/>
    </row>
    <row r="535" spans="3:24" x14ac:dyDescent="0.2">
      <c r="C535" s="7"/>
      <c r="E535" s="7"/>
      <c r="F535" s="7"/>
      <c r="H535" s="9"/>
      <c r="P535" s="7"/>
      <c r="X535" s="10"/>
    </row>
    <row r="536" spans="3:24" x14ac:dyDescent="0.2">
      <c r="C536" s="7"/>
      <c r="E536" s="7"/>
      <c r="F536" s="7"/>
      <c r="H536" s="9"/>
      <c r="P536" s="7"/>
      <c r="X536" s="10"/>
    </row>
    <row r="537" spans="3:24" x14ac:dyDescent="0.2">
      <c r="C537" s="7"/>
      <c r="E537" s="7"/>
      <c r="F537" s="7"/>
      <c r="H537" s="9"/>
      <c r="P537" s="7"/>
      <c r="X537" s="10"/>
    </row>
    <row r="538" spans="3:24" x14ac:dyDescent="0.2">
      <c r="C538" s="7"/>
      <c r="E538" s="7"/>
      <c r="F538" s="7"/>
      <c r="H538" s="9"/>
      <c r="P538" s="7"/>
      <c r="X538" s="10"/>
    </row>
    <row r="539" spans="3:24" x14ac:dyDescent="0.2">
      <c r="C539" s="7"/>
      <c r="E539" s="7"/>
      <c r="F539" s="7"/>
      <c r="H539" s="9"/>
      <c r="P539" s="7"/>
      <c r="X539" s="10"/>
    </row>
    <row r="540" spans="3:24" x14ac:dyDescent="0.2">
      <c r="C540" s="7"/>
      <c r="E540" s="7"/>
      <c r="F540" s="7"/>
      <c r="H540" s="9"/>
      <c r="P540" s="7"/>
      <c r="X540" s="10"/>
    </row>
    <row r="541" spans="3:24" x14ac:dyDescent="0.2">
      <c r="C541" s="7"/>
      <c r="E541" s="7"/>
      <c r="F541" s="7"/>
      <c r="H541" s="9"/>
      <c r="P541" s="7"/>
      <c r="X541" s="10"/>
    </row>
    <row r="542" spans="3:24" x14ac:dyDescent="0.2">
      <c r="C542" s="7"/>
      <c r="E542" s="7"/>
      <c r="F542" s="7"/>
      <c r="H542" s="9"/>
      <c r="P542" s="7"/>
      <c r="X542" s="10"/>
    </row>
    <row r="543" spans="3:24" x14ac:dyDescent="0.2">
      <c r="C543" s="7"/>
      <c r="E543" s="7"/>
      <c r="F543" s="7"/>
      <c r="H543" s="9"/>
      <c r="P543" s="7"/>
      <c r="X543" s="10"/>
    </row>
    <row r="544" spans="3:24" x14ac:dyDescent="0.2">
      <c r="C544" s="7"/>
      <c r="E544" s="7"/>
      <c r="F544" s="7"/>
      <c r="H544" s="9"/>
      <c r="P544" s="7"/>
      <c r="X544" s="10"/>
    </row>
    <row r="545" spans="3:24" x14ac:dyDescent="0.2">
      <c r="C545" s="7"/>
      <c r="E545" s="7"/>
      <c r="F545" s="7"/>
      <c r="H545" s="9"/>
      <c r="P545" s="7"/>
      <c r="X545" s="10"/>
    </row>
    <row r="546" spans="3:24" x14ac:dyDescent="0.2">
      <c r="C546" s="7"/>
      <c r="E546" s="7"/>
      <c r="F546" s="7"/>
      <c r="H546" s="9"/>
      <c r="P546" s="7"/>
      <c r="X546" s="10"/>
    </row>
    <row r="547" spans="3:24" x14ac:dyDescent="0.2">
      <c r="C547" s="7"/>
      <c r="E547" s="7"/>
      <c r="F547" s="7"/>
      <c r="H547" s="9"/>
      <c r="P547" s="7"/>
      <c r="X547" s="10"/>
    </row>
    <row r="548" spans="3:24" x14ac:dyDescent="0.2">
      <c r="C548" s="7"/>
      <c r="E548" s="7"/>
      <c r="F548" s="7"/>
      <c r="H548" s="9"/>
      <c r="P548" s="7"/>
      <c r="X548" s="10"/>
    </row>
    <row r="549" spans="3:24" x14ac:dyDescent="0.2">
      <c r="C549" s="7"/>
      <c r="E549" s="7"/>
      <c r="F549" s="7"/>
      <c r="H549" s="9"/>
      <c r="P549" s="7"/>
      <c r="X549" s="10"/>
    </row>
    <row r="550" spans="3:24" x14ac:dyDescent="0.2">
      <c r="C550" s="7"/>
      <c r="E550" s="7"/>
      <c r="F550" s="7"/>
      <c r="H550" s="9"/>
      <c r="P550" s="7"/>
      <c r="X550" s="10"/>
    </row>
    <row r="551" spans="3:24" x14ac:dyDescent="0.2">
      <c r="C551" s="7"/>
      <c r="E551" s="7"/>
      <c r="F551" s="7"/>
      <c r="H551" s="9"/>
      <c r="P551" s="7"/>
      <c r="X551" s="10"/>
    </row>
    <row r="552" spans="3:24" x14ac:dyDescent="0.2">
      <c r="C552" s="7"/>
      <c r="E552" s="7"/>
      <c r="F552" s="7"/>
      <c r="H552" s="9"/>
      <c r="P552" s="7"/>
      <c r="X552" s="10"/>
    </row>
    <row r="553" spans="3:24" x14ac:dyDescent="0.2">
      <c r="C553" s="7"/>
      <c r="E553" s="7"/>
      <c r="F553" s="7"/>
      <c r="H553" s="9"/>
      <c r="P553" s="7"/>
      <c r="X553" s="10"/>
    </row>
    <row r="554" spans="3:24" x14ac:dyDescent="0.2">
      <c r="C554" s="7"/>
      <c r="E554" s="7"/>
      <c r="F554" s="7"/>
      <c r="H554" s="9"/>
      <c r="P554" s="7"/>
      <c r="X554" s="10"/>
    </row>
    <row r="555" spans="3:24" x14ac:dyDescent="0.2">
      <c r="C555" s="7"/>
      <c r="E555" s="7"/>
      <c r="F555" s="7"/>
      <c r="H555" s="9"/>
      <c r="P555" s="7"/>
      <c r="X555" s="10"/>
    </row>
    <row r="556" spans="3:24" x14ac:dyDescent="0.2">
      <c r="C556" s="7"/>
      <c r="E556" s="7"/>
      <c r="F556" s="7"/>
      <c r="H556" s="9"/>
      <c r="P556" s="7"/>
      <c r="X556" s="10"/>
    </row>
    <row r="557" spans="3:24" x14ac:dyDescent="0.2">
      <c r="C557" s="7"/>
      <c r="E557" s="7"/>
      <c r="F557" s="7"/>
      <c r="H557" s="9"/>
      <c r="P557" s="7"/>
      <c r="X557" s="10"/>
    </row>
  </sheetData>
  <autoFilter ref="A1:X120" xr:uid="{8FCA4709-1C18-4E90-9239-07D66022D19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E36-67FE-41AC-9627-0D93ED47609E}">
  <dimension ref="A1:T58"/>
  <sheetViews>
    <sheetView tabSelected="1" workbookViewId="0">
      <selection activeCell="D14" sqref="D14"/>
    </sheetView>
  </sheetViews>
  <sheetFormatPr defaultRowHeight="14.25" x14ac:dyDescent="0.2"/>
  <cols>
    <col min="1" max="1" width="26.25" style="26" bestFit="1" customWidth="1"/>
    <col min="2" max="3" width="37.875" style="16" bestFit="1" customWidth="1"/>
    <col min="4" max="5" width="37.875" style="16" customWidth="1"/>
    <col min="6" max="6" width="37" style="16" bestFit="1" customWidth="1"/>
    <col min="7" max="8" width="12.25" style="26" bestFit="1" customWidth="1"/>
    <col min="9" max="20" width="15.625" style="27" bestFit="1" customWidth="1"/>
    <col min="21" max="16384" width="9" style="16"/>
  </cols>
  <sheetData>
    <row r="1" spans="1:20" ht="17.25" x14ac:dyDescent="0.2">
      <c r="A1" s="13" t="s">
        <v>169</v>
      </c>
      <c r="B1" s="14" t="s">
        <v>799</v>
      </c>
      <c r="C1" s="14" t="s">
        <v>171</v>
      </c>
      <c r="D1" s="14" t="s">
        <v>170</v>
      </c>
      <c r="E1" s="14" t="s">
        <v>170</v>
      </c>
      <c r="F1" s="14" t="s">
        <v>172</v>
      </c>
      <c r="G1" s="13" t="s">
        <v>173</v>
      </c>
      <c r="H1" s="13" t="s">
        <v>174</v>
      </c>
      <c r="I1" s="15">
        <v>45337</v>
      </c>
      <c r="J1" s="15">
        <v>45366</v>
      </c>
      <c r="K1" s="15">
        <v>45397</v>
      </c>
      <c r="L1" s="15">
        <v>45427</v>
      </c>
      <c r="M1" s="15">
        <v>45458</v>
      </c>
      <c r="N1" s="15">
        <v>45488</v>
      </c>
      <c r="O1" s="15">
        <v>45519</v>
      </c>
      <c r="P1" s="15">
        <v>45550</v>
      </c>
      <c r="Q1" s="15">
        <v>45580</v>
      </c>
      <c r="R1" s="15">
        <v>45611</v>
      </c>
      <c r="S1" s="15">
        <v>45641</v>
      </c>
      <c r="T1" s="15">
        <v>45306</v>
      </c>
    </row>
    <row r="2" spans="1:20" ht="15.75" x14ac:dyDescent="0.2">
      <c r="A2" s="17">
        <v>10077</v>
      </c>
      <c r="B2" s="18">
        <v>10101014601</v>
      </c>
      <c r="C2" s="19" t="s">
        <v>176</v>
      </c>
      <c r="D2" s="19" t="str">
        <f>TRIM(E2)</f>
        <v>شركة العراب للمقاولات</v>
      </c>
      <c r="E2" s="19" t="s">
        <v>175</v>
      </c>
      <c r="F2" s="19" t="s">
        <v>177</v>
      </c>
      <c r="G2" s="17">
        <v>7</v>
      </c>
      <c r="H2" s="17" t="s">
        <v>178</v>
      </c>
      <c r="I2" s="20" t="e">
        <f>VLOOKUP(A2,[7]Sheet1!A:K,14,0)</f>
        <v>#REF!</v>
      </c>
      <c r="J2" s="20" t="e">
        <f>VLOOKUP(A2,[7]Sheet1!A:K,19,0)</f>
        <v>#REF!</v>
      </c>
      <c r="K2" s="20" t="e">
        <f>VLOOKUP(A2,[7]Sheet1!A:K,24,0)</f>
        <v>#REF!</v>
      </c>
      <c r="L2" s="20" t="e">
        <f>VLOOKUP(A2,[7]Sheet1!A:K,29,0)</f>
        <v>#REF!</v>
      </c>
      <c r="M2" s="20" t="e">
        <f>VLOOKUP(A2,[7]Sheet1!A:K,34,0)</f>
        <v>#REF!</v>
      </c>
      <c r="N2" s="20" t="e">
        <f>VLOOKUP(A2,[7]Sheet1!A:K,39,0)</f>
        <v>#REF!</v>
      </c>
      <c r="O2" s="20" t="e">
        <f>VLOOKUP(A2,[7]Sheet1!A:K,44,0)</f>
        <v>#REF!</v>
      </c>
      <c r="P2" s="20" t="e">
        <f>VLOOKUP(A2,[7]Sheet1!A:K,49,0)</f>
        <v>#REF!</v>
      </c>
      <c r="Q2" s="20" t="e">
        <f>VLOOKUP(A2,[7]Sheet1!A:K,54,0)</f>
        <v>#REF!</v>
      </c>
      <c r="R2" s="20" t="e">
        <f>VLOOKUP(A2,[7]Sheet1!A:K,59,0)</f>
        <v>#REF!</v>
      </c>
      <c r="S2" s="20" t="e">
        <f>VLOOKUP(A2,[7]Sheet1!A:K,64,0)</f>
        <v>#REF!</v>
      </c>
      <c r="T2" s="20" t="e">
        <f>VLOOKUP(A2,[7]Sheet1!A:K,69,0)</f>
        <v>#REF!</v>
      </c>
    </row>
    <row r="3" spans="1:20" ht="15.75" x14ac:dyDescent="0.25">
      <c r="A3" s="21">
        <v>10137</v>
      </c>
      <c r="B3" s="18">
        <v>10101010606</v>
      </c>
      <c r="C3" s="22" t="s">
        <v>180</v>
      </c>
      <c r="D3" s="19" t="str">
        <f t="shared" ref="D3:D58" si="0">TRIM(E3)</f>
        <v>شركة تحالف بكين و موبكو للمقاولات</v>
      </c>
      <c r="E3" s="22" t="s">
        <v>179</v>
      </c>
      <c r="F3" s="22" t="s">
        <v>181</v>
      </c>
      <c r="G3" s="21">
        <v>30</v>
      </c>
      <c r="H3" s="21" t="s">
        <v>182</v>
      </c>
      <c r="I3" s="23" t="e">
        <f>VLOOKUP(A3,[7]Sheet1!A:K,14,0)</f>
        <v>#REF!</v>
      </c>
      <c r="J3" s="23" t="e">
        <f>VLOOKUP(A3,[7]Sheet1!A:K,19,0)</f>
        <v>#REF!</v>
      </c>
      <c r="K3" s="23" t="e">
        <f>VLOOKUP(A3,[7]Sheet1!A:K,24,0)</f>
        <v>#REF!</v>
      </c>
      <c r="L3" s="23" t="e">
        <f>VLOOKUP(A3,[7]Sheet1!A:K,29,0)</f>
        <v>#REF!</v>
      </c>
      <c r="M3" s="23" t="e">
        <f>VLOOKUP(A3,[7]Sheet1!A:K,34,0)</f>
        <v>#REF!</v>
      </c>
      <c r="N3" s="23" t="e">
        <f>VLOOKUP(A3,[7]Sheet1!A:K,39,0)</f>
        <v>#REF!</v>
      </c>
      <c r="O3" s="23" t="e">
        <f>VLOOKUP(A3,[7]Sheet1!A:K,44,0)</f>
        <v>#REF!</v>
      </c>
      <c r="P3" s="23" t="e">
        <f>VLOOKUP(A3,[7]Sheet1!A:K,49,0)</f>
        <v>#REF!</v>
      </c>
      <c r="Q3" s="23" t="e">
        <f>VLOOKUP(A3,[7]Sheet1!A:K,54,0)</f>
        <v>#REF!</v>
      </c>
      <c r="R3" s="23" t="e">
        <f>VLOOKUP(A3,[7]Sheet1!A:K,59,0)</f>
        <v>#REF!</v>
      </c>
      <c r="S3" s="23" t="e">
        <f>VLOOKUP(A3,[7]Sheet1!A:K,64,0)</f>
        <v>#REF!</v>
      </c>
      <c r="T3" s="23" t="e">
        <f>VLOOKUP(A3,[7]Sheet1!A:K,69,0)</f>
        <v>#REF!</v>
      </c>
    </row>
    <row r="4" spans="1:20" ht="15.75" x14ac:dyDescent="0.2">
      <c r="A4" s="17">
        <v>10245</v>
      </c>
      <c r="B4" s="18">
        <v>10101029001</v>
      </c>
      <c r="C4" s="19" t="s">
        <v>184</v>
      </c>
      <c r="D4" s="19" t="str">
        <f t="shared" si="0"/>
        <v>شركة مديدة للرعاية الطبية</v>
      </c>
      <c r="E4" s="19" t="s">
        <v>183</v>
      </c>
      <c r="F4" s="19" t="s">
        <v>185</v>
      </c>
      <c r="G4" s="17">
        <v>15</v>
      </c>
      <c r="H4" s="17" t="s">
        <v>182</v>
      </c>
      <c r="I4" s="20" t="e">
        <f>VLOOKUP(A4,[7]Sheet1!A:K,14,0)</f>
        <v>#REF!</v>
      </c>
      <c r="J4" s="20" t="e">
        <f>VLOOKUP(A4,[7]Sheet1!A:K,19,0)</f>
        <v>#REF!</v>
      </c>
      <c r="K4" s="20" t="e">
        <f>VLOOKUP(A4,[7]Sheet1!A:K,24,0)</f>
        <v>#REF!</v>
      </c>
      <c r="L4" s="20" t="e">
        <f>VLOOKUP(A4,[7]Sheet1!A:K,29,0)</f>
        <v>#REF!</v>
      </c>
      <c r="M4" s="20" t="e">
        <f>VLOOKUP(A4,[7]Sheet1!A:K,34,0)</f>
        <v>#REF!</v>
      </c>
      <c r="N4" s="20" t="e">
        <f>VLOOKUP(A4,[7]Sheet1!A:K,39,0)</f>
        <v>#REF!</v>
      </c>
      <c r="O4" s="20" t="e">
        <f>VLOOKUP(A4,[7]Sheet1!A:K,44,0)</f>
        <v>#REF!</v>
      </c>
      <c r="P4" s="20" t="e">
        <f>VLOOKUP(A4,[7]Sheet1!A:K,49,0)</f>
        <v>#REF!</v>
      </c>
      <c r="Q4" s="20" t="e">
        <f>VLOOKUP(A4,[7]Sheet1!A:K,54,0)</f>
        <v>#REF!</v>
      </c>
      <c r="R4" s="20" t="e">
        <f>VLOOKUP(A4,[7]Sheet1!A:K,59,0)</f>
        <v>#REF!</v>
      </c>
      <c r="S4" s="20" t="e">
        <f>VLOOKUP(A4,[7]Sheet1!A:K,64,0)</f>
        <v>#REF!</v>
      </c>
      <c r="T4" s="20" t="e">
        <f>VLOOKUP(A4,[7]Sheet1!A:K,69,0)</f>
        <v>#REF!</v>
      </c>
    </row>
    <row r="5" spans="1:20" ht="15.75" x14ac:dyDescent="0.25">
      <c r="A5" s="21">
        <v>10251</v>
      </c>
      <c r="B5" s="18">
        <v>10101030001</v>
      </c>
      <c r="C5" s="22" t="s">
        <v>187</v>
      </c>
      <c r="D5" s="19" t="str">
        <f t="shared" si="0"/>
        <v>شركة نسما للصناعات المتحدة</v>
      </c>
      <c r="E5" s="22" t="s">
        <v>186</v>
      </c>
      <c r="F5" s="22" t="s">
        <v>188</v>
      </c>
      <c r="G5" s="21">
        <v>90</v>
      </c>
      <c r="H5" s="21" t="s">
        <v>178</v>
      </c>
      <c r="I5" s="23" t="e">
        <f>VLOOKUP(A5,[7]Sheet1!A:K,14,0)</f>
        <v>#REF!</v>
      </c>
      <c r="J5" s="23" t="e">
        <f>VLOOKUP(A5,[7]Sheet1!A:K,19,0)</f>
        <v>#REF!</v>
      </c>
      <c r="K5" s="23" t="e">
        <f>VLOOKUP(A5,[7]Sheet1!A:K,24,0)</f>
        <v>#REF!</v>
      </c>
      <c r="L5" s="23" t="e">
        <f>VLOOKUP(A5,[7]Sheet1!A:K,29,0)</f>
        <v>#REF!</v>
      </c>
      <c r="M5" s="23" t="e">
        <f>VLOOKUP(A5,[7]Sheet1!A:K,34,0)</f>
        <v>#REF!</v>
      </c>
      <c r="N5" s="23" t="e">
        <f>VLOOKUP(A5,[7]Sheet1!A:K,39,0)</f>
        <v>#REF!</v>
      </c>
      <c r="O5" s="23" t="e">
        <f>VLOOKUP(A5,[7]Sheet1!A:K,44,0)</f>
        <v>#REF!</v>
      </c>
      <c r="P5" s="23" t="e">
        <f>VLOOKUP(A5,[7]Sheet1!A:K,49,0)</f>
        <v>#REF!</v>
      </c>
      <c r="Q5" s="23" t="e">
        <f>VLOOKUP(A5,[7]Sheet1!A:K,54,0)</f>
        <v>#REF!</v>
      </c>
      <c r="R5" s="23" t="e">
        <f>VLOOKUP(A5,[7]Sheet1!A:K,59,0)</f>
        <v>#REF!</v>
      </c>
      <c r="S5" s="23" t="e">
        <f>VLOOKUP(A5,[7]Sheet1!A:K,64,0)</f>
        <v>#REF!</v>
      </c>
      <c r="T5" s="23" t="e">
        <f>VLOOKUP(A5,[7]Sheet1!A:K,69,0)</f>
        <v>#REF!</v>
      </c>
    </row>
    <row r="6" spans="1:20" ht="15.75" x14ac:dyDescent="0.2">
      <c r="A6" s="17">
        <v>10240</v>
      </c>
      <c r="B6" s="18">
        <v>10101016801</v>
      </c>
      <c r="C6" s="19" t="s">
        <v>190</v>
      </c>
      <c r="D6" s="19" t="str">
        <f t="shared" si="0"/>
        <v>شركة امد العربية للاستثمار المحدودة</v>
      </c>
      <c r="E6" s="19" t="s">
        <v>189</v>
      </c>
      <c r="F6" s="19" t="s">
        <v>191</v>
      </c>
      <c r="G6" s="17">
        <v>7</v>
      </c>
      <c r="H6" s="17" t="s">
        <v>182</v>
      </c>
      <c r="I6" s="20" t="e">
        <f>VLOOKUP(A6,[7]Sheet1!A:K,14,0)</f>
        <v>#REF!</v>
      </c>
      <c r="J6" s="20" t="e">
        <f>VLOOKUP(A6,[7]Sheet1!A:K,19,0)</f>
        <v>#REF!</v>
      </c>
      <c r="K6" s="20" t="e">
        <f>VLOOKUP(A6,[7]Sheet1!A:K,24,0)</f>
        <v>#REF!</v>
      </c>
      <c r="L6" s="20" t="e">
        <f>VLOOKUP(A6,[7]Sheet1!A:K,29,0)</f>
        <v>#REF!</v>
      </c>
      <c r="M6" s="20" t="e">
        <f>VLOOKUP(A6,[7]Sheet1!A:K,34,0)</f>
        <v>#REF!</v>
      </c>
      <c r="N6" s="20" t="e">
        <f>VLOOKUP(A6,[7]Sheet1!A:K,39,0)</f>
        <v>#REF!</v>
      </c>
      <c r="O6" s="20" t="e">
        <f>VLOOKUP(A6,[7]Sheet1!A:K,44,0)</f>
        <v>#REF!</v>
      </c>
      <c r="P6" s="20" t="e">
        <f>VLOOKUP(A6,[7]Sheet1!A:K,49,0)</f>
        <v>#REF!</v>
      </c>
      <c r="Q6" s="20" t="e">
        <f>VLOOKUP(A6,[7]Sheet1!A:K,54,0)</f>
        <v>#REF!</v>
      </c>
      <c r="R6" s="20" t="e">
        <f>VLOOKUP(A6,[7]Sheet1!A:K,59,0)</f>
        <v>#REF!</v>
      </c>
      <c r="S6" s="20" t="e">
        <f>VLOOKUP(A6,[7]Sheet1!A:K,64,0)</f>
        <v>#REF!</v>
      </c>
      <c r="T6" s="20" t="e">
        <f>VLOOKUP(A6,[7]Sheet1!A:K,69,0)</f>
        <v>#REF!</v>
      </c>
    </row>
    <row r="7" spans="1:20" ht="15.75" x14ac:dyDescent="0.25">
      <c r="A7" s="21">
        <v>10012</v>
      </c>
      <c r="B7" s="18">
        <v>10101010601</v>
      </c>
      <c r="C7" s="22" t="s">
        <v>193</v>
      </c>
      <c r="D7" s="19" t="str">
        <f t="shared" si="0"/>
        <v>شركة بى اى سى العربية المحدودة</v>
      </c>
      <c r="E7" s="22" t="s">
        <v>192</v>
      </c>
      <c r="F7" s="22" t="s">
        <v>194</v>
      </c>
      <c r="G7" s="21">
        <v>30</v>
      </c>
      <c r="H7" s="21" t="s">
        <v>182</v>
      </c>
      <c r="I7" s="23" t="e">
        <f>VLOOKUP(A7,[7]Sheet1!A:K,14,0)</f>
        <v>#REF!</v>
      </c>
      <c r="J7" s="23" t="e">
        <f>VLOOKUP(A7,[7]Sheet1!A:K,19,0)</f>
        <v>#REF!</v>
      </c>
      <c r="K7" s="23" t="e">
        <f>VLOOKUP(A7,[7]Sheet1!A:K,24,0)</f>
        <v>#REF!</v>
      </c>
      <c r="L7" s="23" t="e">
        <f>VLOOKUP(A7,[7]Sheet1!A:K,29,0)</f>
        <v>#REF!</v>
      </c>
      <c r="M7" s="23" t="e">
        <f>VLOOKUP(A7,[7]Sheet1!A:K,34,0)</f>
        <v>#REF!</v>
      </c>
      <c r="N7" s="23" t="e">
        <f>VLOOKUP(A7,[7]Sheet1!A:K,39,0)</f>
        <v>#REF!</v>
      </c>
      <c r="O7" s="23" t="e">
        <f>VLOOKUP(A7,[7]Sheet1!A:K,44,0)</f>
        <v>#REF!</v>
      </c>
      <c r="P7" s="23" t="e">
        <f>VLOOKUP(A7,[7]Sheet1!A:K,49,0)</f>
        <v>#REF!</v>
      </c>
      <c r="Q7" s="23" t="e">
        <f>VLOOKUP(A7,[7]Sheet1!A:K,54,0)</f>
        <v>#REF!</v>
      </c>
      <c r="R7" s="23" t="e">
        <f>VLOOKUP(A7,[7]Sheet1!A:K,59,0)</f>
        <v>#REF!</v>
      </c>
      <c r="S7" s="23" t="e">
        <f>VLOOKUP(A7,[7]Sheet1!A:K,64,0)</f>
        <v>#REF!</v>
      </c>
      <c r="T7" s="23" t="e">
        <f>VLOOKUP(A7,[7]Sheet1!A:K,69,0)</f>
        <v>#REF!</v>
      </c>
    </row>
    <row r="8" spans="1:20" ht="15.75" x14ac:dyDescent="0.2">
      <c r="A8" s="17">
        <v>10138</v>
      </c>
      <c r="B8" s="18">
        <v>10101014601</v>
      </c>
      <c r="C8" s="19" t="s">
        <v>195</v>
      </c>
      <c r="D8" s="19" t="str">
        <f t="shared" si="0"/>
        <v>شركة العراب للمقاولات</v>
      </c>
      <c r="E8" s="19" t="s">
        <v>175</v>
      </c>
      <c r="F8" s="19" t="s">
        <v>177</v>
      </c>
      <c r="G8" s="17">
        <v>7</v>
      </c>
      <c r="H8" s="17" t="s">
        <v>178</v>
      </c>
      <c r="I8" s="20" t="e">
        <f>VLOOKUP(A8,[7]Sheet1!A:K,14,0)</f>
        <v>#REF!</v>
      </c>
      <c r="J8" s="20" t="e">
        <f>VLOOKUP(A8,[7]Sheet1!A:K,19,0)</f>
        <v>#REF!</v>
      </c>
      <c r="K8" s="20" t="e">
        <f>VLOOKUP(A8,[7]Sheet1!A:K,24,0)</f>
        <v>#REF!</v>
      </c>
      <c r="L8" s="20" t="e">
        <f>VLOOKUP(A8,[7]Sheet1!A:K,29,0)</f>
        <v>#REF!</v>
      </c>
      <c r="M8" s="20" t="e">
        <f>VLOOKUP(A8,[7]Sheet1!A:K,34,0)</f>
        <v>#REF!</v>
      </c>
      <c r="N8" s="20" t="e">
        <f>VLOOKUP(A8,[7]Sheet1!A:K,39,0)</f>
        <v>#REF!</v>
      </c>
      <c r="O8" s="20" t="e">
        <f>VLOOKUP(A8,[7]Sheet1!A:K,44,0)</f>
        <v>#REF!</v>
      </c>
      <c r="P8" s="20" t="e">
        <f>VLOOKUP(A8,[7]Sheet1!A:K,49,0)</f>
        <v>#REF!</v>
      </c>
      <c r="Q8" s="20" t="e">
        <f>VLOOKUP(A8,[7]Sheet1!A:K,54,0)</f>
        <v>#REF!</v>
      </c>
      <c r="R8" s="20" t="e">
        <f>VLOOKUP(A8,[7]Sheet1!A:K,59,0)</f>
        <v>#REF!</v>
      </c>
      <c r="S8" s="20" t="e">
        <f>VLOOKUP(A8,[7]Sheet1!A:K,64,0)</f>
        <v>#REF!</v>
      </c>
      <c r="T8" s="20" t="e">
        <f>VLOOKUP(A8,[7]Sheet1!A:K,69,0)</f>
        <v>#REF!</v>
      </c>
    </row>
    <row r="9" spans="1:20" ht="15.75" x14ac:dyDescent="0.25">
      <c r="A9" s="21">
        <v>10088</v>
      </c>
      <c r="B9" s="18">
        <v>10101011804</v>
      </c>
      <c r="C9" s="22" t="s">
        <v>197</v>
      </c>
      <c r="D9" s="19" t="str">
        <f t="shared" si="0"/>
        <v>شركة الراشد للتجارة والمقاولات</v>
      </c>
      <c r="E9" s="22" t="s">
        <v>196</v>
      </c>
      <c r="F9" s="22" t="s">
        <v>198</v>
      </c>
      <c r="G9" s="21">
        <v>30</v>
      </c>
      <c r="H9" s="21" t="s">
        <v>199</v>
      </c>
      <c r="I9" s="23" t="e">
        <f>VLOOKUP(A9,[7]Sheet1!A:K,14,0)</f>
        <v>#REF!</v>
      </c>
      <c r="J9" s="23" t="e">
        <f>VLOOKUP(A9,[7]Sheet1!A:K,19,0)</f>
        <v>#REF!</v>
      </c>
      <c r="K9" s="23" t="e">
        <f>VLOOKUP(A9,[7]Sheet1!A:K,24,0)</f>
        <v>#REF!</v>
      </c>
      <c r="L9" s="23" t="e">
        <f>VLOOKUP(A9,[7]Sheet1!A:K,29,0)</f>
        <v>#REF!</v>
      </c>
      <c r="M9" s="23" t="e">
        <f>VLOOKUP(A9,[7]Sheet1!A:K,34,0)</f>
        <v>#REF!</v>
      </c>
      <c r="N9" s="23" t="e">
        <f>VLOOKUP(A9,[7]Sheet1!A:K,39,0)</f>
        <v>#REF!</v>
      </c>
      <c r="O9" s="23" t="e">
        <f>VLOOKUP(A9,[7]Sheet1!A:K,44,0)</f>
        <v>#REF!</v>
      </c>
      <c r="P9" s="23" t="e">
        <f>VLOOKUP(A9,[7]Sheet1!A:K,49,0)</f>
        <v>#REF!</v>
      </c>
      <c r="Q9" s="23" t="e">
        <f>VLOOKUP(A9,[7]Sheet1!A:K,54,0)</f>
        <v>#REF!</v>
      </c>
      <c r="R9" s="23" t="e">
        <f>VLOOKUP(A9,[7]Sheet1!A:K,59,0)</f>
        <v>#REF!</v>
      </c>
      <c r="S9" s="23" t="e">
        <f>VLOOKUP(A9,[7]Sheet1!A:K,64,0)</f>
        <v>#REF!</v>
      </c>
      <c r="T9" s="23" t="e">
        <f>VLOOKUP(A9,[7]Sheet1!A:K,69,0)</f>
        <v>#REF!</v>
      </c>
    </row>
    <row r="10" spans="1:20" ht="15.75" x14ac:dyDescent="0.2">
      <c r="A10" s="17">
        <v>10088</v>
      </c>
      <c r="B10" s="18">
        <v>10101011804</v>
      </c>
      <c r="C10" s="19" t="s">
        <v>200</v>
      </c>
      <c r="D10" s="19" t="str">
        <f t="shared" si="0"/>
        <v>شركة الراشد للتجارة والمقاولات</v>
      </c>
      <c r="E10" s="19" t="s">
        <v>196</v>
      </c>
      <c r="F10" s="19" t="s">
        <v>198</v>
      </c>
      <c r="G10" s="17">
        <v>30</v>
      </c>
      <c r="H10" s="17" t="s">
        <v>199</v>
      </c>
      <c r="I10" s="20" t="e">
        <f>VLOOKUP(A10,[7]Sheet1!A:K,14,0)</f>
        <v>#REF!</v>
      </c>
      <c r="J10" s="20" t="e">
        <f>VLOOKUP(A10,[7]Sheet1!A:K,19,0)</f>
        <v>#REF!</v>
      </c>
      <c r="K10" s="20" t="e">
        <f>VLOOKUP(A10,[7]Sheet1!A:K,24,0)</f>
        <v>#REF!</v>
      </c>
      <c r="L10" s="20" t="e">
        <f>VLOOKUP(A10,[7]Sheet1!A:K,29,0)</f>
        <v>#REF!</v>
      </c>
      <c r="M10" s="20" t="e">
        <f>VLOOKUP(A10,[7]Sheet1!A:K,34,0)</f>
        <v>#REF!</v>
      </c>
      <c r="N10" s="20" t="e">
        <f>VLOOKUP(A10,[7]Sheet1!A:K,39,0)</f>
        <v>#REF!</v>
      </c>
      <c r="O10" s="20" t="e">
        <f>VLOOKUP(A10,[7]Sheet1!A:K,44,0)</f>
        <v>#REF!</v>
      </c>
      <c r="P10" s="20" t="e">
        <f>VLOOKUP(A10,[7]Sheet1!A:K,49,0)</f>
        <v>#REF!</v>
      </c>
      <c r="Q10" s="20" t="e">
        <f>VLOOKUP(A10,[7]Sheet1!A:K,54,0)</f>
        <v>#REF!</v>
      </c>
      <c r="R10" s="20" t="e">
        <f>VLOOKUP(A10,[7]Sheet1!A:K,59,0)</f>
        <v>#REF!</v>
      </c>
      <c r="S10" s="20" t="e">
        <f>VLOOKUP(A10,[7]Sheet1!A:K,64,0)</f>
        <v>#REF!</v>
      </c>
      <c r="T10" s="20" t="e">
        <f>VLOOKUP(A10,[7]Sheet1!A:K,69,0)</f>
        <v>#REF!</v>
      </c>
    </row>
    <row r="11" spans="1:20" ht="15.75" x14ac:dyDescent="0.25">
      <c r="A11" s="21">
        <v>10256</v>
      </c>
      <c r="B11" s="18">
        <v>10101013506</v>
      </c>
      <c r="C11" s="22" t="s">
        <v>202</v>
      </c>
      <c r="D11" s="19" t="str">
        <f t="shared" si="0"/>
        <v>شركة شابورجي بالونجي ميد ايست المحدوده</v>
      </c>
      <c r="E11" s="22" t="s">
        <v>201</v>
      </c>
      <c r="F11" s="22" t="s">
        <v>203</v>
      </c>
      <c r="G11" s="21">
        <v>14</v>
      </c>
      <c r="H11" s="21" t="s">
        <v>182</v>
      </c>
      <c r="I11" s="23" t="e">
        <f>VLOOKUP(A11,[7]Sheet1!A:K,14,0)</f>
        <v>#REF!</v>
      </c>
      <c r="J11" s="23" t="e">
        <f>VLOOKUP(A11,[7]Sheet1!A:K,19,0)</f>
        <v>#REF!</v>
      </c>
      <c r="K11" s="23" t="e">
        <f>VLOOKUP(A11,[7]Sheet1!A:K,24,0)</f>
        <v>#REF!</v>
      </c>
      <c r="L11" s="23" t="e">
        <f>VLOOKUP(A11,[7]Sheet1!A:K,29,0)</f>
        <v>#REF!</v>
      </c>
      <c r="M11" s="23" t="e">
        <f>VLOOKUP(A11,[7]Sheet1!A:K,34,0)</f>
        <v>#REF!</v>
      </c>
      <c r="N11" s="23" t="e">
        <f>VLOOKUP(A11,[7]Sheet1!A:K,39,0)</f>
        <v>#REF!</v>
      </c>
      <c r="O11" s="23" t="e">
        <f>VLOOKUP(A11,[7]Sheet1!A:K,44,0)</f>
        <v>#REF!</v>
      </c>
      <c r="P11" s="23" t="e">
        <f>VLOOKUP(A11,[7]Sheet1!A:K,49,0)</f>
        <v>#REF!</v>
      </c>
      <c r="Q11" s="23" t="e">
        <f>VLOOKUP(A11,[7]Sheet1!A:K,54,0)</f>
        <v>#REF!</v>
      </c>
      <c r="R11" s="23" t="e">
        <f>VLOOKUP(A11,[7]Sheet1!A:K,59,0)</f>
        <v>#REF!</v>
      </c>
      <c r="S11" s="23" t="e">
        <f>VLOOKUP(A11,[7]Sheet1!A:K,64,0)</f>
        <v>#REF!</v>
      </c>
      <c r="T11" s="23" t="e">
        <f>VLOOKUP(A11,[7]Sheet1!A:K,69,0)</f>
        <v>#REF!</v>
      </c>
    </row>
    <row r="12" spans="1:20" ht="15.75" x14ac:dyDescent="0.2">
      <c r="A12" s="17">
        <v>10080</v>
      </c>
      <c r="B12" s="18">
        <v>10101014801</v>
      </c>
      <c r="C12" s="19" t="s">
        <v>205</v>
      </c>
      <c r="D12" s="19" t="str">
        <f t="shared" si="0"/>
        <v>شركة ارميتال للصناعات المعدنيه المحدوده</v>
      </c>
      <c r="E12" s="19" t="s">
        <v>204</v>
      </c>
      <c r="F12" s="19" t="s">
        <v>206</v>
      </c>
      <c r="G12" s="17">
        <v>90</v>
      </c>
      <c r="H12" s="17" t="s">
        <v>178</v>
      </c>
      <c r="I12" s="20" t="e">
        <f>VLOOKUP(A12,[7]Sheet1!A:K,14,0)</f>
        <v>#REF!</v>
      </c>
      <c r="J12" s="20" t="e">
        <f>VLOOKUP(A12,[7]Sheet1!A:K,19,0)</f>
        <v>#REF!</v>
      </c>
      <c r="K12" s="20" t="e">
        <f>VLOOKUP(A12,[7]Sheet1!A:K,24,0)</f>
        <v>#REF!</v>
      </c>
      <c r="L12" s="20" t="e">
        <f>VLOOKUP(A12,[7]Sheet1!A:K,29,0)</f>
        <v>#REF!</v>
      </c>
      <c r="M12" s="20" t="e">
        <f>VLOOKUP(A12,[7]Sheet1!A:K,34,0)</f>
        <v>#REF!</v>
      </c>
      <c r="N12" s="20" t="e">
        <f>VLOOKUP(A12,[7]Sheet1!A:K,39,0)</f>
        <v>#REF!</v>
      </c>
      <c r="O12" s="20" t="e">
        <f>VLOOKUP(A12,[7]Sheet1!A:K,44,0)</f>
        <v>#REF!</v>
      </c>
      <c r="P12" s="20" t="e">
        <f>VLOOKUP(A12,[7]Sheet1!A:K,49,0)</f>
        <v>#REF!</v>
      </c>
      <c r="Q12" s="20" t="e">
        <f>VLOOKUP(A12,[7]Sheet1!A:K,54,0)</f>
        <v>#REF!</v>
      </c>
      <c r="R12" s="20" t="e">
        <f>VLOOKUP(A12,[7]Sheet1!A:K,59,0)</f>
        <v>#REF!</v>
      </c>
      <c r="S12" s="20" t="e">
        <f>VLOOKUP(A12,[7]Sheet1!A:K,64,0)</f>
        <v>#REF!</v>
      </c>
      <c r="T12" s="20" t="e">
        <f>VLOOKUP(A12,[7]Sheet1!A:K,69,0)</f>
        <v>#REF!</v>
      </c>
    </row>
    <row r="13" spans="1:20" ht="15.75" x14ac:dyDescent="0.25">
      <c r="A13" s="21">
        <v>10241</v>
      </c>
      <c r="B13" s="18"/>
      <c r="C13" s="22" t="s">
        <v>208</v>
      </c>
      <c r="D13" s="19" t="str">
        <f t="shared" si="0"/>
        <v>New Care Medical Clinics Building</v>
      </c>
      <c r="E13" s="22" t="s">
        <v>208</v>
      </c>
      <c r="F13" s="22" t="s">
        <v>207</v>
      </c>
      <c r="G13" s="21">
        <v>15</v>
      </c>
      <c r="H13" s="21" t="s">
        <v>182</v>
      </c>
      <c r="I13" s="23" t="e">
        <f>VLOOKUP(A13,[7]Sheet1!A:K,14,0)</f>
        <v>#REF!</v>
      </c>
      <c r="J13" s="23" t="e">
        <f>VLOOKUP(A13,[7]Sheet1!A:K,19,0)</f>
        <v>#REF!</v>
      </c>
      <c r="K13" s="23" t="e">
        <f>VLOOKUP(A13,[7]Sheet1!A:K,24,0)</f>
        <v>#REF!</v>
      </c>
      <c r="L13" s="23" t="e">
        <f>VLOOKUP(A13,[7]Sheet1!A:K,29,0)</f>
        <v>#REF!</v>
      </c>
      <c r="M13" s="23" t="e">
        <f>VLOOKUP(A13,[7]Sheet1!A:K,34,0)</f>
        <v>#REF!</v>
      </c>
      <c r="N13" s="23" t="e">
        <f>VLOOKUP(A13,[7]Sheet1!A:K,39,0)</f>
        <v>#REF!</v>
      </c>
      <c r="O13" s="23" t="e">
        <f>VLOOKUP(A13,[7]Sheet1!A:K,44,0)</f>
        <v>#REF!</v>
      </c>
      <c r="P13" s="23" t="e">
        <f>VLOOKUP(A13,[7]Sheet1!A:K,49,0)</f>
        <v>#REF!</v>
      </c>
      <c r="Q13" s="23" t="e">
        <f>VLOOKUP(A13,[7]Sheet1!A:K,54,0)</f>
        <v>#REF!</v>
      </c>
      <c r="R13" s="23" t="e">
        <f>VLOOKUP(A13,[7]Sheet1!A:K,59,0)</f>
        <v>#REF!</v>
      </c>
      <c r="S13" s="23" t="e">
        <f>VLOOKUP(A13,[7]Sheet1!A:K,64,0)</f>
        <v>#REF!</v>
      </c>
      <c r="T13" s="23" t="e">
        <f>VLOOKUP(A13,[7]Sheet1!A:K,69,0)</f>
        <v>#REF!</v>
      </c>
    </row>
    <row r="14" spans="1:20" ht="15.75" x14ac:dyDescent="0.2">
      <c r="A14" s="17">
        <v>10219</v>
      </c>
      <c r="B14" s="18"/>
      <c r="C14" s="19" t="s">
        <v>210</v>
      </c>
      <c r="D14" s="19" t="str">
        <f t="shared" si="0"/>
        <v>KAIG</v>
      </c>
      <c r="E14" s="19" t="s">
        <v>210</v>
      </c>
      <c r="F14" s="19" t="s">
        <v>209</v>
      </c>
      <c r="G14" s="17"/>
      <c r="H14" s="17"/>
      <c r="I14" s="20" t="e">
        <f>VLOOKUP(A14,[7]Sheet1!A:K,14,0)</f>
        <v>#REF!</v>
      </c>
      <c r="J14" s="20" t="e">
        <f>VLOOKUP(A14,[7]Sheet1!A:K,19,0)</f>
        <v>#REF!</v>
      </c>
      <c r="K14" s="20" t="e">
        <f>VLOOKUP(A14,[7]Sheet1!A:K,24,0)</f>
        <v>#REF!</v>
      </c>
      <c r="L14" s="20" t="e">
        <f>VLOOKUP(A14,[7]Sheet1!A:K,29,0)</f>
        <v>#REF!</v>
      </c>
      <c r="M14" s="20" t="e">
        <f>VLOOKUP(A14,[7]Sheet1!A:K,34,0)</f>
        <v>#REF!</v>
      </c>
      <c r="N14" s="20" t="e">
        <f>VLOOKUP(A14,[7]Sheet1!A:K,39,0)</f>
        <v>#REF!</v>
      </c>
      <c r="O14" s="20" t="e">
        <f>VLOOKUP(A14,[7]Sheet1!A:K,44,0)</f>
        <v>#REF!</v>
      </c>
      <c r="P14" s="20" t="e">
        <f>VLOOKUP(A14,[7]Sheet1!A:K,49,0)</f>
        <v>#REF!</v>
      </c>
      <c r="Q14" s="20" t="e">
        <f>VLOOKUP(A14,[7]Sheet1!A:K,54,0)</f>
        <v>#REF!</v>
      </c>
      <c r="R14" s="20" t="e">
        <f>VLOOKUP(A14,[7]Sheet1!A:K,59,0)</f>
        <v>#REF!</v>
      </c>
      <c r="S14" s="20" t="e">
        <f>VLOOKUP(A14,[7]Sheet1!A:K,64,0)</f>
        <v>#REF!</v>
      </c>
      <c r="T14" s="20" t="e">
        <f>VLOOKUP(A14,[7]Sheet1!A:K,69,0)</f>
        <v>#REF!</v>
      </c>
    </row>
    <row r="15" spans="1:20" ht="15.75" x14ac:dyDescent="0.25">
      <c r="A15" s="21">
        <v>10254</v>
      </c>
      <c r="B15" s="18"/>
      <c r="C15" s="22" t="s">
        <v>212</v>
      </c>
      <c r="D15" s="19" t="str">
        <f t="shared" si="0"/>
        <v>AL mishraq project - saudico-Aluminum</v>
      </c>
      <c r="E15" s="22" t="s">
        <v>212</v>
      </c>
      <c r="F15" s="22" t="s">
        <v>211</v>
      </c>
      <c r="G15" s="21">
        <v>45</v>
      </c>
      <c r="H15" s="21"/>
      <c r="I15" s="23" t="e">
        <f>VLOOKUP(A15,[7]Sheet1!A:K,14,0)</f>
        <v>#REF!</v>
      </c>
      <c r="J15" s="23" t="e">
        <f>VLOOKUP(A15,[7]Sheet1!A:K,19,0)</f>
        <v>#REF!</v>
      </c>
      <c r="K15" s="23" t="e">
        <f>VLOOKUP(A15,[7]Sheet1!A:K,24,0)</f>
        <v>#REF!</v>
      </c>
      <c r="L15" s="23" t="e">
        <f>VLOOKUP(A15,[7]Sheet1!A:K,29,0)</f>
        <v>#REF!</v>
      </c>
      <c r="M15" s="23" t="e">
        <f>VLOOKUP(A15,[7]Sheet1!A:K,34,0)</f>
        <v>#REF!</v>
      </c>
      <c r="N15" s="23" t="e">
        <f>VLOOKUP(A15,[7]Sheet1!A:K,39,0)</f>
        <v>#REF!</v>
      </c>
      <c r="O15" s="23" t="e">
        <f>VLOOKUP(A15,[7]Sheet1!A:K,44,0)</f>
        <v>#REF!</v>
      </c>
      <c r="P15" s="23" t="e">
        <f>VLOOKUP(A15,[7]Sheet1!A:K,49,0)</f>
        <v>#REF!</v>
      </c>
      <c r="Q15" s="23" t="e">
        <f>VLOOKUP(A15,[7]Sheet1!A:K,54,0)</f>
        <v>#REF!</v>
      </c>
      <c r="R15" s="23" t="e">
        <f>VLOOKUP(A15,[7]Sheet1!A:K,59,0)</f>
        <v>#REF!</v>
      </c>
      <c r="S15" s="23" t="e">
        <f>VLOOKUP(A15,[7]Sheet1!A:K,64,0)</f>
        <v>#REF!</v>
      </c>
      <c r="T15" s="23" t="e">
        <f>VLOOKUP(A15,[7]Sheet1!A:K,69,0)</f>
        <v>#REF!</v>
      </c>
    </row>
    <row r="16" spans="1:20" ht="15.75" x14ac:dyDescent="0.2">
      <c r="A16" s="17">
        <v>10253</v>
      </c>
      <c r="B16" s="18"/>
      <c r="C16" s="19" t="s">
        <v>213</v>
      </c>
      <c r="D16" s="19" t="str">
        <f t="shared" si="0"/>
        <v>AL mishraq project - saudico-Steel</v>
      </c>
      <c r="E16" s="19" t="s">
        <v>213</v>
      </c>
      <c r="F16" s="19" t="s">
        <v>211</v>
      </c>
      <c r="G16" s="17">
        <v>45</v>
      </c>
      <c r="H16" s="17"/>
      <c r="I16" s="20" t="e">
        <f>VLOOKUP(A16,[7]Sheet1!A:K,14,0)</f>
        <v>#REF!</v>
      </c>
      <c r="J16" s="20" t="e">
        <f>VLOOKUP(A16,[7]Sheet1!A:K,19,0)</f>
        <v>#REF!</v>
      </c>
      <c r="K16" s="20" t="e">
        <f>VLOOKUP(A16,[7]Sheet1!A:K,24,0)</f>
        <v>#REF!</v>
      </c>
      <c r="L16" s="20" t="e">
        <f>VLOOKUP(A16,[7]Sheet1!A:K,29,0)</f>
        <v>#REF!</v>
      </c>
      <c r="M16" s="20" t="e">
        <f>VLOOKUP(A16,[7]Sheet1!A:K,34,0)</f>
        <v>#REF!</v>
      </c>
      <c r="N16" s="20" t="e">
        <f>VLOOKUP(A16,[7]Sheet1!A:K,39,0)</f>
        <v>#REF!</v>
      </c>
      <c r="O16" s="20" t="e">
        <f>VLOOKUP(A16,[7]Sheet1!A:K,44,0)</f>
        <v>#REF!</v>
      </c>
      <c r="P16" s="20" t="e">
        <f>VLOOKUP(A16,[7]Sheet1!A:K,49,0)</f>
        <v>#REF!</v>
      </c>
      <c r="Q16" s="20" t="e">
        <f>VLOOKUP(A16,[7]Sheet1!A:K,54,0)</f>
        <v>#REF!</v>
      </c>
      <c r="R16" s="20" t="e">
        <f>VLOOKUP(A16,[7]Sheet1!A:K,59,0)</f>
        <v>#REF!</v>
      </c>
      <c r="S16" s="20" t="e">
        <f>VLOOKUP(A16,[7]Sheet1!A:K,64,0)</f>
        <v>#REF!</v>
      </c>
      <c r="T16" s="20" t="e">
        <f>VLOOKUP(A16,[7]Sheet1!A:K,69,0)</f>
        <v>#REF!</v>
      </c>
    </row>
    <row r="17" spans="1:20" ht="15.75" x14ac:dyDescent="0.25">
      <c r="A17" s="21">
        <v>10234</v>
      </c>
      <c r="B17" s="18">
        <v>10101010601</v>
      </c>
      <c r="C17" s="22" t="s">
        <v>214</v>
      </c>
      <c r="D17" s="19" t="str">
        <f t="shared" si="0"/>
        <v>شركة بى اى سى العربية المحدودة</v>
      </c>
      <c r="E17" s="22" t="s">
        <v>192</v>
      </c>
      <c r="F17" s="22" t="s">
        <v>194</v>
      </c>
      <c r="G17" s="21">
        <v>30</v>
      </c>
      <c r="H17" s="21" t="s">
        <v>182</v>
      </c>
      <c r="I17" s="23" t="e">
        <f>VLOOKUP(A17,[7]Sheet1!A:K,14,0)</f>
        <v>#REF!</v>
      </c>
      <c r="J17" s="23" t="e">
        <f>VLOOKUP(A17,[7]Sheet1!A:K,19,0)</f>
        <v>#REF!</v>
      </c>
      <c r="K17" s="23" t="e">
        <f>VLOOKUP(A17,[7]Sheet1!A:K,24,0)</f>
        <v>#REF!</v>
      </c>
      <c r="L17" s="23" t="e">
        <f>VLOOKUP(A17,[7]Sheet1!A:K,29,0)</f>
        <v>#REF!</v>
      </c>
      <c r="M17" s="23" t="e">
        <f>VLOOKUP(A17,[7]Sheet1!A:K,34,0)</f>
        <v>#REF!</v>
      </c>
      <c r="N17" s="23" t="e">
        <f>VLOOKUP(A17,[7]Sheet1!A:K,39,0)</f>
        <v>#REF!</v>
      </c>
      <c r="O17" s="23" t="e">
        <f>VLOOKUP(A17,[7]Sheet1!A:K,44,0)</f>
        <v>#REF!</v>
      </c>
      <c r="P17" s="23" t="e">
        <f>VLOOKUP(A17,[7]Sheet1!A:K,49,0)</f>
        <v>#REF!</v>
      </c>
      <c r="Q17" s="23" t="e">
        <f>VLOOKUP(A17,[7]Sheet1!A:K,54,0)</f>
        <v>#REF!</v>
      </c>
      <c r="R17" s="23" t="e">
        <f>VLOOKUP(A17,[7]Sheet1!A:K,59,0)</f>
        <v>#REF!</v>
      </c>
      <c r="S17" s="23" t="e">
        <f>VLOOKUP(A17,[7]Sheet1!A:K,64,0)</f>
        <v>#REF!</v>
      </c>
      <c r="T17" s="23" t="e">
        <f>VLOOKUP(A17,[7]Sheet1!A:K,69,0)</f>
        <v>#REF!</v>
      </c>
    </row>
    <row r="18" spans="1:20" ht="15.75" x14ac:dyDescent="0.2">
      <c r="A18" s="24">
        <v>10995</v>
      </c>
      <c r="B18" s="18">
        <v>10101030001</v>
      </c>
      <c r="C18" s="19" t="s">
        <v>215</v>
      </c>
      <c r="D18" s="19" t="str">
        <f t="shared" si="0"/>
        <v>شركة نسما للصناعات المتحدة</v>
      </c>
      <c r="E18" s="19" t="s">
        <v>186</v>
      </c>
      <c r="F18" s="19" t="s">
        <v>216</v>
      </c>
      <c r="G18" s="17"/>
      <c r="H18" s="17"/>
      <c r="I18" s="20" t="e">
        <f>VLOOKUP(A18,[7]Sheet1!A:K,14,0)</f>
        <v>#N/A</v>
      </c>
      <c r="J18" s="20" t="e">
        <f>VLOOKUP(A18,[7]Sheet1!A:K,19,0)</f>
        <v>#N/A</v>
      </c>
      <c r="K18" s="20" t="e">
        <f>VLOOKUP(A18,[7]Sheet1!A:K,24,0)</f>
        <v>#N/A</v>
      </c>
      <c r="L18" s="20" t="e">
        <f>VLOOKUP(A18,[7]Sheet1!A:K,29,0)</f>
        <v>#N/A</v>
      </c>
      <c r="M18" s="20" t="e">
        <f>VLOOKUP(A18,[7]Sheet1!A:K,34,0)</f>
        <v>#N/A</v>
      </c>
      <c r="N18" s="20" t="e">
        <f>VLOOKUP(A18,[7]Sheet1!A:K,39,0)</f>
        <v>#N/A</v>
      </c>
      <c r="O18" s="20" t="e">
        <f>VLOOKUP(A18,[7]Sheet1!A:K,44,0)</f>
        <v>#N/A</v>
      </c>
      <c r="P18" s="20" t="e">
        <f>VLOOKUP(A18,[7]Sheet1!A:K,49,0)</f>
        <v>#N/A</v>
      </c>
      <c r="Q18" s="20" t="e">
        <f>VLOOKUP(A18,[7]Sheet1!A:K,54,0)</f>
        <v>#N/A</v>
      </c>
      <c r="R18" s="20" t="e">
        <f>VLOOKUP(A18,[7]Sheet1!A:K,59,0)</f>
        <v>#N/A</v>
      </c>
      <c r="S18" s="20" t="e">
        <f>VLOOKUP(A18,[7]Sheet1!A:K,64,0)</f>
        <v>#N/A</v>
      </c>
      <c r="T18" s="20" t="e">
        <f>VLOOKUP(A18,[7]Sheet1!A:K,69,0)</f>
        <v>#N/A</v>
      </c>
    </row>
    <row r="19" spans="1:20" ht="15.75" x14ac:dyDescent="0.25">
      <c r="A19" s="21">
        <v>10134</v>
      </c>
      <c r="B19" s="18">
        <v>10101016701</v>
      </c>
      <c r="C19" s="22" t="s">
        <v>218</v>
      </c>
      <c r="D19" s="19" t="str">
        <f t="shared" si="0"/>
        <v>المشروع المشترك للأعمال المدنية</v>
      </c>
      <c r="E19" s="22" t="s">
        <v>217</v>
      </c>
      <c r="F19" s="22" t="s">
        <v>219</v>
      </c>
      <c r="G19" s="21">
        <v>45</v>
      </c>
      <c r="H19" s="21" t="s">
        <v>182</v>
      </c>
      <c r="I19" s="23" t="e">
        <f>VLOOKUP(A19,[7]Sheet1!A:K,14,0)</f>
        <v>#REF!</v>
      </c>
      <c r="J19" s="23" t="e">
        <f>VLOOKUP(A19,[7]Sheet1!A:K,19,0)</f>
        <v>#REF!</v>
      </c>
      <c r="K19" s="23" t="e">
        <f>VLOOKUP(A19,[7]Sheet1!A:K,24,0)</f>
        <v>#REF!</v>
      </c>
      <c r="L19" s="23" t="e">
        <f>VLOOKUP(A19,[7]Sheet1!A:K,29,0)</f>
        <v>#REF!</v>
      </c>
      <c r="M19" s="23" t="e">
        <f>VLOOKUP(A19,[7]Sheet1!A:K,34,0)</f>
        <v>#REF!</v>
      </c>
      <c r="N19" s="23" t="e">
        <f>VLOOKUP(A19,[7]Sheet1!A:K,39,0)</f>
        <v>#REF!</v>
      </c>
      <c r="O19" s="23" t="e">
        <f>VLOOKUP(A19,[7]Sheet1!A:K,44,0)</f>
        <v>#REF!</v>
      </c>
      <c r="P19" s="23" t="e">
        <f>VLOOKUP(A19,[7]Sheet1!A:K,49,0)</f>
        <v>#REF!</v>
      </c>
      <c r="Q19" s="23" t="e">
        <f>VLOOKUP(A19,[7]Sheet1!A:K,54,0)</f>
        <v>#REF!</v>
      </c>
      <c r="R19" s="23" t="e">
        <f>VLOOKUP(A19,[7]Sheet1!A:K,59,0)</f>
        <v>#REF!</v>
      </c>
      <c r="S19" s="23" t="e">
        <f>VLOOKUP(A19,[7]Sheet1!A:K,64,0)</f>
        <v>#REF!</v>
      </c>
      <c r="T19" s="23" t="e">
        <f>VLOOKUP(A19,[7]Sheet1!A:K,69,0)</f>
        <v>#REF!</v>
      </c>
    </row>
    <row r="20" spans="1:20" ht="15.75" x14ac:dyDescent="0.2">
      <c r="A20" s="17">
        <v>10259</v>
      </c>
      <c r="B20" s="18"/>
      <c r="C20" s="19" t="s">
        <v>220</v>
      </c>
      <c r="D20" s="19" t="str">
        <f t="shared" si="0"/>
        <v>THE RED SEA REAL ESTATE COMPANY</v>
      </c>
      <c r="E20" s="19" t="s">
        <v>7</v>
      </c>
      <c r="F20" s="19" t="s">
        <v>7</v>
      </c>
      <c r="G20" s="17"/>
      <c r="H20" s="17"/>
      <c r="I20" s="20" t="e">
        <f>VLOOKUP(A20,[7]Sheet1!A:K,14,0)</f>
        <v>#REF!</v>
      </c>
      <c r="J20" s="20" t="e">
        <f>VLOOKUP(A20,[7]Sheet1!A:K,19,0)</f>
        <v>#REF!</v>
      </c>
      <c r="K20" s="20" t="e">
        <f>VLOOKUP(A20,[7]Sheet1!A:K,24,0)</f>
        <v>#REF!</v>
      </c>
      <c r="L20" s="20" t="e">
        <f>VLOOKUP(A20,[7]Sheet1!A:K,29,0)</f>
        <v>#REF!</v>
      </c>
      <c r="M20" s="20" t="e">
        <f>VLOOKUP(A20,[7]Sheet1!A:K,34,0)</f>
        <v>#REF!</v>
      </c>
      <c r="N20" s="20" t="e">
        <f>VLOOKUP(A20,[7]Sheet1!A:K,39,0)</f>
        <v>#REF!</v>
      </c>
      <c r="O20" s="20" t="e">
        <f>VLOOKUP(A20,[7]Sheet1!A:K,44,0)</f>
        <v>#REF!</v>
      </c>
      <c r="P20" s="20" t="e">
        <f>VLOOKUP(A20,[7]Sheet1!A:K,49,0)</f>
        <v>#REF!</v>
      </c>
      <c r="Q20" s="20" t="e">
        <f>VLOOKUP(A20,[7]Sheet1!A:K,54,0)</f>
        <v>#REF!</v>
      </c>
      <c r="R20" s="20" t="e">
        <f>VLOOKUP(A20,[7]Sheet1!A:K,59,0)</f>
        <v>#REF!</v>
      </c>
      <c r="S20" s="20" t="e">
        <f>VLOOKUP(A20,[7]Sheet1!A:K,64,0)</f>
        <v>#REF!</v>
      </c>
      <c r="T20" s="20" t="e">
        <f>VLOOKUP(A20,[7]Sheet1!A:K,69,0)</f>
        <v>#REF!</v>
      </c>
    </row>
    <row r="21" spans="1:20" ht="15.75" x14ac:dyDescent="0.25">
      <c r="A21" s="21" t="s">
        <v>221</v>
      </c>
      <c r="B21" s="18">
        <v>10101010601</v>
      </c>
      <c r="C21" s="22" t="s">
        <v>221</v>
      </c>
      <c r="D21" s="19" t="str">
        <f t="shared" si="0"/>
        <v>شركة بى اى سى العربية المحدودة</v>
      </c>
      <c r="E21" s="22" t="s">
        <v>192</v>
      </c>
      <c r="F21" s="22" t="s">
        <v>194</v>
      </c>
      <c r="G21" s="21">
        <v>30</v>
      </c>
      <c r="H21" s="21" t="s">
        <v>182</v>
      </c>
      <c r="I21" s="23" t="e">
        <f>VLOOKUP(A21,[7]Sheet1!A:K,14,0)</f>
        <v>#N/A</v>
      </c>
      <c r="J21" s="23" t="e">
        <f>VLOOKUP(A21,[7]Sheet1!A:K,19,0)</f>
        <v>#N/A</v>
      </c>
      <c r="K21" s="23" t="e">
        <f>VLOOKUP(A21,[7]Sheet1!A:K,24,0)</f>
        <v>#N/A</v>
      </c>
      <c r="L21" s="23" t="e">
        <f>VLOOKUP(A21,[7]Sheet1!A:K,29,0)</f>
        <v>#N/A</v>
      </c>
      <c r="M21" s="23" t="e">
        <f>VLOOKUP(A21,[7]Sheet1!A:K,34,0)</f>
        <v>#N/A</v>
      </c>
      <c r="N21" s="23" t="e">
        <f>VLOOKUP(A21,[7]Sheet1!A:K,39,0)</f>
        <v>#N/A</v>
      </c>
      <c r="O21" s="23" t="e">
        <f>VLOOKUP(A21,[7]Sheet1!A:K,44,0)</f>
        <v>#N/A</v>
      </c>
      <c r="P21" s="23" t="e">
        <f>VLOOKUP(A21,[7]Sheet1!A:K,49,0)</f>
        <v>#N/A</v>
      </c>
      <c r="Q21" s="23" t="e">
        <f>VLOOKUP(A21,[7]Sheet1!A:K,54,0)</f>
        <v>#N/A</v>
      </c>
      <c r="R21" s="23" t="e">
        <f>VLOOKUP(A21,[7]Sheet1!A:K,59,0)</f>
        <v>#N/A</v>
      </c>
      <c r="S21" s="23" t="e">
        <f>VLOOKUP(A21,[7]Sheet1!A:K,64,0)</f>
        <v>#N/A</v>
      </c>
      <c r="T21" s="23" t="e">
        <f>VLOOKUP(A21,[7]Sheet1!A:K,69,0)</f>
        <v>#N/A</v>
      </c>
    </row>
    <row r="22" spans="1:20" ht="15.75" x14ac:dyDescent="0.2">
      <c r="A22" s="17">
        <v>10262</v>
      </c>
      <c r="B22" s="18"/>
      <c r="C22" s="19" t="s">
        <v>223</v>
      </c>
      <c r="D22" s="19" t="str">
        <f t="shared" si="0"/>
        <v>HASSAN ALLAM CONSTRUCTION</v>
      </c>
      <c r="E22" s="19" t="s">
        <v>222</v>
      </c>
      <c r="F22" s="19" t="s">
        <v>222</v>
      </c>
      <c r="G22" s="17">
        <v>14</v>
      </c>
      <c r="H22" s="17" t="s">
        <v>182</v>
      </c>
      <c r="I22" s="20" t="e">
        <f>VLOOKUP(A22,[7]Sheet1!A:K,14,0)</f>
        <v>#REF!</v>
      </c>
      <c r="J22" s="20" t="e">
        <f>VLOOKUP(A22,[7]Sheet1!A:K,19,0)</f>
        <v>#REF!</v>
      </c>
      <c r="K22" s="20" t="e">
        <f>VLOOKUP(A22,[7]Sheet1!A:K,24,0)</f>
        <v>#REF!</v>
      </c>
      <c r="L22" s="20" t="e">
        <f>VLOOKUP(A22,[7]Sheet1!A:K,29,0)</f>
        <v>#REF!</v>
      </c>
      <c r="M22" s="20" t="e">
        <f>VLOOKUP(A22,[7]Sheet1!A:K,34,0)</f>
        <v>#REF!</v>
      </c>
      <c r="N22" s="20" t="e">
        <f>VLOOKUP(A22,[7]Sheet1!A:K,39,0)</f>
        <v>#REF!</v>
      </c>
      <c r="O22" s="20" t="e">
        <f>VLOOKUP(A22,[7]Sheet1!A:K,44,0)</f>
        <v>#REF!</v>
      </c>
      <c r="P22" s="20" t="e">
        <f>VLOOKUP(A22,[7]Sheet1!A:K,49,0)</f>
        <v>#REF!</v>
      </c>
      <c r="Q22" s="20" t="e">
        <f>VLOOKUP(A22,[7]Sheet1!A:K,54,0)</f>
        <v>#REF!</v>
      </c>
      <c r="R22" s="20" t="e">
        <f>VLOOKUP(A22,[7]Sheet1!A:K,59,0)</f>
        <v>#REF!</v>
      </c>
      <c r="S22" s="20" t="e">
        <f>VLOOKUP(A22,[7]Sheet1!A:K,64,0)</f>
        <v>#REF!</v>
      </c>
      <c r="T22" s="20" t="e">
        <f>VLOOKUP(A22,[7]Sheet1!A:K,69,0)</f>
        <v>#REF!</v>
      </c>
    </row>
    <row r="23" spans="1:20" ht="15.75" x14ac:dyDescent="0.25">
      <c r="A23" s="21">
        <v>10214</v>
      </c>
      <c r="B23" s="18">
        <v>10101020001</v>
      </c>
      <c r="C23" s="22" t="s">
        <v>225</v>
      </c>
      <c r="D23" s="19" t="str">
        <f t="shared" si="0"/>
        <v>شركة مجموعة الدكتور سليمان الحبيب للخدمات الطبية</v>
      </c>
      <c r="E23" s="22" t="s">
        <v>224</v>
      </c>
      <c r="F23" s="22" t="s">
        <v>226</v>
      </c>
      <c r="G23" s="21">
        <v>30</v>
      </c>
      <c r="H23" s="21" t="s">
        <v>182</v>
      </c>
      <c r="I23" s="23" t="e">
        <f>VLOOKUP(A23,[7]Sheet1!A:K,14,0)</f>
        <v>#REF!</v>
      </c>
      <c r="J23" s="23" t="e">
        <f>VLOOKUP(A23,[7]Sheet1!A:K,19,0)</f>
        <v>#REF!</v>
      </c>
      <c r="K23" s="23" t="e">
        <f>VLOOKUP(A23,[7]Sheet1!A:K,24,0)</f>
        <v>#REF!</v>
      </c>
      <c r="L23" s="23" t="e">
        <f>VLOOKUP(A23,[7]Sheet1!A:K,29,0)</f>
        <v>#REF!</v>
      </c>
      <c r="M23" s="23" t="e">
        <f>VLOOKUP(A23,[7]Sheet1!A:K,34,0)</f>
        <v>#REF!</v>
      </c>
      <c r="N23" s="23" t="e">
        <f>VLOOKUP(A23,[7]Sheet1!A:K,39,0)</f>
        <v>#REF!</v>
      </c>
      <c r="O23" s="23" t="e">
        <f>VLOOKUP(A23,[7]Sheet1!A:K,44,0)</f>
        <v>#REF!</v>
      </c>
      <c r="P23" s="23" t="e">
        <f>VLOOKUP(A23,[7]Sheet1!A:K,49,0)</f>
        <v>#REF!</v>
      </c>
      <c r="Q23" s="23" t="e">
        <f>VLOOKUP(A23,[7]Sheet1!A:K,54,0)</f>
        <v>#REF!</v>
      </c>
      <c r="R23" s="23" t="e">
        <f>VLOOKUP(A23,[7]Sheet1!A:K,59,0)</f>
        <v>#REF!</v>
      </c>
      <c r="S23" s="23" t="e">
        <f>VLOOKUP(A23,[7]Sheet1!A:K,64,0)</f>
        <v>#REF!</v>
      </c>
      <c r="T23" s="23" t="e">
        <f>VLOOKUP(A23,[7]Sheet1!A:K,69,0)</f>
        <v>#REF!</v>
      </c>
    </row>
    <row r="24" spans="1:20" ht="15.75" x14ac:dyDescent="0.2">
      <c r="A24" s="17">
        <v>10239</v>
      </c>
      <c r="B24" s="18">
        <v>10101010801</v>
      </c>
      <c r="C24" s="19" t="s">
        <v>228</v>
      </c>
      <c r="D24" s="19" t="str">
        <f t="shared" si="0"/>
        <v>شركة الخريجى للتجارة و المقاولات</v>
      </c>
      <c r="E24" s="19" t="s">
        <v>227</v>
      </c>
      <c r="F24" s="19" t="s">
        <v>229</v>
      </c>
      <c r="G24" s="17">
        <v>30</v>
      </c>
      <c r="H24" s="17" t="s">
        <v>182</v>
      </c>
      <c r="I24" s="20" t="e">
        <f>VLOOKUP(A24,[7]Sheet1!A:K,14,0)</f>
        <v>#REF!</v>
      </c>
      <c r="J24" s="20" t="e">
        <f>VLOOKUP(A24,[7]Sheet1!A:K,19,0)</f>
        <v>#REF!</v>
      </c>
      <c r="K24" s="20" t="e">
        <f>VLOOKUP(A24,[7]Sheet1!A:K,24,0)</f>
        <v>#REF!</v>
      </c>
      <c r="L24" s="20" t="e">
        <f>VLOOKUP(A24,[7]Sheet1!A:K,29,0)</f>
        <v>#REF!</v>
      </c>
      <c r="M24" s="20" t="e">
        <f>VLOOKUP(A24,[7]Sheet1!A:K,34,0)</f>
        <v>#REF!</v>
      </c>
      <c r="N24" s="20" t="e">
        <f>VLOOKUP(A24,[7]Sheet1!A:K,39,0)</f>
        <v>#REF!</v>
      </c>
      <c r="O24" s="20" t="e">
        <f>VLOOKUP(A24,[7]Sheet1!A:K,44,0)</f>
        <v>#REF!</v>
      </c>
      <c r="P24" s="20" t="e">
        <f>VLOOKUP(A24,[7]Sheet1!A:K,49,0)</f>
        <v>#REF!</v>
      </c>
      <c r="Q24" s="20" t="e">
        <f>VLOOKUP(A24,[7]Sheet1!A:K,54,0)</f>
        <v>#REF!</v>
      </c>
      <c r="R24" s="20" t="e">
        <f>VLOOKUP(A24,[7]Sheet1!A:K,59,0)</f>
        <v>#REF!</v>
      </c>
      <c r="S24" s="20" t="e">
        <f>VLOOKUP(A24,[7]Sheet1!A:K,64,0)</f>
        <v>#REF!</v>
      </c>
      <c r="T24" s="20" t="e">
        <f>VLOOKUP(A24,[7]Sheet1!A:K,69,0)</f>
        <v>#REF!</v>
      </c>
    </row>
    <row r="25" spans="1:20" ht="15.75" x14ac:dyDescent="0.25">
      <c r="A25" s="21">
        <v>10236</v>
      </c>
      <c r="B25" s="18">
        <v>10101010606</v>
      </c>
      <c r="C25" s="22" t="s">
        <v>230</v>
      </c>
      <c r="D25" s="19" t="str">
        <f t="shared" si="0"/>
        <v>شركة تحالف بكين و موبكو للمقاولات</v>
      </c>
      <c r="E25" s="22" t="s">
        <v>179</v>
      </c>
      <c r="F25" s="22" t="s">
        <v>231</v>
      </c>
      <c r="G25" s="21">
        <v>30</v>
      </c>
      <c r="H25" s="21" t="s">
        <v>182</v>
      </c>
      <c r="I25" s="23" t="e">
        <f>VLOOKUP(A25,[7]Sheet1!A:K,14,0)</f>
        <v>#REF!</v>
      </c>
      <c r="J25" s="23" t="e">
        <f>VLOOKUP(A25,[7]Sheet1!A:K,19,0)</f>
        <v>#REF!</v>
      </c>
      <c r="K25" s="23" t="e">
        <f>VLOOKUP(A25,[7]Sheet1!A:K,24,0)</f>
        <v>#REF!</v>
      </c>
      <c r="L25" s="23" t="e">
        <f>VLOOKUP(A25,[7]Sheet1!A:K,29,0)</f>
        <v>#REF!</v>
      </c>
      <c r="M25" s="23" t="e">
        <f>VLOOKUP(A25,[7]Sheet1!A:K,34,0)</f>
        <v>#REF!</v>
      </c>
      <c r="N25" s="23" t="e">
        <f>VLOOKUP(A25,[7]Sheet1!A:K,39,0)</f>
        <v>#REF!</v>
      </c>
      <c r="O25" s="23" t="e">
        <f>VLOOKUP(A25,[7]Sheet1!A:K,44,0)</f>
        <v>#REF!</v>
      </c>
      <c r="P25" s="23" t="e">
        <f>VLOOKUP(A25,[7]Sheet1!A:K,49,0)</f>
        <v>#REF!</v>
      </c>
      <c r="Q25" s="23" t="e">
        <f>VLOOKUP(A25,[7]Sheet1!A:K,54,0)</f>
        <v>#REF!</v>
      </c>
      <c r="R25" s="23" t="e">
        <f>VLOOKUP(A25,[7]Sheet1!A:K,59,0)</f>
        <v>#REF!</v>
      </c>
      <c r="S25" s="23" t="e">
        <f>VLOOKUP(A25,[7]Sheet1!A:K,64,0)</f>
        <v>#REF!</v>
      </c>
      <c r="T25" s="23" t="e">
        <f>VLOOKUP(A25,[7]Sheet1!A:K,69,0)</f>
        <v>#REF!</v>
      </c>
    </row>
    <row r="26" spans="1:20" ht="15.75" x14ac:dyDescent="0.2">
      <c r="A26" s="17">
        <v>10247</v>
      </c>
      <c r="B26" s="18">
        <v>10101026002</v>
      </c>
      <c r="C26" s="19" t="s">
        <v>233</v>
      </c>
      <c r="D26" s="19" t="str">
        <f t="shared" si="0"/>
        <v>شركة محمد محمد الراشد للتجارة والمقاولات</v>
      </c>
      <c r="E26" s="19" t="s">
        <v>232</v>
      </c>
      <c r="F26" s="19" t="s">
        <v>234</v>
      </c>
      <c r="G26" s="17">
        <v>7</v>
      </c>
      <c r="H26" s="17" t="s">
        <v>178</v>
      </c>
      <c r="I26" s="20" t="e">
        <f>VLOOKUP(A26,[7]Sheet1!A:K,14,0)</f>
        <v>#REF!</v>
      </c>
      <c r="J26" s="20" t="e">
        <f>VLOOKUP(A26,[7]Sheet1!A:K,19,0)</f>
        <v>#REF!</v>
      </c>
      <c r="K26" s="20" t="e">
        <f>VLOOKUP(A26,[7]Sheet1!A:K,24,0)</f>
        <v>#REF!</v>
      </c>
      <c r="L26" s="20" t="e">
        <f>VLOOKUP(A26,[7]Sheet1!A:K,29,0)</f>
        <v>#REF!</v>
      </c>
      <c r="M26" s="20" t="e">
        <f>VLOOKUP(A26,[7]Sheet1!A:K,34,0)</f>
        <v>#REF!</v>
      </c>
      <c r="N26" s="20" t="e">
        <f>VLOOKUP(A26,[7]Sheet1!A:K,39,0)</f>
        <v>#REF!</v>
      </c>
      <c r="O26" s="20" t="e">
        <f>VLOOKUP(A26,[7]Sheet1!A:K,44,0)</f>
        <v>#REF!</v>
      </c>
      <c r="P26" s="20" t="e">
        <f>VLOOKUP(A26,[7]Sheet1!A:K,49,0)</f>
        <v>#REF!</v>
      </c>
      <c r="Q26" s="20" t="e">
        <f>VLOOKUP(A26,[7]Sheet1!A:K,54,0)</f>
        <v>#REF!</v>
      </c>
      <c r="R26" s="20" t="e">
        <f>VLOOKUP(A26,[7]Sheet1!A:K,59,0)</f>
        <v>#REF!</v>
      </c>
      <c r="S26" s="20" t="e">
        <f>VLOOKUP(A26,[7]Sheet1!A:K,64,0)</f>
        <v>#REF!</v>
      </c>
      <c r="T26" s="20" t="e">
        <f>VLOOKUP(A26,[7]Sheet1!A:K,69,0)</f>
        <v>#REF!</v>
      </c>
    </row>
    <row r="27" spans="1:20" ht="15.75" x14ac:dyDescent="0.25">
      <c r="A27" s="21">
        <v>10225</v>
      </c>
      <c r="B27" s="18">
        <v>10101010601</v>
      </c>
      <c r="C27" s="22" t="s">
        <v>235</v>
      </c>
      <c r="D27" s="19" t="str">
        <f t="shared" si="0"/>
        <v>شركة بى اى سى العربية المحدودة</v>
      </c>
      <c r="E27" s="22" t="s">
        <v>192</v>
      </c>
      <c r="F27" s="22" t="s">
        <v>194</v>
      </c>
      <c r="G27" s="21">
        <v>30</v>
      </c>
      <c r="H27" s="21" t="s">
        <v>182</v>
      </c>
      <c r="I27" s="23" t="e">
        <f>VLOOKUP(A27,[7]Sheet1!A:K,14,0)</f>
        <v>#REF!</v>
      </c>
      <c r="J27" s="23" t="e">
        <f>VLOOKUP(A27,[7]Sheet1!A:K,19,0)</f>
        <v>#REF!</v>
      </c>
      <c r="K27" s="23" t="e">
        <f>VLOOKUP(A27,[7]Sheet1!A:K,24,0)</f>
        <v>#REF!</v>
      </c>
      <c r="L27" s="23" t="e">
        <f>VLOOKUP(A27,[7]Sheet1!A:K,29,0)</f>
        <v>#REF!</v>
      </c>
      <c r="M27" s="23" t="e">
        <f>VLOOKUP(A27,[7]Sheet1!A:K,34,0)</f>
        <v>#REF!</v>
      </c>
      <c r="N27" s="23" t="e">
        <f>VLOOKUP(A27,[7]Sheet1!A:K,39,0)</f>
        <v>#REF!</v>
      </c>
      <c r="O27" s="23" t="e">
        <f>VLOOKUP(A27,[7]Sheet1!A:K,44,0)</f>
        <v>#REF!</v>
      </c>
      <c r="P27" s="23" t="e">
        <f>VLOOKUP(A27,[7]Sheet1!A:K,49,0)</f>
        <v>#REF!</v>
      </c>
      <c r="Q27" s="23" t="e">
        <f>VLOOKUP(A27,[7]Sheet1!A:K,54,0)</f>
        <v>#REF!</v>
      </c>
      <c r="R27" s="23" t="e">
        <f>VLOOKUP(A27,[7]Sheet1!A:K,59,0)</f>
        <v>#REF!</v>
      </c>
      <c r="S27" s="23" t="e">
        <f>VLOOKUP(A27,[7]Sheet1!A:K,64,0)</f>
        <v>#REF!</v>
      </c>
      <c r="T27" s="23" t="e">
        <f>VLOOKUP(A27,[7]Sheet1!A:K,69,0)</f>
        <v>#REF!</v>
      </c>
    </row>
    <row r="28" spans="1:20" ht="15.75" x14ac:dyDescent="0.2">
      <c r="A28" s="17">
        <v>10261</v>
      </c>
      <c r="B28" s="18">
        <v>10101018301</v>
      </c>
      <c r="C28" s="19" t="s">
        <v>237</v>
      </c>
      <c r="D28" s="19" t="str">
        <f t="shared" si="0"/>
        <v>شركة يوسف مرون للمقاولات</v>
      </c>
      <c r="E28" s="19" t="s">
        <v>236</v>
      </c>
      <c r="F28" s="19" t="s">
        <v>238</v>
      </c>
      <c r="G28" s="17">
        <v>7</v>
      </c>
      <c r="H28" s="17" t="s">
        <v>178</v>
      </c>
      <c r="I28" s="20" t="e">
        <f>VLOOKUP(A28,[7]Sheet1!A:K,14,0)</f>
        <v>#REF!</v>
      </c>
      <c r="J28" s="20" t="e">
        <f>VLOOKUP(A28,[7]Sheet1!A:K,19,0)</f>
        <v>#REF!</v>
      </c>
      <c r="K28" s="20" t="e">
        <f>VLOOKUP(A28,[7]Sheet1!A:K,24,0)</f>
        <v>#REF!</v>
      </c>
      <c r="L28" s="20" t="e">
        <f>VLOOKUP(A28,[7]Sheet1!A:K,29,0)</f>
        <v>#REF!</v>
      </c>
      <c r="M28" s="20" t="e">
        <f>VLOOKUP(A28,[7]Sheet1!A:K,34,0)</f>
        <v>#REF!</v>
      </c>
      <c r="N28" s="20" t="e">
        <f>VLOOKUP(A28,[7]Sheet1!A:K,39,0)</f>
        <v>#REF!</v>
      </c>
      <c r="O28" s="20" t="e">
        <f>VLOOKUP(A28,[7]Sheet1!A:K,44,0)</f>
        <v>#REF!</v>
      </c>
      <c r="P28" s="20" t="e">
        <f>VLOOKUP(A28,[7]Sheet1!A:K,49,0)</f>
        <v>#REF!</v>
      </c>
      <c r="Q28" s="20" t="e">
        <f>VLOOKUP(A28,[7]Sheet1!A:K,54,0)</f>
        <v>#REF!</v>
      </c>
      <c r="R28" s="20" t="e">
        <f>VLOOKUP(A28,[7]Sheet1!A:K,59,0)</f>
        <v>#REF!</v>
      </c>
      <c r="S28" s="20" t="e">
        <f>VLOOKUP(A28,[7]Sheet1!A:K,64,0)</f>
        <v>#REF!</v>
      </c>
      <c r="T28" s="20" t="e">
        <f>VLOOKUP(A28,[7]Sheet1!A:K,69,0)</f>
        <v>#REF!</v>
      </c>
    </row>
    <row r="29" spans="1:20" ht="15.75" x14ac:dyDescent="0.25">
      <c r="A29" s="21">
        <v>10250</v>
      </c>
      <c r="B29" s="18">
        <v>10101010801</v>
      </c>
      <c r="C29" s="22" t="s">
        <v>239</v>
      </c>
      <c r="D29" s="19" t="str">
        <f t="shared" si="0"/>
        <v>شركة الخريجى للتجارة و المقاولات</v>
      </c>
      <c r="E29" s="22" t="s">
        <v>227</v>
      </c>
      <c r="F29" s="22" t="s">
        <v>229</v>
      </c>
      <c r="G29" s="21">
        <v>30</v>
      </c>
      <c r="H29" s="21" t="s">
        <v>182</v>
      </c>
      <c r="I29" s="23" t="e">
        <f>VLOOKUP(A29,[7]Sheet1!A:K,14,0)</f>
        <v>#REF!</v>
      </c>
      <c r="J29" s="23" t="e">
        <f>VLOOKUP(A29,[7]Sheet1!A:K,19,0)</f>
        <v>#REF!</v>
      </c>
      <c r="K29" s="23" t="e">
        <f>VLOOKUP(A29,[7]Sheet1!A:K,24,0)</f>
        <v>#REF!</v>
      </c>
      <c r="L29" s="23" t="e">
        <f>VLOOKUP(A29,[7]Sheet1!A:K,29,0)</f>
        <v>#REF!</v>
      </c>
      <c r="M29" s="23" t="e">
        <f>VLOOKUP(A29,[7]Sheet1!A:K,34,0)</f>
        <v>#REF!</v>
      </c>
      <c r="N29" s="23" t="e">
        <f>VLOOKUP(A29,[7]Sheet1!A:K,39,0)</f>
        <v>#REF!</v>
      </c>
      <c r="O29" s="23" t="e">
        <f>VLOOKUP(A29,[7]Sheet1!A:K,44,0)</f>
        <v>#REF!</v>
      </c>
      <c r="P29" s="23" t="e">
        <f>VLOOKUP(A29,[7]Sheet1!A:K,49,0)</f>
        <v>#REF!</v>
      </c>
      <c r="Q29" s="23" t="e">
        <f>VLOOKUP(A29,[7]Sheet1!A:K,54,0)</f>
        <v>#REF!</v>
      </c>
      <c r="R29" s="23" t="e">
        <f>VLOOKUP(A29,[7]Sheet1!A:K,59,0)</f>
        <v>#REF!</v>
      </c>
      <c r="S29" s="23" t="e">
        <f>VLOOKUP(A29,[7]Sheet1!A:K,64,0)</f>
        <v>#REF!</v>
      </c>
      <c r="T29" s="23" t="e">
        <f>VLOOKUP(A29,[7]Sheet1!A:K,69,0)</f>
        <v>#REF!</v>
      </c>
    </row>
    <row r="30" spans="1:20" ht="15.75" x14ac:dyDescent="0.2">
      <c r="A30" s="17">
        <v>10249</v>
      </c>
      <c r="B30" s="18"/>
      <c r="C30" s="19" t="s">
        <v>241</v>
      </c>
      <c r="D30" s="19" t="str">
        <f t="shared" si="0"/>
        <v>Orient Construction Company</v>
      </c>
      <c r="E30" s="19" t="s">
        <v>240</v>
      </c>
      <c r="F30" s="19" t="s">
        <v>240</v>
      </c>
      <c r="G30" s="17">
        <v>21</v>
      </c>
      <c r="H30" s="17"/>
      <c r="I30" s="20" t="e">
        <f>VLOOKUP(A30,[7]Sheet1!A:K,14,0)</f>
        <v>#REF!</v>
      </c>
      <c r="J30" s="20" t="e">
        <f>VLOOKUP(A30,[7]Sheet1!A:K,19,0)</f>
        <v>#REF!</v>
      </c>
      <c r="K30" s="20" t="e">
        <f>VLOOKUP(A30,[7]Sheet1!A:K,24,0)</f>
        <v>#REF!</v>
      </c>
      <c r="L30" s="20" t="e">
        <f>VLOOKUP(A30,[7]Sheet1!A:K,29,0)</f>
        <v>#REF!</v>
      </c>
      <c r="M30" s="20" t="e">
        <f>VLOOKUP(A30,[7]Sheet1!A:K,34,0)</f>
        <v>#REF!</v>
      </c>
      <c r="N30" s="20" t="e">
        <f>VLOOKUP(A30,[7]Sheet1!A:K,39,0)</f>
        <v>#REF!</v>
      </c>
      <c r="O30" s="20" t="e">
        <f>VLOOKUP(A30,[7]Sheet1!A:K,44,0)</f>
        <v>#REF!</v>
      </c>
      <c r="P30" s="20" t="e">
        <f>VLOOKUP(A30,[7]Sheet1!A:K,49,0)</f>
        <v>#REF!</v>
      </c>
      <c r="Q30" s="20" t="e">
        <f>VLOOKUP(A30,[7]Sheet1!A:K,54,0)</f>
        <v>#REF!</v>
      </c>
      <c r="R30" s="20" t="e">
        <f>VLOOKUP(A30,[7]Sheet1!A:K,59,0)</f>
        <v>#REF!</v>
      </c>
      <c r="S30" s="20" t="e">
        <f>VLOOKUP(A30,[7]Sheet1!A:K,64,0)</f>
        <v>#REF!</v>
      </c>
      <c r="T30" s="20" t="e">
        <f>VLOOKUP(A30,[7]Sheet1!A:K,69,0)</f>
        <v>#REF!</v>
      </c>
    </row>
    <row r="31" spans="1:20" ht="15.75" x14ac:dyDescent="0.25">
      <c r="A31" s="21">
        <v>10139</v>
      </c>
      <c r="B31" s="18">
        <v>10101016201</v>
      </c>
      <c r="C31" s="22" t="s">
        <v>243</v>
      </c>
      <c r="D31" s="19" t="str">
        <f t="shared" si="0"/>
        <v>الآعمال المدنية المشروع المشترك</v>
      </c>
      <c r="E31" s="22" t="s">
        <v>242</v>
      </c>
      <c r="F31" s="22" t="s">
        <v>244</v>
      </c>
      <c r="G31" s="21">
        <v>45</v>
      </c>
      <c r="H31" s="21" t="s">
        <v>182</v>
      </c>
      <c r="I31" s="23" t="e">
        <f>VLOOKUP(A31,[7]Sheet1!A:K,14,0)</f>
        <v>#REF!</v>
      </c>
      <c r="J31" s="23" t="e">
        <f>VLOOKUP(A31,[7]Sheet1!A:K,19,0)</f>
        <v>#REF!</v>
      </c>
      <c r="K31" s="23" t="e">
        <f>VLOOKUP(A31,[7]Sheet1!A:K,24,0)</f>
        <v>#REF!</v>
      </c>
      <c r="L31" s="23" t="e">
        <f>VLOOKUP(A31,[7]Sheet1!A:K,29,0)</f>
        <v>#REF!</v>
      </c>
      <c r="M31" s="23" t="e">
        <f>VLOOKUP(A31,[7]Sheet1!A:K,34,0)</f>
        <v>#REF!</v>
      </c>
      <c r="N31" s="23" t="e">
        <f>VLOOKUP(A31,[7]Sheet1!A:K,39,0)</f>
        <v>#REF!</v>
      </c>
      <c r="O31" s="23" t="e">
        <f>VLOOKUP(A31,[7]Sheet1!A:K,44,0)</f>
        <v>#REF!</v>
      </c>
      <c r="P31" s="23" t="e">
        <f>VLOOKUP(A31,[7]Sheet1!A:K,49,0)</f>
        <v>#REF!</v>
      </c>
      <c r="Q31" s="23" t="e">
        <f>VLOOKUP(A31,[7]Sheet1!A:K,54,0)</f>
        <v>#REF!</v>
      </c>
      <c r="R31" s="23" t="e">
        <f>VLOOKUP(A31,[7]Sheet1!A:K,59,0)</f>
        <v>#REF!</v>
      </c>
      <c r="S31" s="23" t="e">
        <f>VLOOKUP(A31,[7]Sheet1!A:K,64,0)</f>
        <v>#REF!</v>
      </c>
      <c r="T31" s="23" t="e">
        <f>VLOOKUP(A31,[7]Sheet1!A:K,69,0)</f>
        <v>#REF!</v>
      </c>
    </row>
    <row r="32" spans="1:20" ht="15.75" x14ac:dyDescent="0.2">
      <c r="A32" s="17">
        <v>10190</v>
      </c>
      <c r="B32" s="18">
        <v>10101018901</v>
      </c>
      <c r="C32" s="19" t="s">
        <v>246</v>
      </c>
      <c r="D32" s="19" t="str">
        <f t="shared" si="0"/>
        <v>شركة بايتور السعودية العربية للانشاءات</v>
      </c>
      <c r="E32" s="19" t="s">
        <v>245</v>
      </c>
      <c r="F32" s="19" t="s">
        <v>247</v>
      </c>
      <c r="G32" s="17">
        <v>30</v>
      </c>
      <c r="H32" s="17" t="s">
        <v>182</v>
      </c>
      <c r="I32" s="20" t="e">
        <f>VLOOKUP(A32,[7]Sheet1!A:K,14,0)</f>
        <v>#REF!</v>
      </c>
      <c r="J32" s="20" t="e">
        <f>VLOOKUP(A32,[7]Sheet1!A:K,19,0)</f>
        <v>#REF!</v>
      </c>
      <c r="K32" s="20" t="e">
        <f>VLOOKUP(A32,[7]Sheet1!A:K,24,0)</f>
        <v>#REF!</v>
      </c>
      <c r="L32" s="20" t="e">
        <f>VLOOKUP(A32,[7]Sheet1!A:K,29,0)</f>
        <v>#REF!</v>
      </c>
      <c r="M32" s="20" t="e">
        <f>VLOOKUP(A32,[7]Sheet1!A:K,34,0)</f>
        <v>#REF!</v>
      </c>
      <c r="N32" s="20" t="e">
        <f>VLOOKUP(A32,[7]Sheet1!A:K,39,0)</f>
        <v>#REF!</v>
      </c>
      <c r="O32" s="20" t="e">
        <f>VLOOKUP(A32,[7]Sheet1!A:K,44,0)</f>
        <v>#REF!</v>
      </c>
      <c r="P32" s="20" t="e">
        <f>VLOOKUP(A32,[7]Sheet1!A:K,49,0)</f>
        <v>#REF!</v>
      </c>
      <c r="Q32" s="20" t="e">
        <f>VLOOKUP(A32,[7]Sheet1!A:K,54,0)</f>
        <v>#REF!</v>
      </c>
      <c r="R32" s="20" t="e">
        <f>VLOOKUP(A32,[7]Sheet1!A:K,59,0)</f>
        <v>#REF!</v>
      </c>
      <c r="S32" s="20" t="e">
        <f>VLOOKUP(A32,[7]Sheet1!A:K,64,0)</f>
        <v>#REF!</v>
      </c>
      <c r="T32" s="20" t="e">
        <f>VLOOKUP(A32,[7]Sheet1!A:K,69,0)</f>
        <v>#REF!</v>
      </c>
    </row>
    <row r="33" spans="1:20" ht="15.75" x14ac:dyDescent="0.25">
      <c r="A33" s="21">
        <v>10097</v>
      </c>
      <c r="B33" s="18">
        <v>10101013701</v>
      </c>
      <c r="C33" s="22" t="s">
        <v>249</v>
      </c>
      <c r="D33" s="19" t="str">
        <f t="shared" si="0"/>
        <v>شركة السيف مهندسون ومقاولون</v>
      </c>
      <c r="E33" s="22" t="s">
        <v>248</v>
      </c>
      <c r="F33" s="22" t="s">
        <v>250</v>
      </c>
      <c r="G33" s="21">
        <v>90</v>
      </c>
      <c r="H33" s="21" t="s">
        <v>178</v>
      </c>
      <c r="I33" s="23" t="e">
        <f>VLOOKUP(A33,[7]Sheet1!A:K,14,0)</f>
        <v>#REF!</v>
      </c>
      <c r="J33" s="23" t="e">
        <f>VLOOKUP(A33,[7]Sheet1!A:K,19,0)</f>
        <v>#REF!</v>
      </c>
      <c r="K33" s="23" t="e">
        <f>VLOOKUP(A33,[7]Sheet1!A:K,24,0)</f>
        <v>#REF!</v>
      </c>
      <c r="L33" s="23" t="e">
        <f>VLOOKUP(A33,[7]Sheet1!A:K,29,0)</f>
        <v>#REF!</v>
      </c>
      <c r="M33" s="23" t="e">
        <f>VLOOKUP(A33,[7]Sheet1!A:K,34,0)</f>
        <v>#REF!</v>
      </c>
      <c r="N33" s="23" t="e">
        <f>VLOOKUP(A33,[7]Sheet1!A:K,39,0)</f>
        <v>#REF!</v>
      </c>
      <c r="O33" s="23" t="e">
        <f>VLOOKUP(A33,[7]Sheet1!A:K,44,0)</f>
        <v>#REF!</v>
      </c>
      <c r="P33" s="23" t="e">
        <f>VLOOKUP(A33,[7]Sheet1!A:K,49,0)</f>
        <v>#REF!</v>
      </c>
      <c r="Q33" s="23" t="e">
        <f>VLOOKUP(A33,[7]Sheet1!A:K,54,0)</f>
        <v>#REF!</v>
      </c>
      <c r="R33" s="23" t="e">
        <f>VLOOKUP(A33,[7]Sheet1!A:K,59,0)</f>
        <v>#REF!</v>
      </c>
      <c r="S33" s="23" t="e">
        <f>VLOOKUP(A33,[7]Sheet1!A:K,64,0)</f>
        <v>#REF!</v>
      </c>
      <c r="T33" s="23" t="e">
        <f>VLOOKUP(A33,[7]Sheet1!A:K,69,0)</f>
        <v>#REF!</v>
      </c>
    </row>
    <row r="34" spans="1:20" ht="15.75" x14ac:dyDescent="0.2">
      <c r="A34" s="17">
        <v>10171</v>
      </c>
      <c r="B34" s="18">
        <v>10101018601</v>
      </c>
      <c r="C34" s="19" t="s">
        <v>252</v>
      </c>
      <c r="D34" s="19" t="str">
        <f t="shared" si="0"/>
        <v>شركة الفوزان للتجارة و المقاولات العامة</v>
      </c>
      <c r="E34" s="19" t="s">
        <v>251</v>
      </c>
      <c r="F34" s="19" t="s">
        <v>253</v>
      </c>
      <c r="G34" s="17">
        <v>30</v>
      </c>
      <c r="H34" s="17"/>
      <c r="I34" s="20" t="e">
        <f>VLOOKUP(A34,[7]Sheet1!A:K,14,0)</f>
        <v>#REF!</v>
      </c>
      <c r="J34" s="20" t="e">
        <f>VLOOKUP(A34,[7]Sheet1!A:K,19,0)</f>
        <v>#REF!</v>
      </c>
      <c r="K34" s="20" t="e">
        <f>VLOOKUP(A34,[7]Sheet1!A:K,24,0)</f>
        <v>#REF!</v>
      </c>
      <c r="L34" s="20" t="e">
        <f>VLOOKUP(A34,[7]Sheet1!A:K,29,0)</f>
        <v>#REF!</v>
      </c>
      <c r="M34" s="20" t="e">
        <f>VLOOKUP(A34,[7]Sheet1!A:K,34,0)</f>
        <v>#REF!</v>
      </c>
      <c r="N34" s="20" t="e">
        <f>VLOOKUP(A34,[7]Sheet1!A:K,39,0)</f>
        <v>#REF!</v>
      </c>
      <c r="O34" s="20" t="e">
        <f>VLOOKUP(A34,[7]Sheet1!A:K,44,0)</f>
        <v>#REF!</v>
      </c>
      <c r="P34" s="20" t="e">
        <f>VLOOKUP(A34,[7]Sheet1!A:K,49,0)</f>
        <v>#REF!</v>
      </c>
      <c r="Q34" s="20" t="e">
        <f>VLOOKUP(A34,[7]Sheet1!A:K,54,0)</f>
        <v>#REF!</v>
      </c>
      <c r="R34" s="20" t="e">
        <f>VLOOKUP(A34,[7]Sheet1!A:K,59,0)</f>
        <v>#REF!</v>
      </c>
      <c r="S34" s="20" t="e">
        <f>VLOOKUP(A34,[7]Sheet1!A:K,64,0)</f>
        <v>#REF!</v>
      </c>
      <c r="T34" s="20" t="e">
        <f>VLOOKUP(A34,[7]Sheet1!A:K,69,0)</f>
        <v>#REF!</v>
      </c>
    </row>
    <row r="35" spans="1:20" ht="15.75" x14ac:dyDescent="0.25">
      <c r="A35" s="21">
        <v>10233</v>
      </c>
      <c r="B35" s="18">
        <v>10101028001</v>
      </c>
      <c r="C35" s="22" t="s">
        <v>255</v>
      </c>
      <c r="D35" s="19" t="str">
        <f t="shared" si="0"/>
        <v>شركة وسائل التعمير للمقاولات</v>
      </c>
      <c r="E35" s="22" t="s">
        <v>254</v>
      </c>
      <c r="F35" s="22" t="s">
        <v>256</v>
      </c>
      <c r="G35" s="21">
        <v>15</v>
      </c>
      <c r="H35" s="21" t="s">
        <v>182</v>
      </c>
      <c r="I35" s="23" t="e">
        <f>VLOOKUP(A35,[7]Sheet1!A:K,14,0)</f>
        <v>#REF!</v>
      </c>
      <c r="J35" s="23" t="e">
        <f>VLOOKUP(A35,[7]Sheet1!A:K,19,0)</f>
        <v>#REF!</v>
      </c>
      <c r="K35" s="23" t="e">
        <f>VLOOKUP(A35,[7]Sheet1!A:K,24,0)</f>
        <v>#REF!</v>
      </c>
      <c r="L35" s="23" t="e">
        <f>VLOOKUP(A35,[7]Sheet1!A:K,29,0)</f>
        <v>#REF!</v>
      </c>
      <c r="M35" s="23" t="e">
        <f>VLOOKUP(A35,[7]Sheet1!A:K,34,0)</f>
        <v>#REF!</v>
      </c>
      <c r="N35" s="23" t="e">
        <f>VLOOKUP(A35,[7]Sheet1!A:K,39,0)</f>
        <v>#REF!</v>
      </c>
      <c r="O35" s="23" t="e">
        <f>VLOOKUP(A35,[7]Sheet1!A:K,44,0)</f>
        <v>#REF!</v>
      </c>
      <c r="P35" s="23" t="e">
        <f>VLOOKUP(A35,[7]Sheet1!A:K,49,0)</f>
        <v>#REF!</v>
      </c>
      <c r="Q35" s="23" t="e">
        <f>VLOOKUP(A35,[7]Sheet1!A:K,54,0)</f>
        <v>#REF!</v>
      </c>
      <c r="R35" s="23" t="e">
        <f>VLOOKUP(A35,[7]Sheet1!A:K,59,0)</f>
        <v>#REF!</v>
      </c>
      <c r="S35" s="23" t="e">
        <f>VLOOKUP(A35,[7]Sheet1!A:K,64,0)</f>
        <v>#REF!</v>
      </c>
      <c r="T35" s="23" t="e">
        <f>VLOOKUP(A35,[7]Sheet1!A:K,69,0)</f>
        <v>#REF!</v>
      </c>
    </row>
    <row r="36" spans="1:20" ht="15.75" x14ac:dyDescent="0.2">
      <c r="A36" s="17">
        <v>10222</v>
      </c>
      <c r="B36" s="18">
        <v>10101017801</v>
      </c>
      <c r="C36" s="19" t="s">
        <v>258</v>
      </c>
      <c r="D36" s="19" t="str">
        <f t="shared" si="0"/>
        <v>شركة المواطن الدولية</v>
      </c>
      <c r="E36" s="19" t="s">
        <v>257</v>
      </c>
      <c r="F36" s="19" t="s">
        <v>259</v>
      </c>
      <c r="G36" s="17">
        <v>15</v>
      </c>
      <c r="H36" s="17" t="s">
        <v>182</v>
      </c>
      <c r="I36" s="20" t="e">
        <f>VLOOKUP(A36,[7]Sheet1!A:K,14,0)</f>
        <v>#REF!</v>
      </c>
      <c r="J36" s="20" t="e">
        <f>VLOOKUP(A36,[7]Sheet1!A:K,19,0)</f>
        <v>#REF!</v>
      </c>
      <c r="K36" s="20" t="e">
        <f>VLOOKUP(A36,[7]Sheet1!A:K,24,0)</f>
        <v>#REF!</v>
      </c>
      <c r="L36" s="20" t="e">
        <f>VLOOKUP(A36,[7]Sheet1!A:K,29,0)</f>
        <v>#REF!</v>
      </c>
      <c r="M36" s="20" t="e">
        <f>VLOOKUP(A36,[7]Sheet1!A:K,34,0)</f>
        <v>#REF!</v>
      </c>
      <c r="N36" s="20" t="e">
        <f>VLOOKUP(A36,[7]Sheet1!A:K,39,0)</f>
        <v>#REF!</v>
      </c>
      <c r="O36" s="20" t="e">
        <f>VLOOKUP(A36,[7]Sheet1!A:K,44,0)</f>
        <v>#REF!</v>
      </c>
      <c r="P36" s="20" t="e">
        <f>VLOOKUP(A36,[7]Sheet1!A:K,49,0)</f>
        <v>#REF!</v>
      </c>
      <c r="Q36" s="20" t="e">
        <f>VLOOKUP(A36,[7]Sheet1!A:K,54,0)</f>
        <v>#REF!</v>
      </c>
      <c r="R36" s="20" t="e">
        <f>VLOOKUP(A36,[7]Sheet1!A:K,59,0)</f>
        <v>#REF!</v>
      </c>
      <c r="S36" s="20" t="e">
        <f>VLOOKUP(A36,[7]Sheet1!A:K,64,0)</f>
        <v>#REF!</v>
      </c>
      <c r="T36" s="20" t="e">
        <f>VLOOKUP(A36,[7]Sheet1!A:K,69,0)</f>
        <v>#REF!</v>
      </c>
    </row>
    <row r="37" spans="1:20" ht="15.75" x14ac:dyDescent="0.25">
      <c r="A37" s="21">
        <v>10230</v>
      </c>
      <c r="B37" s="18">
        <v>10101018101</v>
      </c>
      <c r="C37" s="22" t="s">
        <v>261</v>
      </c>
      <c r="D37" s="19" t="str">
        <f t="shared" si="0"/>
        <v>شركة التعفف للأعمال الكهربائية</v>
      </c>
      <c r="E37" s="22" t="s">
        <v>260</v>
      </c>
      <c r="F37" s="22" t="s">
        <v>262</v>
      </c>
      <c r="G37" s="21"/>
      <c r="H37" s="21"/>
      <c r="I37" s="23" t="e">
        <f>VLOOKUP(A37,[7]Sheet1!A:K,14,0)</f>
        <v>#REF!</v>
      </c>
      <c r="J37" s="23" t="e">
        <f>VLOOKUP(A37,[7]Sheet1!A:K,19,0)</f>
        <v>#REF!</v>
      </c>
      <c r="K37" s="23" t="e">
        <f>VLOOKUP(A37,[7]Sheet1!A:K,24,0)</f>
        <v>#REF!</v>
      </c>
      <c r="L37" s="23" t="e">
        <f>VLOOKUP(A37,[7]Sheet1!A:K,29,0)</f>
        <v>#REF!</v>
      </c>
      <c r="M37" s="23" t="e">
        <f>VLOOKUP(A37,[7]Sheet1!A:K,34,0)</f>
        <v>#REF!</v>
      </c>
      <c r="N37" s="23" t="e">
        <f>VLOOKUP(A37,[7]Sheet1!A:K,39,0)</f>
        <v>#REF!</v>
      </c>
      <c r="O37" s="23" t="e">
        <f>VLOOKUP(A37,[7]Sheet1!A:K,44,0)</f>
        <v>#REF!</v>
      </c>
      <c r="P37" s="23" t="e">
        <f>VLOOKUP(A37,[7]Sheet1!A:K,49,0)</f>
        <v>#REF!</v>
      </c>
      <c r="Q37" s="23" t="e">
        <f>VLOOKUP(A37,[7]Sheet1!A:K,54,0)</f>
        <v>#REF!</v>
      </c>
      <c r="R37" s="23" t="e">
        <f>VLOOKUP(A37,[7]Sheet1!A:K,59,0)</f>
        <v>#REF!</v>
      </c>
      <c r="S37" s="23" t="e">
        <f>VLOOKUP(A37,[7]Sheet1!A:K,64,0)</f>
        <v>#REF!</v>
      </c>
      <c r="T37" s="23" t="e">
        <f>VLOOKUP(A37,[7]Sheet1!A:K,69,0)</f>
        <v>#REF!</v>
      </c>
    </row>
    <row r="38" spans="1:20" ht="15.75" x14ac:dyDescent="0.2">
      <c r="A38" s="24">
        <v>10997</v>
      </c>
      <c r="B38" s="18"/>
      <c r="C38" s="19" t="s">
        <v>798</v>
      </c>
      <c r="D38" s="19" t="str">
        <f t="shared" si="0"/>
        <v>الشركة العربية السعودية للمقاولات</v>
      </c>
      <c r="E38" s="19" t="s">
        <v>800</v>
      </c>
      <c r="F38" s="19" t="s">
        <v>263</v>
      </c>
      <c r="G38" s="17"/>
      <c r="H38" s="17"/>
      <c r="I38" s="20" t="e">
        <f>VLOOKUP(A38,[7]Sheet1!A:K,14,0)</f>
        <v>#N/A</v>
      </c>
      <c r="J38" s="20" t="e">
        <f>VLOOKUP(A38,[7]Sheet1!A:K,19,0)</f>
        <v>#N/A</v>
      </c>
      <c r="K38" s="20" t="e">
        <f>VLOOKUP(A38,[7]Sheet1!A:K,24,0)</f>
        <v>#N/A</v>
      </c>
      <c r="L38" s="20" t="e">
        <f>VLOOKUP(A38,[7]Sheet1!A:K,29,0)</f>
        <v>#N/A</v>
      </c>
      <c r="M38" s="20" t="e">
        <f>VLOOKUP(A38,[7]Sheet1!A:K,34,0)</f>
        <v>#N/A</v>
      </c>
      <c r="N38" s="20" t="e">
        <f>VLOOKUP(A38,[7]Sheet1!A:K,39,0)</f>
        <v>#N/A</v>
      </c>
      <c r="O38" s="20" t="e">
        <f>VLOOKUP(A38,[7]Sheet1!A:K,44,0)</f>
        <v>#N/A</v>
      </c>
      <c r="P38" s="20" t="e">
        <f>VLOOKUP(A38,[7]Sheet1!A:K,49,0)</f>
        <v>#N/A</v>
      </c>
      <c r="Q38" s="20" t="e">
        <f>VLOOKUP(A38,[7]Sheet1!A:K,54,0)</f>
        <v>#N/A</v>
      </c>
      <c r="R38" s="20" t="e">
        <f>VLOOKUP(A38,[7]Sheet1!A:K,59,0)</f>
        <v>#N/A</v>
      </c>
      <c r="S38" s="20" t="e">
        <f>VLOOKUP(A38,[7]Sheet1!A:K,64,0)</f>
        <v>#N/A</v>
      </c>
      <c r="T38" s="20" t="e">
        <f>VLOOKUP(A38,[7]Sheet1!A:K,69,0)</f>
        <v>#N/A</v>
      </c>
    </row>
    <row r="39" spans="1:20" ht="15.75" x14ac:dyDescent="0.25">
      <c r="A39" s="21">
        <v>10179</v>
      </c>
      <c r="B39" s="18">
        <v>10101014401</v>
      </c>
      <c r="C39" s="22" t="s">
        <v>265</v>
      </c>
      <c r="D39" s="19" t="str">
        <f t="shared" si="0"/>
        <v>شركة مجموعة الحقيط</v>
      </c>
      <c r="E39" s="22" t="s">
        <v>264</v>
      </c>
      <c r="F39" s="22" t="s">
        <v>266</v>
      </c>
      <c r="G39" s="21"/>
      <c r="H39" s="21"/>
      <c r="I39" s="23" t="e">
        <f>VLOOKUP(A39,[7]Sheet1!A:K,14,0)</f>
        <v>#REF!</v>
      </c>
      <c r="J39" s="23" t="e">
        <f>VLOOKUP(A39,[7]Sheet1!A:K,19,0)</f>
        <v>#REF!</v>
      </c>
      <c r="K39" s="23" t="e">
        <f>VLOOKUP(A39,[7]Sheet1!A:K,24,0)</f>
        <v>#REF!</v>
      </c>
      <c r="L39" s="23" t="e">
        <f>VLOOKUP(A39,[7]Sheet1!A:K,29,0)</f>
        <v>#REF!</v>
      </c>
      <c r="M39" s="23" t="e">
        <f>VLOOKUP(A39,[7]Sheet1!A:K,34,0)</f>
        <v>#REF!</v>
      </c>
      <c r="N39" s="23" t="e">
        <f>VLOOKUP(A39,[7]Sheet1!A:K,39,0)</f>
        <v>#REF!</v>
      </c>
      <c r="O39" s="23" t="e">
        <f>VLOOKUP(A39,[7]Sheet1!A:K,44,0)</f>
        <v>#REF!</v>
      </c>
      <c r="P39" s="23" t="e">
        <f>VLOOKUP(A39,[7]Sheet1!A:K,49,0)</f>
        <v>#REF!</v>
      </c>
      <c r="Q39" s="23" t="e">
        <f>VLOOKUP(A39,[7]Sheet1!A:K,54,0)</f>
        <v>#REF!</v>
      </c>
      <c r="R39" s="23" t="e">
        <f>VLOOKUP(A39,[7]Sheet1!A:K,59,0)</f>
        <v>#REF!</v>
      </c>
      <c r="S39" s="23" t="e">
        <f>VLOOKUP(A39,[7]Sheet1!A:K,64,0)</f>
        <v>#REF!</v>
      </c>
      <c r="T39" s="23" t="e">
        <f>VLOOKUP(A39,[7]Sheet1!A:K,69,0)</f>
        <v>#REF!</v>
      </c>
    </row>
    <row r="40" spans="1:20" ht="15.75" x14ac:dyDescent="0.2">
      <c r="A40" s="17">
        <v>10183</v>
      </c>
      <c r="B40" s="18">
        <v>10101018801</v>
      </c>
      <c r="C40" s="19" t="s">
        <v>268</v>
      </c>
      <c r="D40" s="19" t="str">
        <f t="shared" si="0"/>
        <v>شركة الكفاح للمقاولات العامة</v>
      </c>
      <c r="E40" s="19" t="s">
        <v>267</v>
      </c>
      <c r="F40" s="19" t="s">
        <v>269</v>
      </c>
      <c r="G40" s="17"/>
      <c r="H40" s="17"/>
      <c r="I40" s="20" t="e">
        <f>VLOOKUP(A40,[7]Sheet1!A:K,14,0)</f>
        <v>#REF!</v>
      </c>
      <c r="J40" s="20" t="e">
        <f>VLOOKUP(A40,[7]Sheet1!A:K,19,0)</f>
        <v>#REF!</v>
      </c>
      <c r="K40" s="20" t="e">
        <f>VLOOKUP(A40,[7]Sheet1!A:K,24,0)</f>
        <v>#REF!</v>
      </c>
      <c r="L40" s="20" t="e">
        <f>VLOOKUP(A40,[7]Sheet1!A:K,29,0)</f>
        <v>#REF!</v>
      </c>
      <c r="M40" s="20" t="e">
        <f>VLOOKUP(A40,[7]Sheet1!A:K,34,0)</f>
        <v>#REF!</v>
      </c>
      <c r="N40" s="20" t="e">
        <f>VLOOKUP(A40,[7]Sheet1!A:K,39,0)</f>
        <v>#REF!</v>
      </c>
      <c r="O40" s="20" t="e">
        <f>VLOOKUP(A40,[7]Sheet1!A:K,44,0)</f>
        <v>#REF!</v>
      </c>
      <c r="P40" s="20" t="e">
        <f>VLOOKUP(A40,[7]Sheet1!A:K,49,0)</f>
        <v>#REF!</v>
      </c>
      <c r="Q40" s="20" t="e">
        <f>VLOOKUP(A40,[7]Sheet1!A:K,54,0)</f>
        <v>#REF!</v>
      </c>
      <c r="R40" s="20" t="e">
        <f>VLOOKUP(A40,[7]Sheet1!A:K,59,0)</f>
        <v>#REF!</v>
      </c>
      <c r="S40" s="20" t="e">
        <f>VLOOKUP(A40,[7]Sheet1!A:K,64,0)</f>
        <v>#REF!</v>
      </c>
      <c r="T40" s="20" t="e">
        <f>VLOOKUP(A40,[7]Sheet1!A:K,69,0)</f>
        <v>#REF!</v>
      </c>
    </row>
    <row r="41" spans="1:20" ht="15.75" x14ac:dyDescent="0.25">
      <c r="A41" s="21">
        <v>10156</v>
      </c>
      <c r="B41" s="18">
        <v>10101018701</v>
      </c>
      <c r="C41" s="22" t="s">
        <v>271</v>
      </c>
      <c r="D41" s="19" t="str">
        <f t="shared" si="0"/>
        <v>شركة رضايات المحدودة - قسم الانشاءات والصيانة</v>
      </c>
      <c r="E41" s="22" t="s">
        <v>270</v>
      </c>
      <c r="F41" s="22" t="s">
        <v>272</v>
      </c>
      <c r="G41" s="21"/>
      <c r="H41" s="21"/>
      <c r="I41" s="23" t="e">
        <f>VLOOKUP(A41,[7]Sheet1!A:K,14,0)</f>
        <v>#REF!</v>
      </c>
      <c r="J41" s="23" t="e">
        <f>VLOOKUP(A41,[7]Sheet1!A:K,19,0)</f>
        <v>#REF!</v>
      </c>
      <c r="K41" s="23" t="e">
        <f>VLOOKUP(A41,[7]Sheet1!A:K,24,0)</f>
        <v>#REF!</v>
      </c>
      <c r="L41" s="23" t="e">
        <f>VLOOKUP(A41,[7]Sheet1!A:K,29,0)</f>
        <v>#REF!</v>
      </c>
      <c r="M41" s="23" t="e">
        <f>VLOOKUP(A41,[7]Sheet1!A:K,34,0)</f>
        <v>#REF!</v>
      </c>
      <c r="N41" s="23" t="e">
        <f>VLOOKUP(A41,[7]Sheet1!A:K,39,0)</f>
        <v>#REF!</v>
      </c>
      <c r="O41" s="23" t="e">
        <f>VLOOKUP(A41,[7]Sheet1!A:K,44,0)</f>
        <v>#REF!</v>
      </c>
      <c r="P41" s="23" t="e">
        <f>VLOOKUP(A41,[7]Sheet1!A:K,49,0)</f>
        <v>#REF!</v>
      </c>
      <c r="Q41" s="23" t="e">
        <f>VLOOKUP(A41,[7]Sheet1!A:K,54,0)</f>
        <v>#REF!</v>
      </c>
      <c r="R41" s="23" t="e">
        <f>VLOOKUP(A41,[7]Sheet1!A:K,59,0)</f>
        <v>#REF!</v>
      </c>
      <c r="S41" s="23" t="e">
        <f>VLOOKUP(A41,[7]Sheet1!A:K,64,0)</f>
        <v>#REF!</v>
      </c>
      <c r="T41" s="23" t="e">
        <f>VLOOKUP(A41,[7]Sheet1!A:K,69,0)</f>
        <v>#REF!</v>
      </c>
    </row>
    <row r="42" spans="1:20" ht="15.75" x14ac:dyDescent="0.2">
      <c r="A42" s="17">
        <v>10147</v>
      </c>
      <c r="B42" s="18">
        <v>10101011903</v>
      </c>
      <c r="C42" s="19" t="s">
        <v>274</v>
      </c>
      <c r="D42" s="19" t="str">
        <f t="shared" si="0"/>
        <v>شركة ازميل للمقاولات العامة</v>
      </c>
      <c r="E42" s="19" t="s">
        <v>273</v>
      </c>
      <c r="F42" s="19" t="s">
        <v>275</v>
      </c>
      <c r="G42" s="17">
        <v>30</v>
      </c>
      <c r="H42" s="17" t="s">
        <v>182</v>
      </c>
      <c r="I42" s="20" t="e">
        <f>VLOOKUP(A42,[7]Sheet1!A:K,14,0)</f>
        <v>#REF!</v>
      </c>
      <c r="J42" s="20" t="e">
        <f>VLOOKUP(A42,[7]Sheet1!A:K,19,0)</f>
        <v>#REF!</v>
      </c>
      <c r="K42" s="20" t="e">
        <f>VLOOKUP(A42,[7]Sheet1!A:K,24,0)</f>
        <v>#REF!</v>
      </c>
      <c r="L42" s="20" t="e">
        <f>VLOOKUP(A42,[7]Sheet1!A:K,29,0)</f>
        <v>#REF!</v>
      </c>
      <c r="M42" s="20" t="e">
        <f>VLOOKUP(A42,[7]Sheet1!A:K,34,0)</f>
        <v>#REF!</v>
      </c>
      <c r="N42" s="20" t="e">
        <f>VLOOKUP(A42,[7]Sheet1!A:K,39,0)</f>
        <v>#REF!</v>
      </c>
      <c r="O42" s="20" t="e">
        <f>VLOOKUP(A42,[7]Sheet1!A:K,44,0)</f>
        <v>#REF!</v>
      </c>
      <c r="P42" s="20" t="e">
        <f>VLOOKUP(A42,[7]Sheet1!A:K,49,0)</f>
        <v>#REF!</v>
      </c>
      <c r="Q42" s="20" t="e">
        <f>VLOOKUP(A42,[7]Sheet1!A:K,54,0)</f>
        <v>#REF!</v>
      </c>
      <c r="R42" s="20" t="e">
        <f>VLOOKUP(A42,[7]Sheet1!A:K,59,0)</f>
        <v>#REF!</v>
      </c>
      <c r="S42" s="20" t="e">
        <f>VLOOKUP(A42,[7]Sheet1!A:K,64,0)</f>
        <v>#REF!</v>
      </c>
      <c r="T42" s="20" t="e">
        <f>VLOOKUP(A42,[7]Sheet1!A:K,69,0)</f>
        <v>#REF!</v>
      </c>
    </row>
    <row r="43" spans="1:20" ht="15.75" x14ac:dyDescent="0.25">
      <c r="A43" s="21">
        <v>10168</v>
      </c>
      <c r="B43" s="18">
        <v>10101018001</v>
      </c>
      <c r="C43" s="22" t="s">
        <v>277</v>
      </c>
      <c r="D43" s="19" t="str">
        <f t="shared" si="0"/>
        <v>شركة الخنينى العالمية</v>
      </c>
      <c r="E43" s="22" t="s">
        <v>276</v>
      </c>
      <c r="F43" s="22" t="s">
        <v>278</v>
      </c>
      <c r="G43" s="21"/>
      <c r="H43" s="21"/>
      <c r="I43" s="23" t="e">
        <f>VLOOKUP(A43,[7]Sheet1!A:K,14,0)</f>
        <v>#REF!</v>
      </c>
      <c r="J43" s="23" t="e">
        <f>VLOOKUP(A43,[7]Sheet1!A:K,19,0)</f>
        <v>#REF!</v>
      </c>
      <c r="K43" s="23" t="e">
        <f>VLOOKUP(A43,[7]Sheet1!A:K,24,0)</f>
        <v>#REF!</v>
      </c>
      <c r="L43" s="23" t="e">
        <f>VLOOKUP(A43,[7]Sheet1!A:K,29,0)</f>
        <v>#REF!</v>
      </c>
      <c r="M43" s="23" t="e">
        <f>VLOOKUP(A43,[7]Sheet1!A:K,34,0)</f>
        <v>#REF!</v>
      </c>
      <c r="N43" s="23" t="e">
        <f>VLOOKUP(A43,[7]Sheet1!A:K,39,0)</f>
        <v>#REF!</v>
      </c>
      <c r="O43" s="23" t="e">
        <f>VLOOKUP(A43,[7]Sheet1!A:K,44,0)</f>
        <v>#REF!</v>
      </c>
      <c r="P43" s="23" t="e">
        <f>VLOOKUP(A43,[7]Sheet1!A:K,49,0)</f>
        <v>#REF!</v>
      </c>
      <c r="Q43" s="23" t="e">
        <f>VLOOKUP(A43,[7]Sheet1!A:K,54,0)</f>
        <v>#REF!</v>
      </c>
      <c r="R43" s="23" t="e">
        <f>VLOOKUP(A43,[7]Sheet1!A:K,59,0)</f>
        <v>#REF!</v>
      </c>
      <c r="S43" s="23" t="e">
        <f>VLOOKUP(A43,[7]Sheet1!A:K,64,0)</f>
        <v>#REF!</v>
      </c>
      <c r="T43" s="23" t="e">
        <f>VLOOKUP(A43,[7]Sheet1!A:K,69,0)</f>
        <v>#REF!</v>
      </c>
    </row>
    <row r="44" spans="1:20" ht="15.75" x14ac:dyDescent="0.2">
      <c r="A44" s="17">
        <v>10208</v>
      </c>
      <c r="B44" s="18">
        <v>10101011804</v>
      </c>
      <c r="C44" s="19" t="s">
        <v>279</v>
      </c>
      <c r="D44" s="19" t="str">
        <f t="shared" si="0"/>
        <v>شركة الراشد للتجارة والمقاولات</v>
      </c>
      <c r="E44" s="19" t="s">
        <v>196</v>
      </c>
      <c r="F44" s="19" t="s">
        <v>198</v>
      </c>
      <c r="G44" s="17"/>
      <c r="H44" s="17"/>
      <c r="I44" s="20" t="e">
        <f>VLOOKUP(A44,[7]Sheet1!A:K,14,0)</f>
        <v>#REF!</v>
      </c>
      <c r="J44" s="20" t="e">
        <f>VLOOKUP(A44,[7]Sheet1!A:K,19,0)</f>
        <v>#REF!</v>
      </c>
      <c r="K44" s="20" t="e">
        <f>VLOOKUP(A44,[7]Sheet1!A:K,24,0)</f>
        <v>#REF!</v>
      </c>
      <c r="L44" s="20" t="e">
        <f>VLOOKUP(A44,[7]Sheet1!A:K,29,0)</f>
        <v>#REF!</v>
      </c>
      <c r="M44" s="20" t="e">
        <f>VLOOKUP(A44,[7]Sheet1!A:K,34,0)</f>
        <v>#REF!</v>
      </c>
      <c r="N44" s="20" t="e">
        <f>VLOOKUP(A44,[7]Sheet1!A:K,39,0)</f>
        <v>#REF!</v>
      </c>
      <c r="O44" s="20" t="e">
        <f>VLOOKUP(A44,[7]Sheet1!A:K,44,0)</f>
        <v>#REF!</v>
      </c>
      <c r="P44" s="20" t="e">
        <f>VLOOKUP(A44,[7]Sheet1!A:K,49,0)</f>
        <v>#REF!</v>
      </c>
      <c r="Q44" s="20" t="e">
        <f>VLOOKUP(A44,[7]Sheet1!A:K,54,0)</f>
        <v>#REF!</v>
      </c>
      <c r="R44" s="20" t="e">
        <f>VLOOKUP(A44,[7]Sheet1!A:K,59,0)</f>
        <v>#REF!</v>
      </c>
      <c r="S44" s="20" t="e">
        <f>VLOOKUP(A44,[7]Sheet1!A:K,64,0)</f>
        <v>#REF!</v>
      </c>
      <c r="T44" s="20" t="e">
        <f>VLOOKUP(A44,[7]Sheet1!A:K,69,0)</f>
        <v>#REF!</v>
      </c>
    </row>
    <row r="45" spans="1:20" ht="15.75" x14ac:dyDescent="0.25">
      <c r="A45" s="21" t="s">
        <v>280</v>
      </c>
      <c r="B45" s="18"/>
      <c r="C45" s="22" t="s">
        <v>280</v>
      </c>
      <c r="D45" s="19" t="str">
        <f t="shared" si="0"/>
        <v>KINGDOM GATE TOWER</v>
      </c>
      <c r="E45" s="22" t="s">
        <v>280</v>
      </c>
      <c r="F45" s="22"/>
      <c r="G45" s="21"/>
      <c r="H45" s="21"/>
      <c r="I45" s="23" t="e">
        <f>VLOOKUP(A45,[7]Sheet1!A:K,14,0)</f>
        <v>#REF!</v>
      </c>
      <c r="J45" s="23" t="e">
        <f>VLOOKUP(A45,[7]Sheet1!A:K,19,0)</f>
        <v>#REF!</v>
      </c>
      <c r="K45" s="23" t="e">
        <f>VLOOKUP(A45,[7]Sheet1!A:K,24,0)</f>
        <v>#REF!</v>
      </c>
      <c r="L45" s="23" t="e">
        <f>VLOOKUP(A45,[7]Sheet1!A:K,29,0)</f>
        <v>#REF!</v>
      </c>
      <c r="M45" s="23" t="e">
        <f>VLOOKUP(A45,[7]Sheet1!A:K,34,0)</f>
        <v>#REF!</v>
      </c>
      <c r="N45" s="23" t="e">
        <f>VLOOKUP(A45,[7]Sheet1!A:K,39,0)</f>
        <v>#REF!</v>
      </c>
      <c r="O45" s="23" t="e">
        <f>VLOOKUP(A45,[7]Sheet1!A:K,44,0)</f>
        <v>#REF!</v>
      </c>
      <c r="P45" s="23" t="e">
        <f>VLOOKUP(A45,[7]Sheet1!A:K,49,0)</f>
        <v>#REF!</v>
      </c>
      <c r="Q45" s="23" t="e">
        <f>VLOOKUP(A45,[7]Sheet1!A:K,54,0)</f>
        <v>#REF!</v>
      </c>
      <c r="R45" s="23" t="e">
        <f>VLOOKUP(A45,[7]Sheet1!A:K,59,0)</f>
        <v>#REF!</v>
      </c>
      <c r="S45" s="23" t="e">
        <f>VLOOKUP(A45,[7]Sheet1!A:K,64,0)</f>
        <v>#REF!</v>
      </c>
      <c r="T45" s="23" t="e">
        <f>VLOOKUP(A45,[7]Sheet1!A:K,69,0)</f>
        <v>#REF!</v>
      </c>
    </row>
    <row r="46" spans="1:20" ht="15.75" x14ac:dyDescent="0.2">
      <c r="A46" s="17">
        <v>10248</v>
      </c>
      <c r="B46" s="18">
        <v>10101010601</v>
      </c>
      <c r="C46" s="19" t="s">
        <v>281</v>
      </c>
      <c r="D46" s="19" t="str">
        <f t="shared" si="0"/>
        <v>شركة بى اى سى العربية المحدودة</v>
      </c>
      <c r="E46" s="19" t="s">
        <v>192</v>
      </c>
      <c r="F46" s="19" t="s">
        <v>194</v>
      </c>
      <c r="G46" s="17">
        <v>30</v>
      </c>
      <c r="H46" s="17" t="s">
        <v>182</v>
      </c>
      <c r="I46" s="20" t="e">
        <f>VLOOKUP(A46,[7]Sheet1!A:K,14,0)</f>
        <v>#REF!</v>
      </c>
      <c r="J46" s="20" t="e">
        <f>VLOOKUP(A46,[7]Sheet1!A:K,19,0)</f>
        <v>#REF!</v>
      </c>
      <c r="K46" s="20" t="e">
        <f>VLOOKUP(A46,[7]Sheet1!A:K,24,0)</f>
        <v>#REF!</v>
      </c>
      <c r="L46" s="20" t="e">
        <f>VLOOKUP(A46,[7]Sheet1!A:K,29,0)</f>
        <v>#REF!</v>
      </c>
      <c r="M46" s="20" t="e">
        <f>VLOOKUP(A46,[7]Sheet1!A:K,34,0)</f>
        <v>#REF!</v>
      </c>
      <c r="N46" s="20" t="e">
        <f>VLOOKUP(A46,[7]Sheet1!A:K,39,0)</f>
        <v>#REF!</v>
      </c>
      <c r="O46" s="20" t="e">
        <f>VLOOKUP(A46,[7]Sheet1!A:K,44,0)</f>
        <v>#REF!</v>
      </c>
      <c r="P46" s="20" t="e">
        <f>VLOOKUP(A46,[7]Sheet1!A:K,49,0)</f>
        <v>#REF!</v>
      </c>
      <c r="Q46" s="20" t="e">
        <f>VLOOKUP(A46,[7]Sheet1!A:K,54,0)</f>
        <v>#REF!</v>
      </c>
      <c r="R46" s="20" t="e">
        <f>VLOOKUP(A46,[7]Sheet1!A:K,59,0)</f>
        <v>#REF!</v>
      </c>
      <c r="S46" s="20" t="e">
        <f>VLOOKUP(A46,[7]Sheet1!A:K,64,0)</f>
        <v>#REF!</v>
      </c>
      <c r="T46" s="20" t="e">
        <f>VLOOKUP(A46,[7]Sheet1!A:K,69,0)</f>
        <v>#REF!</v>
      </c>
    </row>
    <row r="47" spans="1:20" ht="15.75" x14ac:dyDescent="0.25">
      <c r="A47" s="21">
        <v>10229</v>
      </c>
      <c r="B47" s="18">
        <v>10101018901</v>
      </c>
      <c r="C47" s="22" t="s">
        <v>282</v>
      </c>
      <c r="D47" s="19" t="str">
        <f t="shared" si="0"/>
        <v>شركة بايتور السعودية العربية للانشاءات</v>
      </c>
      <c r="E47" s="22" t="s">
        <v>245</v>
      </c>
      <c r="F47" s="22" t="s">
        <v>283</v>
      </c>
      <c r="G47" s="21"/>
      <c r="H47" s="21"/>
      <c r="I47" s="23" t="e">
        <f>VLOOKUP(A47,[7]Sheet1!A:K,14,0)</f>
        <v>#REF!</v>
      </c>
      <c r="J47" s="23" t="e">
        <f>VLOOKUP(A47,[7]Sheet1!A:K,19,0)</f>
        <v>#REF!</v>
      </c>
      <c r="K47" s="23" t="e">
        <f>VLOOKUP(A47,[7]Sheet1!A:K,24,0)</f>
        <v>#REF!</v>
      </c>
      <c r="L47" s="23" t="e">
        <f>VLOOKUP(A47,[7]Sheet1!A:K,29,0)</f>
        <v>#REF!</v>
      </c>
      <c r="M47" s="23" t="e">
        <f>VLOOKUP(A47,[7]Sheet1!A:K,34,0)</f>
        <v>#REF!</v>
      </c>
      <c r="N47" s="23" t="e">
        <f>VLOOKUP(A47,[7]Sheet1!A:K,39,0)</f>
        <v>#REF!</v>
      </c>
      <c r="O47" s="23" t="e">
        <f>VLOOKUP(A47,[7]Sheet1!A:K,44,0)</f>
        <v>#REF!</v>
      </c>
      <c r="P47" s="23" t="e">
        <f>VLOOKUP(A47,[7]Sheet1!A:K,49,0)</f>
        <v>#REF!</v>
      </c>
      <c r="Q47" s="23" t="e">
        <f>VLOOKUP(A47,[7]Sheet1!A:K,54,0)</f>
        <v>#REF!</v>
      </c>
      <c r="R47" s="23" t="e">
        <f>VLOOKUP(A47,[7]Sheet1!A:K,59,0)</f>
        <v>#REF!</v>
      </c>
      <c r="S47" s="23" t="e">
        <f>VLOOKUP(A47,[7]Sheet1!A:K,64,0)</f>
        <v>#REF!</v>
      </c>
      <c r="T47" s="23" t="e">
        <f>VLOOKUP(A47,[7]Sheet1!A:K,69,0)</f>
        <v>#REF!</v>
      </c>
    </row>
    <row r="48" spans="1:20" ht="15.75" x14ac:dyDescent="0.2">
      <c r="A48" s="17">
        <v>10238</v>
      </c>
      <c r="B48" s="18">
        <v>10101010701</v>
      </c>
      <c r="C48" s="19" t="s">
        <v>285</v>
      </c>
      <c r="D48" s="19" t="str">
        <f t="shared" si="0"/>
        <v>شركة الخطوط الراقية للديكور</v>
      </c>
      <c r="E48" s="19" t="s">
        <v>284</v>
      </c>
      <c r="F48" s="19" t="s">
        <v>286</v>
      </c>
      <c r="G48" s="17"/>
      <c r="H48" s="17"/>
      <c r="I48" s="20" t="e">
        <f>VLOOKUP(A48,[7]Sheet1!A:K,14,0)</f>
        <v>#REF!</v>
      </c>
      <c r="J48" s="20" t="e">
        <f>VLOOKUP(A48,[7]Sheet1!A:K,19,0)</f>
        <v>#REF!</v>
      </c>
      <c r="K48" s="20" t="e">
        <f>VLOOKUP(A48,[7]Sheet1!A:K,24,0)</f>
        <v>#REF!</v>
      </c>
      <c r="L48" s="20" t="e">
        <f>VLOOKUP(A48,[7]Sheet1!A:K,29,0)</f>
        <v>#REF!</v>
      </c>
      <c r="M48" s="20" t="e">
        <f>VLOOKUP(A48,[7]Sheet1!A:K,34,0)</f>
        <v>#REF!</v>
      </c>
      <c r="N48" s="20" t="e">
        <f>VLOOKUP(A48,[7]Sheet1!A:K,39,0)</f>
        <v>#REF!</v>
      </c>
      <c r="O48" s="20" t="e">
        <f>VLOOKUP(A48,[7]Sheet1!A:K,44,0)</f>
        <v>#REF!</v>
      </c>
      <c r="P48" s="20" t="e">
        <f>VLOOKUP(A48,[7]Sheet1!A:K,49,0)</f>
        <v>#REF!</v>
      </c>
      <c r="Q48" s="20" t="e">
        <f>VLOOKUP(A48,[7]Sheet1!A:K,54,0)</f>
        <v>#REF!</v>
      </c>
      <c r="R48" s="20" t="e">
        <f>VLOOKUP(A48,[7]Sheet1!A:K,59,0)</f>
        <v>#REF!</v>
      </c>
      <c r="S48" s="20" t="e">
        <f>VLOOKUP(A48,[7]Sheet1!A:K,64,0)</f>
        <v>#REF!</v>
      </c>
      <c r="T48" s="20" t="e">
        <f>VLOOKUP(A48,[7]Sheet1!A:K,69,0)</f>
        <v>#REF!</v>
      </c>
    </row>
    <row r="49" spans="1:20" ht="15.75" x14ac:dyDescent="0.25">
      <c r="A49" s="25">
        <v>10264</v>
      </c>
      <c r="B49" s="18"/>
      <c r="C49" s="22" t="s">
        <v>287</v>
      </c>
      <c r="D49" s="19" t="str">
        <f t="shared" si="0"/>
        <v>THE RED SEA REAL ESTATE COMPANY</v>
      </c>
      <c r="E49" s="22" t="s">
        <v>7</v>
      </c>
      <c r="F49" s="22" t="s">
        <v>7</v>
      </c>
      <c r="G49" s="21"/>
      <c r="H49" s="21"/>
      <c r="I49" s="23" t="e">
        <f>VLOOKUP(A49,[7]Sheet1!A:K,14,0)</f>
        <v>#REF!</v>
      </c>
      <c r="J49" s="23" t="e">
        <f>VLOOKUP(A49,[7]Sheet1!A:K,19,0)</f>
        <v>#REF!</v>
      </c>
      <c r="K49" s="23" t="e">
        <f>VLOOKUP(A49,[7]Sheet1!A:K,24,0)</f>
        <v>#REF!</v>
      </c>
      <c r="L49" s="23" t="e">
        <f>VLOOKUP(A49,[7]Sheet1!A:K,29,0)</f>
        <v>#REF!</v>
      </c>
      <c r="M49" s="23" t="e">
        <f>VLOOKUP(A49,[7]Sheet1!A:K,34,0)</f>
        <v>#REF!</v>
      </c>
      <c r="N49" s="23" t="e">
        <f>VLOOKUP(A49,[7]Sheet1!A:K,39,0)</f>
        <v>#REF!</v>
      </c>
      <c r="O49" s="23" t="e">
        <f>VLOOKUP(A49,[7]Sheet1!A:K,44,0)</f>
        <v>#REF!</v>
      </c>
      <c r="P49" s="23" t="e">
        <f>VLOOKUP(A49,[7]Sheet1!A:K,49,0)</f>
        <v>#REF!</v>
      </c>
      <c r="Q49" s="23" t="e">
        <f>VLOOKUP(A49,[7]Sheet1!A:K,54,0)</f>
        <v>#REF!</v>
      </c>
      <c r="R49" s="23" t="e">
        <f>VLOOKUP(A49,[7]Sheet1!A:K,59,0)</f>
        <v>#REF!</v>
      </c>
      <c r="S49" s="23" t="e">
        <f>VLOOKUP(A49,[7]Sheet1!A:K,64,0)</f>
        <v>#REF!</v>
      </c>
      <c r="T49" s="23" t="e">
        <f>VLOOKUP(A49,[7]Sheet1!A:K,69,0)</f>
        <v>#REF!</v>
      </c>
    </row>
    <row r="50" spans="1:20" ht="15.75" x14ac:dyDescent="0.2">
      <c r="A50" s="17">
        <v>10265</v>
      </c>
      <c r="B50" s="18"/>
      <c r="C50" s="19" t="s">
        <v>288</v>
      </c>
      <c r="D50" s="19" t="str">
        <f t="shared" si="0"/>
        <v>THE RED SEA REAL ESTATE COMPANY</v>
      </c>
      <c r="E50" s="19" t="s">
        <v>7</v>
      </c>
      <c r="F50" s="19" t="s">
        <v>7</v>
      </c>
      <c r="G50" s="17"/>
      <c r="H50" s="17"/>
      <c r="I50" s="20" t="e">
        <f>VLOOKUP(A50,[7]Sheet1!A:K,14,0)</f>
        <v>#REF!</v>
      </c>
      <c r="J50" s="20" t="e">
        <f>VLOOKUP(A50,[7]Sheet1!A:K,19,0)</f>
        <v>#REF!</v>
      </c>
      <c r="K50" s="20" t="e">
        <f>VLOOKUP(A50,[7]Sheet1!A:K,24,0)</f>
        <v>#REF!</v>
      </c>
      <c r="L50" s="20" t="e">
        <f>VLOOKUP(A50,[7]Sheet1!A:K,29,0)</f>
        <v>#REF!</v>
      </c>
      <c r="M50" s="20" t="e">
        <f>VLOOKUP(A50,[7]Sheet1!A:K,34,0)</f>
        <v>#REF!</v>
      </c>
      <c r="N50" s="20" t="e">
        <f>VLOOKUP(A50,[7]Sheet1!A:K,39,0)</f>
        <v>#REF!</v>
      </c>
      <c r="O50" s="20" t="e">
        <f>VLOOKUP(A50,[7]Sheet1!A:K,44,0)</f>
        <v>#REF!</v>
      </c>
      <c r="P50" s="20" t="e">
        <f>VLOOKUP(A50,[7]Sheet1!A:K,49,0)</f>
        <v>#REF!</v>
      </c>
      <c r="Q50" s="20" t="e">
        <f>VLOOKUP(A50,[7]Sheet1!A:K,54,0)</f>
        <v>#REF!</v>
      </c>
      <c r="R50" s="20" t="e">
        <f>VLOOKUP(A50,[7]Sheet1!A:K,59,0)</f>
        <v>#REF!</v>
      </c>
      <c r="S50" s="20" t="e">
        <f>VLOOKUP(A50,[7]Sheet1!A:K,64,0)</f>
        <v>#REF!</v>
      </c>
      <c r="T50" s="20" t="e">
        <f>VLOOKUP(A50,[7]Sheet1!A:K,69,0)</f>
        <v>#REF!</v>
      </c>
    </row>
    <row r="51" spans="1:20" ht="15.75" x14ac:dyDescent="0.2">
      <c r="A51" s="16">
        <v>10263</v>
      </c>
      <c r="D51" s="19" t="str">
        <f t="shared" si="0"/>
        <v>شركة بى اى سى العربية المحدودة</v>
      </c>
      <c r="E51" s="16" t="s">
        <v>192</v>
      </c>
    </row>
    <row r="52" spans="1:20" ht="15.75" x14ac:dyDescent="0.2">
      <c r="A52" s="16">
        <v>10169</v>
      </c>
      <c r="D52" s="19" t="s">
        <v>811</v>
      </c>
      <c r="E52" s="16" t="s">
        <v>802</v>
      </c>
    </row>
    <row r="53" spans="1:20" ht="15.75" x14ac:dyDescent="0.2">
      <c r="A53" s="16">
        <v>50002</v>
      </c>
      <c r="D53" s="19" t="str">
        <f t="shared" si="0"/>
        <v>شركة شراء سكراب</v>
      </c>
      <c r="E53" s="16" t="s">
        <v>803</v>
      </c>
    </row>
    <row r="54" spans="1:20" ht="15.75" x14ac:dyDescent="0.2">
      <c r="A54" s="16">
        <v>10255</v>
      </c>
      <c r="D54" s="19" t="str">
        <f t="shared" si="0"/>
        <v>VIB PRIDGE_ MDL BEAST</v>
      </c>
      <c r="E54" s="16" t="s">
        <v>804</v>
      </c>
    </row>
    <row r="55" spans="1:20" ht="15.75" x14ac:dyDescent="0.2">
      <c r="A55" s="16">
        <v>10185</v>
      </c>
      <c r="D55" s="19" t="str">
        <f t="shared" si="0"/>
        <v>شركة بايتور السعودية العربية للانشاءات</v>
      </c>
      <c r="E55" s="31" t="s">
        <v>810</v>
      </c>
    </row>
    <row r="56" spans="1:20" ht="15.75" x14ac:dyDescent="0.2">
      <c r="A56" s="16">
        <v>10160</v>
      </c>
      <c r="D56" s="19" t="str">
        <f t="shared" si="0"/>
        <v>هيلتون جاردن ان</v>
      </c>
      <c r="E56" s="16" t="s">
        <v>805</v>
      </c>
    </row>
    <row r="57" spans="1:20" ht="15.75" x14ac:dyDescent="0.2">
      <c r="A57" s="16">
        <v>10221</v>
      </c>
      <c r="D57" s="19" t="str">
        <f t="shared" si="0"/>
        <v>شركة المواطن الدولية</v>
      </c>
      <c r="E57" s="16" t="s">
        <v>809</v>
      </c>
    </row>
    <row r="58" spans="1:20" ht="15.75" x14ac:dyDescent="0.2">
      <c r="A58" s="16">
        <v>10212</v>
      </c>
      <c r="D58" s="19" t="str">
        <f t="shared" si="0"/>
        <v>شركة بايتور السعودية العربية للانشاءات</v>
      </c>
      <c r="E58" s="31" t="s">
        <v>810</v>
      </c>
    </row>
  </sheetData>
  <autoFilter ref="A1:T58" xr:uid="{1FA4C7E7-599B-40CE-8771-810E933819D6}"/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B849-A9BD-4E7F-8C51-58A1D147DB25}">
  <dimension ref="A1:G324"/>
  <sheetViews>
    <sheetView topLeftCell="A179" workbookViewId="0">
      <selection activeCell="C185" sqref="C185"/>
    </sheetView>
  </sheetViews>
  <sheetFormatPr defaultRowHeight="14.25" x14ac:dyDescent="0.2"/>
  <cols>
    <col min="1" max="1" width="12.25" bestFit="1" customWidth="1"/>
    <col min="2" max="3" width="30.75" customWidth="1"/>
    <col min="4" max="4" width="10.125" bestFit="1" customWidth="1"/>
    <col min="5" max="7" width="30.75" customWidth="1"/>
  </cols>
  <sheetData>
    <row r="1" spans="1:7" ht="15" x14ac:dyDescent="0.25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</row>
    <row r="2" spans="1:7" ht="28.5" x14ac:dyDescent="0.2">
      <c r="A2" s="5">
        <v>10228</v>
      </c>
      <c r="B2" s="5" t="s">
        <v>296</v>
      </c>
      <c r="C2" s="5" t="s">
        <v>297</v>
      </c>
      <c r="D2" s="5">
        <v>1000</v>
      </c>
      <c r="E2" s="5" t="s">
        <v>11</v>
      </c>
      <c r="F2" s="5"/>
      <c r="G2" s="5"/>
    </row>
    <row r="3" spans="1:7" ht="28.5" x14ac:dyDescent="0.2">
      <c r="A3" s="5">
        <v>10229</v>
      </c>
      <c r="B3" s="5" t="s">
        <v>298</v>
      </c>
      <c r="C3" s="5" t="s">
        <v>299</v>
      </c>
      <c r="D3" s="5">
        <v>1001</v>
      </c>
      <c r="E3" s="5" t="s">
        <v>11</v>
      </c>
      <c r="F3" s="5"/>
      <c r="G3" s="5"/>
    </row>
    <row r="4" spans="1:7" ht="28.5" x14ac:dyDescent="0.2">
      <c r="A4" s="5">
        <v>10230</v>
      </c>
      <c r="B4" s="5" t="s">
        <v>300</v>
      </c>
      <c r="C4" s="5" t="s">
        <v>301</v>
      </c>
      <c r="D4" s="5">
        <v>1002</v>
      </c>
      <c r="E4" s="5" t="s">
        <v>11</v>
      </c>
      <c r="F4" s="5"/>
      <c r="G4" s="5"/>
    </row>
    <row r="5" spans="1:7" ht="28.5" x14ac:dyDescent="0.2">
      <c r="A5" s="5">
        <v>10231</v>
      </c>
      <c r="B5" s="5" t="s">
        <v>302</v>
      </c>
      <c r="C5" s="5" t="s">
        <v>303</v>
      </c>
      <c r="D5" s="5">
        <v>1003</v>
      </c>
      <c r="E5" s="5" t="s">
        <v>11</v>
      </c>
      <c r="F5" s="5"/>
      <c r="G5" s="5"/>
    </row>
    <row r="6" spans="1:7" ht="28.5" x14ac:dyDescent="0.2">
      <c r="A6" s="5">
        <v>10232</v>
      </c>
      <c r="B6" s="5" t="s">
        <v>304</v>
      </c>
      <c r="C6" s="5" t="s">
        <v>305</v>
      </c>
      <c r="D6" s="5">
        <v>1004</v>
      </c>
      <c r="E6" s="5" t="s">
        <v>11</v>
      </c>
      <c r="F6" s="5"/>
      <c r="G6" s="5"/>
    </row>
    <row r="7" spans="1:7" ht="28.5" x14ac:dyDescent="0.2">
      <c r="A7" s="5">
        <v>10233</v>
      </c>
      <c r="B7" s="5" t="s">
        <v>306</v>
      </c>
      <c r="C7" s="5" t="s">
        <v>307</v>
      </c>
      <c r="D7" s="5">
        <v>1005</v>
      </c>
      <c r="E7" s="5" t="s">
        <v>11</v>
      </c>
      <c r="F7" s="5"/>
      <c r="G7" s="5"/>
    </row>
    <row r="8" spans="1:7" ht="28.5" x14ac:dyDescent="0.2">
      <c r="A8" s="5">
        <v>10234</v>
      </c>
      <c r="B8" s="5" t="s">
        <v>308</v>
      </c>
      <c r="C8" s="5" t="s">
        <v>309</v>
      </c>
      <c r="D8" s="5">
        <v>1006</v>
      </c>
      <c r="E8" s="5" t="s">
        <v>11</v>
      </c>
      <c r="F8" s="5"/>
      <c r="G8" s="5"/>
    </row>
    <row r="9" spans="1:7" ht="28.5" x14ac:dyDescent="0.2">
      <c r="A9" s="5">
        <v>10235</v>
      </c>
      <c r="B9" s="5" t="s">
        <v>310</v>
      </c>
      <c r="C9" s="5" t="s">
        <v>311</v>
      </c>
      <c r="D9" s="5">
        <v>1007</v>
      </c>
      <c r="E9" s="5" t="s">
        <v>11</v>
      </c>
      <c r="F9" s="5"/>
      <c r="G9" s="5"/>
    </row>
    <row r="10" spans="1:7" ht="28.5" x14ac:dyDescent="0.2">
      <c r="A10" s="5">
        <v>10236</v>
      </c>
      <c r="B10" s="5" t="s">
        <v>312</v>
      </c>
      <c r="C10" s="5" t="s">
        <v>313</v>
      </c>
      <c r="D10" s="5">
        <v>1008</v>
      </c>
      <c r="E10" s="5" t="s">
        <v>11</v>
      </c>
      <c r="F10" s="5"/>
      <c r="G10" s="5"/>
    </row>
    <row r="11" spans="1:7" ht="28.5" x14ac:dyDescent="0.2">
      <c r="A11" s="5">
        <v>10237</v>
      </c>
      <c r="B11" s="5" t="s">
        <v>314</v>
      </c>
      <c r="C11" s="5" t="s">
        <v>315</v>
      </c>
      <c r="D11" s="5">
        <v>1009</v>
      </c>
      <c r="E11" s="5" t="s">
        <v>11</v>
      </c>
      <c r="F11" s="5"/>
      <c r="G11" s="5"/>
    </row>
    <row r="12" spans="1:7" ht="28.5" x14ac:dyDescent="0.2">
      <c r="A12" s="5">
        <v>10238</v>
      </c>
      <c r="B12" s="5" t="s">
        <v>316</v>
      </c>
      <c r="C12" s="5" t="s">
        <v>317</v>
      </c>
      <c r="D12" s="5">
        <v>1010</v>
      </c>
      <c r="E12" s="5" t="s">
        <v>11</v>
      </c>
      <c r="F12" s="5"/>
      <c r="G12" s="5"/>
    </row>
    <row r="13" spans="1:7" ht="28.5" x14ac:dyDescent="0.2">
      <c r="A13" s="5">
        <v>10239</v>
      </c>
      <c r="B13" s="5" t="s">
        <v>318</v>
      </c>
      <c r="C13" s="5" t="s">
        <v>319</v>
      </c>
      <c r="D13" s="5">
        <v>1011</v>
      </c>
      <c r="E13" s="5" t="s">
        <v>11</v>
      </c>
      <c r="F13" s="5"/>
      <c r="G13" s="5"/>
    </row>
    <row r="14" spans="1:7" ht="28.5" x14ac:dyDescent="0.2">
      <c r="A14" s="5">
        <v>10240</v>
      </c>
      <c r="B14" s="5" t="s">
        <v>320</v>
      </c>
      <c r="C14" s="5" t="s">
        <v>321</v>
      </c>
      <c r="D14" s="5">
        <v>1012</v>
      </c>
      <c r="E14" s="5" t="s">
        <v>11</v>
      </c>
      <c r="F14" s="5"/>
      <c r="G14" s="5"/>
    </row>
    <row r="15" spans="1:7" ht="28.5" x14ac:dyDescent="0.2">
      <c r="A15" s="5">
        <v>10241</v>
      </c>
      <c r="B15" s="5" t="s">
        <v>322</v>
      </c>
      <c r="C15" s="5" t="s">
        <v>323</v>
      </c>
      <c r="D15" s="5">
        <v>1013</v>
      </c>
      <c r="E15" s="5" t="s">
        <v>11</v>
      </c>
      <c r="F15" s="5"/>
      <c r="G15" s="5"/>
    </row>
    <row r="16" spans="1:7" ht="28.5" x14ac:dyDescent="0.2">
      <c r="A16" s="5">
        <v>10242</v>
      </c>
      <c r="B16" s="5" t="s">
        <v>324</v>
      </c>
      <c r="C16" s="5" t="s">
        <v>325</v>
      </c>
      <c r="D16" s="5">
        <v>1014</v>
      </c>
      <c r="E16" s="5" t="s">
        <v>11</v>
      </c>
      <c r="F16" s="5"/>
      <c r="G16" s="5"/>
    </row>
    <row r="17" spans="1:7" ht="28.5" x14ac:dyDescent="0.2">
      <c r="A17" s="5">
        <v>10243</v>
      </c>
      <c r="B17" s="5" t="s">
        <v>326</v>
      </c>
      <c r="C17" s="5" t="s">
        <v>327</v>
      </c>
      <c r="D17" s="5">
        <v>1015</v>
      </c>
      <c r="E17" s="5" t="s">
        <v>11</v>
      </c>
      <c r="F17" s="5"/>
      <c r="G17" s="5"/>
    </row>
    <row r="18" spans="1:7" ht="28.5" x14ac:dyDescent="0.2">
      <c r="A18" s="5">
        <v>10244</v>
      </c>
      <c r="B18" s="5" t="s">
        <v>328</v>
      </c>
      <c r="C18" s="5" t="s">
        <v>329</v>
      </c>
      <c r="D18" s="5">
        <v>1016</v>
      </c>
      <c r="E18" s="5" t="s">
        <v>11</v>
      </c>
      <c r="F18" s="5"/>
      <c r="G18" s="5"/>
    </row>
    <row r="19" spans="1:7" ht="28.5" x14ac:dyDescent="0.2">
      <c r="A19" s="5">
        <v>10245</v>
      </c>
      <c r="B19" s="5" t="s">
        <v>330</v>
      </c>
      <c r="C19" s="5" t="s">
        <v>331</v>
      </c>
      <c r="D19" s="5">
        <v>1017</v>
      </c>
      <c r="E19" s="5" t="s">
        <v>11</v>
      </c>
      <c r="F19" s="5"/>
      <c r="G19" s="5"/>
    </row>
    <row r="20" spans="1:7" ht="28.5" x14ac:dyDescent="0.2">
      <c r="A20" s="5">
        <v>10246</v>
      </c>
      <c r="B20" s="5" t="s">
        <v>332</v>
      </c>
      <c r="C20" s="5" t="s">
        <v>333</v>
      </c>
      <c r="D20" s="5">
        <v>1018</v>
      </c>
      <c r="E20" s="5" t="s">
        <v>11</v>
      </c>
      <c r="F20" s="5"/>
      <c r="G20" s="5"/>
    </row>
    <row r="21" spans="1:7" ht="28.5" x14ac:dyDescent="0.2">
      <c r="A21" s="5">
        <v>10247</v>
      </c>
      <c r="B21" s="5" t="s">
        <v>334</v>
      </c>
      <c r="C21" s="5" t="s">
        <v>335</v>
      </c>
      <c r="D21" s="5">
        <v>1019</v>
      </c>
      <c r="E21" s="5" t="s">
        <v>11</v>
      </c>
      <c r="F21" s="5"/>
      <c r="G21" s="5"/>
    </row>
    <row r="22" spans="1:7" ht="28.5" x14ac:dyDescent="0.2">
      <c r="A22" s="5">
        <v>10248</v>
      </c>
      <c r="B22" s="5" t="s">
        <v>336</v>
      </c>
      <c r="C22" s="5" t="s">
        <v>337</v>
      </c>
      <c r="D22" s="5">
        <v>1020</v>
      </c>
      <c r="E22" s="5" t="s">
        <v>11</v>
      </c>
      <c r="F22" s="5"/>
      <c r="G22" s="5"/>
    </row>
    <row r="23" spans="1:7" ht="28.5" x14ac:dyDescent="0.2">
      <c r="A23" s="5">
        <v>10249</v>
      </c>
      <c r="B23" s="5" t="s">
        <v>338</v>
      </c>
      <c r="C23" s="5" t="s">
        <v>339</v>
      </c>
      <c r="D23" s="5">
        <v>1021</v>
      </c>
      <c r="E23" s="5" t="s">
        <v>11</v>
      </c>
      <c r="F23" s="5"/>
      <c r="G23" s="5"/>
    </row>
    <row r="24" spans="1:7" ht="28.5" x14ac:dyDescent="0.2">
      <c r="A24" s="5">
        <v>10250</v>
      </c>
      <c r="B24" s="5" t="s">
        <v>340</v>
      </c>
      <c r="C24" s="5" t="s">
        <v>341</v>
      </c>
      <c r="D24" s="5">
        <v>1022</v>
      </c>
      <c r="E24" s="5" t="s">
        <v>11</v>
      </c>
      <c r="F24" s="5"/>
      <c r="G24" s="5"/>
    </row>
    <row r="25" spans="1:7" ht="28.5" x14ac:dyDescent="0.2">
      <c r="A25" s="5">
        <v>10251</v>
      </c>
      <c r="B25" s="5" t="s">
        <v>342</v>
      </c>
      <c r="C25" s="5" t="s">
        <v>343</v>
      </c>
      <c r="D25" s="5">
        <v>1023</v>
      </c>
      <c r="E25" s="5" t="s">
        <v>11</v>
      </c>
      <c r="F25" s="5"/>
      <c r="G25" s="5"/>
    </row>
    <row r="26" spans="1:7" ht="28.5" x14ac:dyDescent="0.2">
      <c r="A26" s="5">
        <v>10252</v>
      </c>
      <c r="B26" s="5" t="s">
        <v>344</v>
      </c>
      <c r="C26" s="5" t="s">
        <v>345</v>
      </c>
      <c r="D26" s="5">
        <v>1024</v>
      </c>
      <c r="E26" s="5" t="s">
        <v>11</v>
      </c>
      <c r="F26" s="5"/>
      <c r="G26" s="5"/>
    </row>
    <row r="27" spans="1:7" ht="28.5" x14ac:dyDescent="0.2">
      <c r="A27" s="5">
        <v>10253</v>
      </c>
      <c r="B27" s="5" t="s">
        <v>346</v>
      </c>
      <c r="C27" s="5" t="s">
        <v>347</v>
      </c>
      <c r="D27" s="5">
        <v>1025</v>
      </c>
      <c r="E27" s="5" t="s">
        <v>11</v>
      </c>
      <c r="F27" s="5"/>
      <c r="G27" s="5"/>
    </row>
    <row r="28" spans="1:7" ht="28.5" x14ac:dyDescent="0.2">
      <c r="A28" s="5">
        <v>10254</v>
      </c>
      <c r="B28" s="5" t="s">
        <v>348</v>
      </c>
      <c r="C28" s="5" t="s">
        <v>349</v>
      </c>
      <c r="D28" s="5">
        <v>1026</v>
      </c>
      <c r="E28" s="5" t="s">
        <v>11</v>
      </c>
      <c r="F28" s="5"/>
      <c r="G28" s="5"/>
    </row>
    <row r="29" spans="1:7" ht="28.5" x14ac:dyDescent="0.2">
      <c r="A29" s="5">
        <v>10255</v>
      </c>
      <c r="B29" s="5" t="s">
        <v>350</v>
      </c>
      <c r="C29" s="5" t="s">
        <v>351</v>
      </c>
      <c r="D29" s="5">
        <v>1027</v>
      </c>
      <c r="E29" s="5" t="s">
        <v>11</v>
      </c>
      <c r="F29" s="5"/>
      <c r="G29" s="5"/>
    </row>
    <row r="30" spans="1:7" ht="28.5" x14ac:dyDescent="0.2">
      <c r="A30" s="5">
        <v>10256</v>
      </c>
      <c r="B30" s="5" t="s">
        <v>9</v>
      </c>
      <c r="C30" s="5" t="s">
        <v>10</v>
      </c>
      <c r="D30" s="5">
        <v>1028</v>
      </c>
      <c r="E30" s="5" t="s">
        <v>11</v>
      </c>
      <c r="F30" s="5"/>
      <c r="G30" s="5"/>
    </row>
    <row r="31" spans="1:7" ht="28.5" x14ac:dyDescent="0.2">
      <c r="A31" s="5">
        <v>10257</v>
      </c>
      <c r="B31" s="5" t="s">
        <v>12</v>
      </c>
      <c r="C31" s="5" t="s">
        <v>13</v>
      </c>
      <c r="D31" s="5">
        <v>1029</v>
      </c>
      <c r="E31" s="5" t="s">
        <v>11</v>
      </c>
      <c r="F31" s="5"/>
      <c r="G31" s="5"/>
    </row>
    <row r="32" spans="1:7" ht="28.5" x14ac:dyDescent="0.2">
      <c r="A32" s="5">
        <v>10258</v>
      </c>
      <c r="B32" s="5" t="s">
        <v>14</v>
      </c>
      <c r="C32" s="5" t="s">
        <v>15</v>
      </c>
      <c r="D32" s="5">
        <v>1030</v>
      </c>
      <c r="E32" s="5" t="s">
        <v>11</v>
      </c>
      <c r="F32" s="5"/>
      <c r="G32" s="5"/>
    </row>
    <row r="33" spans="1:7" ht="28.5" x14ac:dyDescent="0.2">
      <c r="A33" s="5">
        <v>10259</v>
      </c>
      <c r="B33" s="5" t="s">
        <v>16</v>
      </c>
      <c r="C33" s="5" t="s">
        <v>17</v>
      </c>
      <c r="D33" s="5">
        <v>1031</v>
      </c>
      <c r="E33" s="5" t="s">
        <v>11</v>
      </c>
      <c r="F33" s="5"/>
      <c r="G33" s="5"/>
    </row>
    <row r="34" spans="1:7" ht="28.5" x14ac:dyDescent="0.2">
      <c r="A34" s="5">
        <v>10260</v>
      </c>
      <c r="B34" s="5" t="s">
        <v>18</v>
      </c>
      <c r="C34" s="5" t="s">
        <v>19</v>
      </c>
      <c r="D34" s="5">
        <v>1032</v>
      </c>
      <c r="E34" s="5" t="s">
        <v>11</v>
      </c>
      <c r="F34" s="5"/>
      <c r="G34" s="5"/>
    </row>
    <row r="35" spans="1:7" ht="28.5" x14ac:dyDescent="0.2">
      <c r="A35" s="5">
        <v>10261</v>
      </c>
      <c r="B35" s="5" t="s">
        <v>20</v>
      </c>
      <c r="C35" s="5" t="s">
        <v>21</v>
      </c>
      <c r="D35" s="5">
        <v>1033</v>
      </c>
      <c r="E35" s="5" t="s">
        <v>11</v>
      </c>
      <c r="F35" s="5"/>
      <c r="G35" s="5"/>
    </row>
    <row r="36" spans="1:7" ht="28.5" x14ac:dyDescent="0.2">
      <c r="A36" s="5">
        <v>10262</v>
      </c>
      <c r="B36" s="5" t="s">
        <v>22</v>
      </c>
      <c r="C36" s="5" t="s">
        <v>23</v>
      </c>
      <c r="D36" s="5">
        <v>1034</v>
      </c>
      <c r="E36" s="5" t="s">
        <v>11</v>
      </c>
      <c r="F36" s="5"/>
      <c r="G36" s="5"/>
    </row>
    <row r="37" spans="1:7" ht="28.5" x14ac:dyDescent="0.2">
      <c r="A37" s="5">
        <v>10263</v>
      </c>
      <c r="B37" s="5" t="s">
        <v>24</v>
      </c>
      <c r="C37" s="5" t="s">
        <v>25</v>
      </c>
      <c r="D37" s="5">
        <v>1035</v>
      </c>
      <c r="E37" s="5" t="s">
        <v>11</v>
      </c>
      <c r="F37" s="5"/>
      <c r="G37" s="5"/>
    </row>
    <row r="38" spans="1:7" ht="28.5" x14ac:dyDescent="0.2">
      <c r="A38" s="5">
        <v>30001</v>
      </c>
      <c r="B38" s="5" t="s">
        <v>28</v>
      </c>
      <c r="C38" s="5" t="s">
        <v>29</v>
      </c>
      <c r="D38" s="5">
        <v>1036</v>
      </c>
      <c r="E38" s="5" t="s">
        <v>11</v>
      </c>
      <c r="F38" s="5"/>
      <c r="G38" s="5"/>
    </row>
    <row r="39" spans="1:7" ht="28.5" x14ac:dyDescent="0.2">
      <c r="A39" s="5">
        <v>30002</v>
      </c>
      <c r="B39" s="5" t="s">
        <v>30</v>
      </c>
      <c r="C39" s="5" t="s">
        <v>31</v>
      </c>
      <c r="D39" s="5">
        <v>1037</v>
      </c>
      <c r="E39" s="5" t="s">
        <v>11</v>
      </c>
      <c r="F39" s="5"/>
      <c r="G39" s="5"/>
    </row>
    <row r="40" spans="1:7" ht="28.5" x14ac:dyDescent="0.2">
      <c r="A40" s="5">
        <v>30003</v>
      </c>
      <c r="B40" s="5" t="s">
        <v>32</v>
      </c>
      <c r="C40" s="5" t="s">
        <v>33</v>
      </c>
      <c r="D40" s="5">
        <v>1038</v>
      </c>
      <c r="E40" s="5" t="s">
        <v>11</v>
      </c>
      <c r="F40" s="5"/>
      <c r="G40" s="5"/>
    </row>
    <row r="41" spans="1:7" ht="28.5" x14ac:dyDescent="0.2">
      <c r="A41" s="5">
        <v>30004</v>
      </c>
      <c r="B41" s="5" t="s">
        <v>34</v>
      </c>
      <c r="C41" s="5" t="s">
        <v>35</v>
      </c>
      <c r="D41" s="5">
        <v>1039</v>
      </c>
      <c r="E41" s="5" t="s">
        <v>11</v>
      </c>
      <c r="F41" s="5"/>
      <c r="G41" s="5"/>
    </row>
    <row r="42" spans="1:7" ht="28.5" x14ac:dyDescent="0.2">
      <c r="A42" s="5">
        <v>30005</v>
      </c>
      <c r="B42" s="5" t="s">
        <v>36</v>
      </c>
      <c r="C42" s="5" t="s">
        <v>37</v>
      </c>
      <c r="D42" s="5">
        <v>1040</v>
      </c>
      <c r="E42" s="5" t="s">
        <v>11</v>
      </c>
      <c r="F42" s="5"/>
      <c r="G42" s="5"/>
    </row>
    <row r="43" spans="1:7" ht="28.5" x14ac:dyDescent="0.2">
      <c r="A43" s="5">
        <v>30006</v>
      </c>
      <c r="B43" s="5" t="s">
        <v>38</v>
      </c>
      <c r="C43" s="5" t="s">
        <v>39</v>
      </c>
      <c r="D43" s="5">
        <v>1041</v>
      </c>
      <c r="E43" s="5" t="s">
        <v>11</v>
      </c>
      <c r="F43" s="5"/>
      <c r="G43" s="5"/>
    </row>
    <row r="44" spans="1:7" ht="28.5" x14ac:dyDescent="0.2">
      <c r="A44" s="5">
        <v>30007</v>
      </c>
      <c r="B44" s="5" t="s">
        <v>40</v>
      </c>
      <c r="C44" s="5" t="s">
        <v>41</v>
      </c>
      <c r="D44" s="5">
        <v>1042</v>
      </c>
      <c r="E44" s="5" t="s">
        <v>11</v>
      </c>
      <c r="F44" s="5"/>
      <c r="G44" s="5"/>
    </row>
    <row r="45" spans="1:7" ht="28.5" x14ac:dyDescent="0.2">
      <c r="A45" s="5">
        <v>30008</v>
      </c>
      <c r="B45" s="5" t="s">
        <v>42</v>
      </c>
      <c r="C45" s="5" t="s">
        <v>43</v>
      </c>
      <c r="D45" s="5">
        <v>1043</v>
      </c>
      <c r="E45" s="5" t="s">
        <v>11</v>
      </c>
      <c r="F45" s="5"/>
      <c r="G45" s="5"/>
    </row>
    <row r="46" spans="1:7" ht="28.5" x14ac:dyDescent="0.2">
      <c r="A46" s="5">
        <v>30009</v>
      </c>
      <c r="B46" s="5" t="s">
        <v>44</v>
      </c>
      <c r="C46" s="5" t="s">
        <v>45</v>
      </c>
      <c r="D46" s="5">
        <v>1044</v>
      </c>
      <c r="E46" s="5" t="s">
        <v>11</v>
      </c>
      <c r="F46" s="5"/>
      <c r="G46" s="5"/>
    </row>
    <row r="47" spans="1:7" ht="28.5" x14ac:dyDescent="0.2">
      <c r="A47" s="5">
        <v>30010</v>
      </c>
      <c r="B47" s="5" t="s">
        <v>46</v>
      </c>
      <c r="C47" s="5" t="s">
        <v>47</v>
      </c>
      <c r="D47" s="5">
        <v>1045</v>
      </c>
      <c r="E47" s="5" t="s">
        <v>11</v>
      </c>
      <c r="F47" s="5"/>
      <c r="G47" s="5"/>
    </row>
    <row r="48" spans="1:7" ht="28.5" x14ac:dyDescent="0.2">
      <c r="A48" s="5">
        <v>30011</v>
      </c>
      <c r="B48" s="5" t="s">
        <v>48</v>
      </c>
      <c r="C48" s="5" t="s">
        <v>49</v>
      </c>
      <c r="D48" s="5">
        <v>1046</v>
      </c>
      <c r="E48" s="5" t="s">
        <v>11</v>
      </c>
      <c r="F48" s="5"/>
      <c r="G48" s="5"/>
    </row>
    <row r="49" spans="1:7" ht="28.5" x14ac:dyDescent="0.2">
      <c r="A49" s="5">
        <v>30012</v>
      </c>
      <c r="B49" s="5" t="s">
        <v>50</v>
      </c>
      <c r="C49" s="5" t="s">
        <v>51</v>
      </c>
      <c r="D49" s="5">
        <v>1047</v>
      </c>
      <c r="E49" s="5" t="s">
        <v>11</v>
      </c>
      <c r="F49" s="5"/>
      <c r="G49" s="5"/>
    </row>
    <row r="50" spans="1:7" ht="28.5" x14ac:dyDescent="0.2">
      <c r="A50" s="5">
        <v>30013</v>
      </c>
      <c r="B50" s="5" t="s">
        <v>52</v>
      </c>
      <c r="C50" s="5" t="s">
        <v>53</v>
      </c>
      <c r="D50" s="5">
        <v>1048</v>
      </c>
      <c r="E50" s="5" t="s">
        <v>11</v>
      </c>
      <c r="F50" s="5"/>
      <c r="G50" s="5"/>
    </row>
    <row r="51" spans="1:7" ht="28.5" x14ac:dyDescent="0.2">
      <c r="A51" s="5">
        <v>30014</v>
      </c>
      <c r="B51" s="5" t="s">
        <v>54</v>
      </c>
      <c r="C51" s="5" t="s">
        <v>55</v>
      </c>
      <c r="D51" s="5">
        <v>1049</v>
      </c>
      <c r="E51" s="5" t="s">
        <v>11</v>
      </c>
      <c r="F51" s="5"/>
      <c r="G51" s="5"/>
    </row>
    <row r="52" spans="1:7" ht="28.5" x14ac:dyDescent="0.2">
      <c r="A52" s="5">
        <v>30015</v>
      </c>
      <c r="B52" s="5" t="s">
        <v>56</v>
      </c>
      <c r="C52" s="5" t="s">
        <v>57</v>
      </c>
      <c r="D52" s="5">
        <v>1050</v>
      </c>
      <c r="E52" s="5" t="s">
        <v>11</v>
      </c>
      <c r="F52" s="5"/>
      <c r="G52" s="5"/>
    </row>
    <row r="53" spans="1:7" ht="28.5" x14ac:dyDescent="0.2">
      <c r="A53" s="5">
        <v>30016</v>
      </c>
      <c r="B53" s="5" t="s">
        <v>58</v>
      </c>
      <c r="C53" s="5" t="s">
        <v>59</v>
      </c>
      <c r="D53" s="5">
        <v>1051</v>
      </c>
      <c r="E53" s="5" t="s">
        <v>11</v>
      </c>
      <c r="F53" s="5"/>
      <c r="G53" s="5"/>
    </row>
    <row r="54" spans="1:7" ht="28.5" x14ac:dyDescent="0.2">
      <c r="A54" s="5">
        <v>30017</v>
      </c>
      <c r="B54" s="5" t="s">
        <v>60</v>
      </c>
      <c r="C54" s="5" t="s">
        <v>61</v>
      </c>
      <c r="D54" s="5">
        <v>1052</v>
      </c>
      <c r="E54" s="5" t="s">
        <v>11</v>
      </c>
      <c r="F54" s="5"/>
      <c r="G54" s="5"/>
    </row>
    <row r="55" spans="1:7" ht="28.5" x14ac:dyDescent="0.2">
      <c r="A55" s="5">
        <v>30018</v>
      </c>
      <c r="B55" s="5" t="s">
        <v>62</v>
      </c>
      <c r="C55" s="5" t="s">
        <v>63</v>
      </c>
      <c r="D55" s="5">
        <v>1053</v>
      </c>
      <c r="E55" s="5" t="s">
        <v>11</v>
      </c>
      <c r="F55" s="5"/>
      <c r="G55" s="5"/>
    </row>
    <row r="56" spans="1:7" ht="28.5" x14ac:dyDescent="0.2">
      <c r="A56" s="5">
        <v>30019</v>
      </c>
      <c r="B56" s="5" t="s">
        <v>64</v>
      </c>
      <c r="C56" s="5" t="s">
        <v>65</v>
      </c>
      <c r="D56" s="5">
        <v>1054</v>
      </c>
      <c r="E56" s="5" t="s">
        <v>11</v>
      </c>
      <c r="F56" s="5"/>
      <c r="G56" s="5"/>
    </row>
    <row r="57" spans="1:7" ht="28.5" x14ac:dyDescent="0.2">
      <c r="A57" s="5">
        <v>30020</v>
      </c>
      <c r="B57" s="5" t="s">
        <v>66</v>
      </c>
      <c r="C57" s="5" t="s">
        <v>67</v>
      </c>
      <c r="D57" s="5">
        <v>1055</v>
      </c>
      <c r="E57" s="5" t="s">
        <v>11</v>
      </c>
      <c r="F57" s="5"/>
      <c r="G57" s="5"/>
    </row>
    <row r="58" spans="1:7" ht="28.5" x14ac:dyDescent="0.2">
      <c r="A58" s="5">
        <v>30021</v>
      </c>
      <c r="B58" s="5" t="s">
        <v>68</v>
      </c>
      <c r="C58" s="5" t="s">
        <v>69</v>
      </c>
      <c r="D58" s="5">
        <v>1056</v>
      </c>
      <c r="E58" s="5" t="s">
        <v>11</v>
      </c>
      <c r="F58" s="5"/>
      <c r="G58" s="5"/>
    </row>
    <row r="59" spans="1:7" ht="28.5" x14ac:dyDescent="0.2">
      <c r="A59" s="5">
        <v>30022</v>
      </c>
      <c r="B59" s="5" t="s">
        <v>70</v>
      </c>
      <c r="C59" s="5" t="s">
        <v>71</v>
      </c>
      <c r="D59" s="5">
        <v>1057</v>
      </c>
      <c r="E59" s="5" t="s">
        <v>11</v>
      </c>
      <c r="F59" s="5"/>
      <c r="G59" s="5"/>
    </row>
    <row r="60" spans="1:7" ht="28.5" x14ac:dyDescent="0.2">
      <c r="A60" s="5">
        <v>30023</v>
      </c>
      <c r="B60" s="5" t="s">
        <v>72</v>
      </c>
      <c r="C60" s="5" t="s">
        <v>73</v>
      </c>
      <c r="D60" s="5">
        <v>1058</v>
      </c>
      <c r="E60" s="5" t="s">
        <v>11</v>
      </c>
      <c r="F60" s="5"/>
      <c r="G60" s="5"/>
    </row>
    <row r="61" spans="1:7" ht="28.5" x14ac:dyDescent="0.2">
      <c r="A61" s="5">
        <v>30024</v>
      </c>
      <c r="B61" s="5" t="s">
        <v>74</v>
      </c>
      <c r="C61" s="5" t="s">
        <v>75</v>
      </c>
      <c r="D61" s="5">
        <v>1059</v>
      </c>
      <c r="E61" s="5" t="s">
        <v>11</v>
      </c>
      <c r="F61" s="5"/>
      <c r="G61" s="5"/>
    </row>
    <row r="62" spans="1:7" ht="28.5" x14ac:dyDescent="0.2">
      <c r="A62" s="5">
        <v>30025</v>
      </c>
      <c r="B62" s="5" t="s">
        <v>76</v>
      </c>
      <c r="C62" s="5" t="s">
        <v>77</v>
      </c>
      <c r="D62" s="5">
        <v>1060</v>
      </c>
      <c r="E62" s="5" t="s">
        <v>11</v>
      </c>
      <c r="F62" s="5"/>
      <c r="G62" s="5"/>
    </row>
    <row r="63" spans="1:7" ht="28.5" x14ac:dyDescent="0.2">
      <c r="A63" s="5">
        <v>30026</v>
      </c>
      <c r="B63" s="5" t="s">
        <v>78</v>
      </c>
      <c r="C63" s="5" t="s">
        <v>79</v>
      </c>
      <c r="D63" s="5">
        <v>1061</v>
      </c>
      <c r="E63" s="5" t="s">
        <v>11</v>
      </c>
      <c r="F63" s="5"/>
      <c r="G63" s="5"/>
    </row>
    <row r="64" spans="1:7" ht="28.5" x14ac:dyDescent="0.2">
      <c r="A64" s="5">
        <v>30027</v>
      </c>
      <c r="B64" s="5" t="s">
        <v>80</v>
      </c>
      <c r="C64" s="5" t="s">
        <v>81</v>
      </c>
      <c r="D64" s="5">
        <v>1062</v>
      </c>
      <c r="E64" s="5" t="s">
        <v>11</v>
      </c>
      <c r="F64" s="5"/>
      <c r="G64" s="5"/>
    </row>
    <row r="65" spans="1:7" ht="28.5" x14ac:dyDescent="0.2">
      <c r="A65" s="5">
        <v>30028</v>
      </c>
      <c r="B65" s="5" t="s">
        <v>82</v>
      </c>
      <c r="C65" s="5" t="s">
        <v>83</v>
      </c>
      <c r="D65" s="5">
        <v>1063</v>
      </c>
      <c r="E65" s="5" t="s">
        <v>11</v>
      </c>
      <c r="F65" s="5"/>
      <c r="G65" s="5"/>
    </row>
    <row r="66" spans="1:7" ht="28.5" x14ac:dyDescent="0.2">
      <c r="A66" s="5">
        <v>30029</v>
      </c>
      <c r="B66" s="5" t="s">
        <v>84</v>
      </c>
      <c r="C66" s="5" t="s">
        <v>85</v>
      </c>
      <c r="D66" s="5">
        <v>1064</v>
      </c>
      <c r="E66" s="5" t="s">
        <v>11</v>
      </c>
      <c r="F66" s="5"/>
      <c r="G66" s="5"/>
    </row>
    <row r="67" spans="1:7" ht="28.5" x14ac:dyDescent="0.2">
      <c r="A67" s="5">
        <v>30030</v>
      </c>
      <c r="B67" s="5" t="s">
        <v>86</v>
      </c>
      <c r="C67" s="5" t="s">
        <v>87</v>
      </c>
      <c r="D67" s="5">
        <v>1065</v>
      </c>
      <c r="E67" s="5" t="s">
        <v>11</v>
      </c>
      <c r="F67" s="5"/>
      <c r="G67" s="5"/>
    </row>
    <row r="68" spans="1:7" ht="28.5" x14ac:dyDescent="0.2">
      <c r="A68" s="5">
        <v>30031</v>
      </c>
      <c r="B68" s="5" t="s">
        <v>88</v>
      </c>
      <c r="C68" s="5" t="s">
        <v>89</v>
      </c>
      <c r="D68" s="5">
        <v>1066</v>
      </c>
      <c r="E68" s="5" t="s">
        <v>11</v>
      </c>
      <c r="F68" s="5"/>
      <c r="G68" s="5"/>
    </row>
    <row r="69" spans="1:7" ht="28.5" x14ac:dyDescent="0.2">
      <c r="A69" s="5">
        <v>30032</v>
      </c>
      <c r="B69" s="5" t="s">
        <v>90</v>
      </c>
      <c r="C69" s="5" t="s">
        <v>91</v>
      </c>
      <c r="D69" s="5">
        <v>1067</v>
      </c>
      <c r="E69" s="5" t="s">
        <v>11</v>
      </c>
      <c r="F69" s="5"/>
      <c r="G69" s="5"/>
    </row>
    <row r="70" spans="1:7" ht="28.5" x14ac:dyDescent="0.2">
      <c r="A70" s="5">
        <v>30033</v>
      </c>
      <c r="B70" s="5" t="s">
        <v>92</v>
      </c>
      <c r="C70" s="5" t="s">
        <v>93</v>
      </c>
      <c r="D70" s="5">
        <v>1068</v>
      </c>
      <c r="E70" s="5" t="s">
        <v>11</v>
      </c>
      <c r="F70" s="5"/>
      <c r="G70" s="5"/>
    </row>
    <row r="71" spans="1:7" ht="28.5" x14ac:dyDescent="0.2">
      <c r="A71" s="5">
        <v>30034</v>
      </c>
      <c r="B71" s="5" t="s">
        <v>94</v>
      </c>
      <c r="C71" s="5" t="s">
        <v>95</v>
      </c>
      <c r="D71" s="5">
        <v>1069</v>
      </c>
      <c r="E71" s="5" t="s">
        <v>11</v>
      </c>
      <c r="F71" s="5"/>
      <c r="G71" s="5"/>
    </row>
    <row r="72" spans="1:7" ht="28.5" x14ac:dyDescent="0.2">
      <c r="A72" s="5">
        <v>30035</v>
      </c>
      <c r="B72" s="5" t="s">
        <v>96</v>
      </c>
      <c r="C72" s="5" t="s">
        <v>97</v>
      </c>
      <c r="D72" s="5">
        <v>1070</v>
      </c>
      <c r="E72" s="5" t="s">
        <v>11</v>
      </c>
      <c r="F72" s="5"/>
      <c r="G72" s="5"/>
    </row>
    <row r="73" spans="1:7" ht="28.5" x14ac:dyDescent="0.2">
      <c r="A73" s="5">
        <v>30036</v>
      </c>
      <c r="B73" s="5" t="s">
        <v>98</v>
      </c>
      <c r="C73" s="5" t="s">
        <v>99</v>
      </c>
      <c r="D73" s="5">
        <v>1071</v>
      </c>
      <c r="E73" s="5" t="s">
        <v>11</v>
      </c>
      <c r="F73" s="5"/>
      <c r="G73" s="5"/>
    </row>
    <row r="74" spans="1:7" ht="28.5" x14ac:dyDescent="0.2">
      <c r="A74" s="5">
        <v>40001</v>
      </c>
      <c r="B74" s="5" t="s">
        <v>100</v>
      </c>
      <c r="C74" s="5" t="s">
        <v>101</v>
      </c>
      <c r="D74" s="5">
        <v>1072</v>
      </c>
      <c r="E74" s="5" t="s">
        <v>11</v>
      </c>
      <c r="F74" s="5"/>
      <c r="G74" s="5"/>
    </row>
    <row r="75" spans="1:7" ht="28.5" x14ac:dyDescent="0.2">
      <c r="A75" s="5">
        <v>40002</v>
      </c>
      <c r="B75" s="5" t="s">
        <v>102</v>
      </c>
      <c r="C75" s="5" t="s">
        <v>103</v>
      </c>
      <c r="D75" s="5">
        <v>1073</v>
      </c>
      <c r="E75" s="5" t="s">
        <v>11</v>
      </c>
      <c r="F75" s="5"/>
      <c r="G75" s="5"/>
    </row>
    <row r="76" spans="1:7" ht="28.5" x14ac:dyDescent="0.2">
      <c r="A76" s="5">
        <v>40003</v>
      </c>
      <c r="B76" s="5" t="s">
        <v>104</v>
      </c>
      <c r="C76" s="5" t="s">
        <v>105</v>
      </c>
      <c r="D76" s="5">
        <v>1074</v>
      </c>
      <c r="E76" s="5" t="s">
        <v>11</v>
      </c>
      <c r="F76" s="5"/>
      <c r="G76" s="5"/>
    </row>
    <row r="77" spans="1:7" ht="28.5" x14ac:dyDescent="0.2">
      <c r="A77" s="5">
        <v>40004</v>
      </c>
      <c r="B77" s="5" t="s">
        <v>106</v>
      </c>
      <c r="C77" s="5" t="s">
        <v>107</v>
      </c>
      <c r="D77" s="5">
        <v>1075</v>
      </c>
      <c r="E77" s="5" t="s">
        <v>11</v>
      </c>
      <c r="F77" s="5"/>
      <c r="G77" s="5"/>
    </row>
    <row r="78" spans="1:7" ht="28.5" x14ac:dyDescent="0.2">
      <c r="A78" s="5">
        <v>40005</v>
      </c>
      <c r="B78" s="5" t="s">
        <v>108</v>
      </c>
      <c r="C78" s="5" t="s">
        <v>109</v>
      </c>
      <c r="D78" s="5">
        <v>1076</v>
      </c>
      <c r="E78" s="5" t="s">
        <v>11</v>
      </c>
      <c r="F78" s="5"/>
      <c r="G78" s="5"/>
    </row>
    <row r="79" spans="1:7" ht="28.5" x14ac:dyDescent="0.2">
      <c r="A79" s="5">
        <v>40006</v>
      </c>
      <c r="B79" s="5" t="s">
        <v>110</v>
      </c>
      <c r="C79" s="5" t="s">
        <v>111</v>
      </c>
      <c r="D79" s="5">
        <v>1077</v>
      </c>
      <c r="E79" s="5" t="s">
        <v>11</v>
      </c>
      <c r="F79" s="5"/>
      <c r="G79" s="5"/>
    </row>
    <row r="80" spans="1:7" ht="28.5" x14ac:dyDescent="0.2">
      <c r="A80" s="5">
        <v>40007</v>
      </c>
      <c r="B80" s="5" t="s">
        <v>112</v>
      </c>
      <c r="C80" s="5" t="s">
        <v>113</v>
      </c>
      <c r="D80" s="5">
        <v>1078</v>
      </c>
      <c r="E80" s="5" t="s">
        <v>11</v>
      </c>
      <c r="F80" s="5"/>
      <c r="G80" s="5"/>
    </row>
    <row r="81" spans="1:7" ht="28.5" x14ac:dyDescent="0.2">
      <c r="A81" s="5">
        <v>40008</v>
      </c>
      <c r="B81" s="5" t="s">
        <v>114</v>
      </c>
      <c r="C81" s="5" t="s">
        <v>115</v>
      </c>
      <c r="D81" s="5">
        <v>1079</v>
      </c>
      <c r="E81" s="5" t="s">
        <v>11</v>
      </c>
      <c r="F81" s="5"/>
      <c r="G81" s="5"/>
    </row>
    <row r="82" spans="1:7" ht="28.5" x14ac:dyDescent="0.2">
      <c r="A82" s="5">
        <v>40009</v>
      </c>
      <c r="B82" s="5" t="s">
        <v>116</v>
      </c>
      <c r="C82" s="5" t="s">
        <v>117</v>
      </c>
      <c r="D82" s="5">
        <v>1080</v>
      </c>
      <c r="E82" s="5" t="s">
        <v>11</v>
      </c>
      <c r="F82" s="5"/>
      <c r="G82" s="5"/>
    </row>
    <row r="83" spans="1:7" ht="28.5" x14ac:dyDescent="0.2">
      <c r="A83" s="5">
        <v>40010</v>
      </c>
      <c r="B83" s="5" t="s">
        <v>118</v>
      </c>
      <c r="C83" s="5" t="s">
        <v>119</v>
      </c>
      <c r="D83" s="5">
        <v>1081</v>
      </c>
      <c r="E83" s="5" t="s">
        <v>11</v>
      </c>
      <c r="F83" s="5"/>
      <c r="G83" s="5"/>
    </row>
    <row r="84" spans="1:7" ht="28.5" x14ac:dyDescent="0.2">
      <c r="A84" s="5">
        <v>40011</v>
      </c>
      <c r="B84" s="5" t="s">
        <v>120</v>
      </c>
      <c r="C84" s="5" t="s">
        <v>121</v>
      </c>
      <c r="D84" s="5">
        <v>1082</v>
      </c>
      <c r="E84" s="5" t="s">
        <v>11</v>
      </c>
      <c r="F84" s="5"/>
      <c r="G84" s="5"/>
    </row>
    <row r="85" spans="1:7" ht="28.5" x14ac:dyDescent="0.2">
      <c r="A85" s="5">
        <v>40012</v>
      </c>
      <c r="B85" s="5" t="s">
        <v>122</v>
      </c>
      <c r="C85" s="5" t="s">
        <v>123</v>
      </c>
      <c r="D85" s="5">
        <v>1083</v>
      </c>
      <c r="E85" s="5" t="s">
        <v>11</v>
      </c>
      <c r="F85" s="5"/>
      <c r="G85" s="5"/>
    </row>
    <row r="86" spans="1:7" ht="28.5" x14ac:dyDescent="0.2">
      <c r="A86" s="5">
        <v>40013</v>
      </c>
      <c r="B86" s="5" t="s">
        <v>124</v>
      </c>
      <c r="C86" s="5" t="s">
        <v>125</v>
      </c>
      <c r="D86" s="5">
        <v>1084</v>
      </c>
      <c r="E86" s="5" t="s">
        <v>11</v>
      </c>
      <c r="F86" s="5"/>
      <c r="G86" s="5"/>
    </row>
    <row r="87" spans="1:7" ht="28.5" x14ac:dyDescent="0.2">
      <c r="A87" s="5">
        <v>50001</v>
      </c>
      <c r="B87" s="5" t="s">
        <v>126</v>
      </c>
      <c r="C87" s="5" t="s">
        <v>127</v>
      </c>
      <c r="D87" s="5">
        <v>1085</v>
      </c>
      <c r="E87" s="5" t="s">
        <v>11</v>
      </c>
      <c r="F87" s="5"/>
      <c r="G87" s="5"/>
    </row>
    <row r="88" spans="1:7" ht="28.5" x14ac:dyDescent="0.2">
      <c r="A88" s="5">
        <v>50002</v>
      </c>
      <c r="B88" s="5" t="s">
        <v>128</v>
      </c>
      <c r="C88" s="5" t="s">
        <v>129</v>
      </c>
      <c r="D88" s="5">
        <v>1086</v>
      </c>
      <c r="E88" s="5" t="s">
        <v>11</v>
      </c>
      <c r="F88" s="5"/>
      <c r="G88" s="5"/>
    </row>
    <row r="89" spans="1:7" ht="28.5" x14ac:dyDescent="0.2">
      <c r="A89" s="5">
        <v>50003</v>
      </c>
      <c r="B89" s="5" t="s">
        <v>130</v>
      </c>
      <c r="C89" s="5" t="s">
        <v>131</v>
      </c>
      <c r="D89" s="5">
        <v>1087</v>
      </c>
      <c r="E89" s="5" t="s">
        <v>11</v>
      </c>
      <c r="F89" s="5"/>
      <c r="G89" s="5"/>
    </row>
    <row r="90" spans="1:7" ht="28.5" x14ac:dyDescent="0.2">
      <c r="A90" s="5">
        <v>50004</v>
      </c>
      <c r="B90" s="5" t="s">
        <v>132</v>
      </c>
      <c r="C90" s="5" t="s">
        <v>133</v>
      </c>
      <c r="D90" s="5">
        <v>1088</v>
      </c>
      <c r="E90" s="5" t="s">
        <v>11</v>
      </c>
      <c r="F90" s="5"/>
      <c r="G90" s="5"/>
    </row>
    <row r="91" spans="1:7" ht="28.5" x14ac:dyDescent="0.2">
      <c r="A91" s="5">
        <v>50006</v>
      </c>
      <c r="B91" s="5" t="s">
        <v>134</v>
      </c>
      <c r="C91" s="5" t="s">
        <v>135</v>
      </c>
      <c r="D91" s="5">
        <v>1089</v>
      </c>
      <c r="E91" s="5" t="s">
        <v>11</v>
      </c>
      <c r="F91" s="5"/>
      <c r="G91" s="5"/>
    </row>
    <row r="92" spans="1:7" ht="28.5" x14ac:dyDescent="0.2">
      <c r="A92" s="5">
        <v>50007</v>
      </c>
      <c r="B92" s="5" t="s">
        <v>136</v>
      </c>
      <c r="C92" s="5" t="s">
        <v>137</v>
      </c>
      <c r="D92" s="5">
        <v>1090</v>
      </c>
      <c r="E92" s="5" t="s">
        <v>11</v>
      </c>
      <c r="F92" s="5"/>
      <c r="G92" s="5"/>
    </row>
    <row r="93" spans="1:7" ht="28.5" x14ac:dyDescent="0.2">
      <c r="A93" s="5">
        <v>50008</v>
      </c>
      <c r="B93" s="5" t="s">
        <v>138</v>
      </c>
      <c r="C93" s="5" t="s">
        <v>139</v>
      </c>
      <c r="D93" s="5">
        <v>1091</v>
      </c>
      <c r="E93" s="5" t="s">
        <v>11</v>
      </c>
      <c r="F93" s="5"/>
      <c r="G93" s="5"/>
    </row>
    <row r="94" spans="1:7" ht="28.5" x14ac:dyDescent="0.2">
      <c r="A94" s="5">
        <v>50009</v>
      </c>
      <c r="B94" s="5" t="s">
        <v>140</v>
      </c>
      <c r="C94" s="5" t="s">
        <v>141</v>
      </c>
      <c r="D94" s="5">
        <v>1092</v>
      </c>
      <c r="E94" s="5" t="s">
        <v>11</v>
      </c>
      <c r="F94" s="5"/>
      <c r="G94" s="5"/>
    </row>
    <row r="95" spans="1:7" ht="28.5" x14ac:dyDescent="0.2">
      <c r="A95" s="5">
        <v>50010</v>
      </c>
      <c r="B95" s="5" t="s">
        <v>142</v>
      </c>
      <c r="C95" s="5" t="s">
        <v>143</v>
      </c>
      <c r="D95" s="5">
        <v>1093</v>
      </c>
      <c r="E95" s="5" t="s">
        <v>11</v>
      </c>
      <c r="F95" s="5"/>
      <c r="G95" s="5"/>
    </row>
    <row r="96" spans="1:7" ht="28.5" x14ac:dyDescent="0.2">
      <c r="A96" s="5">
        <v>50011</v>
      </c>
      <c r="B96" s="5" t="s">
        <v>144</v>
      </c>
      <c r="C96" s="5" t="s">
        <v>145</v>
      </c>
      <c r="D96" s="5">
        <v>1094</v>
      </c>
      <c r="E96" s="5" t="s">
        <v>11</v>
      </c>
      <c r="F96" s="5"/>
      <c r="G96" s="5"/>
    </row>
    <row r="97" spans="1:7" ht="28.5" x14ac:dyDescent="0.2">
      <c r="A97" s="5">
        <v>60001</v>
      </c>
      <c r="B97" s="5" t="s">
        <v>146</v>
      </c>
      <c r="C97" s="5" t="s">
        <v>147</v>
      </c>
      <c r="D97" s="5">
        <v>1095</v>
      </c>
      <c r="E97" s="5" t="s">
        <v>11</v>
      </c>
      <c r="F97" s="5"/>
      <c r="G97" s="5"/>
    </row>
    <row r="98" spans="1:7" ht="28.5" x14ac:dyDescent="0.2">
      <c r="A98" s="5">
        <v>70001</v>
      </c>
      <c r="B98" s="5" t="s">
        <v>148</v>
      </c>
      <c r="C98" s="5" t="s">
        <v>149</v>
      </c>
      <c r="D98" s="5">
        <v>1096</v>
      </c>
      <c r="E98" s="5" t="s">
        <v>11</v>
      </c>
      <c r="F98" s="5"/>
      <c r="G98" s="5"/>
    </row>
    <row r="99" spans="1:7" ht="28.5" x14ac:dyDescent="0.2">
      <c r="A99" s="5">
        <v>80001</v>
      </c>
      <c r="B99" s="5" t="s">
        <v>150</v>
      </c>
      <c r="C99" s="5" t="s">
        <v>151</v>
      </c>
      <c r="D99" s="5">
        <v>1097</v>
      </c>
      <c r="E99" s="5" t="s">
        <v>11</v>
      </c>
      <c r="F99" s="5"/>
      <c r="G99" s="5"/>
    </row>
    <row r="100" spans="1:7" ht="28.5" x14ac:dyDescent="0.2">
      <c r="A100" s="5">
        <v>80002</v>
      </c>
      <c r="B100" s="5" t="s">
        <v>152</v>
      </c>
      <c r="C100" s="5" t="s">
        <v>153</v>
      </c>
      <c r="D100" s="5">
        <v>1098</v>
      </c>
      <c r="E100" s="5" t="s">
        <v>11</v>
      </c>
      <c r="F100" s="5"/>
      <c r="G100" s="5"/>
    </row>
    <row r="101" spans="1:7" ht="28.5" x14ac:dyDescent="0.2">
      <c r="A101" s="5">
        <v>80003</v>
      </c>
      <c r="B101" s="5" t="s">
        <v>154</v>
      </c>
      <c r="C101" s="5" t="s">
        <v>155</v>
      </c>
      <c r="D101" s="5">
        <v>1099</v>
      </c>
      <c r="E101" s="5" t="s">
        <v>11</v>
      </c>
      <c r="F101" s="5"/>
      <c r="G101" s="5"/>
    </row>
    <row r="102" spans="1:7" ht="28.5" x14ac:dyDescent="0.2">
      <c r="A102" s="5">
        <v>80004</v>
      </c>
      <c r="B102" s="5" t="s">
        <v>156</v>
      </c>
      <c r="C102" s="5" t="s">
        <v>157</v>
      </c>
      <c r="D102" s="5">
        <v>1100</v>
      </c>
      <c r="E102" s="5" t="s">
        <v>11</v>
      </c>
      <c r="F102" s="5"/>
      <c r="G102" s="5"/>
    </row>
    <row r="103" spans="1:7" ht="28.5" x14ac:dyDescent="0.2">
      <c r="A103" s="5">
        <v>80005</v>
      </c>
      <c r="B103" s="5" t="s">
        <v>158</v>
      </c>
      <c r="C103" s="5" t="s">
        <v>159</v>
      </c>
      <c r="D103" s="5">
        <v>1101</v>
      </c>
      <c r="E103" s="5" t="s">
        <v>11</v>
      </c>
      <c r="F103" s="5"/>
      <c r="G103" s="5"/>
    </row>
    <row r="104" spans="1:7" ht="28.5" x14ac:dyDescent="0.2">
      <c r="A104" s="5">
        <v>80006</v>
      </c>
      <c r="B104" s="5" t="s">
        <v>160</v>
      </c>
      <c r="C104" s="5" t="s">
        <v>159</v>
      </c>
      <c r="D104" s="5">
        <v>1102</v>
      </c>
      <c r="E104" s="5" t="s">
        <v>11</v>
      </c>
      <c r="F104" s="5"/>
      <c r="G104" s="5"/>
    </row>
    <row r="105" spans="1:7" ht="28.5" x14ac:dyDescent="0.2">
      <c r="A105" s="5">
        <v>80007</v>
      </c>
      <c r="B105" s="5" t="s">
        <v>161</v>
      </c>
      <c r="C105" s="5" t="s">
        <v>162</v>
      </c>
      <c r="D105" s="5">
        <v>1103</v>
      </c>
      <c r="E105" s="5" t="s">
        <v>11</v>
      </c>
      <c r="F105" s="5"/>
      <c r="G105" s="5"/>
    </row>
    <row r="106" spans="1:7" ht="28.5" x14ac:dyDescent="0.2">
      <c r="A106" s="5">
        <v>80008</v>
      </c>
      <c r="B106" s="5" t="s">
        <v>163</v>
      </c>
      <c r="C106" s="5" t="s">
        <v>164</v>
      </c>
      <c r="D106" s="5">
        <v>1104</v>
      </c>
      <c r="E106" s="5" t="s">
        <v>11</v>
      </c>
      <c r="F106" s="5"/>
      <c r="G106" s="5"/>
    </row>
    <row r="107" spans="1:7" ht="28.5" x14ac:dyDescent="0.2">
      <c r="A107" s="5">
        <v>80009</v>
      </c>
      <c r="B107" s="5" t="s">
        <v>165</v>
      </c>
      <c r="C107" s="5" t="s">
        <v>166</v>
      </c>
      <c r="D107" s="5">
        <v>1105</v>
      </c>
      <c r="E107" s="5" t="s">
        <v>11</v>
      </c>
      <c r="F107" s="5"/>
      <c r="G107" s="5"/>
    </row>
    <row r="108" spans="1:7" ht="28.5" x14ac:dyDescent="0.2">
      <c r="A108" s="5">
        <v>80010</v>
      </c>
      <c r="B108" s="5" t="s">
        <v>167</v>
      </c>
      <c r="C108" s="5" t="s">
        <v>168</v>
      </c>
      <c r="D108" s="5">
        <v>1106</v>
      </c>
      <c r="E108" s="5" t="s">
        <v>11</v>
      </c>
      <c r="F108" s="5"/>
      <c r="G108" s="5"/>
    </row>
    <row r="109" spans="1:7" ht="28.5" x14ac:dyDescent="0.2">
      <c r="A109" s="5">
        <v>80011</v>
      </c>
      <c r="B109" s="5" t="s">
        <v>352</v>
      </c>
      <c r="C109" s="5" t="s">
        <v>353</v>
      </c>
      <c r="D109" s="5">
        <v>1107</v>
      </c>
      <c r="E109" s="5" t="s">
        <v>11</v>
      </c>
      <c r="F109" s="5"/>
      <c r="G109" s="5"/>
    </row>
    <row r="110" spans="1:7" ht="28.5" x14ac:dyDescent="0.2">
      <c r="A110" s="5">
        <v>10265</v>
      </c>
      <c r="B110" s="5" t="s">
        <v>26</v>
      </c>
      <c r="C110" s="5" t="s">
        <v>354</v>
      </c>
      <c r="D110" s="5">
        <v>61</v>
      </c>
      <c r="E110" s="5" t="s">
        <v>11</v>
      </c>
      <c r="F110" s="5"/>
      <c r="G110" s="5"/>
    </row>
    <row r="111" spans="1:7" ht="28.5" x14ac:dyDescent="0.2">
      <c r="A111" s="5">
        <v>10001</v>
      </c>
      <c r="B111" s="5" t="s">
        <v>355</v>
      </c>
      <c r="C111" s="5" t="s">
        <v>356</v>
      </c>
      <c r="D111" s="5">
        <v>789</v>
      </c>
      <c r="E111" s="5" t="s">
        <v>11</v>
      </c>
      <c r="F111" s="5"/>
      <c r="G111" s="5"/>
    </row>
    <row r="112" spans="1:7" ht="28.5" x14ac:dyDescent="0.2">
      <c r="A112" s="5">
        <v>10002</v>
      </c>
      <c r="B112" s="5" t="s">
        <v>357</v>
      </c>
      <c r="C112" s="5" t="s">
        <v>358</v>
      </c>
      <c r="D112" s="5">
        <v>790</v>
      </c>
      <c r="E112" s="5" t="s">
        <v>11</v>
      </c>
      <c r="F112" s="5"/>
      <c r="G112" s="5"/>
    </row>
    <row r="113" spans="1:7" ht="28.5" x14ac:dyDescent="0.2">
      <c r="A113" s="5">
        <v>10003</v>
      </c>
      <c r="B113" s="5" t="s">
        <v>359</v>
      </c>
      <c r="C113" s="5" t="s">
        <v>360</v>
      </c>
      <c r="D113" s="5">
        <v>791</v>
      </c>
      <c r="E113" s="5" t="s">
        <v>11</v>
      </c>
      <c r="F113" s="5"/>
      <c r="G113" s="5"/>
    </row>
    <row r="114" spans="1:7" ht="28.5" x14ac:dyDescent="0.2">
      <c r="A114" s="5">
        <v>10004</v>
      </c>
      <c r="B114" s="5" t="s">
        <v>361</v>
      </c>
      <c r="C114" s="5" t="s">
        <v>362</v>
      </c>
      <c r="D114" s="5">
        <v>792</v>
      </c>
      <c r="E114" s="5" t="s">
        <v>11</v>
      </c>
      <c r="F114" s="5"/>
      <c r="G114" s="5"/>
    </row>
    <row r="115" spans="1:7" ht="28.5" x14ac:dyDescent="0.2">
      <c r="A115" s="5">
        <v>10005</v>
      </c>
      <c r="B115" s="5" t="s">
        <v>363</v>
      </c>
      <c r="C115" s="5" t="s">
        <v>364</v>
      </c>
      <c r="D115" s="5">
        <v>793</v>
      </c>
      <c r="E115" s="5" t="s">
        <v>11</v>
      </c>
      <c r="F115" s="5"/>
      <c r="G115" s="5"/>
    </row>
    <row r="116" spans="1:7" ht="28.5" x14ac:dyDescent="0.2">
      <c r="A116" s="5">
        <v>10006</v>
      </c>
      <c r="B116" s="5" t="s">
        <v>365</v>
      </c>
      <c r="C116" s="5" t="s">
        <v>366</v>
      </c>
      <c r="D116" s="5">
        <v>794</v>
      </c>
      <c r="E116" s="5" t="s">
        <v>11</v>
      </c>
      <c r="F116" s="5"/>
      <c r="G116" s="5"/>
    </row>
    <row r="117" spans="1:7" ht="28.5" x14ac:dyDescent="0.2">
      <c r="A117" s="5">
        <v>10007</v>
      </c>
      <c r="B117" s="5" t="s">
        <v>367</v>
      </c>
      <c r="C117" s="5" t="s">
        <v>368</v>
      </c>
      <c r="D117" s="5">
        <v>795</v>
      </c>
      <c r="E117" s="5" t="s">
        <v>11</v>
      </c>
      <c r="F117" s="5"/>
      <c r="G117" s="5"/>
    </row>
    <row r="118" spans="1:7" ht="28.5" x14ac:dyDescent="0.2">
      <c r="A118" s="5">
        <v>10008</v>
      </c>
      <c r="B118" s="5" t="s">
        <v>369</v>
      </c>
      <c r="C118" s="5" t="s">
        <v>370</v>
      </c>
      <c r="D118" s="5">
        <v>796</v>
      </c>
      <c r="E118" s="5" t="s">
        <v>11</v>
      </c>
      <c r="F118" s="5"/>
      <c r="G118" s="5"/>
    </row>
    <row r="119" spans="1:7" ht="28.5" x14ac:dyDescent="0.2">
      <c r="A119" s="5">
        <v>10009</v>
      </c>
      <c r="B119" s="5" t="s">
        <v>371</v>
      </c>
      <c r="C119" s="5" t="s">
        <v>372</v>
      </c>
      <c r="D119" s="5">
        <v>797</v>
      </c>
      <c r="E119" s="5" t="s">
        <v>11</v>
      </c>
      <c r="F119" s="5"/>
      <c r="G119" s="5"/>
    </row>
    <row r="120" spans="1:7" ht="28.5" x14ac:dyDescent="0.2">
      <c r="A120" s="5">
        <v>10010</v>
      </c>
      <c r="B120" s="5" t="s">
        <v>373</v>
      </c>
      <c r="C120" s="5" t="s">
        <v>374</v>
      </c>
      <c r="D120" s="5">
        <v>798</v>
      </c>
      <c r="E120" s="5" t="s">
        <v>11</v>
      </c>
      <c r="F120" s="5"/>
      <c r="G120" s="5"/>
    </row>
    <row r="121" spans="1:7" ht="28.5" x14ac:dyDescent="0.2">
      <c r="A121" s="5">
        <v>10011</v>
      </c>
      <c r="B121" s="5" t="s">
        <v>375</v>
      </c>
      <c r="C121" s="5" t="s">
        <v>376</v>
      </c>
      <c r="D121" s="5">
        <v>799</v>
      </c>
      <c r="E121" s="5" t="s">
        <v>11</v>
      </c>
      <c r="F121" s="5"/>
      <c r="G121" s="5"/>
    </row>
    <row r="122" spans="1:7" ht="28.5" x14ac:dyDescent="0.2">
      <c r="A122" s="5">
        <v>10012</v>
      </c>
      <c r="B122" s="5" t="s">
        <v>377</v>
      </c>
      <c r="C122" s="5" t="s">
        <v>378</v>
      </c>
      <c r="D122" s="5">
        <v>800</v>
      </c>
      <c r="E122" s="5" t="s">
        <v>11</v>
      </c>
      <c r="F122" s="5"/>
      <c r="G122" s="5"/>
    </row>
    <row r="123" spans="1:7" ht="28.5" x14ac:dyDescent="0.2">
      <c r="A123" s="5">
        <v>10013</v>
      </c>
      <c r="B123" s="5" t="s">
        <v>379</v>
      </c>
      <c r="C123" s="5" t="s">
        <v>380</v>
      </c>
      <c r="D123" s="5">
        <v>801</v>
      </c>
      <c r="E123" s="5" t="s">
        <v>11</v>
      </c>
      <c r="F123" s="5"/>
      <c r="G123" s="5"/>
    </row>
    <row r="124" spans="1:7" ht="28.5" x14ac:dyDescent="0.2">
      <c r="A124" s="5">
        <v>10015</v>
      </c>
      <c r="B124" s="5" t="s">
        <v>381</v>
      </c>
      <c r="C124" s="5" t="s">
        <v>382</v>
      </c>
      <c r="D124" s="5">
        <v>802</v>
      </c>
      <c r="E124" s="5" t="s">
        <v>11</v>
      </c>
      <c r="F124" s="5"/>
      <c r="G124" s="5"/>
    </row>
    <row r="125" spans="1:7" ht="28.5" x14ac:dyDescent="0.2">
      <c r="A125" s="5">
        <v>10016</v>
      </c>
      <c r="B125" s="5" t="s">
        <v>383</v>
      </c>
      <c r="C125" s="5" t="s">
        <v>384</v>
      </c>
      <c r="D125" s="5">
        <v>803</v>
      </c>
      <c r="E125" s="5" t="s">
        <v>11</v>
      </c>
      <c r="F125" s="5"/>
      <c r="G125" s="5"/>
    </row>
    <row r="126" spans="1:7" ht="28.5" x14ac:dyDescent="0.2">
      <c r="A126" s="5">
        <v>10017</v>
      </c>
      <c r="B126" s="5" t="s">
        <v>385</v>
      </c>
      <c r="C126" s="5" t="s">
        <v>386</v>
      </c>
      <c r="D126" s="5">
        <v>804</v>
      </c>
      <c r="E126" s="5" t="s">
        <v>11</v>
      </c>
      <c r="F126" s="5"/>
      <c r="G126" s="5"/>
    </row>
    <row r="127" spans="1:7" ht="28.5" x14ac:dyDescent="0.2">
      <c r="A127" s="5">
        <v>10018</v>
      </c>
      <c r="B127" s="5" t="s">
        <v>387</v>
      </c>
      <c r="C127" s="5" t="s">
        <v>388</v>
      </c>
      <c r="D127" s="5">
        <v>805</v>
      </c>
      <c r="E127" s="5" t="s">
        <v>11</v>
      </c>
      <c r="F127" s="5"/>
      <c r="G127" s="5"/>
    </row>
    <row r="128" spans="1:7" ht="28.5" x14ac:dyDescent="0.2">
      <c r="A128" s="5">
        <v>10019</v>
      </c>
      <c r="B128" s="5" t="s">
        <v>389</v>
      </c>
      <c r="C128" s="5" t="s">
        <v>390</v>
      </c>
      <c r="D128" s="5">
        <v>806</v>
      </c>
      <c r="E128" s="5" t="s">
        <v>11</v>
      </c>
      <c r="F128" s="5"/>
      <c r="G128" s="5"/>
    </row>
    <row r="129" spans="1:7" ht="28.5" x14ac:dyDescent="0.2">
      <c r="A129" s="5">
        <v>10020</v>
      </c>
      <c r="B129" s="5" t="s">
        <v>391</v>
      </c>
      <c r="C129" s="5" t="s">
        <v>392</v>
      </c>
      <c r="D129" s="5">
        <v>807</v>
      </c>
      <c r="E129" s="5" t="s">
        <v>11</v>
      </c>
      <c r="F129" s="5"/>
      <c r="G129" s="5"/>
    </row>
    <row r="130" spans="1:7" ht="28.5" x14ac:dyDescent="0.2">
      <c r="A130" s="5">
        <v>10021</v>
      </c>
      <c r="B130" s="5" t="s">
        <v>393</v>
      </c>
      <c r="C130" s="5" t="s">
        <v>394</v>
      </c>
      <c r="D130" s="5">
        <v>808</v>
      </c>
      <c r="E130" s="5" t="s">
        <v>11</v>
      </c>
      <c r="F130" s="5"/>
      <c r="G130" s="5"/>
    </row>
    <row r="131" spans="1:7" ht="28.5" x14ac:dyDescent="0.2">
      <c r="A131" s="5">
        <v>10024</v>
      </c>
      <c r="B131" s="5" t="s">
        <v>395</v>
      </c>
      <c r="C131" s="5" t="s">
        <v>396</v>
      </c>
      <c r="D131" s="5">
        <v>809</v>
      </c>
      <c r="E131" s="5" t="s">
        <v>11</v>
      </c>
      <c r="F131" s="5"/>
      <c r="G131" s="5"/>
    </row>
    <row r="132" spans="1:7" ht="28.5" x14ac:dyDescent="0.2">
      <c r="A132" s="5">
        <v>10025</v>
      </c>
      <c r="B132" s="5" t="s">
        <v>397</v>
      </c>
      <c r="C132" s="5" t="s">
        <v>398</v>
      </c>
      <c r="D132" s="5">
        <v>810</v>
      </c>
      <c r="E132" s="5" t="s">
        <v>11</v>
      </c>
      <c r="F132" s="5"/>
      <c r="G132" s="5"/>
    </row>
    <row r="133" spans="1:7" ht="28.5" x14ac:dyDescent="0.2">
      <c r="A133" s="5">
        <v>10026</v>
      </c>
      <c r="B133" s="5" t="s">
        <v>399</v>
      </c>
      <c r="C133" s="5" t="s">
        <v>400</v>
      </c>
      <c r="D133" s="5">
        <v>811</v>
      </c>
      <c r="E133" s="5" t="s">
        <v>11</v>
      </c>
      <c r="F133" s="5"/>
      <c r="G133" s="5"/>
    </row>
    <row r="134" spans="1:7" ht="28.5" x14ac:dyDescent="0.2">
      <c r="A134" s="5">
        <v>10027</v>
      </c>
      <c r="B134" s="5" t="s">
        <v>401</v>
      </c>
      <c r="C134" s="5" t="s">
        <v>402</v>
      </c>
      <c r="D134" s="5">
        <v>812</v>
      </c>
      <c r="E134" s="5" t="s">
        <v>11</v>
      </c>
      <c r="F134" s="5"/>
      <c r="G134" s="5"/>
    </row>
    <row r="135" spans="1:7" ht="28.5" x14ac:dyDescent="0.2">
      <c r="A135" s="5">
        <v>10028</v>
      </c>
      <c r="B135" s="5" t="s">
        <v>403</v>
      </c>
      <c r="C135" s="5" t="s">
        <v>404</v>
      </c>
      <c r="D135" s="5">
        <v>813</v>
      </c>
      <c r="E135" s="5" t="s">
        <v>11</v>
      </c>
      <c r="F135" s="5"/>
      <c r="G135" s="5"/>
    </row>
    <row r="136" spans="1:7" ht="28.5" x14ac:dyDescent="0.2">
      <c r="A136" s="5">
        <v>10029</v>
      </c>
      <c r="B136" s="5" t="s">
        <v>405</v>
      </c>
      <c r="C136" s="5" t="s">
        <v>406</v>
      </c>
      <c r="D136" s="5">
        <v>814</v>
      </c>
      <c r="E136" s="5" t="s">
        <v>11</v>
      </c>
      <c r="F136" s="5"/>
      <c r="G136" s="5"/>
    </row>
    <row r="137" spans="1:7" ht="28.5" x14ac:dyDescent="0.2">
      <c r="A137" s="5">
        <v>10030</v>
      </c>
      <c r="B137" s="5" t="s">
        <v>407</v>
      </c>
      <c r="C137" s="5" t="s">
        <v>408</v>
      </c>
      <c r="D137" s="5">
        <v>815</v>
      </c>
      <c r="E137" s="5" t="s">
        <v>11</v>
      </c>
      <c r="F137" s="5"/>
      <c r="G137" s="5"/>
    </row>
    <row r="138" spans="1:7" ht="28.5" x14ac:dyDescent="0.2">
      <c r="A138" s="5">
        <v>10031</v>
      </c>
      <c r="B138" s="5" t="s">
        <v>409</v>
      </c>
      <c r="C138" s="5" t="s">
        <v>410</v>
      </c>
      <c r="D138" s="5">
        <v>816</v>
      </c>
      <c r="E138" s="5" t="s">
        <v>11</v>
      </c>
      <c r="F138" s="5"/>
      <c r="G138" s="5"/>
    </row>
    <row r="139" spans="1:7" ht="28.5" x14ac:dyDescent="0.2">
      <c r="A139" s="5">
        <v>10032</v>
      </c>
      <c r="B139" s="5" t="s">
        <v>411</v>
      </c>
      <c r="C139" s="5" t="s">
        <v>412</v>
      </c>
      <c r="D139" s="5">
        <v>817</v>
      </c>
      <c r="E139" s="5" t="s">
        <v>11</v>
      </c>
      <c r="F139" s="5"/>
      <c r="G139" s="5"/>
    </row>
    <row r="140" spans="1:7" ht="28.5" x14ac:dyDescent="0.2">
      <c r="A140" s="5">
        <v>10033</v>
      </c>
      <c r="B140" s="5" t="s">
        <v>413</v>
      </c>
      <c r="C140" s="5" t="s">
        <v>414</v>
      </c>
      <c r="D140" s="5">
        <v>818</v>
      </c>
      <c r="E140" s="5" t="s">
        <v>11</v>
      </c>
      <c r="F140" s="5"/>
      <c r="G140" s="5"/>
    </row>
    <row r="141" spans="1:7" ht="28.5" x14ac:dyDescent="0.2">
      <c r="A141" s="5">
        <v>10034</v>
      </c>
      <c r="B141" s="5" t="s">
        <v>415</v>
      </c>
      <c r="C141" s="5" t="s">
        <v>416</v>
      </c>
      <c r="D141" s="5">
        <v>819</v>
      </c>
      <c r="E141" s="5" t="s">
        <v>11</v>
      </c>
      <c r="F141" s="5"/>
      <c r="G141" s="5"/>
    </row>
    <row r="142" spans="1:7" ht="28.5" x14ac:dyDescent="0.2">
      <c r="A142" s="5">
        <v>10035</v>
      </c>
      <c r="B142" s="5" t="s">
        <v>417</v>
      </c>
      <c r="C142" s="5" t="s">
        <v>418</v>
      </c>
      <c r="D142" s="5">
        <v>820</v>
      </c>
      <c r="E142" s="5" t="s">
        <v>11</v>
      </c>
      <c r="F142" s="5"/>
      <c r="G142" s="5"/>
    </row>
    <row r="143" spans="1:7" ht="28.5" x14ac:dyDescent="0.2">
      <c r="A143" s="5">
        <v>10036</v>
      </c>
      <c r="B143" s="5" t="s">
        <v>419</v>
      </c>
      <c r="C143" s="5" t="s">
        <v>420</v>
      </c>
      <c r="D143" s="5">
        <v>821</v>
      </c>
      <c r="E143" s="5" t="s">
        <v>11</v>
      </c>
      <c r="F143" s="5"/>
      <c r="G143" s="5"/>
    </row>
    <row r="144" spans="1:7" ht="28.5" x14ac:dyDescent="0.2">
      <c r="A144" s="5">
        <v>10037</v>
      </c>
      <c r="B144" s="5" t="s">
        <v>421</v>
      </c>
      <c r="C144" s="5" t="s">
        <v>422</v>
      </c>
      <c r="D144" s="5">
        <v>822</v>
      </c>
      <c r="E144" s="5" t="s">
        <v>11</v>
      </c>
      <c r="F144" s="5"/>
      <c r="G144" s="5"/>
    </row>
    <row r="145" spans="1:7" ht="28.5" x14ac:dyDescent="0.2">
      <c r="A145" s="5">
        <v>10039</v>
      </c>
      <c r="B145" s="5" t="s">
        <v>423</v>
      </c>
      <c r="C145" s="5" t="s">
        <v>424</v>
      </c>
      <c r="D145" s="5">
        <v>823</v>
      </c>
      <c r="E145" s="5" t="s">
        <v>11</v>
      </c>
      <c r="F145" s="5"/>
      <c r="G145" s="5"/>
    </row>
    <row r="146" spans="1:7" ht="28.5" x14ac:dyDescent="0.2">
      <c r="A146" s="5">
        <v>10040</v>
      </c>
      <c r="B146" s="5" t="s">
        <v>425</v>
      </c>
      <c r="C146" s="5" t="s">
        <v>426</v>
      </c>
      <c r="D146" s="5">
        <v>824</v>
      </c>
      <c r="E146" s="5" t="s">
        <v>11</v>
      </c>
      <c r="F146" s="5"/>
      <c r="G146" s="5"/>
    </row>
    <row r="147" spans="1:7" ht="28.5" x14ac:dyDescent="0.2">
      <c r="A147" s="5">
        <v>10041</v>
      </c>
      <c r="B147" s="5" t="s">
        <v>427</v>
      </c>
      <c r="C147" s="5" t="s">
        <v>428</v>
      </c>
      <c r="D147" s="5">
        <v>825</v>
      </c>
      <c r="E147" s="5" t="s">
        <v>11</v>
      </c>
      <c r="F147" s="5"/>
      <c r="G147" s="5"/>
    </row>
    <row r="148" spans="1:7" ht="28.5" x14ac:dyDescent="0.2">
      <c r="A148" s="5">
        <v>10042</v>
      </c>
      <c r="B148" s="5" t="s">
        <v>429</v>
      </c>
      <c r="C148" s="5" t="s">
        <v>430</v>
      </c>
      <c r="D148" s="5">
        <v>826</v>
      </c>
      <c r="E148" s="5" t="s">
        <v>11</v>
      </c>
      <c r="F148" s="5"/>
      <c r="G148" s="5"/>
    </row>
    <row r="149" spans="1:7" ht="28.5" x14ac:dyDescent="0.2">
      <c r="A149" s="5">
        <v>10043</v>
      </c>
      <c r="B149" s="5" t="s">
        <v>431</v>
      </c>
      <c r="C149" s="5" t="s">
        <v>432</v>
      </c>
      <c r="D149" s="5">
        <v>827</v>
      </c>
      <c r="E149" s="5" t="s">
        <v>11</v>
      </c>
      <c r="F149" s="5"/>
      <c r="G149" s="5"/>
    </row>
    <row r="150" spans="1:7" ht="28.5" x14ac:dyDescent="0.2">
      <c r="A150" s="5">
        <v>10044</v>
      </c>
      <c r="B150" s="5" t="s">
        <v>433</v>
      </c>
      <c r="C150" s="5" t="s">
        <v>434</v>
      </c>
      <c r="D150" s="5">
        <v>828</v>
      </c>
      <c r="E150" s="5" t="s">
        <v>11</v>
      </c>
      <c r="F150" s="5"/>
      <c r="G150" s="5"/>
    </row>
    <row r="151" spans="1:7" ht="28.5" x14ac:dyDescent="0.2">
      <c r="A151" s="5">
        <v>10045</v>
      </c>
      <c r="B151" s="5" t="s">
        <v>435</v>
      </c>
      <c r="C151" s="5" t="s">
        <v>436</v>
      </c>
      <c r="D151" s="5">
        <v>829</v>
      </c>
      <c r="E151" s="5" t="s">
        <v>11</v>
      </c>
      <c r="F151" s="5"/>
      <c r="G151" s="5"/>
    </row>
    <row r="152" spans="1:7" ht="28.5" x14ac:dyDescent="0.2">
      <c r="A152" s="5">
        <v>10047</v>
      </c>
      <c r="B152" s="5" t="s">
        <v>437</v>
      </c>
      <c r="C152" s="5" t="s">
        <v>438</v>
      </c>
      <c r="D152" s="5">
        <v>830</v>
      </c>
      <c r="E152" s="5" t="s">
        <v>11</v>
      </c>
      <c r="F152" s="5"/>
      <c r="G152" s="5"/>
    </row>
    <row r="153" spans="1:7" ht="28.5" x14ac:dyDescent="0.2">
      <c r="A153" s="5">
        <v>10048</v>
      </c>
      <c r="B153" s="5" t="s">
        <v>439</v>
      </c>
      <c r="C153" s="5" t="s">
        <v>440</v>
      </c>
      <c r="D153" s="5">
        <v>831</v>
      </c>
      <c r="E153" s="5" t="s">
        <v>11</v>
      </c>
      <c r="F153" s="5"/>
      <c r="G153" s="5"/>
    </row>
    <row r="154" spans="1:7" ht="28.5" x14ac:dyDescent="0.2">
      <c r="A154" s="5">
        <v>10049</v>
      </c>
      <c r="B154" s="5" t="s">
        <v>441</v>
      </c>
      <c r="C154" s="5" t="s">
        <v>442</v>
      </c>
      <c r="D154" s="5">
        <v>832</v>
      </c>
      <c r="E154" s="5" t="s">
        <v>11</v>
      </c>
      <c r="F154" s="5"/>
      <c r="G154" s="5"/>
    </row>
    <row r="155" spans="1:7" ht="28.5" x14ac:dyDescent="0.2">
      <c r="A155" s="5">
        <v>10050</v>
      </c>
      <c r="B155" s="5" t="s">
        <v>443</v>
      </c>
      <c r="C155" s="5" t="s">
        <v>444</v>
      </c>
      <c r="D155" s="5">
        <v>833</v>
      </c>
      <c r="E155" s="5" t="s">
        <v>11</v>
      </c>
      <c r="F155" s="5"/>
      <c r="G155" s="5"/>
    </row>
    <row r="156" spans="1:7" ht="28.5" x14ac:dyDescent="0.2">
      <c r="A156" s="5">
        <v>10058</v>
      </c>
      <c r="B156" s="5" t="s">
        <v>445</v>
      </c>
      <c r="C156" s="5" t="s">
        <v>446</v>
      </c>
      <c r="D156" s="5">
        <v>834</v>
      </c>
      <c r="E156" s="5" t="s">
        <v>11</v>
      </c>
      <c r="F156" s="5"/>
      <c r="G156" s="5"/>
    </row>
    <row r="157" spans="1:7" ht="28.5" x14ac:dyDescent="0.2">
      <c r="A157" s="5">
        <v>10060</v>
      </c>
      <c r="B157" s="5" t="s">
        <v>447</v>
      </c>
      <c r="C157" s="5" t="s">
        <v>448</v>
      </c>
      <c r="D157" s="5">
        <v>835</v>
      </c>
      <c r="E157" s="5" t="s">
        <v>11</v>
      </c>
      <c r="F157" s="5"/>
      <c r="G157" s="5"/>
    </row>
    <row r="158" spans="1:7" ht="28.5" x14ac:dyDescent="0.2">
      <c r="A158" s="5">
        <v>10061</v>
      </c>
      <c r="B158" s="5" t="s">
        <v>449</v>
      </c>
      <c r="C158" s="5" t="s">
        <v>450</v>
      </c>
      <c r="D158" s="5">
        <v>836</v>
      </c>
      <c r="E158" s="5" t="s">
        <v>11</v>
      </c>
      <c r="F158" s="5"/>
      <c r="G158" s="5"/>
    </row>
    <row r="159" spans="1:7" ht="28.5" x14ac:dyDescent="0.2">
      <c r="A159" s="5">
        <v>10062</v>
      </c>
      <c r="B159" s="5" t="s">
        <v>451</v>
      </c>
      <c r="C159" s="5" t="s">
        <v>452</v>
      </c>
      <c r="D159" s="5">
        <v>837</v>
      </c>
      <c r="E159" s="5" t="s">
        <v>11</v>
      </c>
      <c r="F159" s="5"/>
      <c r="G159" s="5"/>
    </row>
    <row r="160" spans="1:7" ht="28.5" x14ac:dyDescent="0.2">
      <c r="A160" s="5">
        <v>10064</v>
      </c>
      <c r="B160" s="5" t="s">
        <v>453</v>
      </c>
      <c r="C160" s="5" t="s">
        <v>454</v>
      </c>
      <c r="D160" s="5">
        <v>838</v>
      </c>
      <c r="E160" s="5" t="s">
        <v>11</v>
      </c>
      <c r="F160" s="5"/>
      <c r="G160" s="5"/>
    </row>
    <row r="161" spans="1:7" ht="28.5" x14ac:dyDescent="0.2">
      <c r="A161" s="5">
        <v>10065</v>
      </c>
      <c r="B161" s="5" t="s">
        <v>455</v>
      </c>
      <c r="C161" s="5" t="s">
        <v>456</v>
      </c>
      <c r="D161" s="5">
        <v>839</v>
      </c>
      <c r="E161" s="5" t="s">
        <v>11</v>
      </c>
      <c r="F161" s="5"/>
      <c r="G161" s="5"/>
    </row>
    <row r="162" spans="1:7" ht="28.5" x14ac:dyDescent="0.2">
      <c r="A162" s="5">
        <v>10066</v>
      </c>
      <c r="B162" s="5" t="s">
        <v>457</v>
      </c>
      <c r="C162" s="5" t="s">
        <v>458</v>
      </c>
      <c r="D162" s="5">
        <v>840</v>
      </c>
      <c r="E162" s="5" t="s">
        <v>11</v>
      </c>
      <c r="F162" s="5"/>
      <c r="G162" s="5"/>
    </row>
    <row r="163" spans="1:7" ht="28.5" x14ac:dyDescent="0.2">
      <c r="A163" s="5">
        <v>10067</v>
      </c>
      <c r="B163" s="5" t="s">
        <v>459</v>
      </c>
      <c r="C163" s="5" t="s">
        <v>460</v>
      </c>
      <c r="D163" s="5">
        <v>841</v>
      </c>
      <c r="E163" s="5" t="s">
        <v>11</v>
      </c>
      <c r="F163" s="5"/>
      <c r="G163" s="5"/>
    </row>
    <row r="164" spans="1:7" ht="28.5" x14ac:dyDescent="0.2">
      <c r="A164" s="5">
        <v>10068</v>
      </c>
      <c r="B164" s="5" t="s">
        <v>461</v>
      </c>
      <c r="C164" s="5" t="s">
        <v>462</v>
      </c>
      <c r="D164" s="5">
        <v>842</v>
      </c>
      <c r="E164" s="5" t="s">
        <v>11</v>
      </c>
      <c r="F164" s="5"/>
      <c r="G164" s="5"/>
    </row>
    <row r="165" spans="1:7" ht="28.5" x14ac:dyDescent="0.2">
      <c r="A165" s="5">
        <v>10069</v>
      </c>
      <c r="B165" s="5" t="s">
        <v>463</v>
      </c>
      <c r="C165" s="5" t="s">
        <v>464</v>
      </c>
      <c r="D165" s="5">
        <v>843</v>
      </c>
      <c r="E165" s="5" t="s">
        <v>11</v>
      </c>
      <c r="F165" s="5"/>
      <c r="G165" s="5"/>
    </row>
    <row r="166" spans="1:7" ht="28.5" x14ac:dyDescent="0.2">
      <c r="A166" s="5">
        <v>10070</v>
      </c>
      <c r="B166" s="5" t="s">
        <v>465</v>
      </c>
      <c r="C166" s="5" t="s">
        <v>466</v>
      </c>
      <c r="D166" s="5">
        <v>844</v>
      </c>
      <c r="E166" s="5" t="s">
        <v>11</v>
      </c>
      <c r="F166" s="5"/>
      <c r="G166" s="5"/>
    </row>
    <row r="167" spans="1:7" ht="28.5" x14ac:dyDescent="0.2">
      <c r="A167" s="5">
        <v>10071</v>
      </c>
      <c r="B167" s="5" t="s">
        <v>467</v>
      </c>
      <c r="C167" s="5" t="s">
        <v>468</v>
      </c>
      <c r="D167" s="5">
        <v>845</v>
      </c>
      <c r="E167" s="5" t="s">
        <v>11</v>
      </c>
      <c r="F167" s="5"/>
      <c r="G167" s="5"/>
    </row>
    <row r="168" spans="1:7" ht="28.5" x14ac:dyDescent="0.2">
      <c r="A168" s="5">
        <v>10072</v>
      </c>
      <c r="B168" s="5" t="s">
        <v>469</v>
      </c>
      <c r="C168" s="5" t="s">
        <v>470</v>
      </c>
      <c r="D168" s="5">
        <v>846</v>
      </c>
      <c r="E168" s="5" t="s">
        <v>11</v>
      </c>
      <c r="F168" s="5"/>
      <c r="G168" s="5"/>
    </row>
    <row r="169" spans="1:7" ht="28.5" x14ac:dyDescent="0.2">
      <c r="A169" s="5">
        <v>10073</v>
      </c>
      <c r="B169" s="5" t="s">
        <v>471</v>
      </c>
      <c r="C169" s="5" t="s">
        <v>472</v>
      </c>
      <c r="D169" s="5">
        <v>847</v>
      </c>
      <c r="E169" s="5" t="s">
        <v>11</v>
      </c>
      <c r="F169" s="5"/>
      <c r="G169" s="5"/>
    </row>
    <row r="170" spans="1:7" ht="28.5" x14ac:dyDescent="0.2">
      <c r="A170" s="5">
        <v>10074</v>
      </c>
      <c r="B170" s="5" t="s">
        <v>473</v>
      </c>
      <c r="C170" s="5" t="s">
        <v>474</v>
      </c>
      <c r="D170" s="5">
        <v>848</v>
      </c>
      <c r="E170" s="5" t="s">
        <v>11</v>
      </c>
      <c r="F170" s="5"/>
      <c r="G170" s="5"/>
    </row>
    <row r="171" spans="1:7" ht="28.5" x14ac:dyDescent="0.2">
      <c r="A171" s="5">
        <v>10075</v>
      </c>
      <c r="B171" s="5" t="s">
        <v>475</v>
      </c>
      <c r="C171" s="5" t="s">
        <v>476</v>
      </c>
      <c r="D171" s="5">
        <v>849</v>
      </c>
      <c r="E171" s="5" t="s">
        <v>11</v>
      </c>
      <c r="F171" s="5"/>
      <c r="G171" s="5"/>
    </row>
    <row r="172" spans="1:7" ht="28.5" x14ac:dyDescent="0.2">
      <c r="A172" s="5">
        <v>10076</v>
      </c>
      <c r="B172" s="5" t="s">
        <v>477</v>
      </c>
      <c r="C172" s="5" t="s">
        <v>478</v>
      </c>
      <c r="D172" s="5">
        <v>850</v>
      </c>
      <c r="E172" s="5" t="s">
        <v>11</v>
      </c>
      <c r="F172" s="5"/>
      <c r="G172" s="5"/>
    </row>
    <row r="173" spans="1:7" ht="28.5" x14ac:dyDescent="0.2">
      <c r="A173" s="5">
        <v>10077</v>
      </c>
      <c r="B173" s="5" t="s">
        <v>479</v>
      </c>
      <c r="C173" s="5" t="s">
        <v>27</v>
      </c>
      <c r="D173" s="5">
        <v>851</v>
      </c>
      <c r="E173" s="5" t="s">
        <v>11</v>
      </c>
      <c r="F173" s="5"/>
      <c r="G173" s="5"/>
    </row>
    <row r="174" spans="1:7" ht="28.5" x14ac:dyDescent="0.2">
      <c r="A174" s="5">
        <v>10078</v>
      </c>
      <c r="B174" s="5" t="s">
        <v>480</v>
      </c>
      <c r="C174" s="5" t="s">
        <v>481</v>
      </c>
      <c r="D174" s="5">
        <v>852</v>
      </c>
      <c r="E174" s="5" t="s">
        <v>11</v>
      </c>
      <c r="F174" s="5"/>
      <c r="G174" s="5"/>
    </row>
    <row r="175" spans="1:7" ht="28.5" x14ac:dyDescent="0.2">
      <c r="A175" s="5">
        <v>10079</v>
      </c>
      <c r="B175" s="5" t="s">
        <v>482</v>
      </c>
      <c r="C175" s="5" t="s">
        <v>483</v>
      </c>
      <c r="D175" s="5">
        <v>853</v>
      </c>
      <c r="E175" s="5" t="s">
        <v>11</v>
      </c>
      <c r="F175" s="5"/>
      <c r="G175" s="5"/>
    </row>
    <row r="176" spans="1:7" ht="28.5" x14ac:dyDescent="0.2">
      <c r="A176" s="5">
        <v>10080</v>
      </c>
      <c r="B176" s="5" t="s">
        <v>484</v>
      </c>
      <c r="C176" s="5" t="s">
        <v>485</v>
      </c>
      <c r="D176" s="5">
        <v>854</v>
      </c>
      <c r="E176" s="5" t="s">
        <v>11</v>
      </c>
      <c r="F176" s="5"/>
      <c r="G176" s="5"/>
    </row>
    <row r="177" spans="1:7" ht="28.5" x14ac:dyDescent="0.2">
      <c r="A177" s="5">
        <v>10081</v>
      </c>
      <c r="B177" s="5" t="s">
        <v>486</v>
      </c>
      <c r="C177" s="5" t="s">
        <v>487</v>
      </c>
      <c r="D177" s="5">
        <v>855</v>
      </c>
      <c r="E177" s="5" t="s">
        <v>11</v>
      </c>
      <c r="F177" s="5"/>
      <c r="G177" s="5"/>
    </row>
    <row r="178" spans="1:7" ht="28.5" x14ac:dyDescent="0.2">
      <c r="A178" s="5">
        <v>10082</v>
      </c>
      <c r="B178" s="5" t="s">
        <v>488</v>
      </c>
      <c r="C178" s="5" t="s">
        <v>489</v>
      </c>
      <c r="D178" s="5">
        <v>856</v>
      </c>
      <c r="E178" s="5" t="s">
        <v>11</v>
      </c>
      <c r="F178" s="5"/>
      <c r="G178" s="5"/>
    </row>
    <row r="179" spans="1:7" ht="28.5" x14ac:dyDescent="0.2">
      <c r="A179" s="5">
        <v>10084</v>
      </c>
      <c r="B179" s="5" t="s">
        <v>490</v>
      </c>
      <c r="C179" s="5" t="s">
        <v>491</v>
      </c>
      <c r="D179" s="5">
        <v>857</v>
      </c>
      <c r="E179" s="5" t="s">
        <v>11</v>
      </c>
      <c r="F179" s="5"/>
      <c r="G179" s="5"/>
    </row>
    <row r="180" spans="1:7" ht="28.5" x14ac:dyDescent="0.2">
      <c r="A180" s="5">
        <v>10085</v>
      </c>
      <c r="B180" s="5" t="s">
        <v>492</v>
      </c>
      <c r="C180" s="5" t="s">
        <v>493</v>
      </c>
      <c r="D180" s="5">
        <v>858</v>
      </c>
      <c r="E180" s="5" t="s">
        <v>11</v>
      </c>
      <c r="F180" s="5"/>
      <c r="G180" s="5"/>
    </row>
    <row r="181" spans="1:7" ht="28.5" x14ac:dyDescent="0.2">
      <c r="A181" s="5">
        <v>10087</v>
      </c>
      <c r="B181" s="5" t="s">
        <v>494</v>
      </c>
      <c r="C181" s="5" t="s">
        <v>495</v>
      </c>
      <c r="D181" s="5">
        <v>859</v>
      </c>
      <c r="E181" s="5" t="s">
        <v>11</v>
      </c>
      <c r="F181" s="5"/>
      <c r="G181" s="5"/>
    </row>
    <row r="182" spans="1:7" ht="28.5" x14ac:dyDescent="0.2">
      <c r="A182" s="5">
        <v>10088</v>
      </c>
      <c r="B182" s="5" t="s">
        <v>496</v>
      </c>
      <c r="C182" s="5" t="s">
        <v>497</v>
      </c>
      <c r="D182" s="5">
        <v>860</v>
      </c>
      <c r="E182" s="5" t="s">
        <v>11</v>
      </c>
      <c r="F182" s="5"/>
      <c r="G182" s="5"/>
    </row>
    <row r="183" spans="1:7" ht="28.5" x14ac:dyDescent="0.2">
      <c r="A183" s="5">
        <v>10089</v>
      </c>
      <c r="B183" s="5" t="s">
        <v>498</v>
      </c>
      <c r="C183" s="5" t="s">
        <v>499</v>
      </c>
      <c r="D183" s="5">
        <v>861</v>
      </c>
      <c r="E183" s="5" t="s">
        <v>11</v>
      </c>
      <c r="F183" s="5"/>
      <c r="G183" s="5"/>
    </row>
    <row r="184" spans="1:7" ht="28.5" x14ac:dyDescent="0.2">
      <c r="A184" s="5">
        <v>10090</v>
      </c>
      <c r="B184" s="5" t="s">
        <v>500</v>
      </c>
      <c r="C184" s="5" t="s">
        <v>501</v>
      </c>
      <c r="D184" s="5">
        <v>862</v>
      </c>
      <c r="E184" s="5" t="s">
        <v>11</v>
      </c>
      <c r="F184" s="5"/>
      <c r="G184" s="5"/>
    </row>
    <row r="185" spans="1:7" ht="28.5" x14ac:dyDescent="0.2">
      <c r="A185" s="5">
        <v>10091</v>
      </c>
      <c r="B185" s="5" t="s">
        <v>502</v>
      </c>
      <c r="C185" s="5" t="s">
        <v>503</v>
      </c>
      <c r="D185" s="5">
        <v>863</v>
      </c>
      <c r="E185" s="5" t="s">
        <v>11</v>
      </c>
      <c r="F185" s="5"/>
      <c r="G185" s="5"/>
    </row>
    <row r="186" spans="1:7" ht="28.5" x14ac:dyDescent="0.2">
      <c r="A186" s="5">
        <v>10092</v>
      </c>
      <c r="B186" s="5" t="s">
        <v>504</v>
      </c>
      <c r="C186" s="5" t="s">
        <v>505</v>
      </c>
      <c r="D186" s="5">
        <v>864</v>
      </c>
      <c r="E186" s="5" t="s">
        <v>11</v>
      </c>
      <c r="F186" s="5"/>
      <c r="G186" s="5"/>
    </row>
    <row r="187" spans="1:7" ht="28.5" x14ac:dyDescent="0.2">
      <c r="A187" s="5">
        <v>10093</v>
      </c>
      <c r="B187" s="5" t="s">
        <v>506</v>
      </c>
      <c r="C187" s="5" t="s">
        <v>507</v>
      </c>
      <c r="D187" s="5">
        <v>865</v>
      </c>
      <c r="E187" s="5" t="s">
        <v>11</v>
      </c>
      <c r="F187" s="5"/>
      <c r="G187" s="5"/>
    </row>
    <row r="188" spans="1:7" ht="28.5" x14ac:dyDescent="0.2">
      <c r="A188" s="5">
        <v>10094</v>
      </c>
      <c r="B188" s="5" t="s">
        <v>508</v>
      </c>
      <c r="C188" s="5" t="s">
        <v>509</v>
      </c>
      <c r="D188" s="5">
        <v>866</v>
      </c>
      <c r="E188" s="5" t="s">
        <v>11</v>
      </c>
      <c r="F188" s="5"/>
      <c r="G188" s="5"/>
    </row>
    <row r="189" spans="1:7" ht="28.5" x14ac:dyDescent="0.2">
      <c r="A189" s="5">
        <v>10095</v>
      </c>
      <c r="B189" s="5" t="s">
        <v>510</v>
      </c>
      <c r="C189" s="5" t="s">
        <v>511</v>
      </c>
      <c r="D189" s="5">
        <v>867</v>
      </c>
      <c r="E189" s="5" t="s">
        <v>11</v>
      </c>
      <c r="F189" s="5"/>
      <c r="G189" s="5"/>
    </row>
    <row r="190" spans="1:7" ht="28.5" x14ac:dyDescent="0.2">
      <c r="A190" s="5">
        <v>10096</v>
      </c>
      <c r="B190" s="5" t="s">
        <v>512</v>
      </c>
      <c r="C190" s="5" t="s">
        <v>513</v>
      </c>
      <c r="D190" s="5">
        <v>868</v>
      </c>
      <c r="E190" s="5" t="s">
        <v>11</v>
      </c>
      <c r="F190" s="5"/>
      <c r="G190" s="5"/>
    </row>
    <row r="191" spans="1:7" ht="28.5" x14ac:dyDescent="0.2">
      <c r="A191" s="5">
        <v>10097</v>
      </c>
      <c r="B191" s="5" t="s">
        <v>514</v>
      </c>
      <c r="C191" s="5" t="s">
        <v>515</v>
      </c>
      <c r="D191" s="5">
        <v>869</v>
      </c>
      <c r="E191" s="5" t="s">
        <v>11</v>
      </c>
      <c r="F191" s="5"/>
      <c r="G191" s="5"/>
    </row>
    <row r="192" spans="1:7" ht="28.5" x14ac:dyDescent="0.2">
      <c r="A192" s="5">
        <v>10098</v>
      </c>
      <c r="B192" s="5" t="s">
        <v>516</v>
      </c>
      <c r="C192" s="5" t="s">
        <v>517</v>
      </c>
      <c r="D192" s="5">
        <v>870</v>
      </c>
      <c r="E192" s="5" t="s">
        <v>11</v>
      </c>
      <c r="F192" s="5"/>
      <c r="G192" s="5"/>
    </row>
    <row r="193" spans="1:7" ht="28.5" x14ac:dyDescent="0.2">
      <c r="A193" s="5">
        <v>10099</v>
      </c>
      <c r="B193" s="5" t="s">
        <v>518</v>
      </c>
      <c r="C193" s="5" t="s">
        <v>519</v>
      </c>
      <c r="D193" s="5">
        <v>871</v>
      </c>
      <c r="E193" s="5" t="s">
        <v>11</v>
      </c>
      <c r="F193" s="5"/>
      <c r="G193" s="5"/>
    </row>
    <row r="194" spans="1:7" ht="28.5" x14ac:dyDescent="0.2">
      <c r="A194" s="5">
        <v>10100</v>
      </c>
      <c r="B194" s="5" t="s">
        <v>520</v>
      </c>
      <c r="C194" s="5" t="s">
        <v>521</v>
      </c>
      <c r="D194" s="5">
        <v>872</v>
      </c>
      <c r="E194" s="5" t="s">
        <v>11</v>
      </c>
      <c r="F194" s="5"/>
      <c r="G194" s="5"/>
    </row>
    <row r="195" spans="1:7" ht="28.5" x14ac:dyDescent="0.2">
      <c r="A195" s="5">
        <v>10101</v>
      </c>
      <c r="B195" s="5" t="s">
        <v>522</v>
      </c>
      <c r="C195" s="5" t="s">
        <v>523</v>
      </c>
      <c r="D195" s="5">
        <v>873</v>
      </c>
      <c r="E195" s="5" t="s">
        <v>11</v>
      </c>
      <c r="F195" s="5"/>
      <c r="G195" s="5"/>
    </row>
    <row r="196" spans="1:7" ht="28.5" x14ac:dyDescent="0.2">
      <c r="A196" s="5">
        <v>10102</v>
      </c>
      <c r="B196" s="5" t="s">
        <v>524</v>
      </c>
      <c r="C196" s="5" t="s">
        <v>525</v>
      </c>
      <c r="D196" s="5">
        <v>874</v>
      </c>
      <c r="E196" s="5" t="s">
        <v>11</v>
      </c>
      <c r="F196" s="5"/>
      <c r="G196" s="5"/>
    </row>
    <row r="197" spans="1:7" ht="28.5" x14ac:dyDescent="0.2">
      <c r="A197" s="5">
        <v>10103</v>
      </c>
      <c r="B197" s="5" t="s">
        <v>526</v>
      </c>
      <c r="C197" s="5" t="s">
        <v>527</v>
      </c>
      <c r="D197" s="5">
        <v>875</v>
      </c>
      <c r="E197" s="5" t="s">
        <v>11</v>
      </c>
      <c r="F197" s="5"/>
      <c r="G197" s="5"/>
    </row>
    <row r="198" spans="1:7" ht="28.5" x14ac:dyDescent="0.2">
      <c r="A198" s="5">
        <v>10104</v>
      </c>
      <c r="B198" s="5" t="s">
        <v>528</v>
      </c>
      <c r="C198" s="5" t="s">
        <v>529</v>
      </c>
      <c r="D198" s="5">
        <v>876</v>
      </c>
      <c r="E198" s="5" t="s">
        <v>11</v>
      </c>
      <c r="F198" s="5"/>
      <c r="G198" s="5"/>
    </row>
    <row r="199" spans="1:7" ht="28.5" x14ac:dyDescent="0.2">
      <c r="A199" s="5">
        <v>10105</v>
      </c>
      <c r="B199" s="5" t="s">
        <v>530</v>
      </c>
      <c r="C199" s="5" t="s">
        <v>531</v>
      </c>
      <c r="D199" s="5">
        <v>877</v>
      </c>
      <c r="E199" s="5" t="s">
        <v>11</v>
      </c>
      <c r="F199" s="5"/>
      <c r="G199" s="5"/>
    </row>
    <row r="200" spans="1:7" ht="28.5" x14ac:dyDescent="0.2">
      <c r="A200" s="5">
        <v>10106</v>
      </c>
      <c r="B200" s="5" t="s">
        <v>532</v>
      </c>
      <c r="C200" s="5" t="s">
        <v>533</v>
      </c>
      <c r="D200" s="5">
        <v>878</v>
      </c>
      <c r="E200" s="5" t="s">
        <v>11</v>
      </c>
      <c r="F200" s="5"/>
      <c r="G200" s="5"/>
    </row>
    <row r="201" spans="1:7" ht="28.5" x14ac:dyDescent="0.2">
      <c r="A201" s="5">
        <v>10107</v>
      </c>
      <c r="B201" s="5" t="s">
        <v>534</v>
      </c>
      <c r="C201" s="5" t="s">
        <v>535</v>
      </c>
      <c r="D201" s="5">
        <v>879</v>
      </c>
      <c r="E201" s="5" t="s">
        <v>11</v>
      </c>
      <c r="F201" s="5"/>
      <c r="G201" s="5"/>
    </row>
    <row r="202" spans="1:7" ht="28.5" x14ac:dyDescent="0.2">
      <c r="A202" s="5">
        <v>10108</v>
      </c>
      <c r="B202" s="5" t="s">
        <v>536</v>
      </c>
      <c r="C202" s="5" t="s">
        <v>537</v>
      </c>
      <c r="D202" s="5">
        <v>880</v>
      </c>
      <c r="E202" s="5" t="s">
        <v>11</v>
      </c>
      <c r="F202" s="5"/>
      <c r="G202" s="5"/>
    </row>
    <row r="203" spans="1:7" ht="28.5" x14ac:dyDescent="0.2">
      <c r="A203" s="5">
        <v>10109</v>
      </c>
      <c r="B203" s="5" t="s">
        <v>538</v>
      </c>
      <c r="C203" s="5" t="s">
        <v>539</v>
      </c>
      <c r="D203" s="5">
        <v>881</v>
      </c>
      <c r="E203" s="5" t="s">
        <v>11</v>
      </c>
      <c r="F203" s="5"/>
      <c r="G203" s="5"/>
    </row>
    <row r="204" spans="1:7" ht="28.5" x14ac:dyDescent="0.2">
      <c r="A204" s="5">
        <v>10110</v>
      </c>
      <c r="B204" s="5" t="s">
        <v>540</v>
      </c>
      <c r="C204" s="5" t="s">
        <v>541</v>
      </c>
      <c r="D204" s="5">
        <v>882</v>
      </c>
      <c r="E204" s="5" t="s">
        <v>11</v>
      </c>
      <c r="F204" s="5"/>
      <c r="G204" s="5"/>
    </row>
    <row r="205" spans="1:7" ht="28.5" x14ac:dyDescent="0.2">
      <c r="A205" s="5">
        <v>10111</v>
      </c>
      <c r="B205" s="5" t="s">
        <v>542</v>
      </c>
      <c r="C205" s="5" t="s">
        <v>543</v>
      </c>
      <c r="D205" s="5">
        <v>883</v>
      </c>
      <c r="E205" s="5" t="s">
        <v>11</v>
      </c>
      <c r="F205" s="5"/>
      <c r="G205" s="5"/>
    </row>
    <row r="206" spans="1:7" ht="28.5" x14ac:dyDescent="0.2">
      <c r="A206" s="5">
        <v>10112</v>
      </c>
      <c r="B206" s="5" t="s">
        <v>544</v>
      </c>
      <c r="C206" s="5" t="s">
        <v>545</v>
      </c>
      <c r="D206" s="5">
        <v>884</v>
      </c>
      <c r="E206" s="5" t="s">
        <v>11</v>
      </c>
      <c r="F206" s="5"/>
      <c r="G206" s="5"/>
    </row>
    <row r="207" spans="1:7" ht="28.5" x14ac:dyDescent="0.2">
      <c r="A207" s="5">
        <v>10113</v>
      </c>
      <c r="B207" s="5" t="s">
        <v>546</v>
      </c>
      <c r="C207" s="5" t="s">
        <v>547</v>
      </c>
      <c r="D207" s="5">
        <v>885</v>
      </c>
      <c r="E207" s="5" t="s">
        <v>11</v>
      </c>
      <c r="F207" s="5"/>
      <c r="G207" s="5"/>
    </row>
    <row r="208" spans="1:7" ht="28.5" x14ac:dyDescent="0.2">
      <c r="A208" s="5">
        <v>10114</v>
      </c>
      <c r="B208" s="5" t="s">
        <v>548</v>
      </c>
      <c r="C208" s="5" t="s">
        <v>549</v>
      </c>
      <c r="D208" s="5">
        <v>886</v>
      </c>
      <c r="E208" s="5" t="s">
        <v>11</v>
      </c>
      <c r="F208" s="5"/>
      <c r="G208" s="5"/>
    </row>
    <row r="209" spans="1:7" ht="28.5" x14ac:dyDescent="0.2">
      <c r="A209" s="5">
        <v>10115</v>
      </c>
      <c r="B209" s="5" t="s">
        <v>550</v>
      </c>
      <c r="C209" s="5" t="s">
        <v>551</v>
      </c>
      <c r="D209" s="5">
        <v>887</v>
      </c>
      <c r="E209" s="5" t="s">
        <v>11</v>
      </c>
      <c r="F209" s="5"/>
      <c r="G209" s="5"/>
    </row>
    <row r="210" spans="1:7" ht="28.5" x14ac:dyDescent="0.2">
      <c r="A210" s="5">
        <v>10116</v>
      </c>
      <c r="B210" s="5" t="s">
        <v>552</v>
      </c>
      <c r="C210" s="5" t="s">
        <v>553</v>
      </c>
      <c r="D210" s="5">
        <v>888</v>
      </c>
      <c r="E210" s="5" t="s">
        <v>11</v>
      </c>
      <c r="F210" s="5"/>
      <c r="G210" s="5"/>
    </row>
    <row r="211" spans="1:7" ht="28.5" x14ac:dyDescent="0.2">
      <c r="A211" s="5">
        <v>10117</v>
      </c>
      <c r="B211" s="5" t="s">
        <v>554</v>
      </c>
      <c r="C211" s="5" t="s">
        <v>555</v>
      </c>
      <c r="D211" s="5">
        <v>889</v>
      </c>
      <c r="E211" s="5" t="s">
        <v>11</v>
      </c>
      <c r="F211" s="5"/>
      <c r="G211" s="5"/>
    </row>
    <row r="212" spans="1:7" ht="28.5" x14ac:dyDescent="0.2">
      <c r="A212" s="5">
        <v>10118</v>
      </c>
      <c r="B212" s="5" t="s">
        <v>556</v>
      </c>
      <c r="C212" s="5" t="s">
        <v>557</v>
      </c>
      <c r="D212" s="5">
        <v>890</v>
      </c>
      <c r="E212" s="5" t="s">
        <v>11</v>
      </c>
      <c r="F212" s="5"/>
      <c r="G212" s="5"/>
    </row>
    <row r="213" spans="1:7" ht="28.5" x14ac:dyDescent="0.2">
      <c r="A213" s="5">
        <v>10119</v>
      </c>
      <c r="B213" s="5" t="s">
        <v>558</v>
      </c>
      <c r="C213" s="5" t="s">
        <v>559</v>
      </c>
      <c r="D213" s="5">
        <v>891</v>
      </c>
      <c r="E213" s="5" t="s">
        <v>11</v>
      </c>
      <c r="F213" s="5"/>
      <c r="G213" s="5"/>
    </row>
    <row r="214" spans="1:7" ht="28.5" x14ac:dyDescent="0.2">
      <c r="A214" s="5">
        <v>10120</v>
      </c>
      <c r="B214" s="5" t="s">
        <v>560</v>
      </c>
      <c r="C214" s="5" t="s">
        <v>561</v>
      </c>
      <c r="D214" s="5">
        <v>892</v>
      </c>
      <c r="E214" s="5" t="s">
        <v>11</v>
      </c>
      <c r="F214" s="5"/>
      <c r="G214" s="5"/>
    </row>
    <row r="215" spans="1:7" ht="28.5" x14ac:dyDescent="0.2">
      <c r="A215" s="5">
        <v>10121</v>
      </c>
      <c r="B215" s="5" t="s">
        <v>562</v>
      </c>
      <c r="C215" s="5" t="s">
        <v>563</v>
      </c>
      <c r="D215" s="5">
        <v>893</v>
      </c>
      <c r="E215" s="5" t="s">
        <v>11</v>
      </c>
      <c r="F215" s="5"/>
      <c r="G215" s="5"/>
    </row>
    <row r="216" spans="1:7" ht="28.5" x14ac:dyDescent="0.2">
      <c r="A216" s="5">
        <v>10122</v>
      </c>
      <c r="B216" s="5" t="s">
        <v>564</v>
      </c>
      <c r="C216" s="5" t="s">
        <v>565</v>
      </c>
      <c r="D216" s="5">
        <v>894</v>
      </c>
      <c r="E216" s="5" t="s">
        <v>11</v>
      </c>
      <c r="F216" s="5"/>
      <c r="G216" s="5"/>
    </row>
    <row r="217" spans="1:7" ht="28.5" x14ac:dyDescent="0.2">
      <c r="A217" s="5">
        <v>10123</v>
      </c>
      <c r="B217" s="5" t="s">
        <v>566</v>
      </c>
      <c r="C217" s="5" t="s">
        <v>567</v>
      </c>
      <c r="D217" s="5">
        <v>895</v>
      </c>
      <c r="E217" s="5" t="s">
        <v>11</v>
      </c>
      <c r="F217" s="5"/>
      <c r="G217" s="5"/>
    </row>
    <row r="218" spans="1:7" ht="28.5" x14ac:dyDescent="0.2">
      <c r="A218" s="5">
        <v>10124</v>
      </c>
      <c r="B218" s="5" t="s">
        <v>568</v>
      </c>
      <c r="C218" s="5" t="s">
        <v>569</v>
      </c>
      <c r="D218" s="5">
        <v>896</v>
      </c>
      <c r="E218" s="5" t="s">
        <v>11</v>
      </c>
      <c r="F218" s="5"/>
      <c r="G218" s="5"/>
    </row>
    <row r="219" spans="1:7" ht="28.5" x14ac:dyDescent="0.2">
      <c r="A219" s="5">
        <v>10125</v>
      </c>
      <c r="B219" s="5" t="s">
        <v>570</v>
      </c>
      <c r="C219" s="5" t="s">
        <v>571</v>
      </c>
      <c r="D219" s="5">
        <v>897</v>
      </c>
      <c r="E219" s="5" t="s">
        <v>11</v>
      </c>
      <c r="F219" s="5"/>
      <c r="G219" s="5"/>
    </row>
    <row r="220" spans="1:7" ht="28.5" x14ac:dyDescent="0.2">
      <c r="A220" s="5">
        <v>10126</v>
      </c>
      <c r="B220" s="5" t="s">
        <v>572</v>
      </c>
      <c r="C220" s="5" t="s">
        <v>573</v>
      </c>
      <c r="D220" s="5">
        <v>898</v>
      </c>
      <c r="E220" s="5" t="s">
        <v>11</v>
      </c>
      <c r="F220" s="5"/>
      <c r="G220" s="5"/>
    </row>
    <row r="221" spans="1:7" ht="28.5" x14ac:dyDescent="0.2">
      <c r="A221" s="5">
        <v>10127</v>
      </c>
      <c r="B221" s="5" t="s">
        <v>574</v>
      </c>
      <c r="C221" s="5" t="s">
        <v>575</v>
      </c>
      <c r="D221" s="5">
        <v>899</v>
      </c>
      <c r="E221" s="5" t="s">
        <v>11</v>
      </c>
      <c r="F221" s="5"/>
      <c r="G221" s="5"/>
    </row>
    <row r="222" spans="1:7" ht="28.5" x14ac:dyDescent="0.2">
      <c r="A222" s="5">
        <v>10128</v>
      </c>
      <c r="B222" s="5" t="s">
        <v>576</v>
      </c>
      <c r="C222" s="5" t="s">
        <v>577</v>
      </c>
      <c r="D222" s="5">
        <v>900</v>
      </c>
      <c r="E222" s="5" t="s">
        <v>11</v>
      </c>
      <c r="F222" s="5"/>
      <c r="G222" s="5"/>
    </row>
    <row r="223" spans="1:7" ht="28.5" x14ac:dyDescent="0.2">
      <c r="A223" s="5">
        <v>10129</v>
      </c>
      <c r="B223" s="5" t="s">
        <v>578</v>
      </c>
      <c r="C223" s="5" t="s">
        <v>579</v>
      </c>
      <c r="D223" s="5">
        <v>901</v>
      </c>
      <c r="E223" s="5" t="s">
        <v>11</v>
      </c>
      <c r="F223" s="5"/>
      <c r="G223" s="5"/>
    </row>
    <row r="224" spans="1:7" ht="28.5" x14ac:dyDescent="0.2">
      <c r="A224" s="5">
        <v>10130</v>
      </c>
      <c r="B224" s="5" t="s">
        <v>580</v>
      </c>
      <c r="C224" s="5" t="s">
        <v>581</v>
      </c>
      <c r="D224" s="5">
        <v>902</v>
      </c>
      <c r="E224" s="5" t="s">
        <v>11</v>
      </c>
      <c r="F224" s="5"/>
      <c r="G224" s="5"/>
    </row>
    <row r="225" spans="1:7" ht="28.5" x14ac:dyDescent="0.2">
      <c r="A225" s="5">
        <v>10131</v>
      </c>
      <c r="B225" s="5" t="s">
        <v>582</v>
      </c>
      <c r="C225" s="5" t="s">
        <v>583</v>
      </c>
      <c r="D225" s="5">
        <v>903</v>
      </c>
      <c r="E225" s="5" t="s">
        <v>11</v>
      </c>
      <c r="F225" s="5"/>
      <c r="G225" s="5"/>
    </row>
    <row r="226" spans="1:7" ht="28.5" x14ac:dyDescent="0.2">
      <c r="A226" s="5">
        <v>10132</v>
      </c>
      <c r="B226" s="5" t="s">
        <v>584</v>
      </c>
      <c r="C226" s="5" t="s">
        <v>585</v>
      </c>
      <c r="D226" s="5">
        <v>904</v>
      </c>
      <c r="E226" s="5" t="s">
        <v>11</v>
      </c>
      <c r="F226" s="5"/>
      <c r="G226" s="5"/>
    </row>
    <row r="227" spans="1:7" ht="28.5" x14ac:dyDescent="0.2">
      <c r="A227" s="5">
        <v>10133</v>
      </c>
      <c r="B227" s="5" t="s">
        <v>586</v>
      </c>
      <c r="C227" s="5" t="s">
        <v>587</v>
      </c>
      <c r="D227" s="5">
        <v>905</v>
      </c>
      <c r="E227" s="5" t="s">
        <v>11</v>
      </c>
      <c r="F227" s="5"/>
      <c r="G227" s="5"/>
    </row>
    <row r="228" spans="1:7" ht="28.5" x14ac:dyDescent="0.2">
      <c r="A228" s="5">
        <v>10134</v>
      </c>
      <c r="B228" s="5" t="s">
        <v>588</v>
      </c>
      <c r="C228" s="5" t="s">
        <v>589</v>
      </c>
      <c r="D228" s="5">
        <v>906</v>
      </c>
      <c r="E228" s="5" t="s">
        <v>11</v>
      </c>
      <c r="F228" s="5"/>
      <c r="G228" s="5"/>
    </row>
    <row r="229" spans="1:7" ht="28.5" x14ac:dyDescent="0.2">
      <c r="A229" s="5">
        <v>10135</v>
      </c>
      <c r="B229" s="5" t="s">
        <v>590</v>
      </c>
      <c r="C229" s="5" t="s">
        <v>591</v>
      </c>
      <c r="D229" s="5">
        <v>907</v>
      </c>
      <c r="E229" s="5" t="s">
        <v>11</v>
      </c>
      <c r="F229" s="5"/>
      <c r="G229" s="5"/>
    </row>
    <row r="230" spans="1:7" ht="28.5" x14ac:dyDescent="0.2">
      <c r="A230" s="5">
        <v>10136</v>
      </c>
      <c r="B230" s="5" t="s">
        <v>592</v>
      </c>
      <c r="C230" s="5" t="s">
        <v>593</v>
      </c>
      <c r="D230" s="5">
        <v>908</v>
      </c>
      <c r="E230" s="5" t="s">
        <v>11</v>
      </c>
      <c r="F230" s="5"/>
      <c r="G230" s="5"/>
    </row>
    <row r="231" spans="1:7" ht="28.5" x14ac:dyDescent="0.2">
      <c r="A231" s="5">
        <v>10137</v>
      </c>
      <c r="B231" s="5" t="s">
        <v>594</v>
      </c>
      <c r="C231" s="5" t="s">
        <v>595</v>
      </c>
      <c r="D231" s="5">
        <v>909</v>
      </c>
      <c r="E231" s="5" t="s">
        <v>11</v>
      </c>
      <c r="F231" s="5"/>
      <c r="G231" s="5"/>
    </row>
    <row r="232" spans="1:7" ht="28.5" x14ac:dyDescent="0.2">
      <c r="A232" s="5">
        <v>10138</v>
      </c>
      <c r="B232" s="5" t="s">
        <v>596</v>
      </c>
      <c r="C232" s="5" t="s">
        <v>597</v>
      </c>
      <c r="D232" s="5">
        <v>910</v>
      </c>
      <c r="E232" s="5" t="s">
        <v>11</v>
      </c>
      <c r="F232" s="5"/>
      <c r="G232" s="5"/>
    </row>
    <row r="233" spans="1:7" ht="28.5" x14ac:dyDescent="0.2">
      <c r="A233" s="5">
        <v>10139</v>
      </c>
      <c r="B233" s="5" t="s">
        <v>598</v>
      </c>
      <c r="C233" s="5" t="s">
        <v>599</v>
      </c>
      <c r="D233" s="5">
        <v>911</v>
      </c>
      <c r="E233" s="5" t="s">
        <v>11</v>
      </c>
      <c r="F233" s="5"/>
      <c r="G233" s="5"/>
    </row>
    <row r="234" spans="1:7" ht="28.5" x14ac:dyDescent="0.2">
      <c r="A234" s="5">
        <v>10140</v>
      </c>
      <c r="B234" s="5" t="s">
        <v>600</v>
      </c>
      <c r="C234" s="5" t="s">
        <v>601</v>
      </c>
      <c r="D234" s="5">
        <v>912</v>
      </c>
      <c r="E234" s="5" t="s">
        <v>11</v>
      </c>
      <c r="F234" s="5"/>
      <c r="G234" s="5"/>
    </row>
    <row r="235" spans="1:7" ht="28.5" x14ac:dyDescent="0.2">
      <c r="A235" s="5">
        <v>10141</v>
      </c>
      <c r="B235" s="5" t="s">
        <v>602</v>
      </c>
      <c r="C235" s="5" t="s">
        <v>603</v>
      </c>
      <c r="D235" s="5">
        <v>913</v>
      </c>
      <c r="E235" s="5" t="s">
        <v>11</v>
      </c>
      <c r="F235" s="5"/>
      <c r="G235" s="5"/>
    </row>
    <row r="236" spans="1:7" ht="28.5" x14ac:dyDescent="0.2">
      <c r="A236" s="5">
        <v>10142</v>
      </c>
      <c r="B236" s="5" t="s">
        <v>604</v>
      </c>
      <c r="C236" s="5" t="s">
        <v>605</v>
      </c>
      <c r="D236" s="5">
        <v>914</v>
      </c>
      <c r="E236" s="5" t="s">
        <v>11</v>
      </c>
      <c r="F236" s="5"/>
      <c r="G236" s="5"/>
    </row>
    <row r="237" spans="1:7" ht="28.5" x14ac:dyDescent="0.2">
      <c r="A237" s="5">
        <v>10143</v>
      </c>
      <c r="B237" s="5" t="s">
        <v>606</v>
      </c>
      <c r="C237" s="5" t="s">
        <v>607</v>
      </c>
      <c r="D237" s="5">
        <v>915</v>
      </c>
      <c r="E237" s="5" t="s">
        <v>11</v>
      </c>
      <c r="F237" s="5"/>
      <c r="G237" s="5"/>
    </row>
    <row r="238" spans="1:7" ht="28.5" x14ac:dyDescent="0.2">
      <c r="A238" s="5">
        <v>10144</v>
      </c>
      <c r="B238" s="5" t="s">
        <v>608</v>
      </c>
      <c r="C238" s="5" t="s">
        <v>609</v>
      </c>
      <c r="D238" s="5">
        <v>916</v>
      </c>
      <c r="E238" s="5" t="s">
        <v>11</v>
      </c>
      <c r="F238" s="5"/>
      <c r="G238" s="5"/>
    </row>
    <row r="239" spans="1:7" ht="28.5" x14ac:dyDescent="0.2">
      <c r="A239" s="5">
        <v>10145</v>
      </c>
      <c r="B239" s="5" t="s">
        <v>610</v>
      </c>
      <c r="C239" s="5" t="s">
        <v>611</v>
      </c>
      <c r="D239" s="5">
        <v>917</v>
      </c>
      <c r="E239" s="5" t="s">
        <v>11</v>
      </c>
      <c r="F239" s="5"/>
      <c r="G239" s="5"/>
    </row>
    <row r="240" spans="1:7" ht="28.5" x14ac:dyDescent="0.2">
      <c r="A240" s="5">
        <v>10146</v>
      </c>
      <c r="B240" s="5" t="s">
        <v>612</v>
      </c>
      <c r="C240" s="5" t="s">
        <v>613</v>
      </c>
      <c r="D240" s="5">
        <v>918</v>
      </c>
      <c r="E240" s="5" t="s">
        <v>11</v>
      </c>
      <c r="F240" s="5"/>
      <c r="G240" s="5"/>
    </row>
    <row r="241" spans="1:7" ht="28.5" x14ac:dyDescent="0.2">
      <c r="A241" s="5">
        <v>10147</v>
      </c>
      <c r="B241" s="5" t="s">
        <v>614</v>
      </c>
      <c r="C241" s="5" t="s">
        <v>615</v>
      </c>
      <c r="D241" s="5">
        <v>919</v>
      </c>
      <c r="E241" s="5" t="s">
        <v>11</v>
      </c>
      <c r="F241" s="5"/>
      <c r="G241" s="5"/>
    </row>
    <row r="242" spans="1:7" ht="28.5" x14ac:dyDescent="0.2">
      <c r="A242" s="5">
        <v>10148</v>
      </c>
      <c r="B242" s="5" t="s">
        <v>616</v>
      </c>
      <c r="C242" s="5" t="s">
        <v>617</v>
      </c>
      <c r="D242" s="5">
        <v>920</v>
      </c>
      <c r="E242" s="5" t="s">
        <v>11</v>
      </c>
      <c r="F242" s="5"/>
      <c r="G242" s="5"/>
    </row>
    <row r="243" spans="1:7" ht="28.5" x14ac:dyDescent="0.2">
      <c r="A243" s="5">
        <v>10149</v>
      </c>
      <c r="B243" s="5" t="s">
        <v>618</v>
      </c>
      <c r="C243" s="5" t="s">
        <v>619</v>
      </c>
      <c r="D243" s="5">
        <v>921</v>
      </c>
      <c r="E243" s="5" t="s">
        <v>11</v>
      </c>
      <c r="F243" s="5"/>
      <c r="G243" s="5"/>
    </row>
    <row r="244" spans="1:7" ht="28.5" x14ac:dyDescent="0.2">
      <c r="A244" s="5">
        <v>10150</v>
      </c>
      <c r="B244" s="5" t="s">
        <v>620</v>
      </c>
      <c r="C244" s="5" t="s">
        <v>621</v>
      </c>
      <c r="D244" s="5">
        <v>922</v>
      </c>
      <c r="E244" s="5" t="s">
        <v>11</v>
      </c>
      <c r="F244" s="5"/>
      <c r="G244" s="5"/>
    </row>
    <row r="245" spans="1:7" ht="28.5" x14ac:dyDescent="0.2">
      <c r="A245" s="5">
        <v>10151</v>
      </c>
      <c r="B245" s="5" t="s">
        <v>622</v>
      </c>
      <c r="C245" s="5" t="s">
        <v>623</v>
      </c>
      <c r="D245" s="5">
        <v>923</v>
      </c>
      <c r="E245" s="5" t="s">
        <v>11</v>
      </c>
      <c r="F245" s="5"/>
      <c r="G245" s="5"/>
    </row>
    <row r="246" spans="1:7" ht="28.5" x14ac:dyDescent="0.2">
      <c r="A246" s="5">
        <v>10152</v>
      </c>
      <c r="B246" s="5" t="s">
        <v>624</v>
      </c>
      <c r="C246" s="5" t="s">
        <v>625</v>
      </c>
      <c r="D246" s="5">
        <v>924</v>
      </c>
      <c r="E246" s="5" t="s">
        <v>11</v>
      </c>
      <c r="F246" s="5"/>
      <c r="G246" s="5"/>
    </row>
    <row r="247" spans="1:7" ht="28.5" x14ac:dyDescent="0.2">
      <c r="A247" s="5">
        <v>10153</v>
      </c>
      <c r="B247" s="5" t="s">
        <v>626</v>
      </c>
      <c r="C247" s="5" t="s">
        <v>627</v>
      </c>
      <c r="D247" s="5">
        <v>925</v>
      </c>
      <c r="E247" s="5" t="s">
        <v>11</v>
      </c>
      <c r="F247" s="5"/>
      <c r="G247" s="5"/>
    </row>
    <row r="248" spans="1:7" ht="28.5" x14ac:dyDescent="0.2">
      <c r="A248" s="5">
        <v>10154</v>
      </c>
      <c r="B248" s="5" t="s">
        <v>628</v>
      </c>
      <c r="C248" s="5" t="s">
        <v>629</v>
      </c>
      <c r="D248" s="5">
        <v>926</v>
      </c>
      <c r="E248" s="5" t="s">
        <v>11</v>
      </c>
      <c r="F248" s="5"/>
      <c r="G248" s="5"/>
    </row>
    <row r="249" spans="1:7" ht="28.5" x14ac:dyDescent="0.2">
      <c r="A249" s="5">
        <v>10155</v>
      </c>
      <c r="B249" s="5" t="s">
        <v>630</v>
      </c>
      <c r="C249" s="5" t="s">
        <v>631</v>
      </c>
      <c r="D249" s="5">
        <v>927</v>
      </c>
      <c r="E249" s="5" t="s">
        <v>11</v>
      </c>
      <c r="F249" s="5"/>
      <c r="G249" s="5"/>
    </row>
    <row r="250" spans="1:7" ht="28.5" x14ac:dyDescent="0.2">
      <c r="A250" s="5">
        <v>10156</v>
      </c>
      <c r="B250" s="5" t="s">
        <v>632</v>
      </c>
      <c r="C250" s="5" t="s">
        <v>633</v>
      </c>
      <c r="D250" s="5">
        <v>928</v>
      </c>
      <c r="E250" s="5" t="s">
        <v>11</v>
      </c>
      <c r="F250" s="5"/>
      <c r="G250" s="5"/>
    </row>
    <row r="251" spans="1:7" ht="28.5" x14ac:dyDescent="0.2">
      <c r="A251" s="5">
        <v>10157</v>
      </c>
      <c r="B251" s="5" t="s">
        <v>634</v>
      </c>
      <c r="C251" s="5" t="s">
        <v>635</v>
      </c>
      <c r="D251" s="5">
        <v>929</v>
      </c>
      <c r="E251" s="5" t="s">
        <v>11</v>
      </c>
      <c r="F251" s="5"/>
      <c r="G251" s="5"/>
    </row>
    <row r="252" spans="1:7" ht="28.5" x14ac:dyDescent="0.2">
      <c r="A252" s="5">
        <v>10158</v>
      </c>
      <c r="B252" s="5" t="s">
        <v>636</v>
      </c>
      <c r="C252" s="5" t="s">
        <v>637</v>
      </c>
      <c r="D252" s="5">
        <v>930</v>
      </c>
      <c r="E252" s="5" t="s">
        <v>11</v>
      </c>
      <c r="F252" s="5"/>
      <c r="G252" s="5"/>
    </row>
    <row r="253" spans="1:7" ht="28.5" x14ac:dyDescent="0.2">
      <c r="A253" s="5">
        <v>10159</v>
      </c>
      <c r="B253" s="5" t="s">
        <v>638</v>
      </c>
      <c r="C253" s="5" t="s">
        <v>639</v>
      </c>
      <c r="D253" s="5">
        <v>931</v>
      </c>
      <c r="E253" s="5" t="s">
        <v>11</v>
      </c>
      <c r="F253" s="5"/>
      <c r="G253" s="5"/>
    </row>
    <row r="254" spans="1:7" ht="28.5" x14ac:dyDescent="0.2">
      <c r="A254" s="5">
        <v>10160</v>
      </c>
      <c r="B254" s="5" t="s">
        <v>640</v>
      </c>
      <c r="C254" s="5" t="s">
        <v>641</v>
      </c>
      <c r="D254" s="5">
        <v>932</v>
      </c>
      <c r="E254" s="5" t="s">
        <v>11</v>
      </c>
      <c r="F254" s="5"/>
      <c r="G254" s="5"/>
    </row>
    <row r="255" spans="1:7" ht="28.5" x14ac:dyDescent="0.2">
      <c r="A255" s="5">
        <v>10161</v>
      </c>
      <c r="B255" s="5" t="s">
        <v>642</v>
      </c>
      <c r="C255" s="5" t="s">
        <v>643</v>
      </c>
      <c r="D255" s="5">
        <v>933</v>
      </c>
      <c r="E255" s="5" t="s">
        <v>11</v>
      </c>
      <c r="F255" s="5"/>
      <c r="G255" s="5"/>
    </row>
    <row r="256" spans="1:7" ht="28.5" x14ac:dyDescent="0.2">
      <c r="A256" s="5">
        <v>10162</v>
      </c>
      <c r="B256" s="5" t="s">
        <v>644</v>
      </c>
      <c r="C256" s="5" t="s">
        <v>645</v>
      </c>
      <c r="D256" s="5">
        <v>934</v>
      </c>
      <c r="E256" s="5" t="s">
        <v>11</v>
      </c>
      <c r="F256" s="5"/>
      <c r="G256" s="5"/>
    </row>
    <row r="257" spans="1:7" ht="28.5" x14ac:dyDescent="0.2">
      <c r="A257" s="5">
        <v>10163</v>
      </c>
      <c r="B257" s="5" t="s">
        <v>646</v>
      </c>
      <c r="C257" s="5" t="s">
        <v>647</v>
      </c>
      <c r="D257" s="5">
        <v>935</v>
      </c>
      <c r="E257" s="5" t="s">
        <v>11</v>
      </c>
      <c r="F257" s="5"/>
      <c r="G257" s="5"/>
    </row>
    <row r="258" spans="1:7" ht="28.5" x14ac:dyDescent="0.2">
      <c r="A258" s="5">
        <v>10164</v>
      </c>
      <c r="B258" s="5" t="s">
        <v>648</v>
      </c>
      <c r="C258" s="5" t="s">
        <v>649</v>
      </c>
      <c r="D258" s="5">
        <v>936</v>
      </c>
      <c r="E258" s="5" t="s">
        <v>11</v>
      </c>
      <c r="F258" s="5"/>
      <c r="G258" s="5"/>
    </row>
    <row r="259" spans="1:7" ht="28.5" x14ac:dyDescent="0.2">
      <c r="A259" s="5">
        <v>10165</v>
      </c>
      <c r="B259" s="5" t="s">
        <v>650</v>
      </c>
      <c r="C259" s="5" t="s">
        <v>651</v>
      </c>
      <c r="D259" s="5">
        <v>937</v>
      </c>
      <c r="E259" s="5" t="s">
        <v>11</v>
      </c>
      <c r="F259" s="5"/>
      <c r="G259" s="5"/>
    </row>
    <row r="260" spans="1:7" ht="28.5" x14ac:dyDescent="0.2">
      <c r="A260" s="5">
        <v>10166</v>
      </c>
      <c r="B260" s="5" t="s">
        <v>652</v>
      </c>
      <c r="C260" s="5" t="s">
        <v>653</v>
      </c>
      <c r="D260" s="5">
        <v>938</v>
      </c>
      <c r="E260" s="5" t="s">
        <v>11</v>
      </c>
      <c r="F260" s="5"/>
      <c r="G260" s="5"/>
    </row>
    <row r="261" spans="1:7" ht="28.5" x14ac:dyDescent="0.2">
      <c r="A261" s="5">
        <v>10167</v>
      </c>
      <c r="B261" s="5" t="s">
        <v>654</v>
      </c>
      <c r="C261" s="5" t="s">
        <v>655</v>
      </c>
      <c r="D261" s="5">
        <v>939</v>
      </c>
      <c r="E261" s="5" t="s">
        <v>11</v>
      </c>
      <c r="F261" s="5"/>
      <c r="G261" s="5"/>
    </row>
    <row r="262" spans="1:7" ht="28.5" x14ac:dyDescent="0.2">
      <c r="A262" s="5">
        <v>10168</v>
      </c>
      <c r="B262" s="5" t="s">
        <v>656</v>
      </c>
      <c r="C262" s="5" t="s">
        <v>657</v>
      </c>
      <c r="D262" s="5">
        <v>940</v>
      </c>
      <c r="E262" s="5" t="s">
        <v>11</v>
      </c>
      <c r="F262" s="5"/>
      <c r="G262" s="5"/>
    </row>
    <row r="263" spans="1:7" ht="28.5" x14ac:dyDescent="0.2">
      <c r="A263" s="5">
        <v>10169</v>
      </c>
      <c r="B263" s="5" t="s">
        <v>658</v>
      </c>
      <c r="C263" s="5" t="s">
        <v>659</v>
      </c>
      <c r="D263" s="5">
        <v>941</v>
      </c>
      <c r="E263" s="5" t="s">
        <v>11</v>
      </c>
      <c r="F263" s="5"/>
      <c r="G263" s="5"/>
    </row>
    <row r="264" spans="1:7" ht="28.5" x14ac:dyDescent="0.2">
      <c r="A264" s="5">
        <v>10170</v>
      </c>
      <c r="B264" s="5" t="s">
        <v>660</v>
      </c>
      <c r="C264" s="5" t="s">
        <v>661</v>
      </c>
      <c r="D264" s="5">
        <v>942</v>
      </c>
      <c r="E264" s="5" t="s">
        <v>11</v>
      </c>
      <c r="F264" s="5"/>
      <c r="G264" s="5"/>
    </row>
    <row r="265" spans="1:7" ht="28.5" x14ac:dyDescent="0.2">
      <c r="A265" s="5">
        <v>10171</v>
      </c>
      <c r="B265" s="5" t="s">
        <v>662</v>
      </c>
      <c r="C265" s="5" t="s">
        <v>663</v>
      </c>
      <c r="D265" s="5">
        <v>943</v>
      </c>
      <c r="E265" s="5" t="s">
        <v>11</v>
      </c>
      <c r="F265" s="5"/>
      <c r="G265" s="5"/>
    </row>
    <row r="266" spans="1:7" ht="28.5" x14ac:dyDescent="0.2">
      <c r="A266" s="5">
        <v>10172</v>
      </c>
      <c r="B266" s="5" t="s">
        <v>664</v>
      </c>
      <c r="C266" s="5" t="s">
        <v>665</v>
      </c>
      <c r="D266" s="5">
        <v>944</v>
      </c>
      <c r="E266" s="5" t="s">
        <v>11</v>
      </c>
      <c r="F266" s="5"/>
      <c r="G266" s="5"/>
    </row>
    <row r="267" spans="1:7" ht="28.5" x14ac:dyDescent="0.2">
      <c r="A267" s="5">
        <v>10173</v>
      </c>
      <c r="B267" s="5" t="s">
        <v>666</v>
      </c>
      <c r="C267" s="5" t="s">
        <v>667</v>
      </c>
      <c r="D267" s="5">
        <v>945</v>
      </c>
      <c r="E267" s="5" t="s">
        <v>11</v>
      </c>
      <c r="F267" s="5"/>
      <c r="G267" s="5"/>
    </row>
    <row r="268" spans="1:7" ht="28.5" x14ac:dyDescent="0.2">
      <c r="A268" s="5">
        <v>10174</v>
      </c>
      <c r="B268" s="5" t="s">
        <v>668</v>
      </c>
      <c r="C268" s="5" t="s">
        <v>669</v>
      </c>
      <c r="D268" s="5">
        <v>946</v>
      </c>
      <c r="E268" s="5" t="s">
        <v>11</v>
      </c>
      <c r="F268" s="5"/>
      <c r="G268" s="5"/>
    </row>
    <row r="269" spans="1:7" ht="28.5" x14ac:dyDescent="0.2">
      <c r="A269" s="5">
        <v>10175</v>
      </c>
      <c r="B269" s="5" t="s">
        <v>670</v>
      </c>
      <c r="C269" s="5" t="s">
        <v>671</v>
      </c>
      <c r="D269" s="5">
        <v>947</v>
      </c>
      <c r="E269" s="5" t="s">
        <v>11</v>
      </c>
      <c r="F269" s="5"/>
      <c r="G269" s="5"/>
    </row>
    <row r="270" spans="1:7" ht="28.5" x14ac:dyDescent="0.2">
      <c r="A270" s="5">
        <v>10176</v>
      </c>
      <c r="B270" s="5" t="s">
        <v>672</v>
      </c>
      <c r="C270" s="5" t="s">
        <v>673</v>
      </c>
      <c r="D270" s="5">
        <v>948</v>
      </c>
      <c r="E270" s="5" t="s">
        <v>11</v>
      </c>
      <c r="F270" s="5"/>
      <c r="G270" s="5"/>
    </row>
    <row r="271" spans="1:7" ht="28.5" x14ac:dyDescent="0.2">
      <c r="A271" s="5">
        <v>10177</v>
      </c>
      <c r="B271" s="5" t="s">
        <v>674</v>
      </c>
      <c r="C271" s="5" t="s">
        <v>675</v>
      </c>
      <c r="D271" s="5">
        <v>949</v>
      </c>
      <c r="E271" s="5" t="s">
        <v>11</v>
      </c>
      <c r="F271" s="5"/>
      <c r="G271" s="5"/>
    </row>
    <row r="272" spans="1:7" ht="28.5" x14ac:dyDescent="0.2">
      <c r="A272" s="5">
        <v>10178</v>
      </c>
      <c r="B272" s="5" t="s">
        <v>676</v>
      </c>
      <c r="C272" s="5" t="s">
        <v>677</v>
      </c>
      <c r="D272" s="5">
        <v>950</v>
      </c>
      <c r="E272" s="5" t="s">
        <v>11</v>
      </c>
      <c r="F272" s="5"/>
      <c r="G272" s="5"/>
    </row>
    <row r="273" spans="1:7" ht="28.5" x14ac:dyDescent="0.2">
      <c r="A273" s="5">
        <v>10179</v>
      </c>
      <c r="B273" s="5" t="s">
        <v>678</v>
      </c>
      <c r="C273" s="5" t="s">
        <v>679</v>
      </c>
      <c r="D273" s="5">
        <v>951</v>
      </c>
      <c r="E273" s="5" t="s">
        <v>11</v>
      </c>
      <c r="F273" s="5"/>
      <c r="G273" s="5"/>
    </row>
    <row r="274" spans="1:7" ht="28.5" x14ac:dyDescent="0.2">
      <c r="A274" s="5">
        <v>10180</v>
      </c>
      <c r="B274" s="5" t="s">
        <v>680</v>
      </c>
      <c r="C274" s="5" t="s">
        <v>681</v>
      </c>
      <c r="D274" s="5">
        <v>952</v>
      </c>
      <c r="E274" s="5" t="s">
        <v>11</v>
      </c>
      <c r="F274" s="5"/>
      <c r="G274" s="5"/>
    </row>
    <row r="275" spans="1:7" ht="28.5" x14ac:dyDescent="0.2">
      <c r="A275" s="5">
        <v>10181</v>
      </c>
      <c r="B275" s="5" t="s">
        <v>682</v>
      </c>
      <c r="C275" s="5" t="s">
        <v>683</v>
      </c>
      <c r="D275" s="5">
        <v>953</v>
      </c>
      <c r="E275" s="5" t="s">
        <v>11</v>
      </c>
      <c r="F275" s="5"/>
      <c r="G275" s="5"/>
    </row>
    <row r="276" spans="1:7" ht="28.5" x14ac:dyDescent="0.2">
      <c r="A276" s="5">
        <v>10182</v>
      </c>
      <c r="B276" s="5" t="s">
        <v>684</v>
      </c>
      <c r="C276" s="5" t="s">
        <v>685</v>
      </c>
      <c r="D276" s="5">
        <v>954</v>
      </c>
      <c r="E276" s="5" t="s">
        <v>11</v>
      </c>
      <c r="F276" s="5"/>
      <c r="G276" s="5"/>
    </row>
    <row r="277" spans="1:7" ht="28.5" x14ac:dyDescent="0.2">
      <c r="A277" s="5">
        <v>10183</v>
      </c>
      <c r="B277" s="5" t="s">
        <v>686</v>
      </c>
      <c r="C277" s="5" t="s">
        <v>687</v>
      </c>
      <c r="D277" s="5">
        <v>955</v>
      </c>
      <c r="E277" s="5" t="s">
        <v>11</v>
      </c>
      <c r="F277" s="5"/>
      <c r="G277" s="5"/>
    </row>
    <row r="278" spans="1:7" ht="28.5" x14ac:dyDescent="0.2">
      <c r="A278" s="5">
        <v>10184</v>
      </c>
      <c r="B278" s="5" t="s">
        <v>688</v>
      </c>
      <c r="C278" s="5" t="s">
        <v>689</v>
      </c>
      <c r="D278" s="5">
        <v>956</v>
      </c>
      <c r="E278" s="5" t="s">
        <v>11</v>
      </c>
      <c r="F278" s="5"/>
      <c r="G278" s="5"/>
    </row>
    <row r="279" spans="1:7" ht="28.5" x14ac:dyDescent="0.2">
      <c r="A279" s="5">
        <v>10185</v>
      </c>
      <c r="B279" s="5" t="s">
        <v>690</v>
      </c>
      <c r="C279" s="5" t="s">
        <v>691</v>
      </c>
      <c r="D279" s="5">
        <v>957</v>
      </c>
      <c r="E279" s="5" t="s">
        <v>11</v>
      </c>
      <c r="F279" s="5"/>
      <c r="G279" s="5"/>
    </row>
    <row r="280" spans="1:7" ht="28.5" x14ac:dyDescent="0.2">
      <c r="A280" s="5">
        <v>10186</v>
      </c>
      <c r="B280" s="5" t="s">
        <v>692</v>
      </c>
      <c r="C280" s="5" t="s">
        <v>693</v>
      </c>
      <c r="D280" s="5">
        <v>958</v>
      </c>
      <c r="E280" s="5" t="s">
        <v>11</v>
      </c>
      <c r="F280" s="5"/>
      <c r="G280" s="5"/>
    </row>
    <row r="281" spans="1:7" ht="28.5" x14ac:dyDescent="0.2">
      <c r="A281" s="5">
        <v>10187</v>
      </c>
      <c r="B281" s="5" t="s">
        <v>694</v>
      </c>
      <c r="C281" s="5" t="s">
        <v>695</v>
      </c>
      <c r="D281" s="5">
        <v>959</v>
      </c>
      <c r="E281" s="5" t="s">
        <v>11</v>
      </c>
      <c r="F281" s="5"/>
      <c r="G281" s="5"/>
    </row>
    <row r="282" spans="1:7" ht="28.5" x14ac:dyDescent="0.2">
      <c r="A282" s="5">
        <v>10188</v>
      </c>
      <c r="B282" s="5" t="s">
        <v>696</v>
      </c>
      <c r="C282" s="5" t="s">
        <v>697</v>
      </c>
      <c r="D282" s="5">
        <v>960</v>
      </c>
      <c r="E282" s="5" t="s">
        <v>11</v>
      </c>
      <c r="F282" s="5"/>
      <c r="G282" s="5"/>
    </row>
    <row r="283" spans="1:7" ht="28.5" x14ac:dyDescent="0.2">
      <c r="A283" s="5">
        <v>10189</v>
      </c>
      <c r="B283" s="5" t="s">
        <v>698</v>
      </c>
      <c r="C283" s="5" t="s">
        <v>699</v>
      </c>
      <c r="D283" s="5">
        <v>961</v>
      </c>
      <c r="E283" s="5" t="s">
        <v>11</v>
      </c>
      <c r="F283" s="5"/>
      <c r="G283" s="5"/>
    </row>
    <row r="284" spans="1:7" ht="28.5" x14ac:dyDescent="0.2">
      <c r="A284" s="5">
        <v>10190</v>
      </c>
      <c r="B284" s="5" t="s">
        <v>700</v>
      </c>
      <c r="C284" s="5" t="s">
        <v>701</v>
      </c>
      <c r="D284" s="5">
        <v>962</v>
      </c>
      <c r="E284" s="5" t="s">
        <v>11</v>
      </c>
      <c r="F284" s="5"/>
      <c r="G284" s="5"/>
    </row>
    <row r="285" spans="1:7" ht="28.5" x14ac:dyDescent="0.2">
      <c r="A285" s="5">
        <v>10191</v>
      </c>
      <c r="B285" s="5" t="s">
        <v>702</v>
      </c>
      <c r="C285" s="5" t="s">
        <v>703</v>
      </c>
      <c r="D285" s="5">
        <v>963</v>
      </c>
      <c r="E285" s="5" t="s">
        <v>11</v>
      </c>
      <c r="F285" s="5"/>
      <c r="G285" s="5"/>
    </row>
    <row r="286" spans="1:7" ht="28.5" x14ac:dyDescent="0.2">
      <c r="A286" s="5">
        <v>10192</v>
      </c>
      <c r="B286" s="5" t="s">
        <v>704</v>
      </c>
      <c r="C286" s="5" t="s">
        <v>705</v>
      </c>
      <c r="D286" s="5">
        <v>964</v>
      </c>
      <c r="E286" s="5" t="s">
        <v>11</v>
      </c>
      <c r="F286" s="5"/>
      <c r="G286" s="5"/>
    </row>
    <row r="287" spans="1:7" ht="28.5" x14ac:dyDescent="0.2">
      <c r="A287" s="5">
        <v>10193</v>
      </c>
      <c r="B287" s="5" t="s">
        <v>706</v>
      </c>
      <c r="C287" s="5" t="s">
        <v>707</v>
      </c>
      <c r="D287" s="5">
        <v>965</v>
      </c>
      <c r="E287" s="5" t="s">
        <v>11</v>
      </c>
      <c r="F287" s="5"/>
      <c r="G287" s="5"/>
    </row>
    <row r="288" spans="1:7" ht="28.5" x14ac:dyDescent="0.2">
      <c r="A288" s="5">
        <v>10194</v>
      </c>
      <c r="B288" s="5" t="s">
        <v>708</v>
      </c>
      <c r="C288" s="5" t="s">
        <v>709</v>
      </c>
      <c r="D288" s="5">
        <v>966</v>
      </c>
      <c r="E288" s="5" t="s">
        <v>11</v>
      </c>
      <c r="F288" s="5"/>
      <c r="G288" s="5"/>
    </row>
    <row r="289" spans="1:7" ht="28.5" x14ac:dyDescent="0.2">
      <c r="A289" s="5">
        <v>10195</v>
      </c>
      <c r="B289" s="5" t="s">
        <v>710</v>
      </c>
      <c r="C289" s="5" t="s">
        <v>711</v>
      </c>
      <c r="D289" s="5">
        <v>967</v>
      </c>
      <c r="E289" s="5" t="s">
        <v>11</v>
      </c>
      <c r="F289" s="5"/>
      <c r="G289" s="5"/>
    </row>
    <row r="290" spans="1:7" ht="28.5" x14ac:dyDescent="0.2">
      <c r="A290" s="5">
        <v>10196</v>
      </c>
      <c r="B290" s="5" t="s">
        <v>712</v>
      </c>
      <c r="C290" s="5" t="s">
        <v>713</v>
      </c>
      <c r="D290" s="5">
        <v>968</v>
      </c>
      <c r="E290" s="5" t="s">
        <v>11</v>
      </c>
      <c r="F290" s="5"/>
      <c r="G290" s="5"/>
    </row>
    <row r="291" spans="1:7" ht="28.5" x14ac:dyDescent="0.2">
      <c r="A291" s="5">
        <v>10197</v>
      </c>
      <c r="B291" s="5" t="s">
        <v>714</v>
      </c>
      <c r="C291" s="5" t="s">
        <v>715</v>
      </c>
      <c r="D291" s="5">
        <v>969</v>
      </c>
      <c r="E291" s="5" t="s">
        <v>11</v>
      </c>
      <c r="F291" s="5"/>
      <c r="G291" s="5"/>
    </row>
    <row r="292" spans="1:7" ht="28.5" x14ac:dyDescent="0.2">
      <c r="A292" s="5">
        <v>10198</v>
      </c>
      <c r="B292" s="5" t="s">
        <v>716</v>
      </c>
      <c r="C292" s="5" t="s">
        <v>717</v>
      </c>
      <c r="D292" s="5">
        <v>970</v>
      </c>
      <c r="E292" s="5" t="s">
        <v>11</v>
      </c>
      <c r="F292" s="5"/>
      <c r="G292" s="5"/>
    </row>
    <row r="293" spans="1:7" ht="28.5" x14ac:dyDescent="0.2">
      <c r="A293" s="5">
        <v>10199</v>
      </c>
      <c r="B293" s="5" t="s">
        <v>718</v>
      </c>
      <c r="C293" s="5" t="s">
        <v>719</v>
      </c>
      <c r="D293" s="5">
        <v>971</v>
      </c>
      <c r="E293" s="5" t="s">
        <v>11</v>
      </c>
      <c r="F293" s="5"/>
      <c r="G293" s="5"/>
    </row>
    <row r="294" spans="1:7" ht="28.5" x14ac:dyDescent="0.2">
      <c r="A294" s="5">
        <v>10200</v>
      </c>
      <c r="B294" s="5" t="s">
        <v>720</v>
      </c>
      <c r="C294" s="5" t="s">
        <v>721</v>
      </c>
      <c r="D294" s="5">
        <v>972</v>
      </c>
      <c r="E294" s="5" t="s">
        <v>11</v>
      </c>
      <c r="F294" s="5"/>
      <c r="G294" s="5"/>
    </row>
    <row r="295" spans="1:7" ht="28.5" x14ac:dyDescent="0.2">
      <c r="A295" s="5">
        <v>10201</v>
      </c>
      <c r="B295" s="5" t="s">
        <v>722</v>
      </c>
      <c r="C295" s="5" t="s">
        <v>723</v>
      </c>
      <c r="D295" s="5">
        <v>973</v>
      </c>
      <c r="E295" s="5" t="s">
        <v>11</v>
      </c>
      <c r="F295" s="5"/>
      <c r="G295" s="5"/>
    </row>
    <row r="296" spans="1:7" ht="28.5" x14ac:dyDescent="0.2">
      <c r="A296" s="5">
        <v>10202</v>
      </c>
      <c r="B296" s="5" t="s">
        <v>724</v>
      </c>
      <c r="C296" s="5" t="s">
        <v>725</v>
      </c>
      <c r="D296" s="5">
        <v>974</v>
      </c>
      <c r="E296" s="5" t="s">
        <v>11</v>
      </c>
      <c r="F296" s="5"/>
      <c r="G296" s="5"/>
    </row>
    <row r="297" spans="1:7" ht="28.5" x14ac:dyDescent="0.2">
      <c r="A297" s="5">
        <v>10203</v>
      </c>
      <c r="B297" s="5" t="s">
        <v>726</v>
      </c>
      <c r="C297" s="5" t="s">
        <v>727</v>
      </c>
      <c r="D297" s="5">
        <v>975</v>
      </c>
      <c r="E297" s="5" t="s">
        <v>11</v>
      </c>
      <c r="F297" s="5"/>
      <c r="G297" s="5"/>
    </row>
    <row r="298" spans="1:7" ht="28.5" x14ac:dyDescent="0.2">
      <c r="A298" s="5">
        <v>10204</v>
      </c>
      <c r="B298" s="5" t="s">
        <v>728</v>
      </c>
      <c r="C298" s="5" t="s">
        <v>729</v>
      </c>
      <c r="D298" s="5">
        <v>976</v>
      </c>
      <c r="E298" s="5" t="s">
        <v>11</v>
      </c>
      <c r="F298" s="5"/>
      <c r="G298" s="5"/>
    </row>
    <row r="299" spans="1:7" ht="28.5" x14ac:dyDescent="0.2">
      <c r="A299" s="5">
        <v>10205</v>
      </c>
      <c r="B299" s="5" t="s">
        <v>730</v>
      </c>
      <c r="C299" s="5" t="s">
        <v>731</v>
      </c>
      <c r="D299" s="5">
        <v>977</v>
      </c>
      <c r="E299" s="5" t="s">
        <v>11</v>
      </c>
      <c r="F299" s="5"/>
      <c r="G299" s="5"/>
    </row>
    <row r="300" spans="1:7" ht="28.5" x14ac:dyDescent="0.2">
      <c r="A300" s="5">
        <v>10206</v>
      </c>
      <c r="B300" s="5" t="s">
        <v>732</v>
      </c>
      <c r="C300" s="5" t="s">
        <v>733</v>
      </c>
      <c r="D300" s="5">
        <v>978</v>
      </c>
      <c r="E300" s="5" t="s">
        <v>11</v>
      </c>
      <c r="F300" s="5"/>
      <c r="G300" s="5"/>
    </row>
    <row r="301" spans="1:7" ht="28.5" x14ac:dyDescent="0.2">
      <c r="A301" s="5">
        <v>10207</v>
      </c>
      <c r="B301" s="5" t="s">
        <v>734</v>
      </c>
      <c r="C301" s="5" t="s">
        <v>735</v>
      </c>
      <c r="D301" s="5">
        <v>979</v>
      </c>
      <c r="E301" s="5" t="s">
        <v>11</v>
      </c>
      <c r="F301" s="5"/>
      <c r="G301" s="5"/>
    </row>
    <row r="302" spans="1:7" ht="28.5" x14ac:dyDescent="0.2">
      <c r="A302" s="5">
        <v>10208</v>
      </c>
      <c r="B302" s="5" t="s">
        <v>736</v>
      </c>
      <c r="C302" s="5" t="s">
        <v>737</v>
      </c>
      <c r="D302" s="5">
        <v>980</v>
      </c>
      <c r="E302" s="5" t="s">
        <v>11</v>
      </c>
      <c r="F302" s="5"/>
      <c r="G302" s="5"/>
    </row>
    <row r="303" spans="1:7" ht="28.5" x14ac:dyDescent="0.2">
      <c r="A303" s="5">
        <v>10209</v>
      </c>
      <c r="B303" s="5" t="s">
        <v>738</v>
      </c>
      <c r="C303" s="5" t="s">
        <v>739</v>
      </c>
      <c r="D303" s="5">
        <v>981</v>
      </c>
      <c r="E303" s="5" t="s">
        <v>11</v>
      </c>
      <c r="F303" s="5"/>
      <c r="G303" s="5"/>
    </row>
    <row r="304" spans="1:7" ht="28.5" x14ac:dyDescent="0.2">
      <c r="A304" s="5">
        <v>10210</v>
      </c>
      <c r="B304" s="5" t="s">
        <v>740</v>
      </c>
      <c r="C304" s="5" t="s">
        <v>741</v>
      </c>
      <c r="D304" s="5">
        <v>982</v>
      </c>
      <c r="E304" s="5" t="s">
        <v>11</v>
      </c>
      <c r="F304" s="5"/>
      <c r="G304" s="5"/>
    </row>
    <row r="305" spans="1:7" ht="28.5" x14ac:dyDescent="0.2">
      <c r="A305" s="5">
        <v>10211</v>
      </c>
      <c r="B305" s="5" t="s">
        <v>742</v>
      </c>
      <c r="C305" s="5" t="s">
        <v>743</v>
      </c>
      <c r="D305" s="5">
        <v>983</v>
      </c>
      <c r="E305" s="5" t="s">
        <v>11</v>
      </c>
      <c r="F305" s="5"/>
      <c r="G305" s="5"/>
    </row>
    <row r="306" spans="1:7" ht="28.5" x14ac:dyDescent="0.2">
      <c r="A306" s="5">
        <v>10212</v>
      </c>
      <c r="B306" s="5" t="s">
        <v>744</v>
      </c>
      <c r="C306" s="5" t="s">
        <v>745</v>
      </c>
      <c r="D306" s="5">
        <v>984</v>
      </c>
      <c r="E306" s="5" t="s">
        <v>11</v>
      </c>
      <c r="F306" s="5"/>
      <c r="G306" s="5"/>
    </row>
    <row r="307" spans="1:7" ht="28.5" x14ac:dyDescent="0.2">
      <c r="A307" s="5">
        <v>10213</v>
      </c>
      <c r="B307" s="5" t="s">
        <v>746</v>
      </c>
      <c r="C307" s="5" t="s">
        <v>747</v>
      </c>
      <c r="D307" s="5">
        <v>985</v>
      </c>
      <c r="E307" s="5" t="s">
        <v>11</v>
      </c>
      <c r="F307" s="5"/>
      <c r="G307" s="5"/>
    </row>
    <row r="308" spans="1:7" ht="28.5" x14ac:dyDescent="0.2">
      <c r="A308" s="5">
        <v>10214</v>
      </c>
      <c r="B308" s="5" t="s">
        <v>748</v>
      </c>
      <c r="C308" s="5" t="s">
        <v>749</v>
      </c>
      <c r="D308" s="5">
        <v>986</v>
      </c>
      <c r="E308" s="5" t="s">
        <v>11</v>
      </c>
      <c r="F308" s="5"/>
      <c r="G308" s="5"/>
    </row>
    <row r="309" spans="1:7" ht="28.5" x14ac:dyDescent="0.2">
      <c r="A309" s="5">
        <v>10215</v>
      </c>
      <c r="B309" s="5" t="s">
        <v>750</v>
      </c>
      <c r="C309" s="5" t="s">
        <v>751</v>
      </c>
      <c r="D309" s="5">
        <v>987</v>
      </c>
      <c r="E309" s="5" t="s">
        <v>11</v>
      </c>
      <c r="F309" s="5"/>
      <c r="G309" s="5"/>
    </row>
    <row r="310" spans="1:7" ht="28.5" x14ac:dyDescent="0.2">
      <c r="A310" s="5">
        <v>10216</v>
      </c>
      <c r="B310" s="5" t="s">
        <v>752</v>
      </c>
      <c r="C310" s="5" t="s">
        <v>753</v>
      </c>
      <c r="D310" s="5">
        <v>988</v>
      </c>
      <c r="E310" s="5" t="s">
        <v>11</v>
      </c>
      <c r="F310" s="5"/>
      <c r="G310" s="5"/>
    </row>
    <row r="311" spans="1:7" ht="28.5" x14ac:dyDescent="0.2">
      <c r="A311" s="5">
        <v>10217</v>
      </c>
      <c r="B311" s="5" t="s">
        <v>754</v>
      </c>
      <c r="C311" s="5" t="s">
        <v>755</v>
      </c>
      <c r="D311" s="5">
        <v>989</v>
      </c>
      <c r="E311" s="5" t="s">
        <v>11</v>
      </c>
      <c r="F311" s="5"/>
      <c r="G311" s="5"/>
    </row>
    <row r="312" spans="1:7" ht="28.5" x14ac:dyDescent="0.2">
      <c r="A312" s="5">
        <v>10218</v>
      </c>
      <c r="B312" s="5" t="s">
        <v>756</v>
      </c>
      <c r="C312" s="5" t="s">
        <v>757</v>
      </c>
      <c r="D312" s="5">
        <v>990</v>
      </c>
      <c r="E312" s="5" t="s">
        <v>11</v>
      </c>
      <c r="F312" s="5"/>
      <c r="G312" s="5"/>
    </row>
    <row r="313" spans="1:7" ht="28.5" x14ac:dyDescent="0.2">
      <c r="A313" s="5">
        <v>10219</v>
      </c>
      <c r="B313" s="5" t="s">
        <v>758</v>
      </c>
      <c r="C313" s="5" t="s">
        <v>759</v>
      </c>
      <c r="D313" s="5">
        <v>991</v>
      </c>
      <c r="E313" s="5" t="s">
        <v>11</v>
      </c>
      <c r="F313" s="5"/>
      <c r="G313" s="5"/>
    </row>
    <row r="314" spans="1:7" ht="28.5" x14ac:dyDescent="0.2">
      <c r="A314" s="5">
        <v>10220</v>
      </c>
      <c r="B314" s="5" t="s">
        <v>760</v>
      </c>
      <c r="C314" s="5" t="s">
        <v>761</v>
      </c>
      <c r="D314" s="5">
        <v>992</v>
      </c>
      <c r="E314" s="5" t="s">
        <v>11</v>
      </c>
      <c r="F314" s="5"/>
      <c r="G314" s="5"/>
    </row>
    <row r="315" spans="1:7" ht="28.5" x14ac:dyDescent="0.2">
      <c r="A315" s="5">
        <v>10221</v>
      </c>
      <c r="B315" s="5" t="s">
        <v>762</v>
      </c>
      <c r="C315" s="5" t="s">
        <v>763</v>
      </c>
      <c r="D315" s="5">
        <v>993</v>
      </c>
      <c r="E315" s="5" t="s">
        <v>11</v>
      </c>
      <c r="F315" s="5"/>
      <c r="G315" s="5"/>
    </row>
    <row r="316" spans="1:7" ht="28.5" x14ac:dyDescent="0.2">
      <c r="A316" s="5">
        <v>10222</v>
      </c>
      <c r="B316" s="5" t="s">
        <v>764</v>
      </c>
      <c r="C316" s="5" t="s">
        <v>765</v>
      </c>
      <c r="D316" s="5">
        <v>994</v>
      </c>
      <c r="E316" s="5" t="s">
        <v>11</v>
      </c>
      <c r="F316" s="5"/>
      <c r="G316" s="5"/>
    </row>
    <row r="317" spans="1:7" ht="28.5" x14ac:dyDescent="0.2">
      <c r="A317" s="5">
        <v>10223</v>
      </c>
      <c r="B317" s="5" t="s">
        <v>766</v>
      </c>
      <c r="C317" s="5" t="s">
        <v>767</v>
      </c>
      <c r="D317" s="5">
        <v>995</v>
      </c>
      <c r="E317" s="5" t="s">
        <v>11</v>
      </c>
      <c r="F317" s="5"/>
      <c r="G317" s="5"/>
    </row>
    <row r="318" spans="1:7" ht="28.5" x14ac:dyDescent="0.2">
      <c r="A318" s="5">
        <v>10224</v>
      </c>
      <c r="B318" s="5" t="s">
        <v>768</v>
      </c>
      <c r="C318" s="5" t="s">
        <v>769</v>
      </c>
      <c r="D318" s="5">
        <v>996</v>
      </c>
      <c r="E318" s="5" t="s">
        <v>11</v>
      </c>
      <c r="F318" s="5"/>
      <c r="G318" s="5"/>
    </row>
    <row r="319" spans="1:7" ht="28.5" x14ac:dyDescent="0.2">
      <c r="A319" s="5">
        <v>10225</v>
      </c>
      <c r="B319" s="5" t="s">
        <v>770</v>
      </c>
      <c r="C319" s="5" t="s">
        <v>771</v>
      </c>
      <c r="D319" s="5">
        <v>997</v>
      </c>
      <c r="E319" s="5" t="s">
        <v>11</v>
      </c>
      <c r="F319" s="5"/>
      <c r="G319" s="5"/>
    </row>
    <row r="320" spans="1:7" ht="28.5" x14ac:dyDescent="0.2">
      <c r="A320" s="5">
        <v>10226</v>
      </c>
      <c r="B320" s="5" t="s">
        <v>772</v>
      </c>
      <c r="C320" s="5" t="s">
        <v>773</v>
      </c>
      <c r="D320" s="5">
        <v>998</v>
      </c>
      <c r="E320" s="5" t="s">
        <v>11</v>
      </c>
      <c r="F320" s="5"/>
      <c r="G320" s="5"/>
    </row>
    <row r="321" spans="1:7" ht="28.5" x14ac:dyDescent="0.2">
      <c r="A321" s="5">
        <v>10227</v>
      </c>
      <c r="B321" s="5" t="s">
        <v>774</v>
      </c>
      <c r="C321" s="5" t="s">
        <v>775</v>
      </c>
      <c r="D321" s="5">
        <v>999</v>
      </c>
      <c r="E321" s="5" t="s">
        <v>11</v>
      </c>
      <c r="F321" s="5"/>
      <c r="G321" s="5"/>
    </row>
    <row r="322" spans="1:7" x14ac:dyDescent="0.2">
      <c r="A322" s="5">
        <v>10995</v>
      </c>
      <c r="C322" s="5" t="s">
        <v>215</v>
      </c>
      <c r="D322" s="5">
        <v>1108</v>
      </c>
      <c r="E322" s="5" t="s">
        <v>11</v>
      </c>
    </row>
    <row r="323" spans="1:7" x14ac:dyDescent="0.2">
      <c r="A323" s="5">
        <v>10997</v>
      </c>
      <c r="C323" t="s">
        <v>798</v>
      </c>
      <c r="D323" s="5">
        <v>1109</v>
      </c>
      <c r="E323" s="5" t="s">
        <v>11</v>
      </c>
    </row>
    <row r="324" spans="1:7" x14ac:dyDescent="0.2">
      <c r="A324" s="5">
        <v>10264</v>
      </c>
      <c r="C324" t="s">
        <v>287</v>
      </c>
      <c r="D324" s="5">
        <v>1110</v>
      </c>
      <c r="E324" s="5" t="s">
        <v>11</v>
      </c>
    </row>
  </sheetData>
  <autoFilter ref="A1:G321" xr:uid="{00000000-0001-0000-0000-000000000000}">
    <sortState xmlns:xlrd2="http://schemas.microsoft.com/office/spreadsheetml/2017/richdata2" ref="A2:G321">
      <sortCondition ref="B1:B3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Invoices</vt:lpstr>
      <vt:lpstr>Invoices (2)</vt:lpstr>
      <vt:lpstr>Invoices Import 2024</vt:lpstr>
      <vt:lpstr>Invoices Import 12-2023</vt:lpstr>
      <vt:lpstr>Customers VS CC</vt:lpstr>
      <vt:lpstr>CC Odoo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2024-02-29T09:29:44Z</dcterms:created>
  <dcterms:modified xsi:type="dcterms:W3CDTF">2024-03-10T14:17:55Z</dcterms:modified>
</cp:coreProperties>
</file>