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2.xml" ContentType="application/vnd.ms-excel.documenttasks+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ocumenttasks/documenttask3.xml" ContentType="application/vnd.ms-excel.documenttasks+xml"/>
  <Override PartName="/xl/comments8.xml" ContentType="application/vnd.openxmlformats-officedocument.spreadsheetml.comments+xml"/>
  <Override PartName="/xl/threadedComments/threadedComment8.xml" ContentType="application/vnd.ms-excel.threadedcomments+xml"/>
  <Override PartName="/xl/documenttasks/documenttask4.xml" ContentType="application/vnd.ms-excel.documenttasks+xml"/>
  <Override PartName="/xl/comments9.xml" ContentType="application/vnd.openxmlformats-officedocument.spreadsheetml.comments+xml"/>
  <Override PartName="/xl/threadedComments/threadedComment9.xml" ContentType="application/vnd.ms-excel.threadedcomments+xml"/>
  <Override PartName="/xl/documenttasks/documenttask5.xml" ContentType="application/vnd.ms-excel.documenttask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updateLinks="always"/>
  <mc:AlternateContent xmlns:mc="http://schemas.openxmlformats.org/markup-compatibility/2006">
    <mc:Choice Requires="x15">
      <x15ac:absPath xmlns:x15ac="http://schemas.microsoft.com/office/spreadsheetml/2010/11/ac" url="https://enelcom.sharepoint.com/sites/FSRE0080/REN_GRE_PROC_SOLAR/Documents/PROGETTI/ITALY/ITALY-PONTESTURA-2025/5_BOP/Offerte 12-06/"/>
    </mc:Choice>
  </mc:AlternateContent>
  <xr:revisionPtr revIDLastSave="19" documentId="13_ncr:1_{4B68B233-5642-414C-836F-CE6A35A1695D}" xr6:coauthVersionLast="47" xr6:coauthVersionMax="47" xr10:uidLastSave="{1147D536-A901-416A-8405-DB4B3AD6FE0C}"/>
  <bookViews>
    <workbookView xWindow="-28920" yWindow="-120" windowWidth="29040" windowHeight="15720" tabRatio="905" firstSheet="1" activeTab="1" xr2:uid="{00000000-000D-0000-FFFF-FFFF00000000}"/>
  </bookViews>
  <sheets>
    <sheet name="Index" sheetId="31" state="hidden" r:id="rId1"/>
    <sheet name="Summary" sheetId="32" r:id="rId2"/>
    <sheet name="Per AB" sheetId="1" state="hidden" r:id="rId3"/>
    <sheet name="Miscellaneous" sheetId="43" r:id="rId4"/>
    <sheet name="O&amp;M building" sheetId="45" state="hidden" r:id="rId5"/>
    <sheet name="Foglio1" sheetId="42" state="hidden" r:id="rId6"/>
    <sheet name="Design" sheetId="7" state="hidden" r:id="rId7"/>
    <sheet name="Solar-BOP" sheetId="39" state="hidden" r:id="rId8"/>
    <sheet name="SiteCamp" sheetId="11" state="hidden" r:id="rId9"/>
    <sheet name="Personnel" sheetId="12" state="hidden" r:id="rId10"/>
    <sheet name="HSE" sheetId="47" state="hidden" r:id="rId11"/>
    <sheet name="Commissioning" sheetId="16" state="hidden" r:id="rId12"/>
    <sheet name="EMBOP_CI" sheetId="41" state="hidden" r:id="rId13"/>
    <sheet name="EMBOP-CI_ITA" sheetId="36" state="hidden" r:id="rId14"/>
    <sheet name="EMBOP-SI_ITA" sheetId="37" state="hidden" r:id="rId15"/>
    <sheet name="Civil Works" sheetId="20" r:id="rId16"/>
    <sheet name="ACCESS ROADS" sheetId="27" r:id="rId17"/>
    <sheet name="Env Works" sheetId="28" state="hidden" r:id="rId18"/>
    <sheet name="EMBOP_SI" sheetId="58" r:id="rId19"/>
    <sheet name="EMBOP-TRK Install." sheetId="25" r:id="rId20"/>
    <sheet name="Tracker Supply" sheetId="35" state="hidden" r:id="rId21"/>
    <sheet name="FX Supply" sheetId="34" state="hidden" r:id="rId22"/>
    <sheet name="Ex Tracker supply" sheetId="24" state="hidden" r:id="rId23"/>
    <sheet name="SI Supply" sheetId="55" state="hidden" r:id="rId24"/>
    <sheet name="PCU Supply" sheetId="56" state="hidden" r:id="rId25"/>
    <sheet name="EMBOP-FX Install." sheetId="48" state="hidden" r:id="rId26"/>
    <sheet name="TC Supply" sheetId="57" state="hidden" r:id="rId27"/>
    <sheet name="Process_OLD" sheetId="9" state="hidden" r:id="rId28"/>
    <sheet name="Process" sheetId="51" state="hidden" r:id="rId29"/>
    <sheet name="Spare Parts" sheetId="50" r:id="rId30"/>
    <sheet name="HSE (ITA ESP)" sheetId="46" r:id="rId31"/>
    <sheet name="SUS" sheetId="49" r:id="rId32"/>
    <sheet name="Security" sheetId="59" r:id="rId33"/>
    <sheet name="Reference documents" sheetId="40" r:id="rId34"/>
    <sheet name="Labour rates-Mach rental rates" sheetId="21" r:id="rId35"/>
  </sheets>
  <externalReferences>
    <externalReference r:id="rId36"/>
    <externalReference r:id="rId37"/>
    <externalReference r:id="rId38"/>
  </externalReferences>
  <definedNames>
    <definedName name="__123Graph_A" localSheetId="12" hidden="1">#REF!</definedName>
    <definedName name="__123Graph_A" localSheetId="18" hidden="1">EMBOP_SI!#REF!</definedName>
    <definedName name="__123Graph_A" localSheetId="19" hidden="1">#REF!</definedName>
    <definedName name="__123Graph_A" localSheetId="22" hidden="1">#REF!</definedName>
    <definedName name="__123Graph_A" localSheetId="10" hidden="1">#REF!</definedName>
    <definedName name="__123Graph_A" localSheetId="30" hidden="1">#REF!</definedName>
    <definedName name="__123Graph_A" localSheetId="0" hidden="1">#REF!</definedName>
    <definedName name="__123Graph_A" localSheetId="4" hidden="1">#REF!</definedName>
    <definedName name="__123Graph_A" localSheetId="28" hidden="1">#REF!</definedName>
    <definedName name="__123Graph_A" localSheetId="7" hidden="1">#REF!</definedName>
    <definedName name="__123Graph_A" localSheetId="29" hidden="1">#REF!</definedName>
    <definedName name="__123Graph_A" localSheetId="1" hidden="1">#REF!</definedName>
    <definedName name="__123Graph_A" localSheetId="31" hidden="1">#REF!</definedName>
    <definedName name="__123Graph_A" hidden="1">#REF!</definedName>
    <definedName name="__123Graph_ACURRENT" localSheetId="12" hidden="1">#REF!</definedName>
    <definedName name="__123Graph_ACURRENT" localSheetId="18" hidden="1">EMBOP_SI!#REF!</definedName>
    <definedName name="__123Graph_ACURRENT" localSheetId="22" hidden="1">#REF!</definedName>
    <definedName name="__123Graph_ACURRENT" localSheetId="10" hidden="1">#REF!</definedName>
    <definedName name="__123Graph_ACURRENT" localSheetId="30" hidden="1">#REF!</definedName>
    <definedName name="__123Graph_ACURRENT" localSheetId="3" hidden="1">#REF!</definedName>
    <definedName name="__123Graph_ACURRENT" localSheetId="4" hidden="1">#REF!</definedName>
    <definedName name="__123Graph_ACURRENT" localSheetId="28" hidden="1">#REF!</definedName>
    <definedName name="__123Graph_ACURRENT" localSheetId="33" hidden="1">'Reference documents'!#REF!</definedName>
    <definedName name="__123Graph_ACURRENT" localSheetId="7" hidden="1">#REF!</definedName>
    <definedName name="__123Graph_ACURRENT" localSheetId="29" hidden="1">#REF!</definedName>
    <definedName name="__123Graph_ACURRENT" localSheetId="31" hidden="1">#REF!</definedName>
    <definedName name="__123Graph_ACURRENT" hidden="1">#REF!</definedName>
    <definedName name="__123Graph_B" localSheetId="12" hidden="1">#REF!</definedName>
    <definedName name="__123Graph_B" localSheetId="18" hidden="1">EMBOP_SI!#REF!</definedName>
    <definedName name="__123Graph_B" localSheetId="22" hidden="1">#REF!</definedName>
    <definedName name="__123Graph_B" localSheetId="10" hidden="1">#REF!</definedName>
    <definedName name="__123Graph_B" localSheetId="30" hidden="1">#REF!</definedName>
    <definedName name="__123Graph_B" localSheetId="3" hidden="1">#REF!</definedName>
    <definedName name="__123Graph_B" localSheetId="4" hidden="1">#REF!</definedName>
    <definedName name="__123Graph_B" localSheetId="28" hidden="1">#REF!</definedName>
    <definedName name="__123Graph_B" localSheetId="33" hidden="1">'Reference documents'!#REF!</definedName>
    <definedName name="__123Graph_B" localSheetId="7" hidden="1">#REF!</definedName>
    <definedName name="__123Graph_B" localSheetId="29" hidden="1">#REF!</definedName>
    <definedName name="__123Graph_B" localSheetId="31" hidden="1">#REF!</definedName>
    <definedName name="__123Graph_B" hidden="1">#REF!</definedName>
    <definedName name="__123Graph_BCURRENT" localSheetId="10" hidden="1">#REF!</definedName>
    <definedName name="__123Graph_BCURRENT" localSheetId="30" hidden="1">#REF!</definedName>
    <definedName name="__123Graph_BCURRENT" localSheetId="3" hidden="1">#REF!</definedName>
    <definedName name="__123Graph_BCURRENT" localSheetId="4" hidden="1">#REF!</definedName>
    <definedName name="__123Graph_BCURRENT" localSheetId="28" hidden="1">#REF!</definedName>
    <definedName name="__123Graph_BCURRENT" localSheetId="33" hidden="1">'Reference documents'!#REF!</definedName>
    <definedName name="__123Graph_BCURRENT" localSheetId="29" hidden="1">#REF!</definedName>
    <definedName name="__123Graph_BCURRENT" localSheetId="31" hidden="1">#REF!</definedName>
    <definedName name="__123Graph_BCURRENT" hidden="1">#REF!</definedName>
    <definedName name="__123Graph_X" localSheetId="10" hidden="1">#REF!</definedName>
    <definedName name="__123Graph_X" localSheetId="30" hidden="1">#REF!</definedName>
    <definedName name="__123Graph_X" localSheetId="3" hidden="1">#REF!</definedName>
    <definedName name="__123Graph_X" localSheetId="4" hidden="1">#REF!</definedName>
    <definedName name="__123Graph_X" localSheetId="28" hidden="1">#REF!</definedName>
    <definedName name="__123Graph_X" localSheetId="33" hidden="1">'Reference documents'!#REF!</definedName>
    <definedName name="__123Graph_X" localSheetId="29" hidden="1">#REF!</definedName>
    <definedName name="__123Graph_X" localSheetId="31" hidden="1">#REF!</definedName>
    <definedName name="__123Graph_X" hidden="1">#REF!</definedName>
    <definedName name="__123Graph_XCURRENT" localSheetId="10" hidden="1">#REF!</definedName>
    <definedName name="__123Graph_XCURRENT" localSheetId="30" hidden="1">#REF!</definedName>
    <definedName name="__123Graph_XCURRENT" localSheetId="3" hidden="1">#REF!</definedName>
    <definedName name="__123Graph_XCURRENT" localSheetId="4" hidden="1">#REF!</definedName>
    <definedName name="__123Graph_XCURRENT" localSheetId="28" hidden="1">#REF!</definedName>
    <definedName name="__123Graph_XCURRENT" hidden="1">#REF!</definedName>
    <definedName name="__cp92000" localSheetId="12" hidden="1">{#N/A,#N/A,TRUE,"Caps1-5";#N/A,#N/A,TRUE,"Cap6";#N/A,#N/A,TRUE,"Caps7-8";#N/A,#N/A,TRUE,"Cap9-Resumo";#N/A,#N/A,TRUE,"Cap9-Det-2000";#N/A,#N/A,TRUE,"Cap9-Det-2001";#N/A,#N/A,TRUE,"Caps10-11"}</definedName>
    <definedName name="__cp92000" localSheetId="18" hidden="1">{#N/A,#N/A,TRUE,"Caps1-5";#N/A,#N/A,TRUE,"Cap6";#N/A,#N/A,TRUE,"Caps7-8";#N/A,#N/A,TRUE,"Cap9-Resumo";#N/A,#N/A,TRUE,"Cap9-Det-2000";#N/A,#N/A,TRUE,"Cap9-Det-2001";#N/A,#N/A,TRUE,"Caps10-11"}</definedName>
    <definedName name="__cp92000" localSheetId="19" hidden="1">{#N/A,#N/A,TRUE,"Caps1-5";#N/A,#N/A,TRUE,"Cap6";#N/A,#N/A,TRUE,"Caps7-8";#N/A,#N/A,TRUE,"Cap9-Resumo";#N/A,#N/A,TRUE,"Cap9-Det-2000";#N/A,#N/A,TRUE,"Cap9-Det-2001";#N/A,#N/A,TRUE,"Caps10-11"}</definedName>
    <definedName name="__cp92000" localSheetId="17" hidden="1">{#N/A,#N/A,TRUE,"Caps1-5";#N/A,#N/A,TRUE,"Cap6";#N/A,#N/A,TRUE,"Caps7-8";#N/A,#N/A,TRUE,"Cap9-Resumo";#N/A,#N/A,TRUE,"Cap9-Det-2000";#N/A,#N/A,TRUE,"Cap9-Det-2001";#N/A,#N/A,TRUE,"Caps10-11"}</definedName>
    <definedName name="__cp92000" localSheetId="22" hidden="1">{#N/A,#N/A,TRUE,"Caps1-5";#N/A,#N/A,TRUE,"Cap6";#N/A,#N/A,TRUE,"Caps7-8";#N/A,#N/A,TRUE,"Cap9-Resumo";#N/A,#N/A,TRUE,"Cap9-Det-2000";#N/A,#N/A,TRUE,"Cap9-Det-2001";#N/A,#N/A,TRUE,"Caps10-11"}</definedName>
    <definedName name="__cp92000" localSheetId="10" hidden="1">{#N/A,#N/A,TRUE,"Caps1-5";#N/A,#N/A,TRUE,"Cap6";#N/A,#N/A,TRUE,"Caps7-8";#N/A,#N/A,TRUE,"Cap9-Resumo";#N/A,#N/A,TRUE,"Cap9-Det-2000";#N/A,#N/A,TRUE,"Cap9-Det-2001";#N/A,#N/A,TRUE,"Caps10-11"}</definedName>
    <definedName name="__cp92000" localSheetId="30" hidden="1">{#N/A,#N/A,TRUE,"Caps1-5";#N/A,#N/A,TRUE,"Cap6";#N/A,#N/A,TRUE,"Caps7-8";#N/A,#N/A,TRUE,"Cap9-Resumo";#N/A,#N/A,TRUE,"Cap9-Det-2000";#N/A,#N/A,TRUE,"Cap9-Det-2001";#N/A,#N/A,TRUE,"Caps10-11"}</definedName>
    <definedName name="__cp92000" localSheetId="0" hidden="1">{#N/A,#N/A,TRUE,"Caps1-5";#N/A,#N/A,TRUE,"Cap6";#N/A,#N/A,TRUE,"Caps7-8";#N/A,#N/A,TRUE,"Cap9-Resumo";#N/A,#N/A,TRUE,"Cap9-Det-2000";#N/A,#N/A,TRUE,"Cap9-Det-2001";#N/A,#N/A,TRUE,"Caps10-11"}</definedName>
    <definedName name="__cp92000" localSheetId="3" hidden="1">{#N/A,#N/A,TRUE,"Caps1-5";#N/A,#N/A,TRUE,"Cap6";#N/A,#N/A,TRUE,"Caps7-8";#N/A,#N/A,TRUE,"Cap9-Resumo";#N/A,#N/A,TRUE,"Cap9-Det-2000";#N/A,#N/A,TRUE,"Cap9-Det-2001";#N/A,#N/A,TRUE,"Caps10-11"}</definedName>
    <definedName name="__cp92000" localSheetId="4" hidden="1">{#N/A,#N/A,TRUE,"Caps1-5";#N/A,#N/A,TRUE,"Cap6";#N/A,#N/A,TRUE,"Caps7-8";#N/A,#N/A,TRUE,"Cap9-Resumo";#N/A,#N/A,TRUE,"Cap9-Det-2000";#N/A,#N/A,TRUE,"Cap9-Det-2001";#N/A,#N/A,TRUE,"Caps10-11"}</definedName>
    <definedName name="__cp92000" localSheetId="28" hidden="1">{#N/A,#N/A,TRUE,"Caps1-5";#N/A,#N/A,TRUE,"Cap6";#N/A,#N/A,TRUE,"Caps7-8";#N/A,#N/A,TRUE,"Cap9-Resumo";#N/A,#N/A,TRUE,"Cap9-Det-2000";#N/A,#N/A,TRUE,"Cap9-Det-2001";#N/A,#N/A,TRUE,"Caps10-11"}</definedName>
    <definedName name="__cp92000" localSheetId="33" hidden="1">{#N/A,#N/A,TRUE,"Caps1-5";#N/A,#N/A,TRUE,"Cap6";#N/A,#N/A,TRUE,"Caps7-8";#N/A,#N/A,TRUE,"Cap9-Resumo";#N/A,#N/A,TRUE,"Cap9-Det-2000";#N/A,#N/A,TRUE,"Cap9-Det-2001";#N/A,#N/A,TRUE,"Caps10-11"}</definedName>
    <definedName name="__cp92000" localSheetId="32" hidden="1">{#N/A,#N/A,TRUE,"Caps1-5";#N/A,#N/A,TRUE,"Cap6";#N/A,#N/A,TRUE,"Caps7-8";#N/A,#N/A,TRUE,"Cap9-Resumo";#N/A,#N/A,TRUE,"Cap9-Det-2000";#N/A,#N/A,TRUE,"Cap9-Det-2001";#N/A,#N/A,TRUE,"Caps10-11"}</definedName>
    <definedName name="__cp92000" localSheetId="7" hidden="1">{#N/A,#N/A,TRUE,"Caps1-5";#N/A,#N/A,TRUE,"Cap6";#N/A,#N/A,TRUE,"Caps7-8";#N/A,#N/A,TRUE,"Cap9-Resumo";#N/A,#N/A,TRUE,"Cap9-Det-2000";#N/A,#N/A,TRUE,"Cap9-Det-2001";#N/A,#N/A,TRUE,"Caps10-11"}</definedName>
    <definedName name="__cp92000" localSheetId="29" hidden="1">{#N/A,#N/A,TRUE,"Caps1-5";#N/A,#N/A,TRUE,"Cap6";#N/A,#N/A,TRUE,"Caps7-8";#N/A,#N/A,TRUE,"Cap9-Resumo";#N/A,#N/A,TRUE,"Cap9-Det-2000";#N/A,#N/A,TRUE,"Cap9-Det-2001";#N/A,#N/A,TRUE,"Caps10-11"}</definedName>
    <definedName name="__cp92000" localSheetId="1" hidden="1">{#N/A,#N/A,TRUE,"Caps1-5";#N/A,#N/A,TRUE,"Cap6";#N/A,#N/A,TRUE,"Caps7-8";#N/A,#N/A,TRUE,"Cap9-Resumo";#N/A,#N/A,TRUE,"Cap9-Det-2000";#N/A,#N/A,TRUE,"Cap9-Det-2001";#N/A,#N/A,TRUE,"Caps10-11"}</definedName>
    <definedName name="__cp92000" localSheetId="31" hidden="1">{#N/A,#N/A,TRUE,"Caps1-5";#N/A,#N/A,TRUE,"Cap6";#N/A,#N/A,TRUE,"Caps7-8";#N/A,#N/A,TRUE,"Cap9-Resumo";#N/A,#N/A,TRUE,"Cap9-Det-2000";#N/A,#N/A,TRUE,"Cap9-Det-2001";#N/A,#N/A,TRUE,"Caps10-11"}</definedName>
    <definedName name="__cp92000" hidden="1">{#N/A,#N/A,TRUE,"Caps1-5";#N/A,#N/A,TRUE,"Cap6";#N/A,#N/A,TRUE,"Caps7-8";#N/A,#N/A,TRUE,"Cap9-Resumo";#N/A,#N/A,TRUE,"Cap9-Det-2000";#N/A,#N/A,TRUE,"Cap9-Det-2001";#N/A,#N/A,TRUE,"Caps10-11"}</definedName>
    <definedName name="__FDS_HYPERLINK_TOGGLE_STATE__" hidden="1">"ON"</definedName>
    <definedName name="_bdm.8E105F6FC5684E589F4F281BEF66075B.edm" hidden="1">#REF!</definedName>
    <definedName name="_cp92000" localSheetId="12" hidden="1">{#N/A,#N/A,TRUE,"Caps1-5";#N/A,#N/A,TRUE,"Cap6";#N/A,#N/A,TRUE,"Caps7-8";#N/A,#N/A,TRUE,"Cap9-Resumo";#N/A,#N/A,TRUE,"Cap9-Det-2000";#N/A,#N/A,TRUE,"Cap9-Det-2001";#N/A,#N/A,TRUE,"Caps10-11"}</definedName>
    <definedName name="_cp92000" localSheetId="18" hidden="1">{#N/A,#N/A,TRUE,"Caps1-5";#N/A,#N/A,TRUE,"Cap6";#N/A,#N/A,TRUE,"Caps7-8";#N/A,#N/A,TRUE,"Cap9-Resumo";#N/A,#N/A,TRUE,"Cap9-Det-2000";#N/A,#N/A,TRUE,"Cap9-Det-2001";#N/A,#N/A,TRUE,"Caps10-11"}</definedName>
    <definedName name="_cp92000" localSheetId="19" hidden="1">{#N/A,#N/A,TRUE,"Caps1-5";#N/A,#N/A,TRUE,"Cap6";#N/A,#N/A,TRUE,"Caps7-8";#N/A,#N/A,TRUE,"Cap9-Resumo";#N/A,#N/A,TRUE,"Cap9-Det-2000";#N/A,#N/A,TRUE,"Cap9-Det-2001";#N/A,#N/A,TRUE,"Caps10-11"}</definedName>
    <definedName name="_cp92000" localSheetId="17" hidden="1">{#N/A,#N/A,TRUE,"Caps1-5";#N/A,#N/A,TRUE,"Cap6";#N/A,#N/A,TRUE,"Caps7-8";#N/A,#N/A,TRUE,"Cap9-Resumo";#N/A,#N/A,TRUE,"Cap9-Det-2000";#N/A,#N/A,TRUE,"Cap9-Det-2001";#N/A,#N/A,TRUE,"Caps10-11"}</definedName>
    <definedName name="_cp92000" localSheetId="22" hidden="1">{#N/A,#N/A,TRUE,"Caps1-5";#N/A,#N/A,TRUE,"Cap6";#N/A,#N/A,TRUE,"Caps7-8";#N/A,#N/A,TRUE,"Cap9-Resumo";#N/A,#N/A,TRUE,"Cap9-Det-2000";#N/A,#N/A,TRUE,"Cap9-Det-2001";#N/A,#N/A,TRUE,"Caps10-11"}</definedName>
    <definedName name="_cp92000" localSheetId="10" hidden="1">{#N/A,#N/A,TRUE,"Caps1-5";#N/A,#N/A,TRUE,"Cap6";#N/A,#N/A,TRUE,"Caps7-8";#N/A,#N/A,TRUE,"Cap9-Resumo";#N/A,#N/A,TRUE,"Cap9-Det-2000";#N/A,#N/A,TRUE,"Cap9-Det-2001";#N/A,#N/A,TRUE,"Caps10-11"}</definedName>
    <definedName name="_cp92000" localSheetId="30" hidden="1">{#N/A,#N/A,TRUE,"Caps1-5";#N/A,#N/A,TRUE,"Cap6";#N/A,#N/A,TRUE,"Caps7-8";#N/A,#N/A,TRUE,"Cap9-Resumo";#N/A,#N/A,TRUE,"Cap9-Det-2000";#N/A,#N/A,TRUE,"Cap9-Det-2001";#N/A,#N/A,TRUE,"Caps10-11"}</definedName>
    <definedName name="_cp92000" localSheetId="0" hidden="1">{#N/A,#N/A,TRUE,"Caps1-5";#N/A,#N/A,TRUE,"Cap6";#N/A,#N/A,TRUE,"Caps7-8";#N/A,#N/A,TRUE,"Cap9-Resumo";#N/A,#N/A,TRUE,"Cap9-Det-2000";#N/A,#N/A,TRUE,"Cap9-Det-2001";#N/A,#N/A,TRUE,"Caps10-11"}</definedName>
    <definedName name="_cp92000" localSheetId="3" hidden="1">{#N/A,#N/A,TRUE,"Caps1-5";#N/A,#N/A,TRUE,"Cap6";#N/A,#N/A,TRUE,"Caps7-8";#N/A,#N/A,TRUE,"Cap9-Resumo";#N/A,#N/A,TRUE,"Cap9-Det-2000";#N/A,#N/A,TRUE,"Cap9-Det-2001";#N/A,#N/A,TRUE,"Caps10-11"}</definedName>
    <definedName name="_cp92000" localSheetId="4" hidden="1">{#N/A,#N/A,TRUE,"Caps1-5";#N/A,#N/A,TRUE,"Cap6";#N/A,#N/A,TRUE,"Caps7-8";#N/A,#N/A,TRUE,"Cap9-Resumo";#N/A,#N/A,TRUE,"Cap9-Det-2000";#N/A,#N/A,TRUE,"Cap9-Det-2001";#N/A,#N/A,TRUE,"Caps10-11"}</definedName>
    <definedName name="_cp92000" localSheetId="28" hidden="1">{#N/A,#N/A,TRUE,"Caps1-5";#N/A,#N/A,TRUE,"Cap6";#N/A,#N/A,TRUE,"Caps7-8";#N/A,#N/A,TRUE,"Cap9-Resumo";#N/A,#N/A,TRUE,"Cap9-Det-2000";#N/A,#N/A,TRUE,"Cap9-Det-2001";#N/A,#N/A,TRUE,"Caps10-11"}</definedName>
    <definedName name="_cp92000" localSheetId="33" hidden="1">{#N/A,#N/A,TRUE,"Caps1-5";#N/A,#N/A,TRUE,"Cap6";#N/A,#N/A,TRUE,"Caps7-8";#N/A,#N/A,TRUE,"Cap9-Resumo";#N/A,#N/A,TRUE,"Cap9-Det-2000";#N/A,#N/A,TRUE,"Cap9-Det-2001";#N/A,#N/A,TRUE,"Caps10-11"}</definedName>
    <definedName name="_cp92000" localSheetId="32" hidden="1">{#N/A,#N/A,TRUE,"Caps1-5";#N/A,#N/A,TRUE,"Cap6";#N/A,#N/A,TRUE,"Caps7-8";#N/A,#N/A,TRUE,"Cap9-Resumo";#N/A,#N/A,TRUE,"Cap9-Det-2000";#N/A,#N/A,TRUE,"Cap9-Det-2001";#N/A,#N/A,TRUE,"Caps10-11"}</definedName>
    <definedName name="_cp92000" localSheetId="7" hidden="1">{#N/A,#N/A,TRUE,"Caps1-5";#N/A,#N/A,TRUE,"Cap6";#N/A,#N/A,TRUE,"Caps7-8";#N/A,#N/A,TRUE,"Cap9-Resumo";#N/A,#N/A,TRUE,"Cap9-Det-2000";#N/A,#N/A,TRUE,"Cap9-Det-2001";#N/A,#N/A,TRUE,"Caps10-11"}</definedName>
    <definedName name="_cp92000" localSheetId="29" hidden="1">{#N/A,#N/A,TRUE,"Caps1-5";#N/A,#N/A,TRUE,"Cap6";#N/A,#N/A,TRUE,"Caps7-8";#N/A,#N/A,TRUE,"Cap9-Resumo";#N/A,#N/A,TRUE,"Cap9-Det-2000";#N/A,#N/A,TRUE,"Cap9-Det-2001";#N/A,#N/A,TRUE,"Caps10-11"}</definedName>
    <definedName name="_cp92000" localSheetId="1" hidden="1">{#N/A,#N/A,TRUE,"Caps1-5";#N/A,#N/A,TRUE,"Cap6";#N/A,#N/A,TRUE,"Caps7-8";#N/A,#N/A,TRUE,"Cap9-Resumo";#N/A,#N/A,TRUE,"Cap9-Det-2000";#N/A,#N/A,TRUE,"Cap9-Det-2001";#N/A,#N/A,TRUE,"Caps10-11"}</definedName>
    <definedName name="_cp92000" localSheetId="31" hidden="1">{#N/A,#N/A,TRUE,"Caps1-5";#N/A,#N/A,TRUE,"Cap6";#N/A,#N/A,TRUE,"Caps7-8";#N/A,#N/A,TRUE,"Cap9-Resumo";#N/A,#N/A,TRUE,"Cap9-Det-2000";#N/A,#N/A,TRUE,"Cap9-Det-2001";#N/A,#N/A,TRUE,"Caps10-11"}</definedName>
    <definedName name="_cp92000" hidden="1">{#N/A,#N/A,TRUE,"Caps1-5";#N/A,#N/A,TRUE,"Cap6";#N/A,#N/A,TRUE,"Caps7-8";#N/A,#N/A,TRUE,"Cap9-Resumo";#N/A,#N/A,TRUE,"Cap9-Det-2000";#N/A,#N/A,TRUE,"Cap9-Det-2001";#N/A,#N/A,TRUE,"Caps10-11"}</definedName>
    <definedName name="_fhf2" localSheetId="12" hidden="1">{#N/A,#N/A,FALSE,"CA";#N/A,#N/A,FALSE,"CN";#N/A,#N/A,FALSE,"Inv";#N/A,#N/A,FALSE,"Inv Acc";"Miguel_balance",#N/A,FALSE,"Bal";#N/A,#N/A,FALSE,"Plantilla";#N/A,#N/A,FALSE,"CA (2)";#N/A,#N/A,FALSE,"CN (2)"}</definedName>
    <definedName name="_fhf2" localSheetId="18" hidden="1">{#N/A,#N/A,FALSE,"CA";#N/A,#N/A,FALSE,"CN";#N/A,#N/A,FALSE,"Inv";#N/A,#N/A,FALSE,"Inv Acc";"Miguel_balance",#N/A,FALSE,"Bal";#N/A,#N/A,FALSE,"Plantilla";#N/A,#N/A,FALSE,"CA (2)";#N/A,#N/A,FALSE,"CN (2)"}</definedName>
    <definedName name="_fhf2" localSheetId="19" hidden="1">{#N/A,#N/A,FALSE,"CA";#N/A,#N/A,FALSE,"CN";#N/A,#N/A,FALSE,"Inv";#N/A,#N/A,FALSE,"Inv Acc";"Miguel_balance",#N/A,FALSE,"Bal";#N/A,#N/A,FALSE,"Plantilla";#N/A,#N/A,FALSE,"CA (2)";#N/A,#N/A,FALSE,"CN (2)"}</definedName>
    <definedName name="_fhf2" localSheetId="17" hidden="1">{#N/A,#N/A,FALSE,"CA";#N/A,#N/A,FALSE,"CN";#N/A,#N/A,FALSE,"Inv";#N/A,#N/A,FALSE,"Inv Acc";"Miguel_balance",#N/A,FALSE,"Bal";#N/A,#N/A,FALSE,"Plantilla";#N/A,#N/A,FALSE,"CA (2)";#N/A,#N/A,FALSE,"CN (2)"}</definedName>
    <definedName name="_fhf2" localSheetId="22" hidden="1">{#N/A,#N/A,FALSE,"CA";#N/A,#N/A,FALSE,"CN";#N/A,#N/A,FALSE,"Inv";#N/A,#N/A,FALSE,"Inv Acc";"Miguel_balance",#N/A,FALSE,"Bal";#N/A,#N/A,FALSE,"Plantilla";#N/A,#N/A,FALSE,"CA (2)";#N/A,#N/A,FALSE,"CN (2)"}</definedName>
    <definedName name="_fhf2" localSheetId="10" hidden="1">{#N/A,#N/A,FALSE,"CA";#N/A,#N/A,FALSE,"CN";#N/A,#N/A,FALSE,"Inv";#N/A,#N/A,FALSE,"Inv Acc";"Miguel_balance",#N/A,FALSE,"Bal";#N/A,#N/A,FALSE,"Plantilla";#N/A,#N/A,FALSE,"CA (2)";#N/A,#N/A,FALSE,"CN (2)"}</definedName>
    <definedName name="_fhf2" localSheetId="30" hidden="1">{#N/A,#N/A,FALSE,"CA";#N/A,#N/A,FALSE,"CN";#N/A,#N/A,FALSE,"Inv";#N/A,#N/A,FALSE,"Inv Acc";"Miguel_balance",#N/A,FALSE,"Bal";#N/A,#N/A,FALSE,"Plantilla";#N/A,#N/A,FALSE,"CA (2)";#N/A,#N/A,FALSE,"CN (2)"}</definedName>
    <definedName name="_fhf2" localSheetId="0" hidden="1">{#N/A,#N/A,FALSE,"CA";#N/A,#N/A,FALSE,"CN";#N/A,#N/A,FALSE,"Inv";#N/A,#N/A,FALSE,"Inv Acc";"Miguel_balance",#N/A,FALSE,"Bal";#N/A,#N/A,FALSE,"Plantilla";#N/A,#N/A,FALSE,"CA (2)";#N/A,#N/A,FALSE,"CN (2)"}</definedName>
    <definedName name="_fhf2" localSheetId="3" hidden="1">{#N/A,#N/A,FALSE,"CA";#N/A,#N/A,FALSE,"CN";#N/A,#N/A,FALSE,"Inv";#N/A,#N/A,FALSE,"Inv Acc";"Miguel_balance",#N/A,FALSE,"Bal";#N/A,#N/A,FALSE,"Plantilla";#N/A,#N/A,FALSE,"CA (2)";#N/A,#N/A,FALSE,"CN (2)"}</definedName>
    <definedName name="_fhf2" localSheetId="4" hidden="1">{#N/A,#N/A,FALSE,"CA";#N/A,#N/A,FALSE,"CN";#N/A,#N/A,FALSE,"Inv";#N/A,#N/A,FALSE,"Inv Acc";"Miguel_balance",#N/A,FALSE,"Bal";#N/A,#N/A,FALSE,"Plantilla";#N/A,#N/A,FALSE,"CA (2)";#N/A,#N/A,FALSE,"CN (2)"}</definedName>
    <definedName name="_fhf2" localSheetId="28" hidden="1">{#N/A,#N/A,FALSE,"CA";#N/A,#N/A,FALSE,"CN";#N/A,#N/A,FALSE,"Inv";#N/A,#N/A,FALSE,"Inv Acc";"Miguel_balance",#N/A,FALSE,"Bal";#N/A,#N/A,FALSE,"Plantilla";#N/A,#N/A,FALSE,"CA (2)";#N/A,#N/A,FALSE,"CN (2)"}</definedName>
    <definedName name="_fhf2" localSheetId="33" hidden="1">{#N/A,#N/A,FALSE,"CA";#N/A,#N/A,FALSE,"CN";#N/A,#N/A,FALSE,"Inv";#N/A,#N/A,FALSE,"Inv Acc";"Miguel_balance",#N/A,FALSE,"Bal";#N/A,#N/A,FALSE,"Plantilla";#N/A,#N/A,FALSE,"CA (2)";#N/A,#N/A,FALSE,"CN (2)"}</definedName>
    <definedName name="_fhf2" localSheetId="32" hidden="1">{#N/A,#N/A,FALSE,"CA";#N/A,#N/A,FALSE,"CN";#N/A,#N/A,FALSE,"Inv";#N/A,#N/A,FALSE,"Inv Acc";"Miguel_balance",#N/A,FALSE,"Bal";#N/A,#N/A,FALSE,"Plantilla";#N/A,#N/A,FALSE,"CA (2)";#N/A,#N/A,FALSE,"CN (2)"}</definedName>
    <definedName name="_fhf2" localSheetId="7" hidden="1">{#N/A,#N/A,FALSE,"CA";#N/A,#N/A,FALSE,"CN";#N/A,#N/A,FALSE,"Inv";#N/A,#N/A,FALSE,"Inv Acc";"Miguel_balance",#N/A,FALSE,"Bal";#N/A,#N/A,FALSE,"Plantilla";#N/A,#N/A,FALSE,"CA (2)";#N/A,#N/A,FALSE,"CN (2)"}</definedName>
    <definedName name="_fhf2" localSheetId="29" hidden="1">{#N/A,#N/A,FALSE,"CA";#N/A,#N/A,FALSE,"CN";#N/A,#N/A,FALSE,"Inv";#N/A,#N/A,FALSE,"Inv Acc";"Miguel_balance",#N/A,FALSE,"Bal";#N/A,#N/A,FALSE,"Plantilla";#N/A,#N/A,FALSE,"CA (2)";#N/A,#N/A,FALSE,"CN (2)"}</definedName>
    <definedName name="_fhf2" localSheetId="1" hidden="1">{#N/A,#N/A,FALSE,"CA";#N/A,#N/A,FALSE,"CN";#N/A,#N/A,FALSE,"Inv";#N/A,#N/A,FALSE,"Inv Acc";"Miguel_balance",#N/A,FALSE,"Bal";#N/A,#N/A,FALSE,"Plantilla";#N/A,#N/A,FALSE,"CA (2)";#N/A,#N/A,FALSE,"CN (2)"}</definedName>
    <definedName name="_fhf2" localSheetId="31" hidden="1">{#N/A,#N/A,FALSE,"CA";#N/A,#N/A,FALSE,"CN";#N/A,#N/A,FALSE,"Inv";#N/A,#N/A,FALSE,"Inv Acc";"Miguel_balance",#N/A,FALSE,"Bal";#N/A,#N/A,FALSE,"Plantilla";#N/A,#N/A,FALSE,"CA (2)";#N/A,#N/A,FALSE,"CN (2)"}</definedName>
    <definedName name="_fhf2" hidden="1">{#N/A,#N/A,FALSE,"CA";#N/A,#N/A,FALSE,"CN";#N/A,#N/A,FALSE,"Inv";#N/A,#N/A,FALSE,"Inv Acc";"Miguel_balance",#N/A,FALSE,"Bal";#N/A,#N/A,FALSE,"Plantilla";#N/A,#N/A,FALSE,"CA (2)";#N/A,#N/A,FALSE,"CN (2)"}</definedName>
    <definedName name="_Fill" hidden="1">#REF!</definedName>
    <definedName name="_xlnm._FilterDatabase" localSheetId="16" hidden="1">'ACCESS ROADS'!$B$7:$U$104</definedName>
    <definedName name="_xlnm._FilterDatabase" localSheetId="15" hidden="1">'Civil Works'!$B$8:$AL$198</definedName>
    <definedName name="_xlnm._FilterDatabase" localSheetId="12" hidden="1">EMBOP_CI!$B$5:$T$249</definedName>
    <definedName name="_xlnm._FilterDatabase" localSheetId="18" hidden="1">EMBOP_SI!$B$4:$T$256</definedName>
    <definedName name="_xlnm._FilterDatabase" localSheetId="13" hidden="1">'EMBOP-CI_ITA'!$A$1:$M$228</definedName>
    <definedName name="_xlnm._FilterDatabase" localSheetId="14" hidden="1">'EMBOP-SI_ITA'!$A$2:$M$225</definedName>
    <definedName name="_xlnm._FilterDatabase" localSheetId="19" hidden="1">'EMBOP-TRK Install.'!$B$4:$Q$20</definedName>
    <definedName name="_xlnm._FilterDatabase" localSheetId="21" hidden="1">'FX Supply'!$A$4:$T$37</definedName>
    <definedName name="_xlnm._FilterDatabase" localSheetId="3" hidden="1">Miscellaneous!$B$4:$T$104</definedName>
    <definedName name="_xlnm._FilterDatabase" localSheetId="24" hidden="1">'PCU Supply'!$B$3:$T$63</definedName>
    <definedName name="_xlnm._FilterDatabase" localSheetId="2" hidden="1">'Per AB'!$B$6:$E$67</definedName>
    <definedName name="_xlnm._FilterDatabase" localSheetId="28" hidden="1">Process!$B$5:$T$267</definedName>
    <definedName name="_xlnm._FilterDatabase" localSheetId="27" hidden="1">Process_OLD!$B$4:$K$236</definedName>
    <definedName name="_xlnm._FilterDatabase" localSheetId="23" hidden="1">'SI Supply'!$B$3:$T$26</definedName>
    <definedName name="_xlnm._FilterDatabase" localSheetId="7" hidden="1">'Solar-BOP'!$A$2:$K$188</definedName>
    <definedName name="_xlnm._FilterDatabase" localSheetId="26" hidden="1">'TC Supply'!$B$3:$T$58</definedName>
    <definedName name="_xlnm._FilterDatabase" localSheetId="20" hidden="1">'Tracker Supply'!$B$15:$T$64</definedName>
    <definedName name="_GSRATES_1" hidden="1">"CF300001Invalid 20040101"</definedName>
    <definedName name="_GSRATES_COUNT" hidden="1">1</definedName>
    <definedName name="_Key1" hidden="1">#REF!</definedName>
    <definedName name="_Key2" hidden="1">#REF!</definedName>
    <definedName name="_Order1" hidden="1">0</definedName>
    <definedName name="_Order2" hidden="1">0</definedName>
    <definedName name="_PAG1" localSheetId="0">#REF!</definedName>
    <definedName name="_PAG1" localSheetId="7">#REF!</definedName>
    <definedName name="_Parse_In" localSheetId="7">#REF!</definedName>
    <definedName name="_Q5" localSheetId="12" hidden="1">{#N/A,#N/A,FALSE,"CA";#N/A,#N/A,FALSE,"CN";#N/A,#N/A,FALSE,"Inv";#N/A,#N/A,FALSE,"Inv Acc";"Miguel_balance",#N/A,FALSE,"Bal";#N/A,#N/A,FALSE,"Plantilla";#N/A,#N/A,FALSE,"CA (2)";#N/A,#N/A,FALSE,"CN (2)"}</definedName>
    <definedName name="_Q5" localSheetId="18" hidden="1">{#N/A,#N/A,FALSE,"CA";#N/A,#N/A,FALSE,"CN";#N/A,#N/A,FALSE,"Inv";#N/A,#N/A,FALSE,"Inv Acc";"Miguel_balance",#N/A,FALSE,"Bal";#N/A,#N/A,FALSE,"Plantilla";#N/A,#N/A,FALSE,"CA (2)";#N/A,#N/A,FALSE,"CN (2)"}</definedName>
    <definedName name="_Q5" localSheetId="19" hidden="1">{#N/A,#N/A,FALSE,"CA";#N/A,#N/A,FALSE,"CN";#N/A,#N/A,FALSE,"Inv";#N/A,#N/A,FALSE,"Inv Acc";"Miguel_balance",#N/A,FALSE,"Bal";#N/A,#N/A,FALSE,"Plantilla";#N/A,#N/A,FALSE,"CA (2)";#N/A,#N/A,FALSE,"CN (2)"}</definedName>
    <definedName name="_Q5" localSheetId="17" hidden="1">{#N/A,#N/A,FALSE,"CA";#N/A,#N/A,FALSE,"CN";#N/A,#N/A,FALSE,"Inv";#N/A,#N/A,FALSE,"Inv Acc";"Miguel_balance",#N/A,FALSE,"Bal";#N/A,#N/A,FALSE,"Plantilla";#N/A,#N/A,FALSE,"CA (2)";#N/A,#N/A,FALSE,"CN (2)"}</definedName>
    <definedName name="_Q5" localSheetId="22" hidden="1">{#N/A,#N/A,FALSE,"CA";#N/A,#N/A,FALSE,"CN";#N/A,#N/A,FALSE,"Inv";#N/A,#N/A,FALSE,"Inv Acc";"Miguel_balance",#N/A,FALSE,"Bal";#N/A,#N/A,FALSE,"Plantilla";#N/A,#N/A,FALSE,"CA (2)";#N/A,#N/A,FALSE,"CN (2)"}</definedName>
    <definedName name="_Q5" localSheetId="10" hidden="1">{#N/A,#N/A,FALSE,"CA";#N/A,#N/A,FALSE,"CN";#N/A,#N/A,FALSE,"Inv";#N/A,#N/A,FALSE,"Inv Acc";"Miguel_balance",#N/A,FALSE,"Bal";#N/A,#N/A,FALSE,"Plantilla";#N/A,#N/A,FALSE,"CA (2)";#N/A,#N/A,FALSE,"CN (2)"}</definedName>
    <definedName name="_Q5" localSheetId="30" hidden="1">{#N/A,#N/A,FALSE,"CA";#N/A,#N/A,FALSE,"CN";#N/A,#N/A,FALSE,"Inv";#N/A,#N/A,FALSE,"Inv Acc";"Miguel_balance",#N/A,FALSE,"Bal";#N/A,#N/A,FALSE,"Plantilla";#N/A,#N/A,FALSE,"CA (2)";#N/A,#N/A,FALSE,"CN (2)"}</definedName>
    <definedName name="_Q5" localSheetId="0" hidden="1">{#N/A,#N/A,FALSE,"CA";#N/A,#N/A,FALSE,"CN";#N/A,#N/A,FALSE,"Inv";#N/A,#N/A,FALSE,"Inv Acc";"Miguel_balance",#N/A,FALSE,"Bal";#N/A,#N/A,FALSE,"Plantilla";#N/A,#N/A,FALSE,"CA (2)";#N/A,#N/A,FALSE,"CN (2)"}</definedName>
    <definedName name="_Q5" localSheetId="3" hidden="1">{#N/A,#N/A,FALSE,"CA";#N/A,#N/A,FALSE,"CN";#N/A,#N/A,FALSE,"Inv";#N/A,#N/A,FALSE,"Inv Acc";"Miguel_balance",#N/A,FALSE,"Bal";#N/A,#N/A,FALSE,"Plantilla";#N/A,#N/A,FALSE,"CA (2)";#N/A,#N/A,FALSE,"CN (2)"}</definedName>
    <definedName name="_Q5" localSheetId="4" hidden="1">{#N/A,#N/A,FALSE,"CA";#N/A,#N/A,FALSE,"CN";#N/A,#N/A,FALSE,"Inv";#N/A,#N/A,FALSE,"Inv Acc";"Miguel_balance",#N/A,FALSE,"Bal";#N/A,#N/A,FALSE,"Plantilla";#N/A,#N/A,FALSE,"CA (2)";#N/A,#N/A,FALSE,"CN (2)"}</definedName>
    <definedName name="_Q5" localSheetId="28" hidden="1">{#N/A,#N/A,FALSE,"CA";#N/A,#N/A,FALSE,"CN";#N/A,#N/A,FALSE,"Inv";#N/A,#N/A,FALSE,"Inv Acc";"Miguel_balance",#N/A,FALSE,"Bal";#N/A,#N/A,FALSE,"Plantilla";#N/A,#N/A,FALSE,"CA (2)";#N/A,#N/A,FALSE,"CN (2)"}</definedName>
    <definedName name="_Q5" localSheetId="33" hidden="1">{#N/A,#N/A,FALSE,"CA";#N/A,#N/A,FALSE,"CN";#N/A,#N/A,FALSE,"Inv";#N/A,#N/A,FALSE,"Inv Acc";"Miguel_balance",#N/A,FALSE,"Bal";#N/A,#N/A,FALSE,"Plantilla";#N/A,#N/A,FALSE,"CA (2)";#N/A,#N/A,FALSE,"CN (2)"}</definedName>
    <definedName name="_Q5" localSheetId="32" hidden="1">{#N/A,#N/A,FALSE,"CA";#N/A,#N/A,FALSE,"CN";#N/A,#N/A,FALSE,"Inv";#N/A,#N/A,FALSE,"Inv Acc";"Miguel_balance",#N/A,FALSE,"Bal";#N/A,#N/A,FALSE,"Plantilla";#N/A,#N/A,FALSE,"CA (2)";#N/A,#N/A,FALSE,"CN (2)"}</definedName>
    <definedName name="_Q5" localSheetId="7" hidden="1">{#N/A,#N/A,FALSE,"CA";#N/A,#N/A,FALSE,"CN";#N/A,#N/A,FALSE,"Inv";#N/A,#N/A,FALSE,"Inv Acc";"Miguel_balance",#N/A,FALSE,"Bal";#N/A,#N/A,FALSE,"Plantilla";#N/A,#N/A,FALSE,"CA (2)";#N/A,#N/A,FALSE,"CN (2)"}</definedName>
    <definedName name="_Q5" localSheetId="29" hidden="1">{#N/A,#N/A,FALSE,"CA";#N/A,#N/A,FALSE,"CN";#N/A,#N/A,FALSE,"Inv";#N/A,#N/A,FALSE,"Inv Acc";"Miguel_balance",#N/A,FALSE,"Bal";#N/A,#N/A,FALSE,"Plantilla";#N/A,#N/A,FALSE,"CA (2)";#N/A,#N/A,FALSE,"CN (2)"}</definedName>
    <definedName name="_Q5" localSheetId="1" hidden="1">{#N/A,#N/A,FALSE,"CA";#N/A,#N/A,FALSE,"CN";#N/A,#N/A,FALSE,"Inv";#N/A,#N/A,FALSE,"Inv Acc";"Miguel_balance",#N/A,FALSE,"Bal";#N/A,#N/A,FALSE,"Plantilla";#N/A,#N/A,FALSE,"CA (2)";#N/A,#N/A,FALSE,"CN (2)"}</definedName>
    <definedName name="_Q5" localSheetId="31" hidden="1">{#N/A,#N/A,FALSE,"CA";#N/A,#N/A,FALSE,"CN";#N/A,#N/A,FALSE,"Inv";#N/A,#N/A,FALSE,"Inv Acc";"Miguel_balance",#N/A,FALSE,"Bal";#N/A,#N/A,FALSE,"Plantilla";#N/A,#N/A,FALSE,"CA (2)";#N/A,#N/A,FALSE,"CN (2)"}</definedName>
    <definedName name="_Q5" hidden="1">{#N/A,#N/A,FALSE,"CA";#N/A,#N/A,FALSE,"CN";#N/A,#N/A,FALSE,"Inv";#N/A,#N/A,FALSE,"Inv Acc";"Miguel_balance",#N/A,FALSE,"Bal";#N/A,#N/A,FALSE,"Plantilla";#N/A,#N/A,FALSE,"CA (2)";#N/A,#N/A,FALSE,"CN (2)"}</definedName>
    <definedName name="_Sort" localSheetId="12" hidden="1">#REF!</definedName>
    <definedName name="_Sort" localSheetId="18" hidden="1">EMBOP_SI!#REF!</definedName>
    <definedName name="_Sort" localSheetId="19" hidden="1">#REF!</definedName>
    <definedName name="_Sort" localSheetId="17" hidden="1">#REF!</definedName>
    <definedName name="_Sort" localSheetId="10" hidden="1">#REF!</definedName>
    <definedName name="_Sort" localSheetId="30" hidden="1">#REF!</definedName>
    <definedName name="_Sort" localSheetId="0" hidden="1">#REF!</definedName>
    <definedName name="_Sort" localSheetId="3" hidden="1">#REF!</definedName>
    <definedName name="_Sort" localSheetId="4" hidden="1">#REF!</definedName>
    <definedName name="_Sort" localSheetId="28" hidden="1">#REF!</definedName>
    <definedName name="_Sort" localSheetId="33" hidden="1">'Reference documents'!#REF!</definedName>
    <definedName name="_Sort" localSheetId="7" hidden="1">#REF!</definedName>
    <definedName name="_Sort" localSheetId="29" hidden="1">#REF!</definedName>
    <definedName name="_Sort" localSheetId="1" hidden="1">#REF!</definedName>
    <definedName name="_Sort" localSheetId="31" hidden="1">#REF!</definedName>
    <definedName name="_Sort" hidden="1">#REF!</definedName>
    <definedName name="A" localSheetId="0">#REF!</definedName>
    <definedName name="A" localSheetId="7">#REF!</definedName>
    <definedName name="AA" localSheetId="7">#REF!</definedName>
    <definedName name="AA">#REF!</definedName>
    <definedName name="aaa" localSheetId="12" hidden="1">{#N/A,#N/A,TRUE,"Caps1-5";#N/A,#N/A,TRUE,"Cap6";#N/A,#N/A,TRUE,"Caps7-8";#N/A,#N/A,TRUE,"Cap9-Resumo";#N/A,#N/A,TRUE,"Cap9-Det-2000";#N/A,#N/A,TRUE,"Cap9-Det-2001";#N/A,#N/A,TRUE,"Caps10-11"}</definedName>
    <definedName name="aaa" localSheetId="18" hidden="1">{#N/A,#N/A,TRUE,"Caps1-5";#N/A,#N/A,TRUE,"Cap6";#N/A,#N/A,TRUE,"Caps7-8";#N/A,#N/A,TRUE,"Cap9-Resumo";#N/A,#N/A,TRUE,"Cap9-Det-2000";#N/A,#N/A,TRUE,"Cap9-Det-2001";#N/A,#N/A,TRUE,"Caps10-11"}</definedName>
    <definedName name="aaa" localSheetId="19" hidden="1">{#N/A,#N/A,TRUE,"Caps1-5";#N/A,#N/A,TRUE,"Cap6";#N/A,#N/A,TRUE,"Caps7-8";#N/A,#N/A,TRUE,"Cap9-Resumo";#N/A,#N/A,TRUE,"Cap9-Det-2000";#N/A,#N/A,TRUE,"Cap9-Det-2001";#N/A,#N/A,TRUE,"Caps10-11"}</definedName>
    <definedName name="aaa" localSheetId="17" hidden="1">{#N/A,#N/A,TRUE,"Caps1-5";#N/A,#N/A,TRUE,"Cap6";#N/A,#N/A,TRUE,"Caps7-8";#N/A,#N/A,TRUE,"Cap9-Resumo";#N/A,#N/A,TRUE,"Cap9-Det-2000";#N/A,#N/A,TRUE,"Cap9-Det-2001";#N/A,#N/A,TRUE,"Caps10-11"}</definedName>
    <definedName name="aaa" localSheetId="22" hidden="1">{#N/A,#N/A,TRUE,"Caps1-5";#N/A,#N/A,TRUE,"Cap6";#N/A,#N/A,TRUE,"Caps7-8";#N/A,#N/A,TRUE,"Cap9-Resumo";#N/A,#N/A,TRUE,"Cap9-Det-2000";#N/A,#N/A,TRUE,"Cap9-Det-2001";#N/A,#N/A,TRUE,"Caps10-11"}</definedName>
    <definedName name="aaa" localSheetId="10" hidden="1">{#N/A,#N/A,TRUE,"Caps1-5";#N/A,#N/A,TRUE,"Cap6";#N/A,#N/A,TRUE,"Caps7-8";#N/A,#N/A,TRUE,"Cap9-Resumo";#N/A,#N/A,TRUE,"Cap9-Det-2000";#N/A,#N/A,TRUE,"Cap9-Det-2001";#N/A,#N/A,TRUE,"Caps10-11"}</definedName>
    <definedName name="aaa" localSheetId="30" hidden="1">{#N/A,#N/A,TRUE,"Caps1-5";#N/A,#N/A,TRUE,"Cap6";#N/A,#N/A,TRUE,"Caps7-8";#N/A,#N/A,TRUE,"Cap9-Resumo";#N/A,#N/A,TRUE,"Cap9-Det-2000";#N/A,#N/A,TRUE,"Cap9-Det-2001";#N/A,#N/A,TRUE,"Caps10-11"}</definedName>
    <definedName name="aaa" localSheetId="0" hidden="1">{#N/A,#N/A,TRUE,"Caps1-5";#N/A,#N/A,TRUE,"Cap6";#N/A,#N/A,TRUE,"Caps7-8";#N/A,#N/A,TRUE,"Cap9-Resumo";#N/A,#N/A,TRUE,"Cap9-Det-2000";#N/A,#N/A,TRUE,"Cap9-Det-2001";#N/A,#N/A,TRUE,"Caps10-11"}</definedName>
    <definedName name="aaa" localSheetId="3" hidden="1">{#N/A,#N/A,TRUE,"Caps1-5";#N/A,#N/A,TRUE,"Cap6";#N/A,#N/A,TRUE,"Caps7-8";#N/A,#N/A,TRUE,"Cap9-Resumo";#N/A,#N/A,TRUE,"Cap9-Det-2000";#N/A,#N/A,TRUE,"Cap9-Det-2001";#N/A,#N/A,TRUE,"Caps10-11"}</definedName>
    <definedName name="aaa" localSheetId="4" hidden="1">{#N/A,#N/A,TRUE,"Caps1-5";#N/A,#N/A,TRUE,"Cap6";#N/A,#N/A,TRUE,"Caps7-8";#N/A,#N/A,TRUE,"Cap9-Resumo";#N/A,#N/A,TRUE,"Cap9-Det-2000";#N/A,#N/A,TRUE,"Cap9-Det-2001";#N/A,#N/A,TRUE,"Caps10-11"}</definedName>
    <definedName name="aaa" localSheetId="28" hidden="1">{#N/A,#N/A,TRUE,"Caps1-5";#N/A,#N/A,TRUE,"Cap6";#N/A,#N/A,TRUE,"Caps7-8";#N/A,#N/A,TRUE,"Cap9-Resumo";#N/A,#N/A,TRUE,"Cap9-Det-2000";#N/A,#N/A,TRUE,"Cap9-Det-2001";#N/A,#N/A,TRUE,"Caps10-11"}</definedName>
    <definedName name="aaa" localSheetId="33" hidden="1">{#N/A,#N/A,TRUE,"Caps1-5";#N/A,#N/A,TRUE,"Cap6";#N/A,#N/A,TRUE,"Caps7-8";#N/A,#N/A,TRUE,"Cap9-Resumo";#N/A,#N/A,TRUE,"Cap9-Det-2000";#N/A,#N/A,TRUE,"Cap9-Det-2001";#N/A,#N/A,TRUE,"Caps10-11"}</definedName>
    <definedName name="aaa" localSheetId="32" hidden="1">{#N/A,#N/A,TRUE,"Caps1-5";#N/A,#N/A,TRUE,"Cap6";#N/A,#N/A,TRUE,"Caps7-8";#N/A,#N/A,TRUE,"Cap9-Resumo";#N/A,#N/A,TRUE,"Cap9-Det-2000";#N/A,#N/A,TRUE,"Cap9-Det-2001";#N/A,#N/A,TRUE,"Caps10-11"}</definedName>
    <definedName name="aaa" localSheetId="7" hidden="1">{#N/A,#N/A,TRUE,"Caps1-5";#N/A,#N/A,TRUE,"Cap6";#N/A,#N/A,TRUE,"Caps7-8";#N/A,#N/A,TRUE,"Cap9-Resumo";#N/A,#N/A,TRUE,"Cap9-Det-2000";#N/A,#N/A,TRUE,"Cap9-Det-2001";#N/A,#N/A,TRUE,"Caps10-11"}</definedName>
    <definedName name="aaa" localSheetId="29" hidden="1">{#N/A,#N/A,TRUE,"Caps1-5";#N/A,#N/A,TRUE,"Cap6";#N/A,#N/A,TRUE,"Caps7-8";#N/A,#N/A,TRUE,"Cap9-Resumo";#N/A,#N/A,TRUE,"Cap9-Det-2000";#N/A,#N/A,TRUE,"Cap9-Det-2001";#N/A,#N/A,TRUE,"Caps10-11"}</definedName>
    <definedName name="aaa" localSheetId="1" hidden="1">{#N/A,#N/A,TRUE,"Caps1-5";#N/A,#N/A,TRUE,"Cap6";#N/A,#N/A,TRUE,"Caps7-8";#N/A,#N/A,TRUE,"Cap9-Resumo";#N/A,#N/A,TRUE,"Cap9-Det-2000";#N/A,#N/A,TRUE,"Cap9-Det-2001";#N/A,#N/A,TRUE,"Caps10-11"}</definedName>
    <definedName name="aaa" localSheetId="31" hidden="1">{#N/A,#N/A,TRUE,"Caps1-5";#N/A,#N/A,TRUE,"Cap6";#N/A,#N/A,TRUE,"Caps7-8";#N/A,#N/A,TRUE,"Cap9-Resumo";#N/A,#N/A,TRUE,"Cap9-Det-2000";#N/A,#N/A,TRUE,"Cap9-Det-2001";#N/A,#N/A,TRUE,"Caps10-11"}</definedName>
    <definedName name="aaa" hidden="1">{#N/A,#N/A,TRUE,"Caps1-5";#N/A,#N/A,TRUE,"Cap6";#N/A,#N/A,TRUE,"Caps7-8";#N/A,#N/A,TRUE,"Cap9-Resumo";#N/A,#N/A,TRUE,"Cap9-Det-2000";#N/A,#N/A,TRUE,"Cap9-Det-2001";#N/A,#N/A,TRUE,"Caps10-11"}</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ccessDatabase" hidden="1">"M:\Internacional\Cierre septiembre 1999\Análisis varios\Holdings Data.mdb"</definedName>
    <definedName name="afsda" localSheetId="12" hidden="1">{#N/A,#N/A,FALSE,"Antony Financials";#N/A,#N/A,FALSE,"Cowboy Financials";#N/A,#N/A,FALSE,"Combined";#N/A,#N/A,FALSE,"Valuematrix";#N/A,#N/A,FALSE,"DCFAntony";#N/A,#N/A,FALSE,"DCFCowboy";#N/A,#N/A,FALSE,"DCFCombined"}</definedName>
    <definedName name="afsda" localSheetId="18" hidden="1">{#N/A,#N/A,FALSE,"Antony Financials";#N/A,#N/A,FALSE,"Cowboy Financials";#N/A,#N/A,FALSE,"Combined";#N/A,#N/A,FALSE,"Valuematrix";#N/A,#N/A,FALSE,"DCFAntony";#N/A,#N/A,FALSE,"DCFCowboy";#N/A,#N/A,FALSE,"DCFCombined"}</definedName>
    <definedName name="afsda" localSheetId="19" hidden="1">{#N/A,#N/A,FALSE,"Antony Financials";#N/A,#N/A,FALSE,"Cowboy Financials";#N/A,#N/A,FALSE,"Combined";#N/A,#N/A,FALSE,"Valuematrix";#N/A,#N/A,FALSE,"DCFAntony";#N/A,#N/A,FALSE,"DCFCowboy";#N/A,#N/A,FALSE,"DCFCombined"}</definedName>
    <definedName name="afsda" localSheetId="17" hidden="1">{#N/A,#N/A,FALSE,"Antony Financials";#N/A,#N/A,FALSE,"Cowboy Financials";#N/A,#N/A,FALSE,"Combined";#N/A,#N/A,FALSE,"Valuematrix";#N/A,#N/A,FALSE,"DCFAntony";#N/A,#N/A,FALSE,"DCFCowboy";#N/A,#N/A,FALSE,"DCFCombined"}</definedName>
    <definedName name="afsda" localSheetId="22" hidden="1">{#N/A,#N/A,FALSE,"Antony Financials";#N/A,#N/A,FALSE,"Cowboy Financials";#N/A,#N/A,FALSE,"Combined";#N/A,#N/A,FALSE,"Valuematrix";#N/A,#N/A,FALSE,"DCFAntony";#N/A,#N/A,FALSE,"DCFCowboy";#N/A,#N/A,FALSE,"DCFCombined"}</definedName>
    <definedName name="afsda" localSheetId="10" hidden="1">{#N/A,#N/A,FALSE,"Antony Financials";#N/A,#N/A,FALSE,"Cowboy Financials";#N/A,#N/A,FALSE,"Combined";#N/A,#N/A,FALSE,"Valuematrix";#N/A,#N/A,FALSE,"DCFAntony";#N/A,#N/A,FALSE,"DCFCowboy";#N/A,#N/A,FALSE,"DCFCombined"}</definedName>
    <definedName name="afsda" localSheetId="30" hidden="1">{#N/A,#N/A,FALSE,"Antony Financials";#N/A,#N/A,FALSE,"Cowboy Financials";#N/A,#N/A,FALSE,"Combined";#N/A,#N/A,FALSE,"Valuematrix";#N/A,#N/A,FALSE,"DCFAntony";#N/A,#N/A,FALSE,"DCFCowboy";#N/A,#N/A,FALSE,"DCFCombined"}</definedName>
    <definedName name="afsda" localSheetId="0" hidden="1">{#N/A,#N/A,FALSE,"Antony Financials";#N/A,#N/A,FALSE,"Cowboy Financials";#N/A,#N/A,FALSE,"Combined";#N/A,#N/A,FALSE,"Valuematrix";#N/A,#N/A,FALSE,"DCFAntony";#N/A,#N/A,FALSE,"DCFCowboy";#N/A,#N/A,FALSE,"DCFCombined"}</definedName>
    <definedName name="afsda" localSheetId="3" hidden="1">{#N/A,#N/A,FALSE,"Antony Financials";#N/A,#N/A,FALSE,"Cowboy Financials";#N/A,#N/A,FALSE,"Combined";#N/A,#N/A,FALSE,"Valuematrix";#N/A,#N/A,FALSE,"DCFAntony";#N/A,#N/A,FALSE,"DCFCowboy";#N/A,#N/A,FALSE,"DCFCombined"}</definedName>
    <definedName name="afsda" localSheetId="4" hidden="1">{#N/A,#N/A,FALSE,"Antony Financials";#N/A,#N/A,FALSE,"Cowboy Financials";#N/A,#N/A,FALSE,"Combined";#N/A,#N/A,FALSE,"Valuematrix";#N/A,#N/A,FALSE,"DCFAntony";#N/A,#N/A,FALSE,"DCFCowboy";#N/A,#N/A,FALSE,"DCFCombined"}</definedName>
    <definedName name="afsda" localSheetId="28" hidden="1">{#N/A,#N/A,FALSE,"Antony Financials";#N/A,#N/A,FALSE,"Cowboy Financials";#N/A,#N/A,FALSE,"Combined";#N/A,#N/A,FALSE,"Valuematrix";#N/A,#N/A,FALSE,"DCFAntony";#N/A,#N/A,FALSE,"DCFCowboy";#N/A,#N/A,FALSE,"DCFCombined"}</definedName>
    <definedName name="afsda" localSheetId="33" hidden="1">{#N/A,#N/A,FALSE,"Antony Financials";#N/A,#N/A,FALSE,"Cowboy Financials";#N/A,#N/A,FALSE,"Combined";#N/A,#N/A,FALSE,"Valuematrix";#N/A,#N/A,FALSE,"DCFAntony";#N/A,#N/A,FALSE,"DCFCowboy";#N/A,#N/A,FALSE,"DCFCombined"}</definedName>
    <definedName name="afsda" localSheetId="32" hidden="1">{#N/A,#N/A,FALSE,"Antony Financials";#N/A,#N/A,FALSE,"Cowboy Financials";#N/A,#N/A,FALSE,"Combined";#N/A,#N/A,FALSE,"Valuematrix";#N/A,#N/A,FALSE,"DCFAntony";#N/A,#N/A,FALSE,"DCFCowboy";#N/A,#N/A,FALSE,"DCFCombined"}</definedName>
    <definedName name="afsda" localSheetId="7" hidden="1">{#N/A,#N/A,FALSE,"Antony Financials";#N/A,#N/A,FALSE,"Cowboy Financials";#N/A,#N/A,FALSE,"Combined";#N/A,#N/A,FALSE,"Valuematrix";#N/A,#N/A,FALSE,"DCFAntony";#N/A,#N/A,FALSE,"DCFCowboy";#N/A,#N/A,FALSE,"DCFCombined"}</definedName>
    <definedName name="afsda" localSheetId="29" hidden="1">{#N/A,#N/A,FALSE,"Antony Financials";#N/A,#N/A,FALSE,"Cowboy Financials";#N/A,#N/A,FALSE,"Combined";#N/A,#N/A,FALSE,"Valuematrix";#N/A,#N/A,FALSE,"DCFAntony";#N/A,#N/A,FALSE,"DCFCowboy";#N/A,#N/A,FALSE,"DCFCombined"}</definedName>
    <definedName name="afsda" localSheetId="1" hidden="1">{#N/A,#N/A,FALSE,"Antony Financials";#N/A,#N/A,FALSE,"Cowboy Financials";#N/A,#N/A,FALSE,"Combined";#N/A,#N/A,FALSE,"Valuematrix";#N/A,#N/A,FALSE,"DCFAntony";#N/A,#N/A,FALSE,"DCFCowboy";#N/A,#N/A,FALSE,"DCFCombined"}</definedName>
    <definedName name="afsda" localSheetId="31" hidden="1">{#N/A,#N/A,FALSE,"Antony Financials";#N/A,#N/A,FALSE,"Cowboy Financials";#N/A,#N/A,FALSE,"Combined";#N/A,#N/A,FALSE,"Valuematrix";#N/A,#N/A,FALSE,"DCFAntony";#N/A,#N/A,FALSE,"DCFCowboy";#N/A,#N/A,FALSE,"DCFCombined"}</definedName>
    <definedName name="afsda" hidden="1">{#N/A,#N/A,FALSE,"Antony Financials";#N/A,#N/A,FALSE,"Cowboy Financials";#N/A,#N/A,FALSE,"Combined";#N/A,#N/A,FALSE,"Valuematrix";#N/A,#N/A,FALSE,"DCFAntony";#N/A,#N/A,FALSE,"DCFCowboy";#N/A,#N/A,FALSE,"DCFCombined"}</definedName>
    <definedName name="anscount" hidden="1">1</definedName>
    <definedName name="AREA_SORT" localSheetId="0">#REF!</definedName>
    <definedName name="AREA_SORT" localSheetId="7">#REF!</definedName>
    <definedName name="_xlnm.Print_Area" localSheetId="0">Index!$A$2:$I$26</definedName>
    <definedName name="asd" localSheetId="12" hidden="1">{"ANAR",#N/A,FALSE,"Dist total";"MARGEN",#N/A,FALSE,"Dist total";"COMENTARIO",#N/A,FALSE,"Ficha CODICE";"CONSEJO",#N/A,FALSE,"Dist p0";"uno",#N/A,FALSE,"Dist total"}</definedName>
    <definedName name="asd" localSheetId="18" hidden="1">{"ANAR",#N/A,FALSE,"Dist total";"MARGEN",#N/A,FALSE,"Dist total";"COMENTARIO",#N/A,FALSE,"Ficha CODICE";"CONSEJO",#N/A,FALSE,"Dist p0";"uno",#N/A,FALSE,"Dist total"}</definedName>
    <definedName name="asd" localSheetId="19" hidden="1">{"ANAR",#N/A,FALSE,"Dist total";"MARGEN",#N/A,FALSE,"Dist total";"COMENTARIO",#N/A,FALSE,"Ficha CODICE";"CONSEJO",#N/A,FALSE,"Dist p0";"uno",#N/A,FALSE,"Dist total"}</definedName>
    <definedName name="asd" localSheetId="17" hidden="1">{"ANAR",#N/A,FALSE,"Dist total";"MARGEN",#N/A,FALSE,"Dist total";"COMENTARIO",#N/A,FALSE,"Ficha CODICE";"CONSEJO",#N/A,FALSE,"Dist p0";"uno",#N/A,FALSE,"Dist total"}</definedName>
    <definedName name="asd" localSheetId="22" hidden="1">{"ANAR",#N/A,FALSE,"Dist total";"MARGEN",#N/A,FALSE,"Dist total";"COMENTARIO",#N/A,FALSE,"Ficha CODICE";"CONSEJO",#N/A,FALSE,"Dist p0";"uno",#N/A,FALSE,"Dist total"}</definedName>
    <definedName name="asd" localSheetId="10" hidden="1">{"ANAR",#N/A,FALSE,"Dist total";"MARGEN",#N/A,FALSE,"Dist total";"COMENTARIO",#N/A,FALSE,"Ficha CODICE";"CONSEJO",#N/A,FALSE,"Dist p0";"uno",#N/A,FALSE,"Dist total"}</definedName>
    <definedName name="asd" localSheetId="30" hidden="1">{"ANAR",#N/A,FALSE,"Dist total";"MARGEN",#N/A,FALSE,"Dist total";"COMENTARIO",#N/A,FALSE,"Ficha CODICE";"CONSEJO",#N/A,FALSE,"Dist p0";"uno",#N/A,FALSE,"Dist total"}</definedName>
    <definedName name="asd" localSheetId="0" hidden="1">{"ANAR",#N/A,FALSE,"Dist total";"MARGEN",#N/A,FALSE,"Dist total";"COMENTARIO",#N/A,FALSE,"Ficha CODICE";"CONSEJO",#N/A,FALSE,"Dist p0";"uno",#N/A,FALSE,"Dist total"}</definedName>
    <definedName name="asd" localSheetId="3" hidden="1">{"ANAR",#N/A,FALSE,"Dist total";"MARGEN",#N/A,FALSE,"Dist total";"COMENTARIO",#N/A,FALSE,"Ficha CODICE";"CONSEJO",#N/A,FALSE,"Dist p0";"uno",#N/A,FALSE,"Dist total"}</definedName>
    <definedName name="asd" localSheetId="4" hidden="1">{"ANAR",#N/A,FALSE,"Dist total";"MARGEN",#N/A,FALSE,"Dist total";"COMENTARIO",#N/A,FALSE,"Ficha CODICE";"CONSEJO",#N/A,FALSE,"Dist p0";"uno",#N/A,FALSE,"Dist total"}</definedName>
    <definedName name="asd" localSheetId="28" hidden="1">{"ANAR",#N/A,FALSE,"Dist total";"MARGEN",#N/A,FALSE,"Dist total";"COMENTARIO",#N/A,FALSE,"Ficha CODICE";"CONSEJO",#N/A,FALSE,"Dist p0";"uno",#N/A,FALSE,"Dist total"}</definedName>
    <definedName name="asd" localSheetId="33" hidden="1">{"ANAR",#N/A,FALSE,"Dist total";"MARGEN",#N/A,FALSE,"Dist total";"COMENTARIO",#N/A,FALSE,"Ficha CODICE";"CONSEJO",#N/A,FALSE,"Dist p0";"uno",#N/A,FALSE,"Dist total"}</definedName>
    <definedName name="asd" localSheetId="32" hidden="1">{"ANAR",#N/A,FALSE,"Dist total";"MARGEN",#N/A,FALSE,"Dist total";"COMENTARIO",#N/A,FALSE,"Ficha CODICE";"CONSEJO",#N/A,FALSE,"Dist p0";"uno",#N/A,FALSE,"Dist total"}</definedName>
    <definedName name="asd" localSheetId="7" hidden="1">{"ANAR",#N/A,FALSE,"Dist total";"MARGEN",#N/A,FALSE,"Dist total";"COMENTARIO",#N/A,FALSE,"Ficha CODICE";"CONSEJO",#N/A,FALSE,"Dist p0";"uno",#N/A,FALSE,"Dist total"}</definedName>
    <definedName name="asd" localSheetId="29" hidden="1">{"ANAR",#N/A,FALSE,"Dist total";"MARGEN",#N/A,FALSE,"Dist total";"COMENTARIO",#N/A,FALSE,"Ficha CODICE";"CONSEJO",#N/A,FALSE,"Dist p0";"uno",#N/A,FALSE,"Dist total"}</definedName>
    <definedName name="asd" localSheetId="1" hidden="1">{"ANAR",#N/A,FALSE,"Dist total";"MARGEN",#N/A,FALSE,"Dist total";"COMENTARIO",#N/A,FALSE,"Ficha CODICE";"CONSEJO",#N/A,FALSE,"Dist p0";"uno",#N/A,FALSE,"Dist total"}</definedName>
    <definedName name="asd" localSheetId="31" hidden="1">{"ANAR",#N/A,FALSE,"Dist total";"MARGEN",#N/A,FALSE,"Dist total";"COMENTARIO",#N/A,FALSE,"Ficha CODICE";"CONSEJO",#N/A,FALSE,"Dist p0";"uno",#N/A,FALSE,"Dist total"}</definedName>
    <definedName name="asd" hidden="1">{"ANAR",#N/A,FALSE,"Dist total";"MARGEN",#N/A,FALSE,"Dist total";"COMENTARIO",#N/A,FALSE,"Ficha CODICE";"CONSEJO",#N/A,FALSE,"Dist p0";"uno",#N/A,FALSE,"Dist total"}</definedName>
    <definedName name="AUNA" localSheetId="12" hidden="1">{"Informes",#N/A,FALSE,"CA";"Informes",#N/A,FALSE,"CN";"Informes",#N/A,FALSE,"INVERSIONES";"Informes",#N/A,FALSE,"CN Oficial";"Informes",#N/A,FALSE,"CA Oficial";"Informes",#N/A,FALSE,"Res Datos Areas"}</definedName>
    <definedName name="AUNA" localSheetId="18" hidden="1">{"Informes",#N/A,FALSE,"CA";"Informes",#N/A,FALSE,"CN";"Informes",#N/A,FALSE,"INVERSIONES";"Informes",#N/A,FALSE,"CN Oficial";"Informes",#N/A,FALSE,"CA Oficial";"Informes",#N/A,FALSE,"Res Datos Areas"}</definedName>
    <definedName name="AUNA" localSheetId="19" hidden="1">{"Informes",#N/A,FALSE,"CA";"Informes",#N/A,FALSE,"CN";"Informes",#N/A,FALSE,"INVERSIONES";"Informes",#N/A,FALSE,"CN Oficial";"Informes",#N/A,FALSE,"CA Oficial";"Informes",#N/A,FALSE,"Res Datos Areas"}</definedName>
    <definedName name="AUNA" localSheetId="17" hidden="1">{"Informes",#N/A,FALSE,"CA";"Informes",#N/A,FALSE,"CN";"Informes",#N/A,FALSE,"INVERSIONES";"Informes",#N/A,FALSE,"CN Oficial";"Informes",#N/A,FALSE,"CA Oficial";"Informes",#N/A,FALSE,"Res Datos Areas"}</definedName>
    <definedName name="AUNA" localSheetId="22" hidden="1">{"Informes",#N/A,FALSE,"CA";"Informes",#N/A,FALSE,"CN";"Informes",#N/A,FALSE,"INVERSIONES";"Informes",#N/A,FALSE,"CN Oficial";"Informes",#N/A,FALSE,"CA Oficial";"Informes",#N/A,FALSE,"Res Datos Areas"}</definedName>
    <definedName name="AUNA" localSheetId="10" hidden="1">{"Informes",#N/A,FALSE,"CA";"Informes",#N/A,FALSE,"CN";"Informes",#N/A,FALSE,"INVERSIONES";"Informes",#N/A,FALSE,"CN Oficial";"Informes",#N/A,FALSE,"CA Oficial";"Informes",#N/A,FALSE,"Res Datos Areas"}</definedName>
    <definedName name="AUNA" localSheetId="30" hidden="1">{"Informes",#N/A,FALSE,"CA";"Informes",#N/A,FALSE,"CN";"Informes",#N/A,FALSE,"INVERSIONES";"Informes",#N/A,FALSE,"CN Oficial";"Informes",#N/A,FALSE,"CA Oficial";"Informes",#N/A,FALSE,"Res Datos Areas"}</definedName>
    <definedName name="AUNA" localSheetId="0" hidden="1">{"Informes",#N/A,FALSE,"CA";"Informes",#N/A,FALSE,"CN";"Informes",#N/A,FALSE,"INVERSIONES";"Informes",#N/A,FALSE,"CN Oficial";"Informes",#N/A,FALSE,"CA Oficial";"Informes",#N/A,FALSE,"Res Datos Areas"}</definedName>
    <definedName name="AUNA" localSheetId="3" hidden="1">{"Informes",#N/A,FALSE,"CA";"Informes",#N/A,FALSE,"CN";"Informes",#N/A,FALSE,"INVERSIONES";"Informes",#N/A,FALSE,"CN Oficial";"Informes",#N/A,FALSE,"CA Oficial";"Informes",#N/A,FALSE,"Res Datos Areas"}</definedName>
    <definedName name="AUNA" localSheetId="4" hidden="1">{"Informes",#N/A,FALSE,"CA";"Informes",#N/A,FALSE,"CN";"Informes",#N/A,FALSE,"INVERSIONES";"Informes",#N/A,FALSE,"CN Oficial";"Informes",#N/A,FALSE,"CA Oficial";"Informes",#N/A,FALSE,"Res Datos Areas"}</definedName>
    <definedName name="AUNA" localSheetId="28" hidden="1">{"Informes",#N/A,FALSE,"CA";"Informes",#N/A,FALSE,"CN";"Informes",#N/A,FALSE,"INVERSIONES";"Informes",#N/A,FALSE,"CN Oficial";"Informes",#N/A,FALSE,"CA Oficial";"Informes",#N/A,FALSE,"Res Datos Areas"}</definedName>
    <definedName name="AUNA" localSheetId="33" hidden="1">{"Informes",#N/A,FALSE,"CA";"Informes",#N/A,FALSE,"CN";"Informes",#N/A,FALSE,"INVERSIONES";"Informes",#N/A,FALSE,"CN Oficial";"Informes",#N/A,FALSE,"CA Oficial";"Informes",#N/A,FALSE,"Res Datos Areas"}</definedName>
    <definedName name="AUNA" localSheetId="32" hidden="1">{"Informes",#N/A,FALSE,"CA";"Informes",#N/A,FALSE,"CN";"Informes",#N/A,FALSE,"INVERSIONES";"Informes",#N/A,FALSE,"CN Oficial";"Informes",#N/A,FALSE,"CA Oficial";"Informes",#N/A,FALSE,"Res Datos Areas"}</definedName>
    <definedName name="AUNA" localSheetId="7" hidden="1">{"Informes",#N/A,FALSE,"CA";"Informes",#N/A,FALSE,"CN";"Informes",#N/A,FALSE,"INVERSIONES";"Informes",#N/A,FALSE,"CN Oficial";"Informes",#N/A,FALSE,"CA Oficial";"Informes",#N/A,FALSE,"Res Datos Areas"}</definedName>
    <definedName name="AUNA" localSheetId="29" hidden="1">{"Informes",#N/A,FALSE,"CA";"Informes",#N/A,FALSE,"CN";"Informes",#N/A,FALSE,"INVERSIONES";"Informes",#N/A,FALSE,"CN Oficial";"Informes",#N/A,FALSE,"CA Oficial";"Informes",#N/A,FALSE,"Res Datos Areas"}</definedName>
    <definedName name="AUNA" localSheetId="1" hidden="1">{"Informes",#N/A,FALSE,"CA";"Informes",#N/A,FALSE,"CN";"Informes",#N/A,FALSE,"INVERSIONES";"Informes",#N/A,FALSE,"CN Oficial";"Informes",#N/A,FALSE,"CA Oficial";"Informes",#N/A,FALSE,"Res Datos Areas"}</definedName>
    <definedName name="AUNA" localSheetId="31" hidden="1">{"Informes",#N/A,FALSE,"CA";"Informes",#N/A,FALSE,"CN";"Informes",#N/A,FALSE,"INVERSIONES";"Informes",#N/A,FALSE,"CN Oficial";"Informes",#N/A,FALSE,"CA Oficial";"Informes",#N/A,FALSE,"Res Datos Areas"}</definedName>
    <definedName name="AUNA" hidden="1">{"Informes",#N/A,FALSE,"CA";"Informes",#N/A,FALSE,"CN";"Informes",#N/A,FALSE,"INVERSIONES";"Informes",#N/A,FALSE,"CN Oficial";"Informes",#N/A,FALSE,"CA Oficial";"Informes",#N/A,FALSE,"Res Datos Areas"}</definedName>
    <definedName name="belnew" localSheetId="12" hidden="1">{"IS",#N/A,FALSE,"IS";"RPTIS",#N/A,FALSE,"RPTIS";"STATS",#N/A,FALSE,"STATS";"CELL",#N/A,FALSE,"CELL";"BS",#N/A,FALSE,"BS"}</definedName>
    <definedName name="belnew" localSheetId="18" hidden="1">{"IS",#N/A,FALSE,"IS";"RPTIS",#N/A,FALSE,"RPTIS";"STATS",#N/A,FALSE,"STATS";"CELL",#N/A,FALSE,"CELL";"BS",#N/A,FALSE,"BS"}</definedName>
    <definedName name="belnew" localSheetId="19" hidden="1">{"IS",#N/A,FALSE,"IS";"RPTIS",#N/A,FALSE,"RPTIS";"STATS",#N/A,FALSE,"STATS";"CELL",#N/A,FALSE,"CELL";"BS",#N/A,FALSE,"BS"}</definedName>
    <definedName name="belnew" localSheetId="17" hidden="1">{"IS",#N/A,FALSE,"IS";"RPTIS",#N/A,FALSE,"RPTIS";"STATS",#N/A,FALSE,"STATS";"CELL",#N/A,FALSE,"CELL";"BS",#N/A,FALSE,"BS"}</definedName>
    <definedName name="belnew" localSheetId="22" hidden="1">{"IS",#N/A,FALSE,"IS";"RPTIS",#N/A,FALSE,"RPTIS";"STATS",#N/A,FALSE,"STATS";"CELL",#N/A,FALSE,"CELL";"BS",#N/A,FALSE,"BS"}</definedName>
    <definedName name="belnew" localSheetId="10" hidden="1">{"IS",#N/A,FALSE,"IS";"RPTIS",#N/A,FALSE,"RPTIS";"STATS",#N/A,FALSE,"STATS";"CELL",#N/A,FALSE,"CELL";"BS",#N/A,FALSE,"BS"}</definedName>
    <definedName name="belnew" localSheetId="30" hidden="1">{"IS",#N/A,FALSE,"IS";"RPTIS",#N/A,FALSE,"RPTIS";"STATS",#N/A,FALSE,"STATS";"CELL",#N/A,FALSE,"CELL";"BS",#N/A,FALSE,"BS"}</definedName>
    <definedName name="belnew" localSheetId="0" hidden="1">{"IS",#N/A,FALSE,"IS";"RPTIS",#N/A,FALSE,"RPTIS";"STATS",#N/A,FALSE,"STATS";"CELL",#N/A,FALSE,"CELL";"BS",#N/A,FALSE,"BS"}</definedName>
    <definedName name="belnew" localSheetId="3" hidden="1">{"IS",#N/A,FALSE,"IS";"RPTIS",#N/A,FALSE,"RPTIS";"STATS",#N/A,FALSE,"STATS";"CELL",#N/A,FALSE,"CELL";"BS",#N/A,FALSE,"BS"}</definedName>
    <definedName name="belnew" localSheetId="4" hidden="1">{"IS",#N/A,FALSE,"IS";"RPTIS",#N/A,FALSE,"RPTIS";"STATS",#N/A,FALSE,"STATS";"CELL",#N/A,FALSE,"CELL";"BS",#N/A,FALSE,"BS"}</definedName>
    <definedName name="belnew" localSheetId="28" hidden="1">{"IS",#N/A,FALSE,"IS";"RPTIS",#N/A,FALSE,"RPTIS";"STATS",#N/A,FALSE,"STATS";"CELL",#N/A,FALSE,"CELL";"BS",#N/A,FALSE,"BS"}</definedName>
    <definedName name="belnew" localSheetId="33" hidden="1">{"IS",#N/A,FALSE,"IS";"RPTIS",#N/A,FALSE,"RPTIS";"STATS",#N/A,FALSE,"STATS";"CELL",#N/A,FALSE,"CELL";"BS",#N/A,FALSE,"BS"}</definedName>
    <definedName name="belnew" localSheetId="32" hidden="1">{"IS",#N/A,FALSE,"IS";"RPTIS",#N/A,FALSE,"RPTIS";"STATS",#N/A,FALSE,"STATS";"CELL",#N/A,FALSE,"CELL";"BS",#N/A,FALSE,"BS"}</definedName>
    <definedName name="belnew" localSheetId="7" hidden="1">{"IS",#N/A,FALSE,"IS";"RPTIS",#N/A,FALSE,"RPTIS";"STATS",#N/A,FALSE,"STATS";"CELL",#N/A,FALSE,"CELL";"BS",#N/A,FALSE,"BS"}</definedName>
    <definedName name="belnew" localSheetId="29" hidden="1">{"IS",#N/A,FALSE,"IS";"RPTIS",#N/A,FALSE,"RPTIS";"STATS",#N/A,FALSE,"STATS";"CELL",#N/A,FALSE,"CELL";"BS",#N/A,FALSE,"BS"}</definedName>
    <definedName name="belnew" localSheetId="1" hidden="1">{"IS",#N/A,FALSE,"IS";"RPTIS",#N/A,FALSE,"RPTIS";"STATS",#N/A,FALSE,"STATS";"CELL",#N/A,FALSE,"CELL";"BS",#N/A,FALSE,"BS"}</definedName>
    <definedName name="belnew" localSheetId="31" hidden="1">{"IS",#N/A,FALSE,"IS";"RPTIS",#N/A,FALSE,"RPTIS";"STATS",#N/A,FALSE,"STATS";"CELL",#N/A,FALSE,"CELL";"BS",#N/A,FALSE,"BS"}</definedName>
    <definedName name="belnew" hidden="1">{"IS",#N/A,FALSE,"IS";"RPTIS",#N/A,FALSE,"RPTIS";"STATS",#N/A,FALSE,"STATS";"CELL",#N/A,FALSE,"CELL";"BS",#N/A,FALSE,"BS"}</definedName>
    <definedName name="C_PERS" localSheetId="0">#REF!</definedName>
    <definedName name="C_PERS" localSheetId="7">#REF!</definedName>
    <definedName name="caca" localSheetId="1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2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localSheetId="3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a"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caccc" localSheetId="12" hidden="1">{#N/A,#N/A,FALSE,"Antony Financials";#N/A,#N/A,FALSE,"Cowboy Financials";#N/A,#N/A,FALSE,"Combined";#N/A,#N/A,FALSE,"Valuematrix";#N/A,#N/A,FALSE,"DCFAntony";#N/A,#N/A,FALSE,"DCFCowboy";#N/A,#N/A,FALSE,"DCFCombined"}</definedName>
    <definedName name="caccc" localSheetId="18" hidden="1">{#N/A,#N/A,FALSE,"Antony Financials";#N/A,#N/A,FALSE,"Cowboy Financials";#N/A,#N/A,FALSE,"Combined";#N/A,#N/A,FALSE,"Valuematrix";#N/A,#N/A,FALSE,"DCFAntony";#N/A,#N/A,FALSE,"DCFCowboy";#N/A,#N/A,FALSE,"DCFCombined"}</definedName>
    <definedName name="caccc" localSheetId="19" hidden="1">{#N/A,#N/A,FALSE,"Antony Financials";#N/A,#N/A,FALSE,"Cowboy Financials";#N/A,#N/A,FALSE,"Combined";#N/A,#N/A,FALSE,"Valuematrix";#N/A,#N/A,FALSE,"DCFAntony";#N/A,#N/A,FALSE,"DCFCowboy";#N/A,#N/A,FALSE,"DCFCombined"}</definedName>
    <definedName name="caccc" localSheetId="17" hidden="1">{#N/A,#N/A,FALSE,"Antony Financials";#N/A,#N/A,FALSE,"Cowboy Financials";#N/A,#N/A,FALSE,"Combined";#N/A,#N/A,FALSE,"Valuematrix";#N/A,#N/A,FALSE,"DCFAntony";#N/A,#N/A,FALSE,"DCFCowboy";#N/A,#N/A,FALSE,"DCFCombined"}</definedName>
    <definedName name="caccc" localSheetId="22" hidden="1">{#N/A,#N/A,FALSE,"Antony Financials";#N/A,#N/A,FALSE,"Cowboy Financials";#N/A,#N/A,FALSE,"Combined";#N/A,#N/A,FALSE,"Valuematrix";#N/A,#N/A,FALSE,"DCFAntony";#N/A,#N/A,FALSE,"DCFCowboy";#N/A,#N/A,FALSE,"DCFCombined"}</definedName>
    <definedName name="caccc" localSheetId="10" hidden="1">{#N/A,#N/A,FALSE,"Antony Financials";#N/A,#N/A,FALSE,"Cowboy Financials";#N/A,#N/A,FALSE,"Combined";#N/A,#N/A,FALSE,"Valuematrix";#N/A,#N/A,FALSE,"DCFAntony";#N/A,#N/A,FALSE,"DCFCowboy";#N/A,#N/A,FALSE,"DCFCombined"}</definedName>
    <definedName name="caccc" localSheetId="30" hidden="1">{#N/A,#N/A,FALSE,"Antony Financials";#N/A,#N/A,FALSE,"Cowboy Financials";#N/A,#N/A,FALSE,"Combined";#N/A,#N/A,FALSE,"Valuematrix";#N/A,#N/A,FALSE,"DCFAntony";#N/A,#N/A,FALSE,"DCFCowboy";#N/A,#N/A,FALSE,"DCFCombined"}</definedName>
    <definedName name="caccc" localSheetId="0" hidden="1">{#N/A,#N/A,FALSE,"Antony Financials";#N/A,#N/A,FALSE,"Cowboy Financials";#N/A,#N/A,FALSE,"Combined";#N/A,#N/A,FALSE,"Valuematrix";#N/A,#N/A,FALSE,"DCFAntony";#N/A,#N/A,FALSE,"DCFCowboy";#N/A,#N/A,FALSE,"DCFCombined"}</definedName>
    <definedName name="caccc" localSheetId="3" hidden="1">{#N/A,#N/A,FALSE,"Antony Financials";#N/A,#N/A,FALSE,"Cowboy Financials";#N/A,#N/A,FALSE,"Combined";#N/A,#N/A,FALSE,"Valuematrix";#N/A,#N/A,FALSE,"DCFAntony";#N/A,#N/A,FALSE,"DCFCowboy";#N/A,#N/A,FALSE,"DCFCombined"}</definedName>
    <definedName name="caccc" localSheetId="4" hidden="1">{#N/A,#N/A,FALSE,"Antony Financials";#N/A,#N/A,FALSE,"Cowboy Financials";#N/A,#N/A,FALSE,"Combined";#N/A,#N/A,FALSE,"Valuematrix";#N/A,#N/A,FALSE,"DCFAntony";#N/A,#N/A,FALSE,"DCFCowboy";#N/A,#N/A,FALSE,"DCFCombined"}</definedName>
    <definedName name="caccc" localSheetId="28" hidden="1">{#N/A,#N/A,FALSE,"Antony Financials";#N/A,#N/A,FALSE,"Cowboy Financials";#N/A,#N/A,FALSE,"Combined";#N/A,#N/A,FALSE,"Valuematrix";#N/A,#N/A,FALSE,"DCFAntony";#N/A,#N/A,FALSE,"DCFCowboy";#N/A,#N/A,FALSE,"DCFCombined"}</definedName>
    <definedName name="caccc" localSheetId="33" hidden="1">{#N/A,#N/A,FALSE,"Antony Financials";#N/A,#N/A,FALSE,"Cowboy Financials";#N/A,#N/A,FALSE,"Combined";#N/A,#N/A,FALSE,"Valuematrix";#N/A,#N/A,FALSE,"DCFAntony";#N/A,#N/A,FALSE,"DCFCowboy";#N/A,#N/A,FALSE,"DCFCombined"}</definedName>
    <definedName name="caccc" localSheetId="32" hidden="1">{#N/A,#N/A,FALSE,"Antony Financials";#N/A,#N/A,FALSE,"Cowboy Financials";#N/A,#N/A,FALSE,"Combined";#N/A,#N/A,FALSE,"Valuematrix";#N/A,#N/A,FALSE,"DCFAntony";#N/A,#N/A,FALSE,"DCFCowboy";#N/A,#N/A,FALSE,"DCFCombined"}</definedName>
    <definedName name="caccc" localSheetId="7" hidden="1">{#N/A,#N/A,FALSE,"Antony Financials";#N/A,#N/A,FALSE,"Cowboy Financials";#N/A,#N/A,FALSE,"Combined";#N/A,#N/A,FALSE,"Valuematrix";#N/A,#N/A,FALSE,"DCFAntony";#N/A,#N/A,FALSE,"DCFCowboy";#N/A,#N/A,FALSE,"DCFCombined"}</definedName>
    <definedName name="caccc" localSheetId="29" hidden="1">{#N/A,#N/A,FALSE,"Antony Financials";#N/A,#N/A,FALSE,"Cowboy Financials";#N/A,#N/A,FALSE,"Combined";#N/A,#N/A,FALSE,"Valuematrix";#N/A,#N/A,FALSE,"DCFAntony";#N/A,#N/A,FALSE,"DCFCowboy";#N/A,#N/A,FALSE,"DCFCombined"}</definedName>
    <definedName name="caccc" localSheetId="1" hidden="1">{#N/A,#N/A,FALSE,"Antony Financials";#N/A,#N/A,FALSE,"Cowboy Financials";#N/A,#N/A,FALSE,"Combined";#N/A,#N/A,FALSE,"Valuematrix";#N/A,#N/A,FALSE,"DCFAntony";#N/A,#N/A,FALSE,"DCFCowboy";#N/A,#N/A,FALSE,"DCFCombined"}</definedName>
    <definedName name="caccc" localSheetId="31" hidden="1">{#N/A,#N/A,FALSE,"Antony Financials";#N/A,#N/A,FALSE,"Cowboy Financials";#N/A,#N/A,FALSE,"Combined";#N/A,#N/A,FALSE,"Valuematrix";#N/A,#N/A,FALSE,"DCFAntony";#N/A,#N/A,FALSE,"DCFCowboy";#N/A,#N/A,FALSE,"DCFCombined"}</definedName>
    <definedName name="caccc" hidden="1">{#N/A,#N/A,FALSE,"Antony Financials";#N/A,#N/A,FALSE,"Cowboy Financials";#N/A,#N/A,FALSE,"Combined";#N/A,#N/A,FALSE,"Valuematrix";#N/A,#N/A,FALSE,"DCFAntony";#N/A,#N/A,FALSE,"DCFCowboy";#N/A,#N/A,FALSE,"DCFCombined"}</definedName>
    <definedName name="casdc" localSheetId="12" hidden="1">{"Employee Efficiency",#N/A,FALSE,"Benchmarking"}</definedName>
    <definedName name="casdc" localSheetId="18" hidden="1">{"Employee Efficiency",#N/A,FALSE,"Benchmarking"}</definedName>
    <definedName name="casdc" localSheetId="19" hidden="1">{"Employee Efficiency",#N/A,FALSE,"Benchmarking"}</definedName>
    <definedName name="casdc" localSheetId="17" hidden="1">{"Employee Efficiency",#N/A,FALSE,"Benchmarking"}</definedName>
    <definedName name="casdc" localSheetId="22" hidden="1">{"Employee Efficiency",#N/A,FALSE,"Benchmarking"}</definedName>
    <definedName name="casdc" localSheetId="10" hidden="1">{"Employee Efficiency",#N/A,FALSE,"Benchmarking"}</definedName>
    <definedName name="casdc" localSheetId="30" hidden="1">{"Employee Efficiency",#N/A,FALSE,"Benchmarking"}</definedName>
    <definedName name="casdc" localSheetId="0" hidden="1">{"Employee Efficiency",#N/A,FALSE,"Benchmarking"}</definedName>
    <definedName name="casdc" localSheetId="3" hidden="1">{"Employee Efficiency",#N/A,FALSE,"Benchmarking"}</definedName>
    <definedName name="casdc" localSheetId="4" hidden="1">{"Employee Efficiency",#N/A,FALSE,"Benchmarking"}</definedName>
    <definedName name="casdc" localSheetId="28" hidden="1">{"Employee Efficiency",#N/A,FALSE,"Benchmarking"}</definedName>
    <definedName name="casdc" localSheetId="33" hidden="1">{"Employee Efficiency",#N/A,FALSE,"Benchmarking"}</definedName>
    <definedName name="casdc" localSheetId="32" hidden="1">{"Employee Efficiency",#N/A,FALSE,"Benchmarking"}</definedName>
    <definedName name="casdc" localSheetId="7" hidden="1">{"Employee Efficiency",#N/A,FALSE,"Benchmarking"}</definedName>
    <definedName name="casdc" localSheetId="29" hidden="1">{"Employee Efficiency",#N/A,FALSE,"Benchmarking"}</definedName>
    <definedName name="casdc" localSheetId="1" hidden="1">{"Employee Efficiency",#N/A,FALSE,"Benchmarking"}</definedName>
    <definedName name="casdc" localSheetId="31" hidden="1">{"Employee Efficiency",#N/A,FALSE,"Benchmarking"}</definedName>
    <definedName name="casdc" hidden="1">{"Employee Efficiency",#N/A,FALSE,"Benchmarking"}</definedName>
    <definedName name="cb_sChart41E9A35_opts" hidden="1">"1, 9, 1, False, 2, False, False, , 0, False, True, 1, 1"</definedName>
    <definedName name="CBWorkbookPriority" hidden="1">-1248133618</definedName>
    <definedName name="ccc" localSheetId="12" hidden="1">{#N/A,#N/A,FALSE,"A&amp;E";#N/A,#N/A,FALSE,"HighTop";#N/A,#N/A,FALSE,"JG";#N/A,#N/A,FALSE,"RI";#N/A,#N/A,FALSE,"woHT";#N/A,#N/A,FALSE,"woHT&amp;JG"}</definedName>
    <definedName name="ccc" localSheetId="18" hidden="1">{#N/A,#N/A,FALSE,"A&amp;E";#N/A,#N/A,FALSE,"HighTop";#N/A,#N/A,FALSE,"JG";#N/A,#N/A,FALSE,"RI";#N/A,#N/A,FALSE,"woHT";#N/A,#N/A,FALSE,"woHT&amp;JG"}</definedName>
    <definedName name="ccc" localSheetId="19" hidden="1">{#N/A,#N/A,FALSE,"A&amp;E";#N/A,#N/A,FALSE,"HighTop";#N/A,#N/A,FALSE,"JG";#N/A,#N/A,FALSE,"RI";#N/A,#N/A,FALSE,"woHT";#N/A,#N/A,FALSE,"woHT&amp;JG"}</definedName>
    <definedName name="ccc" localSheetId="17" hidden="1">{#N/A,#N/A,FALSE,"A&amp;E";#N/A,#N/A,FALSE,"HighTop";#N/A,#N/A,FALSE,"JG";#N/A,#N/A,FALSE,"RI";#N/A,#N/A,FALSE,"woHT";#N/A,#N/A,FALSE,"woHT&amp;JG"}</definedName>
    <definedName name="ccc" localSheetId="22" hidden="1">{#N/A,#N/A,FALSE,"A&amp;E";#N/A,#N/A,FALSE,"HighTop";#N/A,#N/A,FALSE,"JG";#N/A,#N/A,FALSE,"RI";#N/A,#N/A,FALSE,"woHT";#N/A,#N/A,FALSE,"woHT&amp;JG"}</definedName>
    <definedName name="ccc" localSheetId="10" hidden="1">{#N/A,#N/A,FALSE,"A&amp;E";#N/A,#N/A,FALSE,"HighTop";#N/A,#N/A,FALSE,"JG";#N/A,#N/A,FALSE,"RI";#N/A,#N/A,FALSE,"woHT";#N/A,#N/A,FALSE,"woHT&amp;JG"}</definedName>
    <definedName name="ccc" localSheetId="30" hidden="1">{#N/A,#N/A,FALSE,"A&amp;E";#N/A,#N/A,FALSE,"HighTop";#N/A,#N/A,FALSE,"JG";#N/A,#N/A,FALSE,"RI";#N/A,#N/A,FALSE,"woHT";#N/A,#N/A,FALSE,"woHT&amp;JG"}</definedName>
    <definedName name="ccc" localSheetId="0" hidden="1">{#N/A,#N/A,FALSE,"A&amp;E";#N/A,#N/A,FALSE,"HighTop";#N/A,#N/A,FALSE,"JG";#N/A,#N/A,FALSE,"RI";#N/A,#N/A,FALSE,"woHT";#N/A,#N/A,FALSE,"woHT&amp;JG"}</definedName>
    <definedName name="ccc" localSheetId="3" hidden="1">{#N/A,#N/A,FALSE,"A&amp;E";#N/A,#N/A,FALSE,"HighTop";#N/A,#N/A,FALSE,"JG";#N/A,#N/A,FALSE,"RI";#N/A,#N/A,FALSE,"woHT";#N/A,#N/A,FALSE,"woHT&amp;JG"}</definedName>
    <definedName name="ccc" localSheetId="4" hidden="1">{#N/A,#N/A,FALSE,"A&amp;E";#N/A,#N/A,FALSE,"HighTop";#N/A,#N/A,FALSE,"JG";#N/A,#N/A,FALSE,"RI";#N/A,#N/A,FALSE,"woHT";#N/A,#N/A,FALSE,"woHT&amp;JG"}</definedName>
    <definedName name="ccc" localSheetId="28" hidden="1">{#N/A,#N/A,FALSE,"A&amp;E";#N/A,#N/A,FALSE,"HighTop";#N/A,#N/A,FALSE,"JG";#N/A,#N/A,FALSE,"RI";#N/A,#N/A,FALSE,"woHT";#N/A,#N/A,FALSE,"woHT&amp;JG"}</definedName>
    <definedName name="ccc" localSheetId="33" hidden="1">{#N/A,#N/A,FALSE,"A&amp;E";#N/A,#N/A,FALSE,"HighTop";#N/A,#N/A,FALSE,"JG";#N/A,#N/A,FALSE,"RI";#N/A,#N/A,FALSE,"woHT";#N/A,#N/A,FALSE,"woHT&amp;JG"}</definedName>
    <definedName name="ccc" localSheetId="32" hidden="1">{#N/A,#N/A,FALSE,"A&amp;E";#N/A,#N/A,FALSE,"HighTop";#N/A,#N/A,FALSE,"JG";#N/A,#N/A,FALSE,"RI";#N/A,#N/A,FALSE,"woHT";#N/A,#N/A,FALSE,"woHT&amp;JG"}</definedName>
    <definedName name="ccc" localSheetId="7" hidden="1">{#N/A,#N/A,FALSE,"A&amp;E";#N/A,#N/A,FALSE,"HighTop";#N/A,#N/A,FALSE,"JG";#N/A,#N/A,FALSE,"RI";#N/A,#N/A,FALSE,"woHT";#N/A,#N/A,FALSE,"woHT&amp;JG"}</definedName>
    <definedName name="ccc" localSheetId="29" hidden="1">{#N/A,#N/A,FALSE,"A&amp;E";#N/A,#N/A,FALSE,"HighTop";#N/A,#N/A,FALSE,"JG";#N/A,#N/A,FALSE,"RI";#N/A,#N/A,FALSE,"woHT";#N/A,#N/A,FALSE,"woHT&amp;JG"}</definedName>
    <definedName name="ccc" localSheetId="1" hidden="1">{#N/A,#N/A,FALSE,"A&amp;E";#N/A,#N/A,FALSE,"HighTop";#N/A,#N/A,FALSE,"JG";#N/A,#N/A,FALSE,"RI";#N/A,#N/A,FALSE,"woHT";#N/A,#N/A,FALSE,"woHT&amp;JG"}</definedName>
    <definedName name="ccc" localSheetId="31" hidden="1">{#N/A,#N/A,FALSE,"A&amp;E";#N/A,#N/A,FALSE,"HighTop";#N/A,#N/A,FALSE,"JG";#N/A,#N/A,FALSE,"RI";#N/A,#N/A,FALSE,"woHT";#N/A,#N/A,FALSE,"woHT&amp;JG"}</definedName>
    <definedName name="ccc" hidden="1">{#N/A,#N/A,FALSE,"A&amp;E";#N/A,#N/A,FALSE,"HighTop";#N/A,#N/A,FALSE,"JG";#N/A,#N/A,FALSE,"RI";#N/A,#N/A,FALSE,"woHT";#N/A,#N/A,FALSE,"woHT&amp;JG"}</definedName>
    <definedName name="cccc" localSheetId="12" hidden="1">{#N/A,#N/A,FALSE,"CreditStat";#N/A,#N/A,FALSE,"SPbrkup";#N/A,#N/A,FALSE,"MerSPsyn";#N/A,#N/A,FALSE,"MerSPwKCsyn";#N/A,#N/A,FALSE,"MerSPwKCsyn (2)";#N/A,#N/A,FALSE,"CreditStat (2)"}</definedName>
    <definedName name="cccc" localSheetId="18" hidden="1">{#N/A,#N/A,FALSE,"CreditStat";#N/A,#N/A,FALSE,"SPbrkup";#N/A,#N/A,FALSE,"MerSPsyn";#N/A,#N/A,FALSE,"MerSPwKCsyn";#N/A,#N/A,FALSE,"MerSPwKCsyn (2)";#N/A,#N/A,FALSE,"CreditStat (2)"}</definedName>
    <definedName name="cccc" localSheetId="19" hidden="1">{#N/A,#N/A,FALSE,"CreditStat";#N/A,#N/A,FALSE,"SPbrkup";#N/A,#N/A,FALSE,"MerSPsyn";#N/A,#N/A,FALSE,"MerSPwKCsyn";#N/A,#N/A,FALSE,"MerSPwKCsyn (2)";#N/A,#N/A,FALSE,"CreditStat (2)"}</definedName>
    <definedName name="cccc" localSheetId="17" hidden="1">{#N/A,#N/A,FALSE,"CreditStat";#N/A,#N/A,FALSE,"SPbrkup";#N/A,#N/A,FALSE,"MerSPsyn";#N/A,#N/A,FALSE,"MerSPwKCsyn";#N/A,#N/A,FALSE,"MerSPwKCsyn (2)";#N/A,#N/A,FALSE,"CreditStat (2)"}</definedName>
    <definedName name="cccc" localSheetId="22" hidden="1">{#N/A,#N/A,FALSE,"CreditStat";#N/A,#N/A,FALSE,"SPbrkup";#N/A,#N/A,FALSE,"MerSPsyn";#N/A,#N/A,FALSE,"MerSPwKCsyn";#N/A,#N/A,FALSE,"MerSPwKCsyn (2)";#N/A,#N/A,FALSE,"CreditStat (2)"}</definedName>
    <definedName name="cccc" localSheetId="10" hidden="1">{#N/A,#N/A,FALSE,"CreditStat";#N/A,#N/A,FALSE,"SPbrkup";#N/A,#N/A,FALSE,"MerSPsyn";#N/A,#N/A,FALSE,"MerSPwKCsyn";#N/A,#N/A,FALSE,"MerSPwKCsyn (2)";#N/A,#N/A,FALSE,"CreditStat (2)"}</definedName>
    <definedName name="cccc" localSheetId="30" hidden="1">{#N/A,#N/A,FALSE,"CreditStat";#N/A,#N/A,FALSE,"SPbrkup";#N/A,#N/A,FALSE,"MerSPsyn";#N/A,#N/A,FALSE,"MerSPwKCsyn";#N/A,#N/A,FALSE,"MerSPwKCsyn (2)";#N/A,#N/A,FALSE,"CreditStat (2)"}</definedName>
    <definedName name="cccc" localSheetId="0" hidden="1">{#N/A,#N/A,FALSE,"CreditStat";#N/A,#N/A,FALSE,"SPbrkup";#N/A,#N/A,FALSE,"MerSPsyn";#N/A,#N/A,FALSE,"MerSPwKCsyn";#N/A,#N/A,FALSE,"MerSPwKCsyn (2)";#N/A,#N/A,FALSE,"CreditStat (2)"}</definedName>
    <definedName name="cccc" localSheetId="3" hidden="1">{#N/A,#N/A,FALSE,"CreditStat";#N/A,#N/A,FALSE,"SPbrkup";#N/A,#N/A,FALSE,"MerSPsyn";#N/A,#N/A,FALSE,"MerSPwKCsyn";#N/A,#N/A,FALSE,"MerSPwKCsyn (2)";#N/A,#N/A,FALSE,"CreditStat (2)"}</definedName>
    <definedName name="cccc" localSheetId="4" hidden="1">{#N/A,#N/A,FALSE,"CreditStat";#N/A,#N/A,FALSE,"SPbrkup";#N/A,#N/A,FALSE,"MerSPsyn";#N/A,#N/A,FALSE,"MerSPwKCsyn";#N/A,#N/A,FALSE,"MerSPwKCsyn (2)";#N/A,#N/A,FALSE,"CreditStat (2)"}</definedName>
    <definedName name="cccc" localSheetId="28" hidden="1">{#N/A,#N/A,FALSE,"CreditStat";#N/A,#N/A,FALSE,"SPbrkup";#N/A,#N/A,FALSE,"MerSPsyn";#N/A,#N/A,FALSE,"MerSPwKCsyn";#N/A,#N/A,FALSE,"MerSPwKCsyn (2)";#N/A,#N/A,FALSE,"CreditStat (2)"}</definedName>
    <definedName name="cccc" localSheetId="33" hidden="1">{#N/A,#N/A,FALSE,"CreditStat";#N/A,#N/A,FALSE,"SPbrkup";#N/A,#N/A,FALSE,"MerSPsyn";#N/A,#N/A,FALSE,"MerSPwKCsyn";#N/A,#N/A,FALSE,"MerSPwKCsyn (2)";#N/A,#N/A,FALSE,"CreditStat (2)"}</definedName>
    <definedName name="cccc" localSheetId="32" hidden="1">{#N/A,#N/A,FALSE,"CreditStat";#N/A,#N/A,FALSE,"SPbrkup";#N/A,#N/A,FALSE,"MerSPsyn";#N/A,#N/A,FALSE,"MerSPwKCsyn";#N/A,#N/A,FALSE,"MerSPwKCsyn (2)";#N/A,#N/A,FALSE,"CreditStat (2)"}</definedName>
    <definedName name="cccc" localSheetId="7" hidden="1">{#N/A,#N/A,FALSE,"CreditStat";#N/A,#N/A,FALSE,"SPbrkup";#N/A,#N/A,FALSE,"MerSPsyn";#N/A,#N/A,FALSE,"MerSPwKCsyn";#N/A,#N/A,FALSE,"MerSPwKCsyn (2)";#N/A,#N/A,FALSE,"CreditStat (2)"}</definedName>
    <definedName name="cccc" localSheetId="29" hidden="1">{#N/A,#N/A,FALSE,"CreditStat";#N/A,#N/A,FALSE,"SPbrkup";#N/A,#N/A,FALSE,"MerSPsyn";#N/A,#N/A,FALSE,"MerSPwKCsyn";#N/A,#N/A,FALSE,"MerSPwKCsyn (2)";#N/A,#N/A,FALSE,"CreditStat (2)"}</definedName>
    <definedName name="cccc" localSheetId="1" hidden="1">{#N/A,#N/A,FALSE,"CreditStat";#N/A,#N/A,FALSE,"SPbrkup";#N/A,#N/A,FALSE,"MerSPsyn";#N/A,#N/A,FALSE,"MerSPwKCsyn";#N/A,#N/A,FALSE,"MerSPwKCsyn (2)";#N/A,#N/A,FALSE,"CreditStat (2)"}</definedName>
    <definedName name="cccc" localSheetId="31" hidden="1">{#N/A,#N/A,FALSE,"CreditStat";#N/A,#N/A,FALSE,"SPbrkup";#N/A,#N/A,FALSE,"MerSPsyn";#N/A,#N/A,FALSE,"MerSPwKCsyn";#N/A,#N/A,FALSE,"MerSPwKCsyn (2)";#N/A,#N/A,FALSE,"CreditStat (2)"}</definedName>
    <definedName name="cccc" hidden="1">{#N/A,#N/A,FALSE,"CreditStat";#N/A,#N/A,FALSE,"SPbrkup";#N/A,#N/A,FALSE,"MerSPsyn";#N/A,#N/A,FALSE,"MerSPwKCsyn";#N/A,#N/A,FALSE,"MerSPwKCsyn (2)";#N/A,#N/A,FALSE,"CreditStat (2)"}</definedName>
    <definedName name="cdcas"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cas"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cdsc" localSheetId="12" hidden="1">{"orixcsc",#N/A,FALSE,"ORIX CSC";"orixcsc2",#N/A,FALSE,"ORIX CSC"}</definedName>
    <definedName name="cdsc" localSheetId="18" hidden="1">{"orixcsc",#N/A,FALSE,"ORIX CSC";"orixcsc2",#N/A,FALSE,"ORIX CSC"}</definedName>
    <definedName name="cdsc" localSheetId="19" hidden="1">{"orixcsc",#N/A,FALSE,"ORIX CSC";"orixcsc2",#N/A,FALSE,"ORIX CSC"}</definedName>
    <definedName name="cdsc" localSheetId="17" hidden="1">{"orixcsc",#N/A,FALSE,"ORIX CSC";"orixcsc2",#N/A,FALSE,"ORIX CSC"}</definedName>
    <definedName name="cdsc" localSheetId="22" hidden="1">{"orixcsc",#N/A,FALSE,"ORIX CSC";"orixcsc2",#N/A,FALSE,"ORIX CSC"}</definedName>
    <definedName name="cdsc" localSheetId="10" hidden="1">{"orixcsc",#N/A,FALSE,"ORIX CSC";"orixcsc2",#N/A,FALSE,"ORIX CSC"}</definedName>
    <definedName name="cdsc" localSheetId="30" hidden="1">{"orixcsc",#N/A,FALSE,"ORIX CSC";"orixcsc2",#N/A,FALSE,"ORIX CSC"}</definedName>
    <definedName name="cdsc" localSheetId="0" hidden="1">{"orixcsc",#N/A,FALSE,"ORIX CSC";"orixcsc2",#N/A,FALSE,"ORIX CSC"}</definedName>
    <definedName name="cdsc" localSheetId="3" hidden="1">{"orixcsc",#N/A,FALSE,"ORIX CSC";"orixcsc2",#N/A,FALSE,"ORIX CSC"}</definedName>
    <definedName name="cdsc" localSheetId="4" hidden="1">{"orixcsc",#N/A,FALSE,"ORIX CSC";"orixcsc2",#N/A,FALSE,"ORIX CSC"}</definedName>
    <definedName name="cdsc" localSheetId="28" hidden="1">{"orixcsc",#N/A,FALSE,"ORIX CSC";"orixcsc2",#N/A,FALSE,"ORIX CSC"}</definedName>
    <definedName name="cdsc" localSheetId="33" hidden="1">{"orixcsc",#N/A,FALSE,"ORIX CSC";"orixcsc2",#N/A,FALSE,"ORIX CSC"}</definedName>
    <definedName name="cdsc" localSheetId="32" hidden="1">{"orixcsc",#N/A,FALSE,"ORIX CSC";"orixcsc2",#N/A,FALSE,"ORIX CSC"}</definedName>
    <definedName name="cdsc" localSheetId="7" hidden="1">{"orixcsc",#N/A,FALSE,"ORIX CSC";"orixcsc2",#N/A,FALSE,"ORIX CSC"}</definedName>
    <definedName name="cdsc" localSheetId="29" hidden="1">{"orixcsc",#N/A,FALSE,"ORIX CSC";"orixcsc2",#N/A,FALSE,"ORIX CSC"}</definedName>
    <definedName name="cdsc" localSheetId="1" hidden="1">{"orixcsc",#N/A,FALSE,"ORIX CSC";"orixcsc2",#N/A,FALSE,"ORIX CSC"}</definedName>
    <definedName name="cdsc" localSheetId="31" hidden="1">{"orixcsc",#N/A,FALSE,"ORIX CSC";"orixcsc2",#N/A,FALSE,"ORIX CSC"}</definedName>
    <definedName name="cdsc" hidden="1">{"orixcsc",#N/A,FALSE,"ORIX CSC";"orixcsc2",#N/A,FALSE,"ORIX CSC"}</definedName>
    <definedName name="CGRU" localSheetId="0">#REF!</definedName>
    <definedName name="CGRU" localSheetId="7">#REF!</definedName>
    <definedName name="Chart2_Label_2" localSheetId="12" hidden="1">#REF!</definedName>
    <definedName name="Chart2_Label_2" localSheetId="18" hidden="1">EMBOP_SI!#REF!</definedName>
    <definedName name="Chart2_Label_2" localSheetId="19" hidden="1">#REF!</definedName>
    <definedName name="Chart2_Label_2" localSheetId="17" hidden="1">#REF!</definedName>
    <definedName name="Chart2_Label_2" localSheetId="10" hidden="1">#REF!</definedName>
    <definedName name="Chart2_Label_2" localSheetId="30" hidden="1">#REF!</definedName>
    <definedName name="Chart2_Label_2" localSheetId="0" hidden="1">#REF!</definedName>
    <definedName name="Chart2_Label_2" localSheetId="3" hidden="1">#REF!</definedName>
    <definedName name="Chart2_Label_2" localSheetId="4" hidden="1">#REF!</definedName>
    <definedName name="Chart2_Label_2" localSheetId="28" hidden="1">#REF!</definedName>
    <definedName name="Chart2_Label_2" localSheetId="33" hidden="1">'Reference documents'!#REF!</definedName>
    <definedName name="Chart2_Label_2" localSheetId="7" hidden="1">#REF!</definedName>
    <definedName name="Chart2_Label_2" localSheetId="29" hidden="1">#REF!</definedName>
    <definedName name="Chart2_Label_2" localSheetId="1" hidden="1">#REF!</definedName>
    <definedName name="Chart2_Label_2" localSheetId="31" hidden="1">#REF!</definedName>
    <definedName name="Chart2_Label_2" hidden="1">#REF!</definedName>
    <definedName name="Chart3_Label_2" localSheetId="12" hidden="1">#REF!</definedName>
    <definedName name="Chart3_Label_2" localSheetId="18" hidden="1">EMBOP_SI!#REF!</definedName>
    <definedName name="Chart3_Label_2" localSheetId="19" hidden="1">#REF!</definedName>
    <definedName name="Chart3_Label_2" localSheetId="17" hidden="1">#REF!</definedName>
    <definedName name="Chart3_Label_2" localSheetId="10" hidden="1">#REF!</definedName>
    <definedName name="Chart3_Label_2" localSheetId="30" hidden="1">#REF!</definedName>
    <definedName name="Chart3_Label_2" localSheetId="3" hidden="1">#REF!</definedName>
    <definedName name="Chart3_Label_2" localSheetId="4" hidden="1">#REF!</definedName>
    <definedName name="Chart3_Label_2" localSheetId="28" hidden="1">#REF!</definedName>
    <definedName name="Chart3_Label_2" localSheetId="33" hidden="1">'Reference documents'!#REF!</definedName>
    <definedName name="Chart3_Label_2" localSheetId="7" hidden="1">#REF!</definedName>
    <definedName name="Chart3_Label_2" localSheetId="29" hidden="1">#REF!</definedName>
    <definedName name="Chart3_Label_2" localSheetId="31" hidden="1">#REF!</definedName>
    <definedName name="Chart3_Label_2" hidden="1">#REF!</definedName>
    <definedName name="d" localSheetId="12" hidden="1">{"ANAR",#N/A,FALSE,"Dist total";"MARGEN",#N/A,FALSE,"Dist total";"COMENTARIO",#N/A,FALSE,"Ficha CODICE";"CONSEJO",#N/A,FALSE,"Dist p0";"uno",#N/A,FALSE,"Dist total"}</definedName>
    <definedName name="d" localSheetId="18" hidden="1">{"ANAR",#N/A,FALSE,"Dist total";"MARGEN",#N/A,FALSE,"Dist total";"COMENTARIO",#N/A,FALSE,"Ficha CODICE";"CONSEJO",#N/A,FALSE,"Dist p0";"uno",#N/A,FALSE,"Dist total"}</definedName>
    <definedName name="d" localSheetId="19" hidden="1">{"ANAR",#N/A,FALSE,"Dist total";"MARGEN",#N/A,FALSE,"Dist total";"COMENTARIO",#N/A,FALSE,"Ficha CODICE";"CONSEJO",#N/A,FALSE,"Dist p0";"uno",#N/A,FALSE,"Dist total"}</definedName>
    <definedName name="d" localSheetId="17" hidden="1">{"ANAR",#N/A,FALSE,"Dist total";"MARGEN",#N/A,FALSE,"Dist total";"COMENTARIO",#N/A,FALSE,"Ficha CODICE";"CONSEJO",#N/A,FALSE,"Dist p0";"uno",#N/A,FALSE,"Dist total"}</definedName>
    <definedName name="d" localSheetId="22" hidden="1">{"ANAR",#N/A,FALSE,"Dist total";"MARGEN",#N/A,FALSE,"Dist total";"COMENTARIO",#N/A,FALSE,"Ficha CODICE";"CONSEJO",#N/A,FALSE,"Dist p0";"uno",#N/A,FALSE,"Dist total"}</definedName>
    <definedName name="d" localSheetId="10" hidden="1">{"ANAR",#N/A,FALSE,"Dist total";"MARGEN",#N/A,FALSE,"Dist total";"COMENTARIO",#N/A,FALSE,"Ficha CODICE";"CONSEJO",#N/A,FALSE,"Dist p0";"uno",#N/A,FALSE,"Dist total"}</definedName>
    <definedName name="d" localSheetId="30" hidden="1">{"ANAR",#N/A,FALSE,"Dist total";"MARGEN",#N/A,FALSE,"Dist total";"COMENTARIO",#N/A,FALSE,"Ficha CODICE";"CONSEJO",#N/A,FALSE,"Dist p0";"uno",#N/A,FALSE,"Dist total"}</definedName>
    <definedName name="d" localSheetId="0" hidden="1">{"ANAR",#N/A,FALSE,"Dist total";"MARGEN",#N/A,FALSE,"Dist total";"COMENTARIO",#N/A,FALSE,"Ficha CODICE";"CONSEJO",#N/A,FALSE,"Dist p0";"uno",#N/A,FALSE,"Dist total"}</definedName>
    <definedName name="d" localSheetId="3" hidden="1">{"ANAR",#N/A,FALSE,"Dist total";"MARGEN",#N/A,FALSE,"Dist total";"COMENTARIO",#N/A,FALSE,"Ficha CODICE";"CONSEJO",#N/A,FALSE,"Dist p0";"uno",#N/A,FALSE,"Dist total"}</definedName>
    <definedName name="d" localSheetId="4" hidden="1">{"ANAR",#N/A,FALSE,"Dist total";"MARGEN",#N/A,FALSE,"Dist total";"COMENTARIO",#N/A,FALSE,"Ficha CODICE";"CONSEJO",#N/A,FALSE,"Dist p0";"uno",#N/A,FALSE,"Dist total"}</definedName>
    <definedName name="d" localSheetId="28" hidden="1">{"ANAR",#N/A,FALSE,"Dist total";"MARGEN",#N/A,FALSE,"Dist total";"COMENTARIO",#N/A,FALSE,"Ficha CODICE";"CONSEJO",#N/A,FALSE,"Dist p0";"uno",#N/A,FALSE,"Dist total"}</definedName>
    <definedName name="d" localSheetId="33" hidden="1">{"ANAR",#N/A,FALSE,"Dist total";"MARGEN",#N/A,FALSE,"Dist total";"COMENTARIO",#N/A,FALSE,"Ficha CODICE";"CONSEJO",#N/A,FALSE,"Dist p0";"uno",#N/A,FALSE,"Dist total"}</definedName>
    <definedName name="d" localSheetId="32" hidden="1">{"ANAR",#N/A,FALSE,"Dist total";"MARGEN",#N/A,FALSE,"Dist total";"COMENTARIO",#N/A,FALSE,"Ficha CODICE";"CONSEJO",#N/A,FALSE,"Dist p0";"uno",#N/A,FALSE,"Dist total"}</definedName>
    <definedName name="d" localSheetId="7" hidden="1">{"ANAR",#N/A,FALSE,"Dist total";"MARGEN",#N/A,FALSE,"Dist total";"COMENTARIO",#N/A,FALSE,"Ficha CODICE";"CONSEJO",#N/A,FALSE,"Dist p0";"uno",#N/A,FALSE,"Dist total"}</definedName>
    <definedName name="d" localSheetId="29" hidden="1">{"ANAR",#N/A,FALSE,"Dist total";"MARGEN",#N/A,FALSE,"Dist total";"COMENTARIO",#N/A,FALSE,"Ficha CODICE";"CONSEJO",#N/A,FALSE,"Dist p0";"uno",#N/A,FALSE,"Dist total"}</definedName>
    <definedName name="d" localSheetId="1" hidden="1">{"ANAR",#N/A,FALSE,"Dist total";"MARGEN",#N/A,FALSE,"Dist total";"COMENTARIO",#N/A,FALSE,"Ficha CODICE";"CONSEJO",#N/A,FALSE,"Dist p0";"uno",#N/A,FALSE,"Dist total"}</definedName>
    <definedName name="d" localSheetId="31" hidden="1">{"ANAR",#N/A,FALSE,"Dist total";"MARGEN",#N/A,FALSE,"Dist total";"COMENTARIO",#N/A,FALSE,"Ficha CODICE";"CONSEJO",#N/A,FALSE,"Dist p0";"uno",#N/A,FALSE,"Dist total"}</definedName>
    <definedName name="d" hidden="1">{"ANAR",#N/A,FALSE,"Dist total";"MARGEN",#N/A,FALSE,"Dist total";"COMENTARIO",#N/A,FALSE,"Ficha CODICE";"CONSEJO",#N/A,FALSE,"Dist p0";"uno",#N/A,FALSE,"Dist total"}</definedName>
    <definedName name="daaqfq" localSheetId="12" hidden="1">{"Tarifica91",#N/A,FALSE,"Tariffs";"Tarifica92",#N/A,FALSE,"Tariffs";"Tarifica93",#N/A,FALSE,"Tariffs";"Tarifica94",#N/A,FALSE,"Tariffs";"Tarifica95",#N/A,FALSE,"Tariffs";"Tarifica96",#N/A,FALSE,"Tariffs"}</definedName>
    <definedName name="daaqfq" localSheetId="18" hidden="1">{"Tarifica91",#N/A,FALSE,"Tariffs";"Tarifica92",#N/A,FALSE,"Tariffs";"Tarifica93",#N/A,FALSE,"Tariffs";"Tarifica94",#N/A,FALSE,"Tariffs";"Tarifica95",#N/A,FALSE,"Tariffs";"Tarifica96",#N/A,FALSE,"Tariffs"}</definedName>
    <definedName name="daaqfq" localSheetId="19" hidden="1">{"Tarifica91",#N/A,FALSE,"Tariffs";"Tarifica92",#N/A,FALSE,"Tariffs";"Tarifica93",#N/A,FALSE,"Tariffs";"Tarifica94",#N/A,FALSE,"Tariffs";"Tarifica95",#N/A,FALSE,"Tariffs";"Tarifica96",#N/A,FALSE,"Tariffs"}</definedName>
    <definedName name="daaqfq" localSheetId="17" hidden="1">{"Tarifica91",#N/A,FALSE,"Tariffs";"Tarifica92",#N/A,FALSE,"Tariffs";"Tarifica93",#N/A,FALSE,"Tariffs";"Tarifica94",#N/A,FALSE,"Tariffs";"Tarifica95",#N/A,FALSE,"Tariffs";"Tarifica96",#N/A,FALSE,"Tariffs"}</definedName>
    <definedName name="daaqfq" localSheetId="22" hidden="1">{"Tarifica91",#N/A,FALSE,"Tariffs";"Tarifica92",#N/A,FALSE,"Tariffs";"Tarifica93",#N/A,FALSE,"Tariffs";"Tarifica94",#N/A,FALSE,"Tariffs";"Tarifica95",#N/A,FALSE,"Tariffs";"Tarifica96",#N/A,FALSE,"Tariffs"}</definedName>
    <definedName name="daaqfq" localSheetId="10" hidden="1">{"Tarifica91",#N/A,FALSE,"Tariffs";"Tarifica92",#N/A,FALSE,"Tariffs";"Tarifica93",#N/A,FALSE,"Tariffs";"Tarifica94",#N/A,FALSE,"Tariffs";"Tarifica95",#N/A,FALSE,"Tariffs";"Tarifica96",#N/A,FALSE,"Tariffs"}</definedName>
    <definedName name="daaqfq" localSheetId="30" hidden="1">{"Tarifica91",#N/A,FALSE,"Tariffs";"Tarifica92",#N/A,FALSE,"Tariffs";"Tarifica93",#N/A,FALSE,"Tariffs";"Tarifica94",#N/A,FALSE,"Tariffs";"Tarifica95",#N/A,FALSE,"Tariffs";"Tarifica96",#N/A,FALSE,"Tariffs"}</definedName>
    <definedName name="daaqfq" localSheetId="0" hidden="1">{"Tarifica91",#N/A,FALSE,"Tariffs";"Tarifica92",#N/A,FALSE,"Tariffs";"Tarifica93",#N/A,FALSE,"Tariffs";"Tarifica94",#N/A,FALSE,"Tariffs";"Tarifica95",#N/A,FALSE,"Tariffs";"Tarifica96",#N/A,FALSE,"Tariffs"}</definedName>
    <definedName name="daaqfq" localSheetId="3" hidden="1">{"Tarifica91",#N/A,FALSE,"Tariffs";"Tarifica92",#N/A,FALSE,"Tariffs";"Tarifica93",#N/A,FALSE,"Tariffs";"Tarifica94",#N/A,FALSE,"Tariffs";"Tarifica95",#N/A,FALSE,"Tariffs";"Tarifica96",#N/A,FALSE,"Tariffs"}</definedName>
    <definedName name="daaqfq" localSheetId="4" hidden="1">{"Tarifica91",#N/A,FALSE,"Tariffs";"Tarifica92",#N/A,FALSE,"Tariffs";"Tarifica93",#N/A,FALSE,"Tariffs";"Tarifica94",#N/A,FALSE,"Tariffs";"Tarifica95",#N/A,FALSE,"Tariffs";"Tarifica96",#N/A,FALSE,"Tariffs"}</definedName>
    <definedName name="daaqfq" localSheetId="28" hidden="1">{"Tarifica91",#N/A,FALSE,"Tariffs";"Tarifica92",#N/A,FALSE,"Tariffs";"Tarifica93",#N/A,FALSE,"Tariffs";"Tarifica94",#N/A,FALSE,"Tariffs";"Tarifica95",#N/A,FALSE,"Tariffs";"Tarifica96",#N/A,FALSE,"Tariffs"}</definedName>
    <definedName name="daaqfq" localSheetId="33" hidden="1">{"Tarifica91",#N/A,FALSE,"Tariffs";"Tarifica92",#N/A,FALSE,"Tariffs";"Tarifica93",#N/A,FALSE,"Tariffs";"Tarifica94",#N/A,FALSE,"Tariffs";"Tarifica95",#N/A,FALSE,"Tariffs";"Tarifica96",#N/A,FALSE,"Tariffs"}</definedName>
    <definedName name="daaqfq" localSheetId="32" hidden="1">{"Tarifica91",#N/A,FALSE,"Tariffs";"Tarifica92",#N/A,FALSE,"Tariffs";"Tarifica93",#N/A,FALSE,"Tariffs";"Tarifica94",#N/A,FALSE,"Tariffs";"Tarifica95",#N/A,FALSE,"Tariffs";"Tarifica96",#N/A,FALSE,"Tariffs"}</definedName>
    <definedName name="daaqfq" localSheetId="7" hidden="1">{"Tarifica91",#N/A,FALSE,"Tariffs";"Tarifica92",#N/A,FALSE,"Tariffs";"Tarifica93",#N/A,FALSE,"Tariffs";"Tarifica94",#N/A,FALSE,"Tariffs";"Tarifica95",#N/A,FALSE,"Tariffs";"Tarifica96",#N/A,FALSE,"Tariffs"}</definedName>
    <definedName name="daaqfq" localSheetId="29" hidden="1">{"Tarifica91",#N/A,FALSE,"Tariffs";"Tarifica92",#N/A,FALSE,"Tariffs";"Tarifica93",#N/A,FALSE,"Tariffs";"Tarifica94",#N/A,FALSE,"Tariffs";"Tarifica95",#N/A,FALSE,"Tariffs";"Tarifica96",#N/A,FALSE,"Tariffs"}</definedName>
    <definedName name="daaqfq" localSheetId="1" hidden="1">{"Tarifica91",#N/A,FALSE,"Tariffs";"Tarifica92",#N/A,FALSE,"Tariffs";"Tarifica93",#N/A,FALSE,"Tariffs";"Tarifica94",#N/A,FALSE,"Tariffs";"Tarifica95",#N/A,FALSE,"Tariffs";"Tarifica96",#N/A,FALSE,"Tariffs"}</definedName>
    <definedName name="daaqfq" localSheetId="31" hidden="1">{"Tarifica91",#N/A,FALSE,"Tariffs";"Tarifica92",#N/A,FALSE,"Tariffs";"Tarifica93",#N/A,FALSE,"Tariffs";"Tarifica94",#N/A,FALSE,"Tariffs";"Tarifica95",#N/A,FALSE,"Tariffs";"Tarifica96",#N/A,FALSE,"Tariffs"}</definedName>
    <definedName name="daaqfq" hidden="1">{"Tarifica91",#N/A,FALSE,"Tariffs";"Tarifica92",#N/A,FALSE,"Tariffs";"Tarifica93",#N/A,FALSE,"Tariffs";"Tarifica94",#N/A,FALSE,"Tariffs";"Tarifica95",#N/A,FALSE,"Tariffs";"Tarifica96",#N/A,FALSE,"Tariffs"}</definedName>
    <definedName name="DB" localSheetId="0">#REF!</definedName>
    <definedName name="DB" localSheetId="7">#REF!</definedName>
    <definedName name="dcc" localSheetId="12" hidden="1">{"mgmt forecast",#N/A,FALSE,"Mgmt Forecast";"dcf table",#N/A,FALSE,"Mgmt Forecast";"sensitivity",#N/A,FALSE,"Mgmt Forecast";"table inputs",#N/A,FALSE,"Mgmt Forecast";"calculations",#N/A,FALSE,"Mgmt Forecast"}</definedName>
    <definedName name="dcc" localSheetId="18" hidden="1">{"mgmt forecast",#N/A,FALSE,"Mgmt Forecast";"dcf table",#N/A,FALSE,"Mgmt Forecast";"sensitivity",#N/A,FALSE,"Mgmt Forecast";"table inputs",#N/A,FALSE,"Mgmt Forecast";"calculations",#N/A,FALSE,"Mgmt Forecast"}</definedName>
    <definedName name="dcc" localSheetId="19" hidden="1">{"mgmt forecast",#N/A,FALSE,"Mgmt Forecast";"dcf table",#N/A,FALSE,"Mgmt Forecast";"sensitivity",#N/A,FALSE,"Mgmt Forecast";"table inputs",#N/A,FALSE,"Mgmt Forecast";"calculations",#N/A,FALSE,"Mgmt Forecast"}</definedName>
    <definedName name="dcc" localSheetId="17" hidden="1">{"mgmt forecast",#N/A,FALSE,"Mgmt Forecast";"dcf table",#N/A,FALSE,"Mgmt Forecast";"sensitivity",#N/A,FALSE,"Mgmt Forecast";"table inputs",#N/A,FALSE,"Mgmt Forecast";"calculations",#N/A,FALSE,"Mgmt Forecast"}</definedName>
    <definedName name="dcc" localSheetId="22" hidden="1">{"mgmt forecast",#N/A,FALSE,"Mgmt Forecast";"dcf table",#N/A,FALSE,"Mgmt Forecast";"sensitivity",#N/A,FALSE,"Mgmt Forecast";"table inputs",#N/A,FALSE,"Mgmt Forecast";"calculations",#N/A,FALSE,"Mgmt Forecast"}</definedName>
    <definedName name="dcc" localSheetId="10" hidden="1">{"mgmt forecast",#N/A,FALSE,"Mgmt Forecast";"dcf table",#N/A,FALSE,"Mgmt Forecast";"sensitivity",#N/A,FALSE,"Mgmt Forecast";"table inputs",#N/A,FALSE,"Mgmt Forecast";"calculations",#N/A,FALSE,"Mgmt Forecast"}</definedName>
    <definedName name="dcc" localSheetId="30" hidden="1">{"mgmt forecast",#N/A,FALSE,"Mgmt Forecast";"dcf table",#N/A,FALSE,"Mgmt Forecast";"sensitivity",#N/A,FALSE,"Mgmt Forecast";"table inputs",#N/A,FALSE,"Mgmt Forecast";"calculations",#N/A,FALSE,"Mgmt Forecast"}</definedName>
    <definedName name="dcc" localSheetId="0" hidden="1">{"mgmt forecast",#N/A,FALSE,"Mgmt Forecast";"dcf table",#N/A,FALSE,"Mgmt Forecast";"sensitivity",#N/A,FALSE,"Mgmt Forecast";"table inputs",#N/A,FALSE,"Mgmt Forecast";"calculations",#N/A,FALSE,"Mgmt Forecast"}</definedName>
    <definedName name="dcc" localSheetId="3" hidden="1">{"mgmt forecast",#N/A,FALSE,"Mgmt Forecast";"dcf table",#N/A,FALSE,"Mgmt Forecast";"sensitivity",#N/A,FALSE,"Mgmt Forecast";"table inputs",#N/A,FALSE,"Mgmt Forecast";"calculations",#N/A,FALSE,"Mgmt Forecast"}</definedName>
    <definedName name="dcc" localSheetId="4" hidden="1">{"mgmt forecast",#N/A,FALSE,"Mgmt Forecast";"dcf table",#N/A,FALSE,"Mgmt Forecast";"sensitivity",#N/A,FALSE,"Mgmt Forecast";"table inputs",#N/A,FALSE,"Mgmt Forecast";"calculations",#N/A,FALSE,"Mgmt Forecast"}</definedName>
    <definedName name="dcc" localSheetId="28" hidden="1">{"mgmt forecast",#N/A,FALSE,"Mgmt Forecast";"dcf table",#N/A,FALSE,"Mgmt Forecast";"sensitivity",#N/A,FALSE,"Mgmt Forecast";"table inputs",#N/A,FALSE,"Mgmt Forecast";"calculations",#N/A,FALSE,"Mgmt Forecast"}</definedName>
    <definedName name="dcc" localSheetId="33" hidden="1">{"mgmt forecast",#N/A,FALSE,"Mgmt Forecast";"dcf table",#N/A,FALSE,"Mgmt Forecast";"sensitivity",#N/A,FALSE,"Mgmt Forecast";"table inputs",#N/A,FALSE,"Mgmt Forecast";"calculations",#N/A,FALSE,"Mgmt Forecast"}</definedName>
    <definedName name="dcc" localSheetId="32" hidden="1">{"mgmt forecast",#N/A,FALSE,"Mgmt Forecast";"dcf table",#N/A,FALSE,"Mgmt Forecast";"sensitivity",#N/A,FALSE,"Mgmt Forecast";"table inputs",#N/A,FALSE,"Mgmt Forecast";"calculations",#N/A,FALSE,"Mgmt Forecast"}</definedName>
    <definedName name="dcc" localSheetId="7" hidden="1">{"mgmt forecast",#N/A,FALSE,"Mgmt Forecast";"dcf table",#N/A,FALSE,"Mgmt Forecast";"sensitivity",#N/A,FALSE,"Mgmt Forecast";"table inputs",#N/A,FALSE,"Mgmt Forecast";"calculations",#N/A,FALSE,"Mgmt Forecast"}</definedName>
    <definedName name="dcc" localSheetId="29" hidden="1">{"mgmt forecast",#N/A,FALSE,"Mgmt Forecast";"dcf table",#N/A,FALSE,"Mgmt Forecast";"sensitivity",#N/A,FALSE,"Mgmt Forecast";"table inputs",#N/A,FALSE,"Mgmt Forecast";"calculations",#N/A,FALSE,"Mgmt Forecast"}</definedName>
    <definedName name="dcc" localSheetId="1" hidden="1">{"mgmt forecast",#N/A,FALSE,"Mgmt Forecast";"dcf table",#N/A,FALSE,"Mgmt Forecast";"sensitivity",#N/A,FALSE,"Mgmt Forecast";"table inputs",#N/A,FALSE,"Mgmt Forecast";"calculations",#N/A,FALSE,"Mgmt Forecast"}</definedName>
    <definedName name="dcc" localSheetId="31" hidden="1">{"mgmt forecast",#N/A,FALSE,"Mgmt Forecast";"dcf table",#N/A,FALSE,"Mgmt Forecast";"sensitivity",#N/A,FALSE,"Mgmt Forecast";"table inputs",#N/A,FALSE,"Mgmt Forecast";"calculations",#N/A,FALSE,"Mgmt Forecast"}</definedName>
    <definedName name="dcc" hidden="1">{"mgmt forecast",#N/A,FALSE,"Mgmt Forecast";"dcf table",#N/A,FALSE,"Mgmt Forecast";"sensitivity",#N/A,FALSE,"Mgmt Forecast";"table inputs",#N/A,FALSE,"Mgmt Forecast";"calculations",#N/A,FALSE,"Mgmt Forecast"}</definedName>
    <definedName name="DD">#REF!</definedName>
    <definedName name="dfadf" localSheetId="12" hidden="1">{"Line Efficiency",#N/A,FALSE,"Benchmarking"}</definedName>
    <definedName name="dfadf" localSheetId="18" hidden="1">{"Line Efficiency",#N/A,FALSE,"Benchmarking"}</definedName>
    <definedName name="dfadf" localSheetId="19" hidden="1">{"Line Efficiency",#N/A,FALSE,"Benchmarking"}</definedName>
    <definedName name="dfadf" localSheetId="17" hidden="1">{"Line Efficiency",#N/A,FALSE,"Benchmarking"}</definedName>
    <definedName name="dfadf" localSheetId="22" hidden="1">{"Line Efficiency",#N/A,FALSE,"Benchmarking"}</definedName>
    <definedName name="dfadf" localSheetId="10" hidden="1">{"Line Efficiency",#N/A,FALSE,"Benchmarking"}</definedName>
    <definedName name="dfadf" localSheetId="30" hidden="1">{"Line Efficiency",#N/A,FALSE,"Benchmarking"}</definedName>
    <definedName name="dfadf" localSheetId="0" hidden="1">{"Line Efficiency",#N/A,FALSE,"Benchmarking"}</definedName>
    <definedName name="dfadf" localSheetId="3" hidden="1">{"Line Efficiency",#N/A,FALSE,"Benchmarking"}</definedName>
    <definedName name="dfadf" localSheetId="4" hidden="1">{"Line Efficiency",#N/A,FALSE,"Benchmarking"}</definedName>
    <definedName name="dfadf" localSheetId="28" hidden="1">{"Line Efficiency",#N/A,FALSE,"Benchmarking"}</definedName>
    <definedName name="dfadf" localSheetId="33" hidden="1">{"Line Efficiency",#N/A,FALSE,"Benchmarking"}</definedName>
    <definedName name="dfadf" localSheetId="32" hidden="1">{"Line Efficiency",#N/A,FALSE,"Benchmarking"}</definedName>
    <definedName name="dfadf" localSheetId="7" hidden="1">{"Line Efficiency",#N/A,FALSE,"Benchmarking"}</definedName>
    <definedName name="dfadf" localSheetId="29" hidden="1">{"Line Efficiency",#N/A,FALSE,"Benchmarking"}</definedName>
    <definedName name="dfadf" localSheetId="1" hidden="1">{"Line Efficiency",#N/A,FALSE,"Benchmarking"}</definedName>
    <definedName name="dfadf" localSheetId="31" hidden="1">{"Line Efficiency",#N/A,FALSE,"Benchmarking"}</definedName>
    <definedName name="dfadf" hidden="1">{"Line Efficiency",#N/A,FALSE,"Benchmarking"}</definedName>
    <definedName name="dfadfa" localSheetId="12" hidden="1">{#N/A,#N/A,FALSE,"Spain MKT";#N/A,#N/A,FALSE,"Assumptions";#N/A,#N/A,FALSE,"Adve";#N/A,#N/A,FALSE,"E-Commerce";#N/A,#N/A,FALSE,"Opex";#N/A,#N/A,FALSE,"P&amp;L";#N/A,#N/A,FALSE,"FCF &amp; DCF"}</definedName>
    <definedName name="dfadfa" localSheetId="18" hidden="1">{#N/A,#N/A,FALSE,"Spain MKT";#N/A,#N/A,FALSE,"Assumptions";#N/A,#N/A,FALSE,"Adve";#N/A,#N/A,FALSE,"E-Commerce";#N/A,#N/A,FALSE,"Opex";#N/A,#N/A,FALSE,"P&amp;L";#N/A,#N/A,FALSE,"FCF &amp; DCF"}</definedName>
    <definedName name="dfadfa" localSheetId="19" hidden="1">{#N/A,#N/A,FALSE,"Spain MKT";#N/A,#N/A,FALSE,"Assumptions";#N/A,#N/A,FALSE,"Adve";#N/A,#N/A,FALSE,"E-Commerce";#N/A,#N/A,FALSE,"Opex";#N/A,#N/A,FALSE,"P&amp;L";#N/A,#N/A,FALSE,"FCF &amp; DCF"}</definedName>
    <definedName name="dfadfa" localSheetId="17" hidden="1">{#N/A,#N/A,FALSE,"Spain MKT";#N/A,#N/A,FALSE,"Assumptions";#N/A,#N/A,FALSE,"Adve";#N/A,#N/A,FALSE,"E-Commerce";#N/A,#N/A,FALSE,"Opex";#N/A,#N/A,FALSE,"P&amp;L";#N/A,#N/A,FALSE,"FCF &amp; DCF"}</definedName>
    <definedName name="dfadfa" localSheetId="22" hidden="1">{#N/A,#N/A,FALSE,"Spain MKT";#N/A,#N/A,FALSE,"Assumptions";#N/A,#N/A,FALSE,"Adve";#N/A,#N/A,FALSE,"E-Commerce";#N/A,#N/A,FALSE,"Opex";#N/A,#N/A,FALSE,"P&amp;L";#N/A,#N/A,FALSE,"FCF &amp; DCF"}</definedName>
    <definedName name="dfadfa" localSheetId="10" hidden="1">{#N/A,#N/A,FALSE,"Spain MKT";#N/A,#N/A,FALSE,"Assumptions";#N/A,#N/A,FALSE,"Adve";#N/A,#N/A,FALSE,"E-Commerce";#N/A,#N/A,FALSE,"Opex";#N/A,#N/A,FALSE,"P&amp;L";#N/A,#N/A,FALSE,"FCF &amp; DCF"}</definedName>
    <definedName name="dfadfa" localSheetId="30" hidden="1">{#N/A,#N/A,FALSE,"Spain MKT";#N/A,#N/A,FALSE,"Assumptions";#N/A,#N/A,FALSE,"Adve";#N/A,#N/A,FALSE,"E-Commerce";#N/A,#N/A,FALSE,"Opex";#N/A,#N/A,FALSE,"P&amp;L";#N/A,#N/A,FALSE,"FCF &amp; DCF"}</definedName>
    <definedName name="dfadfa" localSheetId="0" hidden="1">{#N/A,#N/A,FALSE,"Spain MKT";#N/A,#N/A,FALSE,"Assumptions";#N/A,#N/A,FALSE,"Adve";#N/A,#N/A,FALSE,"E-Commerce";#N/A,#N/A,FALSE,"Opex";#N/A,#N/A,FALSE,"P&amp;L";#N/A,#N/A,FALSE,"FCF &amp; DCF"}</definedName>
    <definedName name="dfadfa" localSheetId="3" hidden="1">{#N/A,#N/A,FALSE,"Spain MKT";#N/A,#N/A,FALSE,"Assumptions";#N/A,#N/A,FALSE,"Adve";#N/A,#N/A,FALSE,"E-Commerce";#N/A,#N/A,FALSE,"Opex";#N/A,#N/A,FALSE,"P&amp;L";#N/A,#N/A,FALSE,"FCF &amp; DCF"}</definedName>
    <definedName name="dfadfa" localSheetId="4" hidden="1">{#N/A,#N/A,FALSE,"Spain MKT";#N/A,#N/A,FALSE,"Assumptions";#N/A,#N/A,FALSE,"Adve";#N/A,#N/A,FALSE,"E-Commerce";#N/A,#N/A,FALSE,"Opex";#N/A,#N/A,FALSE,"P&amp;L";#N/A,#N/A,FALSE,"FCF &amp; DCF"}</definedName>
    <definedName name="dfadfa" localSheetId="28" hidden="1">{#N/A,#N/A,FALSE,"Spain MKT";#N/A,#N/A,FALSE,"Assumptions";#N/A,#N/A,FALSE,"Adve";#N/A,#N/A,FALSE,"E-Commerce";#N/A,#N/A,FALSE,"Opex";#N/A,#N/A,FALSE,"P&amp;L";#N/A,#N/A,FALSE,"FCF &amp; DCF"}</definedName>
    <definedName name="dfadfa" localSheetId="33" hidden="1">{#N/A,#N/A,FALSE,"Spain MKT";#N/A,#N/A,FALSE,"Assumptions";#N/A,#N/A,FALSE,"Adve";#N/A,#N/A,FALSE,"E-Commerce";#N/A,#N/A,FALSE,"Opex";#N/A,#N/A,FALSE,"P&amp;L";#N/A,#N/A,FALSE,"FCF &amp; DCF"}</definedName>
    <definedName name="dfadfa" localSheetId="32" hidden="1">{#N/A,#N/A,FALSE,"Spain MKT";#N/A,#N/A,FALSE,"Assumptions";#N/A,#N/A,FALSE,"Adve";#N/A,#N/A,FALSE,"E-Commerce";#N/A,#N/A,FALSE,"Opex";#N/A,#N/A,FALSE,"P&amp;L";#N/A,#N/A,FALSE,"FCF &amp; DCF"}</definedName>
    <definedName name="dfadfa" localSheetId="7" hidden="1">{#N/A,#N/A,FALSE,"Spain MKT";#N/A,#N/A,FALSE,"Assumptions";#N/A,#N/A,FALSE,"Adve";#N/A,#N/A,FALSE,"E-Commerce";#N/A,#N/A,FALSE,"Opex";#N/A,#N/A,FALSE,"P&amp;L";#N/A,#N/A,FALSE,"FCF &amp; DCF"}</definedName>
    <definedName name="dfadfa" localSheetId="29" hidden="1">{#N/A,#N/A,FALSE,"Spain MKT";#N/A,#N/A,FALSE,"Assumptions";#N/A,#N/A,FALSE,"Adve";#N/A,#N/A,FALSE,"E-Commerce";#N/A,#N/A,FALSE,"Opex";#N/A,#N/A,FALSE,"P&amp;L";#N/A,#N/A,FALSE,"FCF &amp; DCF"}</definedName>
    <definedName name="dfadfa" localSheetId="1" hidden="1">{#N/A,#N/A,FALSE,"Spain MKT";#N/A,#N/A,FALSE,"Assumptions";#N/A,#N/A,FALSE,"Adve";#N/A,#N/A,FALSE,"E-Commerce";#N/A,#N/A,FALSE,"Opex";#N/A,#N/A,FALSE,"P&amp;L";#N/A,#N/A,FALSE,"FCF &amp; DCF"}</definedName>
    <definedName name="dfadfa" localSheetId="31" hidden="1">{#N/A,#N/A,FALSE,"Spain MKT";#N/A,#N/A,FALSE,"Assumptions";#N/A,#N/A,FALSE,"Adve";#N/A,#N/A,FALSE,"E-Commerce";#N/A,#N/A,FALSE,"Opex";#N/A,#N/A,FALSE,"P&amp;L";#N/A,#N/A,FALSE,"FCF &amp; DCF"}</definedName>
    <definedName name="dfadfa" hidden="1">{#N/A,#N/A,FALSE,"Spain MKT";#N/A,#N/A,FALSE,"Assumptions";#N/A,#N/A,FALSE,"Adve";#N/A,#N/A,FALSE,"E-Commerce";#N/A,#N/A,FALSE,"Opex";#N/A,#N/A,FALSE,"P&amp;L";#N/A,#N/A,FALSE,"FCF &amp; DCF"}</definedName>
    <definedName name="dfaf" localSheetId="12" hidden="1">{"cap_structure",#N/A,FALSE,"Graph-Mkt Cap";"price",#N/A,FALSE,"Graph-Price";"ebit",#N/A,FALSE,"Graph-EBITDA";"ebitda",#N/A,FALSE,"Graph-EBITDA"}</definedName>
    <definedName name="dfaf" localSheetId="18" hidden="1">{"cap_structure",#N/A,FALSE,"Graph-Mkt Cap";"price",#N/A,FALSE,"Graph-Price";"ebit",#N/A,FALSE,"Graph-EBITDA";"ebitda",#N/A,FALSE,"Graph-EBITDA"}</definedName>
    <definedName name="dfaf" localSheetId="19" hidden="1">{"cap_structure",#N/A,FALSE,"Graph-Mkt Cap";"price",#N/A,FALSE,"Graph-Price";"ebit",#N/A,FALSE,"Graph-EBITDA";"ebitda",#N/A,FALSE,"Graph-EBITDA"}</definedName>
    <definedName name="dfaf" localSheetId="17" hidden="1">{"cap_structure",#N/A,FALSE,"Graph-Mkt Cap";"price",#N/A,FALSE,"Graph-Price";"ebit",#N/A,FALSE,"Graph-EBITDA";"ebitda",#N/A,FALSE,"Graph-EBITDA"}</definedName>
    <definedName name="dfaf" localSheetId="22" hidden="1">{"cap_structure",#N/A,FALSE,"Graph-Mkt Cap";"price",#N/A,FALSE,"Graph-Price";"ebit",#N/A,FALSE,"Graph-EBITDA";"ebitda",#N/A,FALSE,"Graph-EBITDA"}</definedName>
    <definedName name="dfaf" localSheetId="10" hidden="1">{"cap_structure",#N/A,FALSE,"Graph-Mkt Cap";"price",#N/A,FALSE,"Graph-Price";"ebit",#N/A,FALSE,"Graph-EBITDA";"ebitda",#N/A,FALSE,"Graph-EBITDA"}</definedName>
    <definedName name="dfaf" localSheetId="30" hidden="1">{"cap_structure",#N/A,FALSE,"Graph-Mkt Cap";"price",#N/A,FALSE,"Graph-Price";"ebit",#N/A,FALSE,"Graph-EBITDA";"ebitda",#N/A,FALSE,"Graph-EBITDA"}</definedName>
    <definedName name="dfaf" localSheetId="0" hidden="1">{"cap_structure",#N/A,FALSE,"Graph-Mkt Cap";"price",#N/A,FALSE,"Graph-Price";"ebit",#N/A,FALSE,"Graph-EBITDA";"ebitda",#N/A,FALSE,"Graph-EBITDA"}</definedName>
    <definedName name="dfaf" localSheetId="3" hidden="1">{"cap_structure",#N/A,FALSE,"Graph-Mkt Cap";"price",#N/A,FALSE,"Graph-Price";"ebit",#N/A,FALSE,"Graph-EBITDA";"ebitda",#N/A,FALSE,"Graph-EBITDA"}</definedName>
    <definedName name="dfaf" localSheetId="4" hidden="1">{"cap_structure",#N/A,FALSE,"Graph-Mkt Cap";"price",#N/A,FALSE,"Graph-Price";"ebit",#N/A,FALSE,"Graph-EBITDA";"ebitda",#N/A,FALSE,"Graph-EBITDA"}</definedName>
    <definedName name="dfaf" localSheetId="28" hidden="1">{"cap_structure",#N/A,FALSE,"Graph-Mkt Cap";"price",#N/A,FALSE,"Graph-Price";"ebit",#N/A,FALSE,"Graph-EBITDA";"ebitda",#N/A,FALSE,"Graph-EBITDA"}</definedName>
    <definedName name="dfaf" localSheetId="33" hidden="1">{"cap_structure",#N/A,FALSE,"Graph-Mkt Cap";"price",#N/A,FALSE,"Graph-Price";"ebit",#N/A,FALSE,"Graph-EBITDA";"ebitda",#N/A,FALSE,"Graph-EBITDA"}</definedName>
    <definedName name="dfaf" localSheetId="32" hidden="1">{"cap_structure",#N/A,FALSE,"Graph-Mkt Cap";"price",#N/A,FALSE,"Graph-Price";"ebit",#N/A,FALSE,"Graph-EBITDA";"ebitda",#N/A,FALSE,"Graph-EBITDA"}</definedName>
    <definedName name="dfaf" localSheetId="7" hidden="1">{"cap_structure",#N/A,FALSE,"Graph-Mkt Cap";"price",#N/A,FALSE,"Graph-Price";"ebit",#N/A,FALSE,"Graph-EBITDA";"ebitda",#N/A,FALSE,"Graph-EBITDA"}</definedName>
    <definedName name="dfaf" localSheetId="29" hidden="1">{"cap_structure",#N/A,FALSE,"Graph-Mkt Cap";"price",#N/A,FALSE,"Graph-Price";"ebit",#N/A,FALSE,"Graph-EBITDA";"ebitda",#N/A,FALSE,"Graph-EBITDA"}</definedName>
    <definedName name="dfaf" localSheetId="1" hidden="1">{"cap_structure",#N/A,FALSE,"Graph-Mkt Cap";"price",#N/A,FALSE,"Graph-Price";"ebit",#N/A,FALSE,"Graph-EBITDA";"ebitda",#N/A,FALSE,"Graph-EBITDA"}</definedName>
    <definedName name="dfaf" localSheetId="31" hidden="1">{"cap_structure",#N/A,FALSE,"Graph-Mkt Cap";"price",#N/A,FALSE,"Graph-Price";"ebit",#N/A,FALSE,"Graph-EBITDA";"ebitda",#N/A,FALSE,"Graph-EBITDA"}</definedName>
    <definedName name="dfaf" hidden="1">{"cap_structure",#N/A,FALSE,"Graph-Mkt Cap";"price",#N/A,FALSE,"Graph-Price";"ebit",#N/A,FALSE,"Graph-EBITDA";"ebitda",#N/A,FALSE,"Graph-EBITDA"}</definedName>
    <definedName name="dfafa" localSheetId="12" hidden="1">{"summary1",#N/A,TRUE,"Comps";"summary2",#N/A,TRUE,"Comps";"summary3",#N/A,TRUE,"Comps"}</definedName>
    <definedName name="dfafa" localSheetId="18" hidden="1">{"summary1",#N/A,TRUE,"Comps";"summary2",#N/A,TRUE,"Comps";"summary3",#N/A,TRUE,"Comps"}</definedName>
    <definedName name="dfafa" localSheetId="19" hidden="1">{"summary1",#N/A,TRUE,"Comps";"summary2",#N/A,TRUE,"Comps";"summary3",#N/A,TRUE,"Comps"}</definedName>
    <definedName name="dfafa" localSheetId="17" hidden="1">{"summary1",#N/A,TRUE,"Comps";"summary2",#N/A,TRUE,"Comps";"summary3",#N/A,TRUE,"Comps"}</definedName>
    <definedName name="dfafa" localSheetId="22" hidden="1">{"summary1",#N/A,TRUE,"Comps";"summary2",#N/A,TRUE,"Comps";"summary3",#N/A,TRUE,"Comps"}</definedName>
    <definedName name="dfafa" localSheetId="10" hidden="1">{"summary1",#N/A,TRUE,"Comps";"summary2",#N/A,TRUE,"Comps";"summary3",#N/A,TRUE,"Comps"}</definedName>
    <definedName name="dfafa" localSheetId="30" hidden="1">{"summary1",#N/A,TRUE,"Comps";"summary2",#N/A,TRUE,"Comps";"summary3",#N/A,TRUE,"Comps"}</definedName>
    <definedName name="dfafa" localSheetId="0" hidden="1">{"summary1",#N/A,TRUE,"Comps";"summary2",#N/A,TRUE,"Comps";"summary3",#N/A,TRUE,"Comps"}</definedName>
    <definedName name="dfafa" localSheetId="3" hidden="1">{"summary1",#N/A,TRUE,"Comps";"summary2",#N/A,TRUE,"Comps";"summary3",#N/A,TRUE,"Comps"}</definedName>
    <definedName name="dfafa" localSheetId="4" hidden="1">{"summary1",#N/A,TRUE,"Comps";"summary2",#N/A,TRUE,"Comps";"summary3",#N/A,TRUE,"Comps"}</definedName>
    <definedName name="dfafa" localSheetId="28" hidden="1">{"summary1",#N/A,TRUE,"Comps";"summary2",#N/A,TRUE,"Comps";"summary3",#N/A,TRUE,"Comps"}</definedName>
    <definedName name="dfafa" localSheetId="33" hidden="1">{"summary1",#N/A,TRUE,"Comps";"summary2",#N/A,TRUE,"Comps";"summary3",#N/A,TRUE,"Comps"}</definedName>
    <definedName name="dfafa" localSheetId="32" hidden="1">{"summary1",#N/A,TRUE,"Comps";"summary2",#N/A,TRUE,"Comps";"summary3",#N/A,TRUE,"Comps"}</definedName>
    <definedName name="dfafa" localSheetId="7" hidden="1">{"summary1",#N/A,TRUE,"Comps";"summary2",#N/A,TRUE,"Comps";"summary3",#N/A,TRUE,"Comps"}</definedName>
    <definedName name="dfafa" localSheetId="29" hidden="1">{"summary1",#N/A,TRUE,"Comps";"summary2",#N/A,TRUE,"Comps";"summary3",#N/A,TRUE,"Comps"}</definedName>
    <definedName name="dfafa" localSheetId="1" hidden="1">{"summary1",#N/A,TRUE,"Comps";"summary2",#N/A,TRUE,"Comps";"summary3",#N/A,TRUE,"Comps"}</definedName>
    <definedName name="dfafa" localSheetId="31" hidden="1">{"summary1",#N/A,TRUE,"Comps";"summary2",#N/A,TRUE,"Comps";"summary3",#N/A,TRUE,"Comps"}</definedName>
    <definedName name="dfafa" hidden="1">{"summary1",#N/A,TRUE,"Comps";"summary2",#N/A,TRUE,"Comps";"summary3",#N/A,TRUE,"Comps"}</definedName>
    <definedName name="dfafadfs" localSheetId="12" hidden="1">{"standalone1",#N/A,FALSE,"DCFBase";"standalone2",#N/A,FALSE,"DCFBase"}</definedName>
    <definedName name="dfafadfs" localSheetId="18" hidden="1">{"standalone1",#N/A,FALSE,"DCFBase";"standalone2",#N/A,FALSE,"DCFBase"}</definedName>
    <definedName name="dfafadfs" localSheetId="19" hidden="1">{"standalone1",#N/A,FALSE,"DCFBase";"standalone2",#N/A,FALSE,"DCFBase"}</definedName>
    <definedName name="dfafadfs" localSheetId="17" hidden="1">{"standalone1",#N/A,FALSE,"DCFBase";"standalone2",#N/A,FALSE,"DCFBase"}</definedName>
    <definedName name="dfafadfs" localSheetId="22" hidden="1">{"standalone1",#N/A,FALSE,"DCFBase";"standalone2",#N/A,FALSE,"DCFBase"}</definedName>
    <definedName name="dfafadfs" localSheetId="10" hidden="1">{"standalone1",#N/A,FALSE,"DCFBase";"standalone2",#N/A,FALSE,"DCFBase"}</definedName>
    <definedName name="dfafadfs" localSheetId="30" hidden="1">{"standalone1",#N/A,FALSE,"DCFBase";"standalone2",#N/A,FALSE,"DCFBase"}</definedName>
    <definedName name="dfafadfs" localSheetId="0" hidden="1">{"standalone1",#N/A,FALSE,"DCFBase";"standalone2",#N/A,FALSE,"DCFBase"}</definedName>
    <definedName name="dfafadfs" localSheetId="3" hidden="1">{"standalone1",#N/A,FALSE,"DCFBase";"standalone2",#N/A,FALSE,"DCFBase"}</definedName>
    <definedName name="dfafadfs" localSheetId="4" hidden="1">{"standalone1",#N/A,FALSE,"DCFBase";"standalone2",#N/A,FALSE,"DCFBase"}</definedName>
    <definedName name="dfafadfs" localSheetId="28" hidden="1">{"standalone1",#N/A,FALSE,"DCFBase";"standalone2",#N/A,FALSE,"DCFBase"}</definedName>
    <definedName name="dfafadfs" localSheetId="33" hidden="1">{"standalone1",#N/A,FALSE,"DCFBase";"standalone2",#N/A,FALSE,"DCFBase"}</definedName>
    <definedName name="dfafadfs" localSheetId="32" hidden="1">{"standalone1",#N/A,FALSE,"DCFBase";"standalone2",#N/A,FALSE,"DCFBase"}</definedName>
    <definedName name="dfafadfs" localSheetId="7" hidden="1">{"standalone1",#N/A,FALSE,"DCFBase";"standalone2",#N/A,FALSE,"DCFBase"}</definedName>
    <definedName name="dfafadfs" localSheetId="29" hidden="1">{"standalone1",#N/A,FALSE,"DCFBase";"standalone2",#N/A,FALSE,"DCFBase"}</definedName>
    <definedName name="dfafadfs" localSheetId="1" hidden="1">{"standalone1",#N/A,FALSE,"DCFBase";"standalone2",#N/A,FALSE,"DCFBase"}</definedName>
    <definedName name="dfafadfs" localSheetId="31" hidden="1">{"standalone1",#N/A,FALSE,"DCFBase";"standalone2",#N/A,FALSE,"DCFBase"}</definedName>
    <definedName name="dfafadfs" hidden="1">{"standalone1",#N/A,FALSE,"DCFBase";"standalone2",#N/A,FALSE,"DCFBase"}</definedName>
    <definedName name="dfafas" localSheetId="12" hidden="1">{#N/A,#N/A,FALSE,"CreditStat";#N/A,#N/A,FALSE,"SPbrkup";#N/A,#N/A,FALSE,"MerSPsyn";#N/A,#N/A,FALSE,"MerSPwKCsyn";#N/A,#N/A,FALSE,"MerSPwKCsyn (2)";#N/A,#N/A,FALSE,"CreditStat (2)"}</definedName>
    <definedName name="dfafas" localSheetId="18" hidden="1">{#N/A,#N/A,FALSE,"CreditStat";#N/A,#N/A,FALSE,"SPbrkup";#N/A,#N/A,FALSE,"MerSPsyn";#N/A,#N/A,FALSE,"MerSPwKCsyn";#N/A,#N/A,FALSE,"MerSPwKCsyn (2)";#N/A,#N/A,FALSE,"CreditStat (2)"}</definedName>
    <definedName name="dfafas" localSheetId="19" hidden="1">{#N/A,#N/A,FALSE,"CreditStat";#N/A,#N/A,FALSE,"SPbrkup";#N/A,#N/A,FALSE,"MerSPsyn";#N/A,#N/A,FALSE,"MerSPwKCsyn";#N/A,#N/A,FALSE,"MerSPwKCsyn (2)";#N/A,#N/A,FALSE,"CreditStat (2)"}</definedName>
    <definedName name="dfafas" localSheetId="17" hidden="1">{#N/A,#N/A,FALSE,"CreditStat";#N/A,#N/A,FALSE,"SPbrkup";#N/A,#N/A,FALSE,"MerSPsyn";#N/A,#N/A,FALSE,"MerSPwKCsyn";#N/A,#N/A,FALSE,"MerSPwKCsyn (2)";#N/A,#N/A,FALSE,"CreditStat (2)"}</definedName>
    <definedName name="dfafas" localSheetId="22" hidden="1">{#N/A,#N/A,FALSE,"CreditStat";#N/A,#N/A,FALSE,"SPbrkup";#N/A,#N/A,FALSE,"MerSPsyn";#N/A,#N/A,FALSE,"MerSPwKCsyn";#N/A,#N/A,FALSE,"MerSPwKCsyn (2)";#N/A,#N/A,FALSE,"CreditStat (2)"}</definedName>
    <definedName name="dfafas" localSheetId="10" hidden="1">{#N/A,#N/A,FALSE,"CreditStat";#N/A,#N/A,FALSE,"SPbrkup";#N/A,#N/A,FALSE,"MerSPsyn";#N/A,#N/A,FALSE,"MerSPwKCsyn";#N/A,#N/A,FALSE,"MerSPwKCsyn (2)";#N/A,#N/A,FALSE,"CreditStat (2)"}</definedName>
    <definedName name="dfafas" localSheetId="30" hidden="1">{#N/A,#N/A,FALSE,"CreditStat";#N/A,#N/A,FALSE,"SPbrkup";#N/A,#N/A,FALSE,"MerSPsyn";#N/A,#N/A,FALSE,"MerSPwKCsyn";#N/A,#N/A,FALSE,"MerSPwKCsyn (2)";#N/A,#N/A,FALSE,"CreditStat (2)"}</definedName>
    <definedName name="dfafas" localSheetId="0" hidden="1">{#N/A,#N/A,FALSE,"CreditStat";#N/A,#N/A,FALSE,"SPbrkup";#N/A,#N/A,FALSE,"MerSPsyn";#N/A,#N/A,FALSE,"MerSPwKCsyn";#N/A,#N/A,FALSE,"MerSPwKCsyn (2)";#N/A,#N/A,FALSE,"CreditStat (2)"}</definedName>
    <definedName name="dfafas" localSheetId="3" hidden="1">{#N/A,#N/A,FALSE,"CreditStat";#N/A,#N/A,FALSE,"SPbrkup";#N/A,#N/A,FALSE,"MerSPsyn";#N/A,#N/A,FALSE,"MerSPwKCsyn";#N/A,#N/A,FALSE,"MerSPwKCsyn (2)";#N/A,#N/A,FALSE,"CreditStat (2)"}</definedName>
    <definedName name="dfafas" localSheetId="4" hidden="1">{#N/A,#N/A,FALSE,"CreditStat";#N/A,#N/A,FALSE,"SPbrkup";#N/A,#N/A,FALSE,"MerSPsyn";#N/A,#N/A,FALSE,"MerSPwKCsyn";#N/A,#N/A,FALSE,"MerSPwKCsyn (2)";#N/A,#N/A,FALSE,"CreditStat (2)"}</definedName>
    <definedName name="dfafas" localSheetId="28" hidden="1">{#N/A,#N/A,FALSE,"CreditStat";#N/A,#N/A,FALSE,"SPbrkup";#N/A,#N/A,FALSE,"MerSPsyn";#N/A,#N/A,FALSE,"MerSPwKCsyn";#N/A,#N/A,FALSE,"MerSPwKCsyn (2)";#N/A,#N/A,FALSE,"CreditStat (2)"}</definedName>
    <definedName name="dfafas" localSheetId="33" hidden="1">{#N/A,#N/A,FALSE,"CreditStat";#N/A,#N/A,FALSE,"SPbrkup";#N/A,#N/A,FALSE,"MerSPsyn";#N/A,#N/A,FALSE,"MerSPwKCsyn";#N/A,#N/A,FALSE,"MerSPwKCsyn (2)";#N/A,#N/A,FALSE,"CreditStat (2)"}</definedName>
    <definedName name="dfafas" localSheetId="32" hidden="1">{#N/A,#N/A,FALSE,"CreditStat";#N/A,#N/A,FALSE,"SPbrkup";#N/A,#N/A,FALSE,"MerSPsyn";#N/A,#N/A,FALSE,"MerSPwKCsyn";#N/A,#N/A,FALSE,"MerSPwKCsyn (2)";#N/A,#N/A,FALSE,"CreditStat (2)"}</definedName>
    <definedName name="dfafas" localSheetId="7" hidden="1">{#N/A,#N/A,FALSE,"CreditStat";#N/A,#N/A,FALSE,"SPbrkup";#N/A,#N/A,FALSE,"MerSPsyn";#N/A,#N/A,FALSE,"MerSPwKCsyn";#N/A,#N/A,FALSE,"MerSPwKCsyn (2)";#N/A,#N/A,FALSE,"CreditStat (2)"}</definedName>
    <definedName name="dfafas" localSheetId="29" hidden="1">{#N/A,#N/A,FALSE,"CreditStat";#N/A,#N/A,FALSE,"SPbrkup";#N/A,#N/A,FALSE,"MerSPsyn";#N/A,#N/A,FALSE,"MerSPwKCsyn";#N/A,#N/A,FALSE,"MerSPwKCsyn (2)";#N/A,#N/A,FALSE,"CreditStat (2)"}</definedName>
    <definedName name="dfafas" localSheetId="1" hidden="1">{#N/A,#N/A,FALSE,"CreditStat";#N/A,#N/A,FALSE,"SPbrkup";#N/A,#N/A,FALSE,"MerSPsyn";#N/A,#N/A,FALSE,"MerSPwKCsyn";#N/A,#N/A,FALSE,"MerSPwKCsyn (2)";#N/A,#N/A,FALSE,"CreditStat (2)"}</definedName>
    <definedName name="dfafas" localSheetId="31" hidden="1">{#N/A,#N/A,FALSE,"CreditStat";#N/A,#N/A,FALSE,"SPbrkup";#N/A,#N/A,FALSE,"MerSPsyn";#N/A,#N/A,FALSE,"MerSPwKCsyn";#N/A,#N/A,FALSE,"MerSPwKCsyn (2)";#N/A,#N/A,FALSE,"CreditStat (2)"}</definedName>
    <definedName name="dfafas" hidden="1">{#N/A,#N/A,FALSE,"CreditStat";#N/A,#N/A,FALSE,"SPbrkup";#N/A,#N/A,FALSE,"MerSPsyn";#N/A,#N/A,FALSE,"MerSPwKCsyn";#N/A,#N/A,FALSE,"MerSPwKCsyn (2)";#N/A,#N/A,FALSE,"CreditStat (2)"}</definedName>
    <definedName name="dfas" localSheetId="12" hidden="1">{#N/A,#N/A,FALSE,"Contribution Analysis"}</definedName>
    <definedName name="dfas" localSheetId="18" hidden="1">{#N/A,#N/A,FALSE,"Contribution Analysis"}</definedName>
    <definedName name="dfas" localSheetId="19" hidden="1">{#N/A,#N/A,FALSE,"Contribution Analysis"}</definedName>
    <definedName name="dfas" localSheetId="17" hidden="1">{#N/A,#N/A,FALSE,"Contribution Analysis"}</definedName>
    <definedName name="dfas" localSheetId="22" hidden="1">{#N/A,#N/A,FALSE,"Contribution Analysis"}</definedName>
    <definedName name="dfas" localSheetId="10" hidden="1">{#N/A,#N/A,FALSE,"Contribution Analysis"}</definedName>
    <definedName name="dfas" localSheetId="30" hidden="1">{#N/A,#N/A,FALSE,"Contribution Analysis"}</definedName>
    <definedName name="dfas" localSheetId="0" hidden="1">{#N/A,#N/A,FALSE,"Contribution Analysis"}</definedName>
    <definedName name="dfas" localSheetId="3" hidden="1">{#N/A,#N/A,FALSE,"Contribution Analysis"}</definedName>
    <definedName name="dfas" localSheetId="4" hidden="1">{#N/A,#N/A,FALSE,"Contribution Analysis"}</definedName>
    <definedName name="dfas" localSheetId="28" hidden="1">{#N/A,#N/A,FALSE,"Contribution Analysis"}</definedName>
    <definedName name="dfas" localSheetId="33" hidden="1">{#N/A,#N/A,FALSE,"Contribution Analysis"}</definedName>
    <definedName name="dfas" localSheetId="32" hidden="1">{#N/A,#N/A,FALSE,"Contribution Analysis"}</definedName>
    <definedName name="dfas" localSheetId="7" hidden="1">{#N/A,#N/A,FALSE,"Contribution Analysis"}</definedName>
    <definedName name="dfas" localSheetId="29" hidden="1">{#N/A,#N/A,FALSE,"Contribution Analysis"}</definedName>
    <definedName name="dfas" localSheetId="1" hidden="1">{#N/A,#N/A,FALSE,"Contribution Analysis"}</definedName>
    <definedName name="dfas" localSheetId="31" hidden="1">{#N/A,#N/A,FALSE,"Contribution Analysis"}</definedName>
    <definedName name="dfas" hidden="1">{#N/A,#N/A,FALSE,"Contribution Analysis"}</definedName>
    <definedName name="dfasd" localSheetId="12" hidden="1">{"Tarifica91",#N/A,FALSE,"Tariffs";"Tarifica92",#N/A,FALSE,"Tariffs";"Tarifica93",#N/A,FALSE,"Tariffs";"Tarifica94",#N/A,FALSE,"Tariffs";"Tarifica95",#N/A,FALSE,"Tariffs";"Tarifica96",#N/A,FALSE,"Tariffs"}</definedName>
    <definedName name="dfasd" localSheetId="18" hidden="1">{"Tarifica91",#N/A,FALSE,"Tariffs";"Tarifica92",#N/A,FALSE,"Tariffs";"Tarifica93",#N/A,FALSE,"Tariffs";"Tarifica94",#N/A,FALSE,"Tariffs";"Tarifica95",#N/A,FALSE,"Tariffs";"Tarifica96",#N/A,FALSE,"Tariffs"}</definedName>
    <definedName name="dfasd" localSheetId="19" hidden="1">{"Tarifica91",#N/A,FALSE,"Tariffs";"Tarifica92",#N/A,FALSE,"Tariffs";"Tarifica93",#N/A,FALSE,"Tariffs";"Tarifica94",#N/A,FALSE,"Tariffs";"Tarifica95",#N/A,FALSE,"Tariffs";"Tarifica96",#N/A,FALSE,"Tariffs"}</definedName>
    <definedName name="dfasd" localSheetId="17" hidden="1">{"Tarifica91",#N/A,FALSE,"Tariffs";"Tarifica92",#N/A,FALSE,"Tariffs";"Tarifica93",#N/A,FALSE,"Tariffs";"Tarifica94",#N/A,FALSE,"Tariffs";"Tarifica95",#N/A,FALSE,"Tariffs";"Tarifica96",#N/A,FALSE,"Tariffs"}</definedName>
    <definedName name="dfasd" localSheetId="22" hidden="1">{"Tarifica91",#N/A,FALSE,"Tariffs";"Tarifica92",#N/A,FALSE,"Tariffs";"Tarifica93",#N/A,FALSE,"Tariffs";"Tarifica94",#N/A,FALSE,"Tariffs";"Tarifica95",#N/A,FALSE,"Tariffs";"Tarifica96",#N/A,FALSE,"Tariffs"}</definedName>
    <definedName name="dfasd" localSheetId="10" hidden="1">{"Tarifica91",#N/A,FALSE,"Tariffs";"Tarifica92",#N/A,FALSE,"Tariffs";"Tarifica93",#N/A,FALSE,"Tariffs";"Tarifica94",#N/A,FALSE,"Tariffs";"Tarifica95",#N/A,FALSE,"Tariffs";"Tarifica96",#N/A,FALSE,"Tariffs"}</definedName>
    <definedName name="dfasd" localSheetId="30" hidden="1">{"Tarifica91",#N/A,FALSE,"Tariffs";"Tarifica92",#N/A,FALSE,"Tariffs";"Tarifica93",#N/A,FALSE,"Tariffs";"Tarifica94",#N/A,FALSE,"Tariffs";"Tarifica95",#N/A,FALSE,"Tariffs";"Tarifica96",#N/A,FALSE,"Tariffs"}</definedName>
    <definedName name="dfasd" localSheetId="0" hidden="1">{"Tarifica91",#N/A,FALSE,"Tariffs";"Tarifica92",#N/A,FALSE,"Tariffs";"Tarifica93",#N/A,FALSE,"Tariffs";"Tarifica94",#N/A,FALSE,"Tariffs";"Tarifica95",#N/A,FALSE,"Tariffs";"Tarifica96",#N/A,FALSE,"Tariffs"}</definedName>
    <definedName name="dfasd" localSheetId="3" hidden="1">{"Tarifica91",#N/A,FALSE,"Tariffs";"Tarifica92",#N/A,FALSE,"Tariffs";"Tarifica93",#N/A,FALSE,"Tariffs";"Tarifica94",#N/A,FALSE,"Tariffs";"Tarifica95",#N/A,FALSE,"Tariffs";"Tarifica96",#N/A,FALSE,"Tariffs"}</definedName>
    <definedName name="dfasd" localSheetId="4" hidden="1">{"Tarifica91",#N/A,FALSE,"Tariffs";"Tarifica92",#N/A,FALSE,"Tariffs";"Tarifica93",#N/A,FALSE,"Tariffs";"Tarifica94",#N/A,FALSE,"Tariffs";"Tarifica95",#N/A,FALSE,"Tariffs";"Tarifica96",#N/A,FALSE,"Tariffs"}</definedName>
    <definedName name="dfasd" localSheetId="28" hidden="1">{"Tarifica91",#N/A,FALSE,"Tariffs";"Tarifica92",#N/A,FALSE,"Tariffs";"Tarifica93",#N/A,FALSE,"Tariffs";"Tarifica94",#N/A,FALSE,"Tariffs";"Tarifica95",#N/A,FALSE,"Tariffs";"Tarifica96",#N/A,FALSE,"Tariffs"}</definedName>
    <definedName name="dfasd" localSheetId="33" hidden="1">{"Tarifica91",#N/A,FALSE,"Tariffs";"Tarifica92",#N/A,FALSE,"Tariffs";"Tarifica93",#N/A,FALSE,"Tariffs";"Tarifica94",#N/A,FALSE,"Tariffs";"Tarifica95",#N/A,FALSE,"Tariffs";"Tarifica96",#N/A,FALSE,"Tariffs"}</definedName>
    <definedName name="dfasd" localSheetId="32" hidden="1">{"Tarifica91",#N/A,FALSE,"Tariffs";"Tarifica92",#N/A,FALSE,"Tariffs";"Tarifica93",#N/A,FALSE,"Tariffs";"Tarifica94",#N/A,FALSE,"Tariffs";"Tarifica95",#N/A,FALSE,"Tariffs";"Tarifica96",#N/A,FALSE,"Tariffs"}</definedName>
    <definedName name="dfasd" localSheetId="7" hidden="1">{"Tarifica91",#N/A,FALSE,"Tariffs";"Tarifica92",#N/A,FALSE,"Tariffs";"Tarifica93",#N/A,FALSE,"Tariffs";"Tarifica94",#N/A,FALSE,"Tariffs";"Tarifica95",#N/A,FALSE,"Tariffs";"Tarifica96",#N/A,FALSE,"Tariffs"}</definedName>
    <definedName name="dfasd" localSheetId="29" hidden="1">{"Tarifica91",#N/A,FALSE,"Tariffs";"Tarifica92",#N/A,FALSE,"Tariffs";"Tarifica93",#N/A,FALSE,"Tariffs";"Tarifica94",#N/A,FALSE,"Tariffs";"Tarifica95",#N/A,FALSE,"Tariffs";"Tarifica96",#N/A,FALSE,"Tariffs"}</definedName>
    <definedName name="dfasd" localSheetId="1" hidden="1">{"Tarifica91",#N/A,FALSE,"Tariffs";"Tarifica92",#N/A,FALSE,"Tariffs";"Tarifica93",#N/A,FALSE,"Tariffs";"Tarifica94",#N/A,FALSE,"Tariffs";"Tarifica95",#N/A,FALSE,"Tariffs";"Tarifica96",#N/A,FALSE,"Tariffs"}</definedName>
    <definedName name="dfasd" localSheetId="31" hidden="1">{"Tarifica91",#N/A,FALSE,"Tariffs";"Tarifica92",#N/A,FALSE,"Tariffs";"Tarifica93",#N/A,FALSE,"Tariffs";"Tarifica94",#N/A,FALSE,"Tariffs";"Tarifica95",#N/A,FALSE,"Tariffs";"Tarifica96",#N/A,FALSE,"Tariffs"}</definedName>
    <definedName name="dfasd" hidden="1">{"Tarifica91",#N/A,FALSE,"Tariffs";"Tarifica92",#N/A,FALSE,"Tariffs";"Tarifica93",#N/A,FALSE,"Tariffs";"Tarifica94",#N/A,FALSE,"Tariffs";"Tarifica95",#N/A,FALSE,"Tariffs";"Tarifica96",#N/A,FALSE,"Tariffs"}</definedName>
    <definedName name="dfasdfa" localSheetId="12" hidden="1">{"mgmt forecast",#N/A,FALSE,"Mgmt Forecast";"dcf table",#N/A,FALSE,"Mgmt Forecast";"sensitivity",#N/A,FALSE,"Mgmt Forecast";"table inputs",#N/A,FALSE,"Mgmt Forecast";"calculations",#N/A,FALSE,"Mgmt Forecast"}</definedName>
    <definedName name="dfasdfa" localSheetId="18" hidden="1">{"mgmt forecast",#N/A,FALSE,"Mgmt Forecast";"dcf table",#N/A,FALSE,"Mgmt Forecast";"sensitivity",#N/A,FALSE,"Mgmt Forecast";"table inputs",#N/A,FALSE,"Mgmt Forecast";"calculations",#N/A,FALSE,"Mgmt Forecast"}</definedName>
    <definedName name="dfasdfa" localSheetId="19" hidden="1">{"mgmt forecast",#N/A,FALSE,"Mgmt Forecast";"dcf table",#N/A,FALSE,"Mgmt Forecast";"sensitivity",#N/A,FALSE,"Mgmt Forecast";"table inputs",#N/A,FALSE,"Mgmt Forecast";"calculations",#N/A,FALSE,"Mgmt Forecast"}</definedName>
    <definedName name="dfasdfa" localSheetId="17" hidden="1">{"mgmt forecast",#N/A,FALSE,"Mgmt Forecast";"dcf table",#N/A,FALSE,"Mgmt Forecast";"sensitivity",#N/A,FALSE,"Mgmt Forecast";"table inputs",#N/A,FALSE,"Mgmt Forecast";"calculations",#N/A,FALSE,"Mgmt Forecast"}</definedName>
    <definedName name="dfasdfa" localSheetId="22" hidden="1">{"mgmt forecast",#N/A,FALSE,"Mgmt Forecast";"dcf table",#N/A,FALSE,"Mgmt Forecast";"sensitivity",#N/A,FALSE,"Mgmt Forecast";"table inputs",#N/A,FALSE,"Mgmt Forecast";"calculations",#N/A,FALSE,"Mgmt Forecast"}</definedName>
    <definedName name="dfasdfa" localSheetId="10" hidden="1">{"mgmt forecast",#N/A,FALSE,"Mgmt Forecast";"dcf table",#N/A,FALSE,"Mgmt Forecast";"sensitivity",#N/A,FALSE,"Mgmt Forecast";"table inputs",#N/A,FALSE,"Mgmt Forecast";"calculations",#N/A,FALSE,"Mgmt Forecast"}</definedName>
    <definedName name="dfasdfa" localSheetId="30" hidden="1">{"mgmt forecast",#N/A,FALSE,"Mgmt Forecast";"dcf table",#N/A,FALSE,"Mgmt Forecast";"sensitivity",#N/A,FALSE,"Mgmt Forecast";"table inputs",#N/A,FALSE,"Mgmt Forecast";"calculations",#N/A,FALSE,"Mgmt Forecast"}</definedName>
    <definedName name="dfasdfa" localSheetId="0" hidden="1">{"mgmt forecast",#N/A,FALSE,"Mgmt Forecast";"dcf table",#N/A,FALSE,"Mgmt Forecast";"sensitivity",#N/A,FALSE,"Mgmt Forecast";"table inputs",#N/A,FALSE,"Mgmt Forecast";"calculations",#N/A,FALSE,"Mgmt Forecast"}</definedName>
    <definedName name="dfasdfa" localSheetId="3" hidden="1">{"mgmt forecast",#N/A,FALSE,"Mgmt Forecast";"dcf table",#N/A,FALSE,"Mgmt Forecast";"sensitivity",#N/A,FALSE,"Mgmt Forecast";"table inputs",#N/A,FALSE,"Mgmt Forecast";"calculations",#N/A,FALSE,"Mgmt Forecast"}</definedName>
    <definedName name="dfasdfa" localSheetId="4" hidden="1">{"mgmt forecast",#N/A,FALSE,"Mgmt Forecast";"dcf table",#N/A,FALSE,"Mgmt Forecast";"sensitivity",#N/A,FALSE,"Mgmt Forecast";"table inputs",#N/A,FALSE,"Mgmt Forecast";"calculations",#N/A,FALSE,"Mgmt Forecast"}</definedName>
    <definedName name="dfasdfa" localSheetId="28" hidden="1">{"mgmt forecast",#N/A,FALSE,"Mgmt Forecast";"dcf table",#N/A,FALSE,"Mgmt Forecast";"sensitivity",#N/A,FALSE,"Mgmt Forecast";"table inputs",#N/A,FALSE,"Mgmt Forecast";"calculations",#N/A,FALSE,"Mgmt Forecast"}</definedName>
    <definedName name="dfasdfa" localSheetId="33" hidden="1">{"mgmt forecast",#N/A,FALSE,"Mgmt Forecast";"dcf table",#N/A,FALSE,"Mgmt Forecast";"sensitivity",#N/A,FALSE,"Mgmt Forecast";"table inputs",#N/A,FALSE,"Mgmt Forecast";"calculations",#N/A,FALSE,"Mgmt Forecast"}</definedName>
    <definedName name="dfasdfa" localSheetId="32" hidden="1">{"mgmt forecast",#N/A,FALSE,"Mgmt Forecast";"dcf table",#N/A,FALSE,"Mgmt Forecast";"sensitivity",#N/A,FALSE,"Mgmt Forecast";"table inputs",#N/A,FALSE,"Mgmt Forecast";"calculations",#N/A,FALSE,"Mgmt Forecast"}</definedName>
    <definedName name="dfasdfa" localSheetId="7" hidden="1">{"mgmt forecast",#N/A,FALSE,"Mgmt Forecast";"dcf table",#N/A,FALSE,"Mgmt Forecast";"sensitivity",#N/A,FALSE,"Mgmt Forecast";"table inputs",#N/A,FALSE,"Mgmt Forecast";"calculations",#N/A,FALSE,"Mgmt Forecast"}</definedName>
    <definedName name="dfasdfa" localSheetId="29" hidden="1">{"mgmt forecast",#N/A,FALSE,"Mgmt Forecast";"dcf table",#N/A,FALSE,"Mgmt Forecast";"sensitivity",#N/A,FALSE,"Mgmt Forecast";"table inputs",#N/A,FALSE,"Mgmt Forecast";"calculations",#N/A,FALSE,"Mgmt Forecast"}</definedName>
    <definedName name="dfasdfa" localSheetId="1" hidden="1">{"mgmt forecast",#N/A,FALSE,"Mgmt Forecast";"dcf table",#N/A,FALSE,"Mgmt Forecast";"sensitivity",#N/A,FALSE,"Mgmt Forecast";"table inputs",#N/A,FALSE,"Mgmt Forecast";"calculations",#N/A,FALSE,"Mgmt Forecast"}</definedName>
    <definedName name="dfasdfa" localSheetId="31" hidden="1">{"mgmt forecast",#N/A,FALSE,"Mgmt Forecast";"dcf table",#N/A,FALSE,"Mgmt Forecast";"sensitivity",#N/A,FALSE,"Mgmt Forecast";"table inputs",#N/A,FALSE,"Mgmt Forecast";"calculations",#N/A,FALSE,"Mgmt Forecast"}</definedName>
    <definedName name="dfasdfa" hidden="1">{"mgmt forecast",#N/A,FALSE,"Mgmt Forecast";"dcf table",#N/A,FALSE,"Mgmt Forecast";"sensitivity",#N/A,FALSE,"Mgmt Forecast";"table inputs",#N/A,FALSE,"Mgmt Forecast";"calculations",#N/A,FALSE,"Mgmt Forecast"}</definedName>
    <definedName name="dfasdfc" localSheetId="12" hidden="1">{"coverall",#N/A,FALSE,"Definitions";"cover1",#N/A,FALSE,"Definitions";"cover2",#N/A,FALSE,"Definitions";"cover3",#N/A,FALSE,"Definitions";"cover4",#N/A,FALSE,"Definitions";"cover5",#N/A,FALSE,"Definitions";"blank",#N/A,FALSE,"Definitions"}</definedName>
    <definedName name="dfasdfc" localSheetId="18" hidden="1">{"coverall",#N/A,FALSE,"Definitions";"cover1",#N/A,FALSE,"Definitions";"cover2",#N/A,FALSE,"Definitions";"cover3",#N/A,FALSE,"Definitions";"cover4",#N/A,FALSE,"Definitions";"cover5",#N/A,FALSE,"Definitions";"blank",#N/A,FALSE,"Definitions"}</definedName>
    <definedName name="dfasdfc" localSheetId="19" hidden="1">{"coverall",#N/A,FALSE,"Definitions";"cover1",#N/A,FALSE,"Definitions";"cover2",#N/A,FALSE,"Definitions";"cover3",#N/A,FALSE,"Definitions";"cover4",#N/A,FALSE,"Definitions";"cover5",#N/A,FALSE,"Definitions";"blank",#N/A,FALSE,"Definitions"}</definedName>
    <definedName name="dfasdfc" localSheetId="17" hidden="1">{"coverall",#N/A,FALSE,"Definitions";"cover1",#N/A,FALSE,"Definitions";"cover2",#N/A,FALSE,"Definitions";"cover3",#N/A,FALSE,"Definitions";"cover4",#N/A,FALSE,"Definitions";"cover5",#N/A,FALSE,"Definitions";"blank",#N/A,FALSE,"Definitions"}</definedName>
    <definedName name="dfasdfc" localSheetId="22" hidden="1">{"coverall",#N/A,FALSE,"Definitions";"cover1",#N/A,FALSE,"Definitions";"cover2",#N/A,FALSE,"Definitions";"cover3",#N/A,FALSE,"Definitions";"cover4",#N/A,FALSE,"Definitions";"cover5",#N/A,FALSE,"Definitions";"blank",#N/A,FALSE,"Definitions"}</definedName>
    <definedName name="dfasdfc" localSheetId="10" hidden="1">{"coverall",#N/A,FALSE,"Definitions";"cover1",#N/A,FALSE,"Definitions";"cover2",#N/A,FALSE,"Definitions";"cover3",#N/A,FALSE,"Definitions";"cover4",#N/A,FALSE,"Definitions";"cover5",#N/A,FALSE,"Definitions";"blank",#N/A,FALSE,"Definitions"}</definedName>
    <definedName name="dfasdfc" localSheetId="30" hidden="1">{"coverall",#N/A,FALSE,"Definitions";"cover1",#N/A,FALSE,"Definitions";"cover2",#N/A,FALSE,"Definitions";"cover3",#N/A,FALSE,"Definitions";"cover4",#N/A,FALSE,"Definitions";"cover5",#N/A,FALSE,"Definitions";"blank",#N/A,FALSE,"Definitions"}</definedName>
    <definedName name="dfasdfc" localSheetId="0" hidden="1">{"coverall",#N/A,FALSE,"Definitions";"cover1",#N/A,FALSE,"Definitions";"cover2",#N/A,FALSE,"Definitions";"cover3",#N/A,FALSE,"Definitions";"cover4",#N/A,FALSE,"Definitions";"cover5",#N/A,FALSE,"Definitions";"blank",#N/A,FALSE,"Definitions"}</definedName>
    <definedName name="dfasdfc" localSheetId="3" hidden="1">{"coverall",#N/A,FALSE,"Definitions";"cover1",#N/A,FALSE,"Definitions";"cover2",#N/A,FALSE,"Definitions";"cover3",#N/A,FALSE,"Definitions";"cover4",#N/A,FALSE,"Definitions";"cover5",#N/A,FALSE,"Definitions";"blank",#N/A,FALSE,"Definitions"}</definedName>
    <definedName name="dfasdfc" localSheetId="4" hidden="1">{"coverall",#N/A,FALSE,"Definitions";"cover1",#N/A,FALSE,"Definitions";"cover2",#N/A,FALSE,"Definitions";"cover3",#N/A,FALSE,"Definitions";"cover4",#N/A,FALSE,"Definitions";"cover5",#N/A,FALSE,"Definitions";"blank",#N/A,FALSE,"Definitions"}</definedName>
    <definedName name="dfasdfc" localSheetId="28" hidden="1">{"coverall",#N/A,FALSE,"Definitions";"cover1",#N/A,FALSE,"Definitions";"cover2",#N/A,FALSE,"Definitions";"cover3",#N/A,FALSE,"Definitions";"cover4",#N/A,FALSE,"Definitions";"cover5",#N/A,FALSE,"Definitions";"blank",#N/A,FALSE,"Definitions"}</definedName>
    <definedName name="dfasdfc" localSheetId="33" hidden="1">{"coverall",#N/A,FALSE,"Definitions";"cover1",#N/A,FALSE,"Definitions";"cover2",#N/A,FALSE,"Definitions";"cover3",#N/A,FALSE,"Definitions";"cover4",#N/A,FALSE,"Definitions";"cover5",#N/A,FALSE,"Definitions";"blank",#N/A,FALSE,"Definitions"}</definedName>
    <definedName name="dfasdfc" localSheetId="32" hidden="1">{"coverall",#N/A,FALSE,"Definitions";"cover1",#N/A,FALSE,"Definitions";"cover2",#N/A,FALSE,"Definitions";"cover3",#N/A,FALSE,"Definitions";"cover4",#N/A,FALSE,"Definitions";"cover5",#N/A,FALSE,"Definitions";"blank",#N/A,FALSE,"Definitions"}</definedName>
    <definedName name="dfasdfc" localSheetId="7" hidden="1">{"coverall",#N/A,FALSE,"Definitions";"cover1",#N/A,FALSE,"Definitions";"cover2",#N/A,FALSE,"Definitions";"cover3",#N/A,FALSE,"Definitions";"cover4",#N/A,FALSE,"Definitions";"cover5",#N/A,FALSE,"Definitions";"blank",#N/A,FALSE,"Definitions"}</definedName>
    <definedName name="dfasdfc" localSheetId="29" hidden="1">{"coverall",#N/A,FALSE,"Definitions";"cover1",#N/A,FALSE,"Definitions";"cover2",#N/A,FALSE,"Definitions";"cover3",#N/A,FALSE,"Definitions";"cover4",#N/A,FALSE,"Definitions";"cover5",#N/A,FALSE,"Definitions";"blank",#N/A,FALSE,"Definitions"}</definedName>
    <definedName name="dfasdfc" localSheetId="1" hidden="1">{"coverall",#N/A,FALSE,"Definitions";"cover1",#N/A,FALSE,"Definitions";"cover2",#N/A,FALSE,"Definitions";"cover3",#N/A,FALSE,"Definitions";"cover4",#N/A,FALSE,"Definitions";"cover5",#N/A,FALSE,"Definitions";"blank",#N/A,FALSE,"Definitions"}</definedName>
    <definedName name="dfasdfc" localSheetId="31" hidden="1">{"coverall",#N/A,FALSE,"Definitions";"cover1",#N/A,FALSE,"Definitions";"cover2",#N/A,FALSE,"Definitions";"cover3",#N/A,FALSE,"Definitions";"cover4",#N/A,FALSE,"Definitions";"cover5",#N/A,FALSE,"Definitions";"blank",#N/A,FALSE,"Definitions"}</definedName>
    <definedName name="dfasdfc" hidden="1">{"coverall",#N/A,FALSE,"Definitions";"cover1",#N/A,FALSE,"Definitions";"cover2",#N/A,FALSE,"Definitions";"cover3",#N/A,FALSE,"Definitions";"cover4",#N/A,FALSE,"Definitions";"cover5",#N/A,FALSE,"Definitions";"blank",#N/A,FALSE,"Definitions"}</definedName>
    <definedName name="dhdhd"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hdhd"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dqpoie" localSheetId="12" hidden="1">{"subs",#N/A,FALSE,"database ";"proportional",#N/A,FALSE,"database "}</definedName>
    <definedName name="dqpoie" localSheetId="18" hidden="1">{"subs",#N/A,FALSE,"database ";"proportional",#N/A,FALSE,"database "}</definedName>
    <definedName name="dqpoie" localSheetId="19" hidden="1">{"subs",#N/A,FALSE,"database ";"proportional",#N/A,FALSE,"database "}</definedName>
    <definedName name="dqpoie" localSheetId="17" hidden="1">{"subs",#N/A,FALSE,"database ";"proportional",#N/A,FALSE,"database "}</definedName>
    <definedName name="dqpoie" localSheetId="22" hidden="1">{"subs",#N/A,FALSE,"database ";"proportional",#N/A,FALSE,"database "}</definedName>
    <definedName name="dqpoie" localSheetId="10" hidden="1">{"subs",#N/A,FALSE,"database ";"proportional",#N/A,FALSE,"database "}</definedName>
    <definedName name="dqpoie" localSheetId="30" hidden="1">{"subs",#N/A,FALSE,"database ";"proportional",#N/A,FALSE,"database "}</definedName>
    <definedName name="dqpoie" localSheetId="0" hidden="1">{"subs",#N/A,FALSE,"database ";"proportional",#N/A,FALSE,"database "}</definedName>
    <definedName name="dqpoie" localSheetId="3" hidden="1">{"subs",#N/A,FALSE,"database ";"proportional",#N/A,FALSE,"database "}</definedName>
    <definedName name="dqpoie" localSheetId="4" hidden="1">{"subs",#N/A,FALSE,"database ";"proportional",#N/A,FALSE,"database "}</definedName>
    <definedName name="dqpoie" localSheetId="28" hidden="1">{"subs",#N/A,FALSE,"database ";"proportional",#N/A,FALSE,"database "}</definedName>
    <definedName name="dqpoie" localSheetId="33" hidden="1">{"subs",#N/A,FALSE,"database ";"proportional",#N/A,FALSE,"database "}</definedName>
    <definedName name="dqpoie" localSheetId="32" hidden="1">{"subs",#N/A,FALSE,"database ";"proportional",#N/A,FALSE,"database "}</definedName>
    <definedName name="dqpoie" localSheetId="7" hidden="1">{"subs",#N/A,FALSE,"database ";"proportional",#N/A,FALSE,"database "}</definedName>
    <definedName name="dqpoie" localSheetId="29" hidden="1">{"subs",#N/A,FALSE,"database ";"proportional",#N/A,FALSE,"database "}</definedName>
    <definedName name="dqpoie" localSheetId="1" hidden="1">{"subs",#N/A,FALSE,"database ";"proportional",#N/A,FALSE,"database "}</definedName>
    <definedName name="dqpoie" localSheetId="31" hidden="1">{"subs",#N/A,FALSE,"database ";"proportional",#N/A,FALSE,"database "}</definedName>
    <definedName name="dqpoie" hidden="1">{"subs",#N/A,FALSE,"database ";"proportional",#N/A,FALSE,"database "}</definedName>
    <definedName name="dxsdw" localSheetId="12" hidden="1">{"sweden",#N/A,FALSE,"Sweden";"germany",#N/A,FALSE,"Germany";"portugal",#N/A,FALSE,"Portugal";"belgium",#N/A,FALSE,"Belgium";"japan",#N/A,FALSE,"Japan ";"italy",#N/A,FALSE,"Italy";"spain",#N/A,FALSE,"Spain";"korea",#N/A,FALSE,"Korea"}</definedName>
    <definedName name="dxsdw" localSheetId="18" hidden="1">{"sweden",#N/A,FALSE,"Sweden";"germany",#N/A,FALSE,"Germany";"portugal",#N/A,FALSE,"Portugal";"belgium",#N/A,FALSE,"Belgium";"japan",#N/A,FALSE,"Japan ";"italy",#N/A,FALSE,"Italy";"spain",#N/A,FALSE,"Spain";"korea",#N/A,FALSE,"Korea"}</definedName>
    <definedName name="dxsdw" localSheetId="19" hidden="1">{"sweden",#N/A,FALSE,"Sweden";"germany",#N/A,FALSE,"Germany";"portugal",#N/A,FALSE,"Portugal";"belgium",#N/A,FALSE,"Belgium";"japan",#N/A,FALSE,"Japan ";"italy",#N/A,FALSE,"Italy";"spain",#N/A,FALSE,"Spain";"korea",#N/A,FALSE,"Korea"}</definedName>
    <definedName name="dxsdw" localSheetId="17" hidden="1">{"sweden",#N/A,FALSE,"Sweden";"germany",#N/A,FALSE,"Germany";"portugal",#N/A,FALSE,"Portugal";"belgium",#N/A,FALSE,"Belgium";"japan",#N/A,FALSE,"Japan ";"italy",#N/A,FALSE,"Italy";"spain",#N/A,FALSE,"Spain";"korea",#N/A,FALSE,"Korea"}</definedName>
    <definedName name="dxsdw" localSheetId="22" hidden="1">{"sweden",#N/A,FALSE,"Sweden";"germany",#N/A,FALSE,"Germany";"portugal",#N/A,FALSE,"Portugal";"belgium",#N/A,FALSE,"Belgium";"japan",#N/A,FALSE,"Japan ";"italy",#N/A,FALSE,"Italy";"spain",#N/A,FALSE,"Spain";"korea",#N/A,FALSE,"Korea"}</definedName>
    <definedName name="dxsdw" localSheetId="10" hidden="1">{"sweden",#N/A,FALSE,"Sweden";"germany",#N/A,FALSE,"Germany";"portugal",#N/A,FALSE,"Portugal";"belgium",#N/A,FALSE,"Belgium";"japan",#N/A,FALSE,"Japan ";"italy",#N/A,FALSE,"Italy";"spain",#N/A,FALSE,"Spain";"korea",#N/A,FALSE,"Korea"}</definedName>
    <definedName name="dxsdw" localSheetId="30" hidden="1">{"sweden",#N/A,FALSE,"Sweden";"germany",#N/A,FALSE,"Germany";"portugal",#N/A,FALSE,"Portugal";"belgium",#N/A,FALSE,"Belgium";"japan",#N/A,FALSE,"Japan ";"italy",#N/A,FALSE,"Italy";"spain",#N/A,FALSE,"Spain";"korea",#N/A,FALSE,"Korea"}</definedName>
    <definedName name="dxsdw" localSheetId="0" hidden="1">{"sweden",#N/A,FALSE,"Sweden";"germany",#N/A,FALSE,"Germany";"portugal",#N/A,FALSE,"Portugal";"belgium",#N/A,FALSE,"Belgium";"japan",#N/A,FALSE,"Japan ";"italy",#N/A,FALSE,"Italy";"spain",#N/A,FALSE,"Spain";"korea",#N/A,FALSE,"Korea"}</definedName>
    <definedName name="dxsdw" localSheetId="3" hidden="1">{"sweden",#N/A,FALSE,"Sweden";"germany",#N/A,FALSE,"Germany";"portugal",#N/A,FALSE,"Portugal";"belgium",#N/A,FALSE,"Belgium";"japan",#N/A,FALSE,"Japan ";"italy",#N/A,FALSE,"Italy";"spain",#N/A,FALSE,"Spain";"korea",#N/A,FALSE,"Korea"}</definedName>
    <definedName name="dxsdw" localSheetId="4" hidden="1">{"sweden",#N/A,FALSE,"Sweden";"germany",#N/A,FALSE,"Germany";"portugal",#N/A,FALSE,"Portugal";"belgium",#N/A,FALSE,"Belgium";"japan",#N/A,FALSE,"Japan ";"italy",#N/A,FALSE,"Italy";"spain",#N/A,FALSE,"Spain";"korea",#N/A,FALSE,"Korea"}</definedName>
    <definedName name="dxsdw" localSheetId="28" hidden="1">{"sweden",#N/A,FALSE,"Sweden";"germany",#N/A,FALSE,"Germany";"portugal",#N/A,FALSE,"Portugal";"belgium",#N/A,FALSE,"Belgium";"japan",#N/A,FALSE,"Japan ";"italy",#N/A,FALSE,"Italy";"spain",#N/A,FALSE,"Spain";"korea",#N/A,FALSE,"Korea"}</definedName>
    <definedName name="dxsdw" localSheetId="33" hidden="1">{"sweden",#N/A,FALSE,"Sweden";"germany",#N/A,FALSE,"Germany";"portugal",#N/A,FALSE,"Portugal";"belgium",#N/A,FALSE,"Belgium";"japan",#N/A,FALSE,"Japan ";"italy",#N/A,FALSE,"Italy";"spain",#N/A,FALSE,"Spain";"korea",#N/A,FALSE,"Korea"}</definedName>
    <definedName name="dxsdw" localSheetId="32" hidden="1">{"sweden",#N/A,FALSE,"Sweden";"germany",#N/A,FALSE,"Germany";"portugal",#N/A,FALSE,"Portugal";"belgium",#N/A,FALSE,"Belgium";"japan",#N/A,FALSE,"Japan ";"italy",#N/A,FALSE,"Italy";"spain",#N/A,FALSE,"Spain";"korea",#N/A,FALSE,"Korea"}</definedName>
    <definedName name="dxsdw" localSheetId="7" hidden="1">{"sweden",#N/A,FALSE,"Sweden";"germany",#N/A,FALSE,"Germany";"portugal",#N/A,FALSE,"Portugal";"belgium",#N/A,FALSE,"Belgium";"japan",#N/A,FALSE,"Japan ";"italy",#N/A,FALSE,"Italy";"spain",#N/A,FALSE,"Spain";"korea",#N/A,FALSE,"Korea"}</definedName>
    <definedName name="dxsdw" localSheetId="29" hidden="1">{"sweden",#N/A,FALSE,"Sweden";"germany",#N/A,FALSE,"Germany";"portugal",#N/A,FALSE,"Portugal";"belgium",#N/A,FALSE,"Belgium";"japan",#N/A,FALSE,"Japan ";"italy",#N/A,FALSE,"Italy";"spain",#N/A,FALSE,"Spain";"korea",#N/A,FALSE,"Korea"}</definedName>
    <definedName name="dxsdw" localSheetId="1" hidden="1">{"sweden",#N/A,FALSE,"Sweden";"germany",#N/A,FALSE,"Germany";"portugal",#N/A,FALSE,"Portugal";"belgium",#N/A,FALSE,"Belgium";"japan",#N/A,FALSE,"Japan ";"italy",#N/A,FALSE,"Italy";"spain",#N/A,FALSE,"Spain";"korea",#N/A,FALSE,"Korea"}</definedName>
    <definedName name="dxsdw" localSheetId="31" hidden="1">{"sweden",#N/A,FALSE,"Sweden";"germany",#N/A,FALSE,"Germany";"portugal",#N/A,FALSE,"Portugal";"belgium",#N/A,FALSE,"Belgium";"japan",#N/A,FALSE,"Japan ";"italy",#N/A,FALSE,"Italy";"spain",#N/A,FALSE,"Spain";"korea",#N/A,FALSE,"Korea"}</definedName>
    <definedName name="dxsdw" hidden="1">{"sweden",#N/A,FALSE,"Sweden";"germany",#N/A,FALSE,"Germany";"portugal",#N/A,FALSE,"Portugal";"belgium",#N/A,FALSE,"Belgium";"japan",#N/A,FALSE,"Japan ";"italy",#N/A,FALSE,"Italy";"spain",#N/A,FALSE,"Spain";"korea",#N/A,FALSE,"Korea"}</definedName>
    <definedName name="EGP_REF" localSheetId="0">#REF!</definedName>
    <definedName name="EGP_REF" localSheetId="28">#REF!</definedName>
    <definedName name="EGP_REF" localSheetId="7">#REF!</definedName>
    <definedName name="EGP_REF" localSheetId="29">#REF!</definedName>
    <definedName name="EGP_REF" localSheetId="31">#REF!</definedName>
    <definedName name="EGP_REF">#REF!</definedName>
    <definedName name="Egp_ref_" localSheetId="7">#REF!</definedName>
    <definedName name="EGP_UP" localSheetId="0">#REF!</definedName>
    <definedName name="EGP_UP" localSheetId="28">#REF!</definedName>
    <definedName name="EGP_UP" localSheetId="7">#REF!</definedName>
    <definedName name="EGP_UP" localSheetId="29">#REF!</definedName>
    <definedName name="EGP_UP" localSheetId="31">#REF!</definedName>
    <definedName name="EGP_UP">#REF!</definedName>
    <definedName name="emc" localSheetId="7">#REF!</definedName>
    <definedName name="erqerq" localSheetId="12" hidden="1">{"Tariff Comparison",#N/A,FALSE,"Benchmarking";"Tariff Comparison 2",#N/A,FALSE,"Benchmarking";"Tariff Comparison 3",#N/A,FALSE,"Benchmarking"}</definedName>
    <definedName name="erqerq" localSheetId="18" hidden="1">{"Tariff Comparison",#N/A,FALSE,"Benchmarking";"Tariff Comparison 2",#N/A,FALSE,"Benchmarking";"Tariff Comparison 3",#N/A,FALSE,"Benchmarking"}</definedName>
    <definedName name="erqerq" localSheetId="19" hidden="1">{"Tariff Comparison",#N/A,FALSE,"Benchmarking";"Tariff Comparison 2",#N/A,FALSE,"Benchmarking";"Tariff Comparison 3",#N/A,FALSE,"Benchmarking"}</definedName>
    <definedName name="erqerq" localSheetId="17" hidden="1">{"Tariff Comparison",#N/A,FALSE,"Benchmarking";"Tariff Comparison 2",#N/A,FALSE,"Benchmarking";"Tariff Comparison 3",#N/A,FALSE,"Benchmarking"}</definedName>
    <definedName name="erqerq" localSheetId="22" hidden="1">{"Tariff Comparison",#N/A,FALSE,"Benchmarking";"Tariff Comparison 2",#N/A,FALSE,"Benchmarking";"Tariff Comparison 3",#N/A,FALSE,"Benchmarking"}</definedName>
    <definedName name="erqerq" localSheetId="10" hidden="1">{"Tariff Comparison",#N/A,FALSE,"Benchmarking";"Tariff Comparison 2",#N/A,FALSE,"Benchmarking";"Tariff Comparison 3",#N/A,FALSE,"Benchmarking"}</definedName>
    <definedName name="erqerq" localSheetId="30" hidden="1">{"Tariff Comparison",#N/A,FALSE,"Benchmarking";"Tariff Comparison 2",#N/A,FALSE,"Benchmarking";"Tariff Comparison 3",#N/A,FALSE,"Benchmarking"}</definedName>
    <definedName name="erqerq" localSheetId="0" hidden="1">{"Tariff Comparison",#N/A,FALSE,"Benchmarking";"Tariff Comparison 2",#N/A,FALSE,"Benchmarking";"Tariff Comparison 3",#N/A,FALSE,"Benchmarking"}</definedName>
    <definedName name="erqerq" localSheetId="3" hidden="1">{"Tariff Comparison",#N/A,FALSE,"Benchmarking";"Tariff Comparison 2",#N/A,FALSE,"Benchmarking";"Tariff Comparison 3",#N/A,FALSE,"Benchmarking"}</definedName>
    <definedName name="erqerq" localSheetId="4" hidden="1">{"Tariff Comparison",#N/A,FALSE,"Benchmarking";"Tariff Comparison 2",#N/A,FALSE,"Benchmarking";"Tariff Comparison 3",#N/A,FALSE,"Benchmarking"}</definedName>
    <definedName name="erqerq" localSheetId="28" hidden="1">{"Tariff Comparison",#N/A,FALSE,"Benchmarking";"Tariff Comparison 2",#N/A,FALSE,"Benchmarking";"Tariff Comparison 3",#N/A,FALSE,"Benchmarking"}</definedName>
    <definedName name="erqerq" localSheetId="33" hidden="1">{"Tariff Comparison",#N/A,FALSE,"Benchmarking";"Tariff Comparison 2",#N/A,FALSE,"Benchmarking";"Tariff Comparison 3",#N/A,FALSE,"Benchmarking"}</definedName>
    <definedName name="erqerq" localSheetId="32" hidden="1">{"Tariff Comparison",#N/A,FALSE,"Benchmarking";"Tariff Comparison 2",#N/A,FALSE,"Benchmarking";"Tariff Comparison 3",#N/A,FALSE,"Benchmarking"}</definedName>
    <definedName name="erqerq" localSheetId="7" hidden="1">{"Tariff Comparison",#N/A,FALSE,"Benchmarking";"Tariff Comparison 2",#N/A,FALSE,"Benchmarking";"Tariff Comparison 3",#N/A,FALSE,"Benchmarking"}</definedName>
    <definedName name="erqerq" localSheetId="29" hidden="1">{"Tariff Comparison",#N/A,FALSE,"Benchmarking";"Tariff Comparison 2",#N/A,FALSE,"Benchmarking";"Tariff Comparison 3",#N/A,FALSE,"Benchmarking"}</definedName>
    <definedName name="erqerq" localSheetId="1" hidden="1">{"Tariff Comparison",#N/A,FALSE,"Benchmarking";"Tariff Comparison 2",#N/A,FALSE,"Benchmarking";"Tariff Comparison 3",#N/A,FALSE,"Benchmarking"}</definedName>
    <definedName name="erqerq" localSheetId="31" hidden="1">{"Tariff Comparison",#N/A,FALSE,"Benchmarking";"Tariff Comparison 2",#N/A,FALSE,"Benchmarking";"Tariff Comparison 3",#N/A,FALSE,"Benchmarking"}</definedName>
    <definedName name="erqerq" hidden="1">{"Tariff Comparison",#N/A,FALSE,"Benchmarking";"Tariff Comparison 2",#N/A,FALSE,"Benchmarking";"Tariff Comparison 3",#N/A,FALSE,"Benchmarking"}</definedName>
    <definedName name="erqw"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rqw"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ev.Calculation" hidden="1">-4135</definedName>
    <definedName name="ev.Initialized" hidden="1">FALSE</definedName>
    <definedName name="fadf"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f"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ds" localSheetId="12" hidden="1">{#N/A,#N/A,FALSE,"Report Print"}</definedName>
    <definedName name="fads" localSheetId="18" hidden="1">{#N/A,#N/A,FALSE,"Report Print"}</definedName>
    <definedName name="fads" localSheetId="19" hidden="1">{#N/A,#N/A,FALSE,"Report Print"}</definedName>
    <definedName name="fads" localSheetId="17" hidden="1">{#N/A,#N/A,FALSE,"Report Print"}</definedName>
    <definedName name="fads" localSheetId="22" hidden="1">{#N/A,#N/A,FALSE,"Report Print"}</definedName>
    <definedName name="fads" localSheetId="10" hidden="1">{#N/A,#N/A,FALSE,"Report Print"}</definedName>
    <definedName name="fads" localSheetId="30" hidden="1">{#N/A,#N/A,FALSE,"Report Print"}</definedName>
    <definedName name="fads" localSheetId="0" hidden="1">{#N/A,#N/A,FALSE,"Report Print"}</definedName>
    <definedName name="fads" localSheetId="3" hidden="1">{#N/A,#N/A,FALSE,"Report Print"}</definedName>
    <definedName name="fads" localSheetId="4" hidden="1">{#N/A,#N/A,FALSE,"Report Print"}</definedName>
    <definedName name="fads" localSheetId="28" hidden="1">{#N/A,#N/A,FALSE,"Report Print"}</definedName>
    <definedName name="fads" localSheetId="33" hidden="1">{#N/A,#N/A,FALSE,"Report Print"}</definedName>
    <definedName name="fads" localSheetId="32" hidden="1">{#N/A,#N/A,FALSE,"Report Print"}</definedName>
    <definedName name="fads" localSheetId="7" hidden="1">{#N/A,#N/A,FALSE,"Report Print"}</definedName>
    <definedName name="fads" localSheetId="29" hidden="1">{#N/A,#N/A,FALSE,"Report Print"}</definedName>
    <definedName name="fads" localSheetId="1" hidden="1">{#N/A,#N/A,FALSE,"Report Print"}</definedName>
    <definedName name="fads" localSheetId="31" hidden="1">{#N/A,#N/A,FALSE,"Report Print"}</definedName>
    <definedName name="fads" hidden="1">{#N/A,#N/A,FALSE,"Report Print"}</definedName>
    <definedName name="fadsaf" localSheetId="12" hidden="1">{"Line Efficiency",#N/A,FALSE,"Benchmarking"}</definedName>
    <definedName name="fadsaf" localSheetId="18" hidden="1">{"Line Efficiency",#N/A,FALSE,"Benchmarking"}</definedName>
    <definedName name="fadsaf" localSheetId="19" hidden="1">{"Line Efficiency",#N/A,FALSE,"Benchmarking"}</definedName>
    <definedName name="fadsaf" localSheetId="17" hidden="1">{"Line Efficiency",#N/A,FALSE,"Benchmarking"}</definedName>
    <definedName name="fadsaf" localSheetId="22" hidden="1">{"Line Efficiency",#N/A,FALSE,"Benchmarking"}</definedName>
    <definedName name="fadsaf" localSheetId="10" hidden="1">{"Line Efficiency",#N/A,FALSE,"Benchmarking"}</definedName>
    <definedName name="fadsaf" localSheetId="30" hidden="1">{"Line Efficiency",#N/A,FALSE,"Benchmarking"}</definedName>
    <definedName name="fadsaf" localSheetId="0" hidden="1">{"Line Efficiency",#N/A,FALSE,"Benchmarking"}</definedName>
    <definedName name="fadsaf" localSheetId="3" hidden="1">{"Line Efficiency",#N/A,FALSE,"Benchmarking"}</definedName>
    <definedName name="fadsaf" localSheetId="4" hidden="1">{"Line Efficiency",#N/A,FALSE,"Benchmarking"}</definedName>
    <definedName name="fadsaf" localSheetId="28" hidden="1">{"Line Efficiency",#N/A,FALSE,"Benchmarking"}</definedName>
    <definedName name="fadsaf" localSheetId="33" hidden="1">{"Line Efficiency",#N/A,FALSE,"Benchmarking"}</definedName>
    <definedName name="fadsaf" localSheetId="32" hidden="1">{"Line Efficiency",#N/A,FALSE,"Benchmarking"}</definedName>
    <definedName name="fadsaf" localSheetId="7" hidden="1">{"Line Efficiency",#N/A,FALSE,"Benchmarking"}</definedName>
    <definedName name="fadsaf" localSheetId="29" hidden="1">{"Line Efficiency",#N/A,FALSE,"Benchmarking"}</definedName>
    <definedName name="fadsaf" localSheetId="1" hidden="1">{"Line Efficiency",#N/A,FALSE,"Benchmarking"}</definedName>
    <definedName name="fadsaf" localSheetId="31" hidden="1">{"Line Efficiency",#N/A,FALSE,"Benchmarking"}</definedName>
    <definedName name="fadsaf" hidden="1">{"Line Efficiency",#N/A,FALSE,"Benchmarking"}</definedName>
    <definedName name="faf"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fafa" localSheetId="12" hidden="1">{"print 1",#N/A,FALSE,"PrimeCo PCS";"print 2",#N/A,FALSE,"PrimeCo PCS";"valuation",#N/A,FALSE,"PrimeCo PCS"}</definedName>
    <definedName name="fafa" localSheetId="18" hidden="1">{"print 1",#N/A,FALSE,"PrimeCo PCS";"print 2",#N/A,FALSE,"PrimeCo PCS";"valuation",#N/A,FALSE,"PrimeCo PCS"}</definedName>
    <definedName name="fafa" localSheetId="19" hidden="1">{"print 1",#N/A,FALSE,"PrimeCo PCS";"print 2",#N/A,FALSE,"PrimeCo PCS";"valuation",#N/A,FALSE,"PrimeCo PCS"}</definedName>
    <definedName name="fafa" localSheetId="17" hidden="1">{"print 1",#N/A,FALSE,"PrimeCo PCS";"print 2",#N/A,FALSE,"PrimeCo PCS";"valuation",#N/A,FALSE,"PrimeCo PCS"}</definedName>
    <definedName name="fafa" localSheetId="22" hidden="1">{"print 1",#N/A,FALSE,"PrimeCo PCS";"print 2",#N/A,FALSE,"PrimeCo PCS";"valuation",#N/A,FALSE,"PrimeCo PCS"}</definedName>
    <definedName name="fafa" localSheetId="10" hidden="1">{"print 1",#N/A,FALSE,"PrimeCo PCS";"print 2",#N/A,FALSE,"PrimeCo PCS";"valuation",#N/A,FALSE,"PrimeCo PCS"}</definedName>
    <definedName name="fafa" localSheetId="30" hidden="1">{"print 1",#N/A,FALSE,"PrimeCo PCS";"print 2",#N/A,FALSE,"PrimeCo PCS";"valuation",#N/A,FALSE,"PrimeCo PCS"}</definedName>
    <definedName name="fafa" localSheetId="0" hidden="1">{"print 1",#N/A,FALSE,"PrimeCo PCS";"print 2",#N/A,FALSE,"PrimeCo PCS";"valuation",#N/A,FALSE,"PrimeCo PCS"}</definedName>
    <definedName name="fafa" localSheetId="3" hidden="1">{"print 1",#N/A,FALSE,"PrimeCo PCS";"print 2",#N/A,FALSE,"PrimeCo PCS";"valuation",#N/A,FALSE,"PrimeCo PCS"}</definedName>
    <definedName name="fafa" localSheetId="4" hidden="1">{"print 1",#N/A,FALSE,"PrimeCo PCS";"print 2",#N/A,FALSE,"PrimeCo PCS";"valuation",#N/A,FALSE,"PrimeCo PCS"}</definedName>
    <definedName name="fafa" localSheetId="28" hidden="1">{"print 1",#N/A,FALSE,"PrimeCo PCS";"print 2",#N/A,FALSE,"PrimeCo PCS";"valuation",#N/A,FALSE,"PrimeCo PCS"}</definedName>
    <definedName name="fafa" localSheetId="33" hidden="1">{"print 1",#N/A,FALSE,"PrimeCo PCS";"print 2",#N/A,FALSE,"PrimeCo PCS";"valuation",#N/A,FALSE,"PrimeCo PCS"}</definedName>
    <definedName name="fafa" localSheetId="32" hidden="1">{"print 1",#N/A,FALSE,"PrimeCo PCS";"print 2",#N/A,FALSE,"PrimeCo PCS";"valuation",#N/A,FALSE,"PrimeCo PCS"}</definedName>
    <definedName name="fafa" localSheetId="7" hidden="1">{"print 1",#N/A,FALSE,"PrimeCo PCS";"print 2",#N/A,FALSE,"PrimeCo PCS";"valuation",#N/A,FALSE,"PrimeCo PCS"}</definedName>
    <definedName name="fafa" localSheetId="29" hidden="1">{"print 1",#N/A,FALSE,"PrimeCo PCS";"print 2",#N/A,FALSE,"PrimeCo PCS";"valuation",#N/A,FALSE,"PrimeCo PCS"}</definedName>
    <definedName name="fafa" localSheetId="1" hidden="1">{"print 1",#N/A,FALSE,"PrimeCo PCS";"print 2",#N/A,FALSE,"PrimeCo PCS";"valuation",#N/A,FALSE,"PrimeCo PCS"}</definedName>
    <definedName name="fafa" localSheetId="31" hidden="1">{"print 1",#N/A,FALSE,"PrimeCo PCS";"print 2",#N/A,FALSE,"PrimeCo PCS";"valuation",#N/A,FALSE,"PrimeCo PCS"}</definedName>
    <definedName name="fafa" hidden="1">{"print 1",#N/A,FALSE,"PrimeCo PCS";"print 2",#N/A,FALSE,"PrimeCo PCS";"valuation",#N/A,FALSE,"PrimeCo PCS"}</definedName>
    <definedName name="fafd" localSheetId="12" hidden="1">{"inputs raw data",#N/A,TRUE,"INPUT"}</definedName>
    <definedName name="fafd" localSheetId="18" hidden="1">{"inputs raw data",#N/A,TRUE,"INPUT"}</definedName>
    <definedName name="fafd" localSheetId="19" hidden="1">{"inputs raw data",#N/A,TRUE,"INPUT"}</definedName>
    <definedName name="fafd" localSheetId="17" hidden="1">{"inputs raw data",#N/A,TRUE,"INPUT"}</definedName>
    <definedName name="fafd" localSheetId="22" hidden="1">{"inputs raw data",#N/A,TRUE,"INPUT"}</definedName>
    <definedName name="fafd" localSheetId="10" hidden="1">{"inputs raw data",#N/A,TRUE,"INPUT"}</definedName>
    <definedName name="fafd" localSheetId="30" hidden="1">{"inputs raw data",#N/A,TRUE,"INPUT"}</definedName>
    <definedName name="fafd" localSheetId="0" hidden="1">{"inputs raw data",#N/A,TRUE,"INPUT"}</definedName>
    <definedName name="fafd" localSheetId="3" hidden="1">{"inputs raw data",#N/A,TRUE,"INPUT"}</definedName>
    <definedName name="fafd" localSheetId="4" hidden="1">{"inputs raw data",#N/A,TRUE,"INPUT"}</definedName>
    <definedName name="fafd" localSheetId="28" hidden="1">{"inputs raw data",#N/A,TRUE,"INPUT"}</definedName>
    <definedName name="fafd" localSheetId="33" hidden="1">{"inputs raw data",#N/A,TRUE,"INPUT"}</definedName>
    <definedName name="fafd" localSheetId="32" hidden="1">{"inputs raw data",#N/A,TRUE,"INPUT"}</definedName>
    <definedName name="fafd" localSheetId="7" hidden="1">{"inputs raw data",#N/A,TRUE,"INPUT"}</definedName>
    <definedName name="fafd" localSheetId="29" hidden="1">{"inputs raw data",#N/A,TRUE,"INPUT"}</definedName>
    <definedName name="fafd" localSheetId="1" hidden="1">{"inputs raw data",#N/A,TRUE,"INPUT"}</definedName>
    <definedName name="fafd" localSheetId="31" hidden="1">{"inputs raw data",#N/A,TRUE,"INPUT"}</definedName>
    <definedName name="fafd" hidden="1">{"inputs raw data",#N/A,TRUE,"INPUT"}</definedName>
    <definedName name="fasc" localSheetId="12" hidden="1">{"mgmt forecast",#N/A,FALSE,"Mgmt Forecast";"dcf table",#N/A,FALSE,"Mgmt Forecast";"sensitivity",#N/A,FALSE,"Mgmt Forecast";"table inputs",#N/A,FALSE,"Mgmt Forecast";"calculations",#N/A,FALSE,"Mgmt Forecast"}</definedName>
    <definedName name="fasc" localSheetId="18" hidden="1">{"mgmt forecast",#N/A,FALSE,"Mgmt Forecast";"dcf table",#N/A,FALSE,"Mgmt Forecast";"sensitivity",#N/A,FALSE,"Mgmt Forecast";"table inputs",#N/A,FALSE,"Mgmt Forecast";"calculations",#N/A,FALSE,"Mgmt Forecast"}</definedName>
    <definedName name="fasc" localSheetId="19" hidden="1">{"mgmt forecast",#N/A,FALSE,"Mgmt Forecast";"dcf table",#N/A,FALSE,"Mgmt Forecast";"sensitivity",#N/A,FALSE,"Mgmt Forecast";"table inputs",#N/A,FALSE,"Mgmt Forecast";"calculations",#N/A,FALSE,"Mgmt Forecast"}</definedName>
    <definedName name="fasc" localSheetId="17" hidden="1">{"mgmt forecast",#N/A,FALSE,"Mgmt Forecast";"dcf table",#N/A,FALSE,"Mgmt Forecast";"sensitivity",#N/A,FALSE,"Mgmt Forecast";"table inputs",#N/A,FALSE,"Mgmt Forecast";"calculations",#N/A,FALSE,"Mgmt Forecast"}</definedName>
    <definedName name="fasc" localSheetId="22" hidden="1">{"mgmt forecast",#N/A,FALSE,"Mgmt Forecast";"dcf table",#N/A,FALSE,"Mgmt Forecast";"sensitivity",#N/A,FALSE,"Mgmt Forecast";"table inputs",#N/A,FALSE,"Mgmt Forecast";"calculations",#N/A,FALSE,"Mgmt Forecast"}</definedName>
    <definedName name="fasc" localSheetId="10" hidden="1">{"mgmt forecast",#N/A,FALSE,"Mgmt Forecast";"dcf table",#N/A,FALSE,"Mgmt Forecast";"sensitivity",#N/A,FALSE,"Mgmt Forecast";"table inputs",#N/A,FALSE,"Mgmt Forecast";"calculations",#N/A,FALSE,"Mgmt Forecast"}</definedName>
    <definedName name="fasc" localSheetId="30" hidden="1">{"mgmt forecast",#N/A,FALSE,"Mgmt Forecast";"dcf table",#N/A,FALSE,"Mgmt Forecast";"sensitivity",#N/A,FALSE,"Mgmt Forecast";"table inputs",#N/A,FALSE,"Mgmt Forecast";"calculations",#N/A,FALSE,"Mgmt Forecast"}</definedName>
    <definedName name="fasc" localSheetId="0" hidden="1">{"mgmt forecast",#N/A,FALSE,"Mgmt Forecast";"dcf table",#N/A,FALSE,"Mgmt Forecast";"sensitivity",#N/A,FALSE,"Mgmt Forecast";"table inputs",#N/A,FALSE,"Mgmt Forecast";"calculations",#N/A,FALSE,"Mgmt Forecast"}</definedName>
    <definedName name="fasc" localSheetId="3" hidden="1">{"mgmt forecast",#N/A,FALSE,"Mgmt Forecast";"dcf table",#N/A,FALSE,"Mgmt Forecast";"sensitivity",#N/A,FALSE,"Mgmt Forecast";"table inputs",#N/A,FALSE,"Mgmt Forecast";"calculations",#N/A,FALSE,"Mgmt Forecast"}</definedName>
    <definedName name="fasc" localSheetId="4" hidden="1">{"mgmt forecast",#N/A,FALSE,"Mgmt Forecast";"dcf table",#N/A,FALSE,"Mgmt Forecast";"sensitivity",#N/A,FALSE,"Mgmt Forecast";"table inputs",#N/A,FALSE,"Mgmt Forecast";"calculations",#N/A,FALSE,"Mgmt Forecast"}</definedName>
    <definedName name="fasc" localSheetId="28" hidden="1">{"mgmt forecast",#N/A,FALSE,"Mgmt Forecast";"dcf table",#N/A,FALSE,"Mgmt Forecast";"sensitivity",#N/A,FALSE,"Mgmt Forecast";"table inputs",#N/A,FALSE,"Mgmt Forecast";"calculations",#N/A,FALSE,"Mgmt Forecast"}</definedName>
    <definedName name="fasc" localSheetId="33" hidden="1">{"mgmt forecast",#N/A,FALSE,"Mgmt Forecast";"dcf table",#N/A,FALSE,"Mgmt Forecast";"sensitivity",#N/A,FALSE,"Mgmt Forecast";"table inputs",#N/A,FALSE,"Mgmt Forecast";"calculations",#N/A,FALSE,"Mgmt Forecast"}</definedName>
    <definedName name="fasc" localSheetId="32" hidden="1">{"mgmt forecast",#N/A,FALSE,"Mgmt Forecast";"dcf table",#N/A,FALSE,"Mgmt Forecast";"sensitivity",#N/A,FALSE,"Mgmt Forecast";"table inputs",#N/A,FALSE,"Mgmt Forecast";"calculations",#N/A,FALSE,"Mgmt Forecast"}</definedName>
    <definedName name="fasc" localSheetId="7" hidden="1">{"mgmt forecast",#N/A,FALSE,"Mgmt Forecast";"dcf table",#N/A,FALSE,"Mgmt Forecast";"sensitivity",#N/A,FALSE,"Mgmt Forecast";"table inputs",#N/A,FALSE,"Mgmt Forecast";"calculations",#N/A,FALSE,"Mgmt Forecast"}</definedName>
    <definedName name="fasc" localSheetId="29" hidden="1">{"mgmt forecast",#N/A,FALSE,"Mgmt Forecast";"dcf table",#N/A,FALSE,"Mgmt Forecast";"sensitivity",#N/A,FALSE,"Mgmt Forecast";"table inputs",#N/A,FALSE,"Mgmt Forecast";"calculations",#N/A,FALSE,"Mgmt Forecast"}</definedName>
    <definedName name="fasc" localSheetId="1" hidden="1">{"mgmt forecast",#N/A,FALSE,"Mgmt Forecast";"dcf table",#N/A,FALSE,"Mgmt Forecast";"sensitivity",#N/A,FALSE,"Mgmt Forecast";"table inputs",#N/A,FALSE,"Mgmt Forecast";"calculations",#N/A,FALSE,"Mgmt Forecast"}</definedName>
    <definedName name="fasc" localSheetId="31" hidden="1">{"mgmt forecast",#N/A,FALSE,"Mgmt Forecast";"dcf table",#N/A,FALSE,"Mgmt Forecast";"sensitivity",#N/A,FALSE,"Mgmt Forecast";"table inputs",#N/A,FALSE,"Mgmt Forecast";"calculations",#N/A,FALSE,"Mgmt Forecast"}</definedName>
    <definedName name="fasc" hidden="1">{"mgmt forecast",#N/A,FALSE,"Mgmt Forecast";"dcf table",#N/A,FALSE,"Mgmt Forecast";"sensitivity",#N/A,FALSE,"Mgmt Forecast";"table inputs",#N/A,FALSE,"Mgmt Forecast";"calculations",#N/A,FALSE,"Mgmt Forecast"}</definedName>
    <definedName name="fasdgas" localSheetId="12" hidden="1">{"IS",#N/A,FALSE,"IS";"RPTIS",#N/A,FALSE,"RPTIS";"STATS",#N/A,FALSE,"STATS";"CELL",#N/A,FALSE,"CELL";"BS",#N/A,FALSE,"BS"}</definedName>
    <definedName name="fasdgas" localSheetId="18" hidden="1">{"IS",#N/A,FALSE,"IS";"RPTIS",#N/A,FALSE,"RPTIS";"STATS",#N/A,FALSE,"STATS";"CELL",#N/A,FALSE,"CELL";"BS",#N/A,FALSE,"BS"}</definedName>
    <definedName name="fasdgas" localSheetId="19" hidden="1">{"IS",#N/A,FALSE,"IS";"RPTIS",#N/A,FALSE,"RPTIS";"STATS",#N/A,FALSE,"STATS";"CELL",#N/A,FALSE,"CELL";"BS",#N/A,FALSE,"BS"}</definedName>
    <definedName name="fasdgas" localSheetId="17" hidden="1">{"IS",#N/A,FALSE,"IS";"RPTIS",#N/A,FALSE,"RPTIS";"STATS",#N/A,FALSE,"STATS";"CELL",#N/A,FALSE,"CELL";"BS",#N/A,FALSE,"BS"}</definedName>
    <definedName name="fasdgas" localSheetId="22" hidden="1">{"IS",#N/A,FALSE,"IS";"RPTIS",#N/A,FALSE,"RPTIS";"STATS",#N/A,FALSE,"STATS";"CELL",#N/A,FALSE,"CELL";"BS",#N/A,FALSE,"BS"}</definedName>
    <definedName name="fasdgas" localSheetId="10" hidden="1">{"IS",#N/A,FALSE,"IS";"RPTIS",#N/A,FALSE,"RPTIS";"STATS",#N/A,FALSE,"STATS";"CELL",#N/A,FALSE,"CELL";"BS",#N/A,FALSE,"BS"}</definedName>
    <definedName name="fasdgas" localSheetId="30" hidden="1">{"IS",#N/A,FALSE,"IS";"RPTIS",#N/A,FALSE,"RPTIS";"STATS",#N/A,FALSE,"STATS";"CELL",#N/A,FALSE,"CELL";"BS",#N/A,FALSE,"BS"}</definedName>
    <definedName name="fasdgas" localSheetId="0" hidden="1">{"IS",#N/A,FALSE,"IS";"RPTIS",#N/A,FALSE,"RPTIS";"STATS",#N/A,FALSE,"STATS";"CELL",#N/A,FALSE,"CELL";"BS",#N/A,FALSE,"BS"}</definedName>
    <definedName name="fasdgas" localSheetId="3" hidden="1">{"IS",#N/A,FALSE,"IS";"RPTIS",#N/A,FALSE,"RPTIS";"STATS",#N/A,FALSE,"STATS";"CELL",#N/A,FALSE,"CELL";"BS",#N/A,FALSE,"BS"}</definedName>
    <definedName name="fasdgas" localSheetId="4" hidden="1">{"IS",#N/A,FALSE,"IS";"RPTIS",#N/A,FALSE,"RPTIS";"STATS",#N/A,FALSE,"STATS";"CELL",#N/A,FALSE,"CELL";"BS",#N/A,FALSE,"BS"}</definedName>
    <definedName name="fasdgas" localSheetId="28" hidden="1">{"IS",#N/A,FALSE,"IS";"RPTIS",#N/A,FALSE,"RPTIS";"STATS",#N/A,FALSE,"STATS";"CELL",#N/A,FALSE,"CELL";"BS",#N/A,FALSE,"BS"}</definedName>
    <definedName name="fasdgas" localSheetId="33" hidden="1">{"IS",#N/A,FALSE,"IS";"RPTIS",#N/A,FALSE,"RPTIS";"STATS",#N/A,FALSE,"STATS";"CELL",#N/A,FALSE,"CELL";"BS",#N/A,FALSE,"BS"}</definedName>
    <definedName name="fasdgas" localSheetId="32" hidden="1">{"IS",#N/A,FALSE,"IS";"RPTIS",#N/A,FALSE,"RPTIS";"STATS",#N/A,FALSE,"STATS";"CELL",#N/A,FALSE,"CELL";"BS",#N/A,FALSE,"BS"}</definedName>
    <definedName name="fasdgas" localSheetId="7" hidden="1">{"IS",#N/A,FALSE,"IS";"RPTIS",#N/A,FALSE,"RPTIS";"STATS",#N/A,FALSE,"STATS";"CELL",#N/A,FALSE,"CELL";"BS",#N/A,FALSE,"BS"}</definedName>
    <definedName name="fasdgas" localSheetId="29" hidden="1">{"IS",#N/A,FALSE,"IS";"RPTIS",#N/A,FALSE,"RPTIS";"STATS",#N/A,FALSE,"STATS";"CELL",#N/A,FALSE,"CELL";"BS",#N/A,FALSE,"BS"}</definedName>
    <definedName name="fasdgas" localSheetId="1" hidden="1">{"IS",#N/A,FALSE,"IS";"RPTIS",#N/A,FALSE,"RPTIS";"STATS",#N/A,FALSE,"STATS";"CELL",#N/A,FALSE,"CELL";"BS",#N/A,FALSE,"BS"}</definedName>
    <definedName name="fasdgas" localSheetId="31" hidden="1">{"IS",#N/A,FALSE,"IS";"RPTIS",#N/A,FALSE,"RPTIS";"STATS",#N/A,FALSE,"STATS";"CELL",#N/A,FALSE,"CELL";"BS",#N/A,FALSE,"BS"}</definedName>
    <definedName name="fasdgas" hidden="1">{"IS",#N/A,FALSE,"IS";"RPTIS",#N/A,FALSE,"RPTIS";"STATS",#N/A,FALSE,"STATS";"CELL",#N/A,FALSE,"CELL";"BS",#N/A,FALSE,"BS"}</definedName>
    <definedName name="fdafa" localSheetId="12" hidden="1">{"summary1",#N/A,TRUE,"Comps";"summary2",#N/A,TRUE,"Comps";"summary3",#N/A,TRUE,"Comps"}</definedName>
    <definedName name="fdafa" localSheetId="18" hidden="1">{"summary1",#N/A,TRUE,"Comps";"summary2",#N/A,TRUE,"Comps";"summary3",#N/A,TRUE,"Comps"}</definedName>
    <definedName name="fdafa" localSheetId="19" hidden="1">{"summary1",#N/A,TRUE,"Comps";"summary2",#N/A,TRUE,"Comps";"summary3",#N/A,TRUE,"Comps"}</definedName>
    <definedName name="fdafa" localSheetId="17" hidden="1">{"summary1",#N/A,TRUE,"Comps";"summary2",#N/A,TRUE,"Comps";"summary3",#N/A,TRUE,"Comps"}</definedName>
    <definedName name="fdafa" localSheetId="22" hidden="1">{"summary1",#N/A,TRUE,"Comps";"summary2",#N/A,TRUE,"Comps";"summary3",#N/A,TRUE,"Comps"}</definedName>
    <definedName name="fdafa" localSheetId="10" hidden="1">{"summary1",#N/A,TRUE,"Comps";"summary2",#N/A,TRUE,"Comps";"summary3",#N/A,TRUE,"Comps"}</definedName>
    <definedName name="fdafa" localSheetId="30" hidden="1">{"summary1",#N/A,TRUE,"Comps";"summary2",#N/A,TRUE,"Comps";"summary3",#N/A,TRUE,"Comps"}</definedName>
    <definedName name="fdafa" localSheetId="0" hidden="1">{"summary1",#N/A,TRUE,"Comps";"summary2",#N/A,TRUE,"Comps";"summary3",#N/A,TRUE,"Comps"}</definedName>
    <definedName name="fdafa" localSheetId="3" hidden="1">{"summary1",#N/A,TRUE,"Comps";"summary2",#N/A,TRUE,"Comps";"summary3",#N/A,TRUE,"Comps"}</definedName>
    <definedName name="fdafa" localSheetId="4" hidden="1">{"summary1",#N/A,TRUE,"Comps";"summary2",#N/A,TRUE,"Comps";"summary3",#N/A,TRUE,"Comps"}</definedName>
    <definedName name="fdafa" localSheetId="28" hidden="1">{"summary1",#N/A,TRUE,"Comps";"summary2",#N/A,TRUE,"Comps";"summary3",#N/A,TRUE,"Comps"}</definedName>
    <definedName name="fdafa" localSheetId="33" hidden="1">{"summary1",#N/A,TRUE,"Comps";"summary2",#N/A,TRUE,"Comps";"summary3",#N/A,TRUE,"Comps"}</definedName>
    <definedName name="fdafa" localSheetId="32" hidden="1">{"summary1",#N/A,TRUE,"Comps";"summary2",#N/A,TRUE,"Comps";"summary3",#N/A,TRUE,"Comps"}</definedName>
    <definedName name="fdafa" localSheetId="7" hidden="1">{"summary1",#N/A,TRUE,"Comps";"summary2",#N/A,TRUE,"Comps";"summary3",#N/A,TRUE,"Comps"}</definedName>
    <definedName name="fdafa" localSheetId="29" hidden="1">{"summary1",#N/A,TRUE,"Comps";"summary2",#N/A,TRUE,"Comps";"summary3",#N/A,TRUE,"Comps"}</definedName>
    <definedName name="fdafa" localSheetId="1" hidden="1">{"summary1",#N/A,TRUE,"Comps";"summary2",#N/A,TRUE,"Comps";"summary3",#N/A,TRUE,"Comps"}</definedName>
    <definedName name="fdafa" localSheetId="31" hidden="1">{"summary1",#N/A,TRUE,"Comps";"summary2",#N/A,TRUE,"Comps";"summary3",#N/A,TRUE,"Comps"}</definedName>
    <definedName name="fdafa" hidden="1">{"summary1",#N/A,TRUE,"Comps";"summary2",#N/A,TRUE,"Comps";"summary3",#N/A,TRUE,"Comps"}</definedName>
    <definedName name="fdafcc" localSheetId="12" hidden="1">{"summary1",#N/A,TRUE,"Comps";"summary2",#N/A,TRUE,"Comps";"summary3",#N/A,TRUE,"Comps"}</definedName>
    <definedName name="fdafcc" localSheetId="18" hidden="1">{"summary1",#N/A,TRUE,"Comps";"summary2",#N/A,TRUE,"Comps";"summary3",#N/A,TRUE,"Comps"}</definedName>
    <definedName name="fdafcc" localSheetId="19" hidden="1">{"summary1",#N/A,TRUE,"Comps";"summary2",#N/A,TRUE,"Comps";"summary3",#N/A,TRUE,"Comps"}</definedName>
    <definedName name="fdafcc" localSheetId="17" hidden="1">{"summary1",#N/A,TRUE,"Comps";"summary2",#N/A,TRUE,"Comps";"summary3",#N/A,TRUE,"Comps"}</definedName>
    <definedName name="fdafcc" localSheetId="22" hidden="1">{"summary1",#N/A,TRUE,"Comps";"summary2",#N/A,TRUE,"Comps";"summary3",#N/A,TRUE,"Comps"}</definedName>
    <definedName name="fdafcc" localSheetId="10" hidden="1">{"summary1",#N/A,TRUE,"Comps";"summary2",#N/A,TRUE,"Comps";"summary3",#N/A,TRUE,"Comps"}</definedName>
    <definedName name="fdafcc" localSheetId="30" hidden="1">{"summary1",#N/A,TRUE,"Comps";"summary2",#N/A,TRUE,"Comps";"summary3",#N/A,TRUE,"Comps"}</definedName>
    <definedName name="fdafcc" localSheetId="0" hidden="1">{"summary1",#N/A,TRUE,"Comps";"summary2",#N/A,TRUE,"Comps";"summary3",#N/A,TRUE,"Comps"}</definedName>
    <definedName name="fdafcc" localSheetId="3" hidden="1">{"summary1",#N/A,TRUE,"Comps";"summary2",#N/A,TRUE,"Comps";"summary3",#N/A,TRUE,"Comps"}</definedName>
    <definedName name="fdafcc" localSheetId="4" hidden="1">{"summary1",#N/A,TRUE,"Comps";"summary2",#N/A,TRUE,"Comps";"summary3",#N/A,TRUE,"Comps"}</definedName>
    <definedName name="fdafcc" localSheetId="28" hidden="1">{"summary1",#N/A,TRUE,"Comps";"summary2",#N/A,TRUE,"Comps";"summary3",#N/A,TRUE,"Comps"}</definedName>
    <definedName name="fdafcc" localSheetId="33" hidden="1">{"summary1",#N/A,TRUE,"Comps";"summary2",#N/A,TRUE,"Comps";"summary3",#N/A,TRUE,"Comps"}</definedName>
    <definedName name="fdafcc" localSheetId="32" hidden="1">{"summary1",#N/A,TRUE,"Comps";"summary2",#N/A,TRUE,"Comps";"summary3",#N/A,TRUE,"Comps"}</definedName>
    <definedName name="fdafcc" localSheetId="7" hidden="1">{"summary1",#N/A,TRUE,"Comps";"summary2",#N/A,TRUE,"Comps";"summary3",#N/A,TRUE,"Comps"}</definedName>
    <definedName name="fdafcc" localSheetId="29" hidden="1">{"summary1",#N/A,TRUE,"Comps";"summary2",#N/A,TRUE,"Comps";"summary3",#N/A,TRUE,"Comps"}</definedName>
    <definedName name="fdafcc" localSheetId="1" hidden="1">{"summary1",#N/A,TRUE,"Comps";"summary2",#N/A,TRUE,"Comps";"summary3",#N/A,TRUE,"Comps"}</definedName>
    <definedName name="fdafcc" localSheetId="31" hidden="1">{"summary1",#N/A,TRUE,"Comps";"summary2",#N/A,TRUE,"Comps";"summary3",#N/A,TRUE,"Comps"}</definedName>
    <definedName name="fdafcc" hidden="1">{"summary1",#N/A,TRUE,"Comps";"summary2",#N/A,TRUE,"Comps";"summary3",#N/A,TRUE,"Comps"}</definedName>
    <definedName name="fdsgf" localSheetId="12" hidden="1">{"Employee Efficiency",#N/A,FALSE,"Benchmarking"}</definedName>
    <definedName name="fdsgf" localSheetId="18" hidden="1">{"Employee Efficiency",#N/A,FALSE,"Benchmarking"}</definedName>
    <definedName name="fdsgf" localSheetId="19" hidden="1">{"Employee Efficiency",#N/A,FALSE,"Benchmarking"}</definedName>
    <definedName name="fdsgf" localSheetId="17" hidden="1">{"Employee Efficiency",#N/A,FALSE,"Benchmarking"}</definedName>
    <definedName name="fdsgf" localSheetId="22" hidden="1">{"Employee Efficiency",#N/A,FALSE,"Benchmarking"}</definedName>
    <definedName name="fdsgf" localSheetId="10" hidden="1">{"Employee Efficiency",#N/A,FALSE,"Benchmarking"}</definedName>
    <definedName name="fdsgf" localSheetId="30" hidden="1">{"Employee Efficiency",#N/A,FALSE,"Benchmarking"}</definedName>
    <definedName name="fdsgf" localSheetId="0" hidden="1">{"Employee Efficiency",#N/A,FALSE,"Benchmarking"}</definedName>
    <definedName name="fdsgf" localSheetId="3" hidden="1">{"Employee Efficiency",#N/A,FALSE,"Benchmarking"}</definedName>
    <definedName name="fdsgf" localSheetId="4" hidden="1">{"Employee Efficiency",#N/A,FALSE,"Benchmarking"}</definedName>
    <definedName name="fdsgf" localSheetId="28" hidden="1">{"Employee Efficiency",#N/A,FALSE,"Benchmarking"}</definedName>
    <definedName name="fdsgf" localSheetId="33" hidden="1">{"Employee Efficiency",#N/A,FALSE,"Benchmarking"}</definedName>
    <definedName name="fdsgf" localSheetId="32" hidden="1">{"Employee Efficiency",#N/A,FALSE,"Benchmarking"}</definedName>
    <definedName name="fdsgf" localSheetId="7" hidden="1">{"Employee Efficiency",#N/A,FALSE,"Benchmarking"}</definedName>
    <definedName name="fdsgf" localSheetId="29" hidden="1">{"Employee Efficiency",#N/A,FALSE,"Benchmarking"}</definedName>
    <definedName name="fdsgf" localSheetId="1" hidden="1">{"Employee Efficiency",#N/A,FALSE,"Benchmarking"}</definedName>
    <definedName name="fdsgf" localSheetId="31" hidden="1">{"Employee Efficiency",#N/A,FALSE,"Benchmarking"}</definedName>
    <definedName name="fdsgf" hidden="1">{"Employee Efficiency",#N/A,FALSE,"Benchmarking"}</definedName>
    <definedName name="ffeffn" localSheetId="1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8"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9"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7"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0"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4"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8"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3"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2"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7"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29"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1"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localSheetId="31" hidden="1">{"Side 1",#N/A,FALSE,"Hovedark";"Side 2",#N/A,FALSE,"Hovedark";"Cash Flow",#N/A,FALSE,"Hovedark";"Valuation",#N/A,FALSE,"Valuation";"Bagside DK",#N/A,FALSE,"Bagside";"Overblik",#N/A,FALSE,"Butikker";"Egne_but",#N/A,FALSE,"Butikker";"Andet_salg",#N/A,FALSE,"Butikker";"Halvår",#N/A,FALSE,"Halvår";"Investeringer",#N/A,FALSE,"Investeringer"}</definedName>
    <definedName name="ffeffn" hidden="1">{"Side 1",#N/A,FALSE,"Hovedark";"Side 2",#N/A,FALSE,"Hovedark";"Cash Flow",#N/A,FALSE,"Hovedark";"Valuation",#N/A,FALSE,"Valuation";"Bagside DK",#N/A,FALSE,"Bagside";"Overblik",#N/A,FALSE,"Butikker";"Egne_but",#N/A,FALSE,"Butikker";"Andet_salg",#N/A,FALSE,"Butikker";"Halvår",#N/A,FALSE,"Halvår";"Investeringer",#N/A,FALSE,"Investeringer"}</definedName>
    <definedName name="fgdsgfsd" localSheetId="12" hidden="1">{"inputs raw data",#N/A,TRUE,"INPUT"}</definedName>
    <definedName name="fgdsgfsd" localSheetId="18" hidden="1">{"inputs raw data",#N/A,TRUE,"INPUT"}</definedName>
    <definedName name="fgdsgfsd" localSheetId="19" hidden="1">{"inputs raw data",#N/A,TRUE,"INPUT"}</definedName>
    <definedName name="fgdsgfsd" localSheetId="17" hidden="1">{"inputs raw data",#N/A,TRUE,"INPUT"}</definedName>
    <definedName name="fgdsgfsd" localSheetId="22" hidden="1">{"inputs raw data",#N/A,TRUE,"INPUT"}</definedName>
    <definedName name="fgdsgfsd" localSheetId="10" hidden="1">{"inputs raw data",#N/A,TRUE,"INPUT"}</definedName>
    <definedName name="fgdsgfsd" localSheetId="30" hidden="1">{"inputs raw data",#N/A,TRUE,"INPUT"}</definedName>
    <definedName name="fgdsgfsd" localSheetId="0" hidden="1">{"inputs raw data",#N/A,TRUE,"INPUT"}</definedName>
    <definedName name="fgdsgfsd" localSheetId="3" hidden="1">{"inputs raw data",#N/A,TRUE,"INPUT"}</definedName>
    <definedName name="fgdsgfsd" localSheetId="4" hidden="1">{"inputs raw data",#N/A,TRUE,"INPUT"}</definedName>
    <definedName name="fgdsgfsd" localSheetId="28" hidden="1">{"inputs raw data",#N/A,TRUE,"INPUT"}</definedName>
    <definedName name="fgdsgfsd" localSheetId="33" hidden="1">{"inputs raw data",#N/A,TRUE,"INPUT"}</definedName>
    <definedName name="fgdsgfsd" localSheetId="32" hidden="1">{"inputs raw data",#N/A,TRUE,"INPUT"}</definedName>
    <definedName name="fgdsgfsd" localSheetId="7" hidden="1">{"inputs raw data",#N/A,TRUE,"INPUT"}</definedName>
    <definedName name="fgdsgfsd" localSheetId="29" hidden="1">{"inputs raw data",#N/A,TRUE,"INPUT"}</definedName>
    <definedName name="fgdsgfsd" localSheetId="1" hidden="1">{"inputs raw data",#N/A,TRUE,"INPUT"}</definedName>
    <definedName name="fgdsgfsd" localSheetId="31" hidden="1">{"inputs raw data",#N/A,TRUE,"INPUT"}</definedName>
    <definedName name="fgdsgfsd" hidden="1">{"inputs raw data",#N/A,TRUE,"INPUT"}</definedName>
    <definedName name="fhf" localSheetId="12" hidden="1">{#N/A,#N/A,FALSE,"CA";#N/A,#N/A,FALSE,"CN";#N/A,#N/A,FALSE,"Inv";#N/A,#N/A,FALSE,"Inv Acc";"Miguel_balance",#N/A,FALSE,"Bal";#N/A,#N/A,FALSE,"Plantilla";#N/A,#N/A,FALSE,"CA (2)";#N/A,#N/A,FALSE,"CN (2)"}</definedName>
    <definedName name="fhf" localSheetId="18" hidden="1">{#N/A,#N/A,FALSE,"CA";#N/A,#N/A,FALSE,"CN";#N/A,#N/A,FALSE,"Inv";#N/A,#N/A,FALSE,"Inv Acc";"Miguel_balance",#N/A,FALSE,"Bal";#N/A,#N/A,FALSE,"Plantilla";#N/A,#N/A,FALSE,"CA (2)";#N/A,#N/A,FALSE,"CN (2)"}</definedName>
    <definedName name="fhf" localSheetId="19" hidden="1">{#N/A,#N/A,FALSE,"CA";#N/A,#N/A,FALSE,"CN";#N/A,#N/A,FALSE,"Inv";#N/A,#N/A,FALSE,"Inv Acc";"Miguel_balance",#N/A,FALSE,"Bal";#N/A,#N/A,FALSE,"Plantilla";#N/A,#N/A,FALSE,"CA (2)";#N/A,#N/A,FALSE,"CN (2)"}</definedName>
    <definedName name="fhf" localSheetId="17" hidden="1">{#N/A,#N/A,FALSE,"CA";#N/A,#N/A,FALSE,"CN";#N/A,#N/A,FALSE,"Inv";#N/A,#N/A,FALSE,"Inv Acc";"Miguel_balance",#N/A,FALSE,"Bal";#N/A,#N/A,FALSE,"Plantilla";#N/A,#N/A,FALSE,"CA (2)";#N/A,#N/A,FALSE,"CN (2)"}</definedName>
    <definedName name="fhf" localSheetId="22" hidden="1">{#N/A,#N/A,FALSE,"CA";#N/A,#N/A,FALSE,"CN";#N/A,#N/A,FALSE,"Inv";#N/A,#N/A,FALSE,"Inv Acc";"Miguel_balance",#N/A,FALSE,"Bal";#N/A,#N/A,FALSE,"Plantilla";#N/A,#N/A,FALSE,"CA (2)";#N/A,#N/A,FALSE,"CN (2)"}</definedName>
    <definedName name="fhf" localSheetId="10" hidden="1">{#N/A,#N/A,FALSE,"CA";#N/A,#N/A,FALSE,"CN";#N/A,#N/A,FALSE,"Inv";#N/A,#N/A,FALSE,"Inv Acc";"Miguel_balance",#N/A,FALSE,"Bal";#N/A,#N/A,FALSE,"Plantilla";#N/A,#N/A,FALSE,"CA (2)";#N/A,#N/A,FALSE,"CN (2)"}</definedName>
    <definedName name="fhf" localSheetId="30" hidden="1">{#N/A,#N/A,FALSE,"CA";#N/A,#N/A,FALSE,"CN";#N/A,#N/A,FALSE,"Inv";#N/A,#N/A,FALSE,"Inv Acc";"Miguel_balance",#N/A,FALSE,"Bal";#N/A,#N/A,FALSE,"Plantilla";#N/A,#N/A,FALSE,"CA (2)";#N/A,#N/A,FALSE,"CN (2)"}</definedName>
    <definedName name="fhf" localSheetId="0" hidden="1">{#N/A,#N/A,FALSE,"CA";#N/A,#N/A,FALSE,"CN";#N/A,#N/A,FALSE,"Inv";#N/A,#N/A,FALSE,"Inv Acc";"Miguel_balance",#N/A,FALSE,"Bal";#N/A,#N/A,FALSE,"Plantilla";#N/A,#N/A,FALSE,"CA (2)";#N/A,#N/A,FALSE,"CN (2)"}</definedName>
    <definedName name="fhf" localSheetId="3" hidden="1">{#N/A,#N/A,FALSE,"CA";#N/A,#N/A,FALSE,"CN";#N/A,#N/A,FALSE,"Inv";#N/A,#N/A,FALSE,"Inv Acc";"Miguel_balance",#N/A,FALSE,"Bal";#N/A,#N/A,FALSE,"Plantilla";#N/A,#N/A,FALSE,"CA (2)";#N/A,#N/A,FALSE,"CN (2)"}</definedName>
    <definedName name="fhf" localSheetId="4" hidden="1">{#N/A,#N/A,FALSE,"CA";#N/A,#N/A,FALSE,"CN";#N/A,#N/A,FALSE,"Inv";#N/A,#N/A,FALSE,"Inv Acc";"Miguel_balance",#N/A,FALSE,"Bal";#N/A,#N/A,FALSE,"Plantilla";#N/A,#N/A,FALSE,"CA (2)";#N/A,#N/A,FALSE,"CN (2)"}</definedName>
    <definedName name="fhf" localSheetId="28" hidden="1">{#N/A,#N/A,FALSE,"CA";#N/A,#N/A,FALSE,"CN";#N/A,#N/A,FALSE,"Inv";#N/A,#N/A,FALSE,"Inv Acc";"Miguel_balance",#N/A,FALSE,"Bal";#N/A,#N/A,FALSE,"Plantilla";#N/A,#N/A,FALSE,"CA (2)";#N/A,#N/A,FALSE,"CN (2)"}</definedName>
    <definedName name="fhf" localSheetId="33" hidden="1">{#N/A,#N/A,FALSE,"CA";#N/A,#N/A,FALSE,"CN";#N/A,#N/A,FALSE,"Inv";#N/A,#N/A,FALSE,"Inv Acc";"Miguel_balance",#N/A,FALSE,"Bal";#N/A,#N/A,FALSE,"Plantilla";#N/A,#N/A,FALSE,"CA (2)";#N/A,#N/A,FALSE,"CN (2)"}</definedName>
    <definedName name="fhf" localSheetId="32" hidden="1">{#N/A,#N/A,FALSE,"CA";#N/A,#N/A,FALSE,"CN";#N/A,#N/A,FALSE,"Inv";#N/A,#N/A,FALSE,"Inv Acc";"Miguel_balance",#N/A,FALSE,"Bal";#N/A,#N/A,FALSE,"Plantilla";#N/A,#N/A,FALSE,"CA (2)";#N/A,#N/A,FALSE,"CN (2)"}</definedName>
    <definedName name="fhf" localSheetId="7" hidden="1">{#N/A,#N/A,FALSE,"CA";#N/A,#N/A,FALSE,"CN";#N/A,#N/A,FALSE,"Inv";#N/A,#N/A,FALSE,"Inv Acc";"Miguel_balance",#N/A,FALSE,"Bal";#N/A,#N/A,FALSE,"Plantilla";#N/A,#N/A,FALSE,"CA (2)";#N/A,#N/A,FALSE,"CN (2)"}</definedName>
    <definedName name="fhf" localSheetId="29" hidden="1">{#N/A,#N/A,FALSE,"CA";#N/A,#N/A,FALSE,"CN";#N/A,#N/A,FALSE,"Inv";#N/A,#N/A,FALSE,"Inv Acc";"Miguel_balance",#N/A,FALSE,"Bal";#N/A,#N/A,FALSE,"Plantilla";#N/A,#N/A,FALSE,"CA (2)";#N/A,#N/A,FALSE,"CN (2)"}</definedName>
    <definedName name="fhf" localSheetId="1" hidden="1">{#N/A,#N/A,FALSE,"CA";#N/A,#N/A,FALSE,"CN";#N/A,#N/A,FALSE,"Inv";#N/A,#N/A,FALSE,"Inv Acc";"Miguel_balance",#N/A,FALSE,"Bal";#N/A,#N/A,FALSE,"Plantilla";#N/A,#N/A,FALSE,"CA (2)";#N/A,#N/A,FALSE,"CN (2)"}</definedName>
    <definedName name="fhf" localSheetId="31" hidden="1">{#N/A,#N/A,FALSE,"CA";#N/A,#N/A,FALSE,"CN";#N/A,#N/A,FALSE,"Inv";#N/A,#N/A,FALSE,"Inv Acc";"Miguel_balance",#N/A,FALSE,"Bal";#N/A,#N/A,FALSE,"Plantilla";#N/A,#N/A,FALSE,"CA (2)";#N/A,#N/A,FALSE,"CN (2)"}</definedName>
    <definedName name="fhf" hidden="1">{#N/A,#N/A,FALSE,"CA";#N/A,#N/A,FALSE,"CN";#N/A,#N/A,FALSE,"Inv";#N/A,#N/A,FALSE,"Inv Acc";"Miguel_balance",#N/A,FALSE,"Bal";#N/A,#N/A,FALSE,"Plantilla";#N/A,#N/A,FALSE,"CA (2)";#N/A,#N/A,FALSE,"CN (2)"}</definedName>
    <definedName name="flemming" localSheetId="1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8"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9"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7"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0"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4"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8"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3"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2"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7"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29"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1"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localSheetId="31" hidden="1">{"Side 1",#N/A,FALSE,"Hovedark";"Side 2",#N/A,FALSE,"Hovedark";"Cash Flow",#N/A,FALSE,"Hovedark";"Bagside DK",#N/A,FALSE,"Bagside";"Bidrag",#N/A,FALSE,"Bidrag";"Valuation",#N/A,FALSE,"Valuation";"Privatforbrug",#N/A,FALSE,"Macro";"Penetreing",#N/A,FALSE,"Oms. forv.";"Prod_Markeder",#N/A,FALSE,"Oms. forv.";"penetreing",#N/A,FALSE,"Penetrering"}</definedName>
    <definedName name="flemming" hidden="1">{"Side 1",#N/A,FALSE,"Hovedark";"Side 2",#N/A,FALSE,"Hovedark";"Cash Flow",#N/A,FALSE,"Hovedark";"Bagside DK",#N/A,FALSE,"Bagside";"Bidrag",#N/A,FALSE,"Bidrag";"Valuation",#N/A,FALSE,"Valuation";"Privatforbrug",#N/A,FALSE,"Macro";"Penetreing",#N/A,FALSE,"Oms. forv.";"Prod_Markeder",#N/A,FALSE,"Oms. forv.";"penetreing",#N/A,FALSE,"Penetrering"}</definedName>
    <definedName name="gert" localSheetId="12" hidden="1">{"Res_og_nøgle",#N/A,FALSE,"Hovedark";"Balance",#N/A,FALSE,"Hovedark";"Bagside_DK",#N/A,FALSE,"Bagside"}</definedName>
    <definedName name="gert" localSheetId="18" hidden="1">{"Res_og_nøgle",#N/A,FALSE,"Hovedark";"Balance",#N/A,FALSE,"Hovedark";"Bagside_DK",#N/A,FALSE,"Bagside"}</definedName>
    <definedName name="gert" localSheetId="19" hidden="1">{"Res_og_nøgle",#N/A,FALSE,"Hovedark";"Balance",#N/A,FALSE,"Hovedark";"Bagside_DK",#N/A,FALSE,"Bagside"}</definedName>
    <definedName name="gert" localSheetId="17" hidden="1">{"Res_og_nøgle",#N/A,FALSE,"Hovedark";"Balance",#N/A,FALSE,"Hovedark";"Bagside_DK",#N/A,FALSE,"Bagside"}</definedName>
    <definedName name="gert" localSheetId="22" hidden="1">{"Res_og_nøgle",#N/A,FALSE,"Hovedark";"Balance",#N/A,FALSE,"Hovedark";"Bagside_DK",#N/A,FALSE,"Bagside"}</definedName>
    <definedName name="gert" localSheetId="10" hidden="1">{"Res_og_nøgle",#N/A,FALSE,"Hovedark";"Balance",#N/A,FALSE,"Hovedark";"Bagside_DK",#N/A,FALSE,"Bagside"}</definedName>
    <definedName name="gert" localSheetId="30" hidden="1">{"Res_og_nøgle",#N/A,FALSE,"Hovedark";"Balance",#N/A,FALSE,"Hovedark";"Bagside_DK",#N/A,FALSE,"Bagside"}</definedName>
    <definedName name="gert" localSheetId="0" hidden="1">{"Res_og_nøgle",#N/A,FALSE,"Hovedark";"Balance",#N/A,FALSE,"Hovedark";"Bagside_DK",#N/A,FALSE,"Bagside"}</definedName>
    <definedName name="gert" localSheetId="3" hidden="1">{"Res_og_nøgle",#N/A,FALSE,"Hovedark";"Balance",#N/A,FALSE,"Hovedark";"Bagside_DK",#N/A,FALSE,"Bagside"}</definedName>
    <definedName name="gert" localSheetId="4" hidden="1">{"Res_og_nøgle",#N/A,FALSE,"Hovedark";"Balance",#N/A,FALSE,"Hovedark";"Bagside_DK",#N/A,FALSE,"Bagside"}</definedName>
    <definedName name="gert" localSheetId="28" hidden="1">{"Res_og_nøgle",#N/A,FALSE,"Hovedark";"Balance",#N/A,FALSE,"Hovedark";"Bagside_DK",#N/A,FALSE,"Bagside"}</definedName>
    <definedName name="gert" localSheetId="33" hidden="1">{"Res_og_nøgle",#N/A,FALSE,"Hovedark";"Balance",#N/A,FALSE,"Hovedark";"Bagside_DK",#N/A,FALSE,"Bagside"}</definedName>
    <definedName name="gert" localSheetId="32" hidden="1">{"Res_og_nøgle",#N/A,FALSE,"Hovedark";"Balance",#N/A,FALSE,"Hovedark";"Bagside_DK",#N/A,FALSE,"Bagside"}</definedName>
    <definedName name="gert" localSheetId="7" hidden="1">{"Res_og_nøgle",#N/A,FALSE,"Hovedark";"Balance",#N/A,FALSE,"Hovedark";"Bagside_DK",#N/A,FALSE,"Bagside"}</definedName>
    <definedName name="gert" localSheetId="29" hidden="1">{"Res_og_nøgle",#N/A,FALSE,"Hovedark";"Balance",#N/A,FALSE,"Hovedark";"Bagside_DK",#N/A,FALSE,"Bagside"}</definedName>
    <definedName name="gert" localSheetId="1" hidden="1">{"Res_og_nøgle",#N/A,FALSE,"Hovedark";"Balance",#N/A,FALSE,"Hovedark";"Bagside_DK",#N/A,FALSE,"Bagside"}</definedName>
    <definedName name="gert" localSheetId="31" hidden="1">{"Res_og_nøgle",#N/A,FALSE,"Hovedark";"Balance",#N/A,FALSE,"Hovedark";"Bagside_DK",#N/A,FALSE,"Bagside"}</definedName>
    <definedName name="gert" hidden="1">{"Res_og_nøgle",#N/A,FALSE,"Hovedark";"Balance",#N/A,FALSE,"Hovedark";"Bagside_DK",#N/A,FALSE,"Bagside"}</definedName>
    <definedName name="ghdgh" localSheetId="12" hidden="1">{"mgmt forecast",#N/A,FALSE,"Mgmt Forecast";"dcf table",#N/A,FALSE,"Mgmt Forecast";"sensitivity",#N/A,FALSE,"Mgmt Forecast";"table inputs",#N/A,FALSE,"Mgmt Forecast";"calculations",#N/A,FALSE,"Mgmt Forecast"}</definedName>
    <definedName name="ghdgh" localSheetId="18" hidden="1">{"mgmt forecast",#N/A,FALSE,"Mgmt Forecast";"dcf table",#N/A,FALSE,"Mgmt Forecast";"sensitivity",#N/A,FALSE,"Mgmt Forecast";"table inputs",#N/A,FALSE,"Mgmt Forecast";"calculations",#N/A,FALSE,"Mgmt Forecast"}</definedName>
    <definedName name="ghdgh" localSheetId="19" hidden="1">{"mgmt forecast",#N/A,FALSE,"Mgmt Forecast";"dcf table",#N/A,FALSE,"Mgmt Forecast";"sensitivity",#N/A,FALSE,"Mgmt Forecast";"table inputs",#N/A,FALSE,"Mgmt Forecast";"calculations",#N/A,FALSE,"Mgmt Forecast"}</definedName>
    <definedName name="ghdgh" localSheetId="17" hidden="1">{"mgmt forecast",#N/A,FALSE,"Mgmt Forecast";"dcf table",#N/A,FALSE,"Mgmt Forecast";"sensitivity",#N/A,FALSE,"Mgmt Forecast";"table inputs",#N/A,FALSE,"Mgmt Forecast";"calculations",#N/A,FALSE,"Mgmt Forecast"}</definedName>
    <definedName name="ghdgh" localSheetId="22" hidden="1">{"mgmt forecast",#N/A,FALSE,"Mgmt Forecast";"dcf table",#N/A,FALSE,"Mgmt Forecast";"sensitivity",#N/A,FALSE,"Mgmt Forecast";"table inputs",#N/A,FALSE,"Mgmt Forecast";"calculations",#N/A,FALSE,"Mgmt Forecast"}</definedName>
    <definedName name="ghdgh" localSheetId="10" hidden="1">{"mgmt forecast",#N/A,FALSE,"Mgmt Forecast";"dcf table",#N/A,FALSE,"Mgmt Forecast";"sensitivity",#N/A,FALSE,"Mgmt Forecast";"table inputs",#N/A,FALSE,"Mgmt Forecast";"calculations",#N/A,FALSE,"Mgmt Forecast"}</definedName>
    <definedName name="ghdgh" localSheetId="30" hidden="1">{"mgmt forecast",#N/A,FALSE,"Mgmt Forecast";"dcf table",#N/A,FALSE,"Mgmt Forecast";"sensitivity",#N/A,FALSE,"Mgmt Forecast";"table inputs",#N/A,FALSE,"Mgmt Forecast";"calculations",#N/A,FALSE,"Mgmt Forecast"}</definedName>
    <definedName name="ghdgh" localSheetId="0" hidden="1">{"mgmt forecast",#N/A,FALSE,"Mgmt Forecast";"dcf table",#N/A,FALSE,"Mgmt Forecast";"sensitivity",#N/A,FALSE,"Mgmt Forecast";"table inputs",#N/A,FALSE,"Mgmt Forecast";"calculations",#N/A,FALSE,"Mgmt Forecast"}</definedName>
    <definedName name="ghdgh" localSheetId="3" hidden="1">{"mgmt forecast",#N/A,FALSE,"Mgmt Forecast";"dcf table",#N/A,FALSE,"Mgmt Forecast";"sensitivity",#N/A,FALSE,"Mgmt Forecast";"table inputs",#N/A,FALSE,"Mgmt Forecast";"calculations",#N/A,FALSE,"Mgmt Forecast"}</definedName>
    <definedName name="ghdgh" localSheetId="4" hidden="1">{"mgmt forecast",#N/A,FALSE,"Mgmt Forecast";"dcf table",#N/A,FALSE,"Mgmt Forecast";"sensitivity",#N/A,FALSE,"Mgmt Forecast";"table inputs",#N/A,FALSE,"Mgmt Forecast";"calculations",#N/A,FALSE,"Mgmt Forecast"}</definedName>
    <definedName name="ghdgh" localSheetId="28" hidden="1">{"mgmt forecast",#N/A,FALSE,"Mgmt Forecast";"dcf table",#N/A,FALSE,"Mgmt Forecast";"sensitivity",#N/A,FALSE,"Mgmt Forecast";"table inputs",#N/A,FALSE,"Mgmt Forecast";"calculations",#N/A,FALSE,"Mgmt Forecast"}</definedName>
    <definedName name="ghdgh" localSheetId="33" hidden="1">{"mgmt forecast",#N/A,FALSE,"Mgmt Forecast";"dcf table",#N/A,FALSE,"Mgmt Forecast";"sensitivity",#N/A,FALSE,"Mgmt Forecast";"table inputs",#N/A,FALSE,"Mgmt Forecast";"calculations",#N/A,FALSE,"Mgmt Forecast"}</definedName>
    <definedName name="ghdgh" localSheetId="32" hidden="1">{"mgmt forecast",#N/A,FALSE,"Mgmt Forecast";"dcf table",#N/A,FALSE,"Mgmt Forecast";"sensitivity",#N/A,FALSE,"Mgmt Forecast";"table inputs",#N/A,FALSE,"Mgmt Forecast";"calculations",#N/A,FALSE,"Mgmt Forecast"}</definedName>
    <definedName name="ghdgh" localSheetId="7" hidden="1">{"mgmt forecast",#N/A,FALSE,"Mgmt Forecast";"dcf table",#N/A,FALSE,"Mgmt Forecast";"sensitivity",#N/A,FALSE,"Mgmt Forecast";"table inputs",#N/A,FALSE,"Mgmt Forecast";"calculations",#N/A,FALSE,"Mgmt Forecast"}</definedName>
    <definedName name="ghdgh" localSheetId="29" hidden="1">{"mgmt forecast",#N/A,FALSE,"Mgmt Forecast";"dcf table",#N/A,FALSE,"Mgmt Forecast";"sensitivity",#N/A,FALSE,"Mgmt Forecast";"table inputs",#N/A,FALSE,"Mgmt Forecast";"calculations",#N/A,FALSE,"Mgmt Forecast"}</definedName>
    <definedName name="ghdgh" localSheetId="1" hidden="1">{"mgmt forecast",#N/A,FALSE,"Mgmt Forecast";"dcf table",#N/A,FALSE,"Mgmt Forecast";"sensitivity",#N/A,FALSE,"Mgmt Forecast";"table inputs",#N/A,FALSE,"Mgmt Forecast";"calculations",#N/A,FALSE,"Mgmt Forecast"}</definedName>
    <definedName name="ghdgh" localSheetId="31" hidden="1">{"mgmt forecast",#N/A,FALSE,"Mgmt Forecast";"dcf table",#N/A,FALSE,"Mgmt Forecast";"sensitivity",#N/A,FALSE,"Mgmt Forecast";"table inputs",#N/A,FALSE,"Mgmt Forecast";"calculations",#N/A,FALSE,"Mgmt Forecast"}</definedName>
    <definedName name="ghdgh" hidden="1">{"mgmt forecast",#N/A,FALSE,"Mgmt Forecast";"dcf table",#N/A,FALSE,"Mgmt Forecast";"sensitivity",#N/A,FALSE,"Mgmt Forecast";"table inputs",#N/A,FALSE,"Mgmt Forecast";"calculations",#N/A,FALSE,"Mgmt Forecast"}</definedName>
    <definedName name="gls_ACT_EST_ROW" hidden="1">#REF!</definedName>
    <definedName name="gls_ACT_FORM_OFFSET" hidden="1">#REF!</definedName>
    <definedName name="gls_ADMIN" hidden="1">#REF!</definedName>
    <definedName name="gls_ALLOW_BOTH_PC" hidden="1">#REF!</definedName>
    <definedName name="gls_ALLOW_PARENT_OR_CONSOLIDATED" hidden="1">#REF!</definedName>
    <definedName name="gls_ALLOW_PUBLISH" hidden="1">#REF!</definedName>
    <definedName name="gls_AnalystEmpNoHeading" hidden="1">#REF!</definedName>
    <definedName name="gls_AnalystNameHeading" hidden="1">#REF!</definedName>
    <definedName name="gls_CF_BEGINS" hidden="1">#REF!</definedName>
    <definedName name="gls_CFD_CHANGEACT" hidden="1">#REF!</definedName>
    <definedName name="gls_CFD_CHANGEEST" hidden="1">#REF!</definedName>
    <definedName name="gls_CFD_FIRSTAVAIL" hidden="1">#REF!</definedName>
    <definedName name="gls_CFD_LISTAVAIL" hidden="1">#REF!</definedName>
    <definedName name="gls_CFD_SELECTED" hidden="1">#REF!</definedName>
    <definedName name="gls_CHANGED_NAMES" hidden="1">#REF!</definedName>
    <definedName name="gls_CHG_KEY_USER" hidden="1">#REF!</definedName>
    <definedName name="gls_CHG_SEL_ONLY" hidden="1">#REF!</definedName>
    <definedName name="gls_COMPANY_WORKBOOK_ID" hidden="1">#REF!</definedName>
    <definedName name="gls_DELETED_PERIODS" hidden="1">#REF!</definedName>
    <definedName name="gls_EST_FORM_OFFSET" hidden="1">#REF!</definedName>
    <definedName name="gls_EXC_NOT_EXT" hidden="1">#REF!</definedName>
    <definedName name="gls_EXISTING_PERIODS" hidden="1">#REF!</definedName>
    <definedName name="gls_EXT_BELOW_PBT" hidden="1">#REF!</definedName>
    <definedName name="gls_EXT_LINK_GLOSS" hidden="1">#REF!</definedName>
    <definedName name="gls_EXTERNAL_COL_REF" hidden="1">#REF!</definedName>
    <definedName name="gls_FIRST_ITEM" hidden="1">#REF!</definedName>
    <definedName name="gls_FIRST_PK" hidden="1">#REF!</definedName>
    <definedName name="gls_FIRST_ROWMULT" hidden="1">#REF!</definedName>
    <definedName name="gls_FIRST_UNITS" hidden="1">#REF!</definedName>
    <definedName name="gls_FIXED_NAMES" hidden="1">#REF!</definedName>
    <definedName name="gls_FONT_STATUS" hidden="1">#REF!</definedName>
    <definedName name="gls_GenAccountingConvention" hidden="1">#REF!</definedName>
    <definedName name="gls_GenAdditionalInfo" hidden="1">#REF!</definedName>
    <definedName name="gls_GenComments" hidden="1">#REF!</definedName>
    <definedName name="gls_GenCompany" hidden="1">#REF!</definedName>
    <definedName name="gls_GenCompanyInfo" hidden="1">#REF!</definedName>
    <definedName name="gls_GenCountry" hidden="1">#REF!</definedName>
    <definedName name="gls_GenCurrency" hidden="1">#REF!</definedName>
    <definedName name="gls_GenCurrencyMultiplier" hidden="1">#REF!</definedName>
    <definedName name="gls_GenEnterCompInfo" hidden="1">#REF!</definedName>
    <definedName name="gls_GenEPSComment" hidden="1">#REF!</definedName>
    <definedName name="gls_GenHomeRegion" hidden="1">#REF!</definedName>
    <definedName name="gls_GenLastPublished" hidden="1">#REF!</definedName>
    <definedName name="gls_GenLastRecRevised" hidden="1">#REF!</definedName>
    <definedName name="gls_GenMainInfo" hidden="1">#REF!</definedName>
    <definedName name="gls_GenNoteComment" hidden="1">#REF!</definedName>
    <definedName name="gls_GenProfile" hidden="1">#REF!</definedName>
    <definedName name="gls_GenRecComment" hidden="1">#REF!</definedName>
    <definedName name="gls_GenSaleslineInfo" hidden="1">#REF!</definedName>
    <definedName name="gls_GenSalesSplitByRegion" hidden="1">#REF!</definedName>
    <definedName name="gls_GenSalesSplitHeading" hidden="1">#REF!</definedName>
    <definedName name="gls_GenSheetVersion" hidden="1">#REF!</definedName>
    <definedName name="gls_genStockCore" hidden="1">#REF!</definedName>
    <definedName name="gls_genStockRec" hidden="1">#REF!</definedName>
    <definedName name="gls_GLOSS_MONTHS" hidden="1">#REF!</definedName>
    <definedName name="gls_GW_IN" hidden="1">#REF!</definedName>
    <definedName name="gls_IIAA_IN" hidden="1">#REF!</definedName>
    <definedName name="gls_InterimValue" hidden="1">#REF!</definedName>
    <definedName name="gls_IssuedStockClassHeading" hidden="1">#REF!</definedName>
    <definedName name="gls_IssuedStockCodeHeading" hidden="1">#REF!</definedName>
    <definedName name="gls_IssuedStockFreeFloatHeading" hidden="1">#REF!</definedName>
    <definedName name="gls_KEY_DATA" hidden="1">#REF!</definedName>
    <definedName name="gls_KEY_VALUE" hidden="1">#REF!</definedName>
    <definedName name="gls_LANGUAGE" hidden="1">#REF!</definedName>
    <definedName name="gls_NEXT_PK" hidden="1">#REF!</definedName>
    <definedName name="gls_PERIOD_CODE" hidden="1">#REF!</definedName>
    <definedName name="gls_PERIOD_INDICATOR" hidden="1">#REF!</definedName>
    <definedName name="gls_PERIOD_PARENT_OR_CONSOL" hidden="1">#REF!</definedName>
    <definedName name="gls_PERIOD_TYPE" hidden="1">#REF!</definedName>
    <definedName name="gls_PrincipalStockClass" hidden="1">#REF!</definedName>
    <definedName name="gls_PROFILE_NAME" hidden="1">#REF!</definedName>
    <definedName name="gls_SASS5HistEPSGrowth" hidden="1">#REF!</definedName>
    <definedName name="gls_SASS5ProjEPSGrowth" hidden="1">#REF!</definedName>
    <definedName name="gls_SASSDirectorHoldings" hidden="1">#REF!</definedName>
    <definedName name="gls_SASSEPS45AGR" hidden="1">#REF!</definedName>
    <definedName name="gls_SASSIsInterimLastAnnounce" hidden="1">#REF!</definedName>
    <definedName name="gls_SASSLastAnnounce" hidden="1">#REF!</definedName>
    <definedName name="gls_SASSNETDIV45AGR" hidden="1">#REF!</definedName>
    <definedName name="gls_SaveBeforePublish" hidden="1">#REF!</definedName>
    <definedName name="gls_SaveWkbForNewPeriodCodes" hidden="1">#REF!</definedName>
    <definedName name="gls_ShareholderClassHeading" hidden="1">#REF!</definedName>
    <definedName name="gls_ShareholderHolding" hidden="1">#REF!</definedName>
    <definedName name="gls_ShareholderHoldingHeading" hidden="1">#REF!</definedName>
    <definedName name="gls_ShareholderName" hidden="1">#REF!</definedName>
    <definedName name="gls_ShareholderNameHeading" hidden="1">#REF!</definedName>
    <definedName name="gls_ShareholdingName" hidden="1">#REF!</definedName>
    <definedName name="gls_SHOW_CONTROL_VALUE" hidden="1">#REF!</definedName>
    <definedName name="gls_SHOW_KEY_VAL_COLUMN" hidden="1">#REF!</definedName>
    <definedName name="gls_SHOW_KEY_VALUES" hidden="1">#REF!</definedName>
    <definedName name="gls_SHOW_LINKED_ITEMS" hidden="1">#REF!</definedName>
    <definedName name="gls_SHOW_LOCAL_NAMES" hidden="1">#REF!</definedName>
    <definedName name="gls_SHOW_MULTIPLIERS" hidden="1">#REF!</definedName>
    <definedName name="gls_SHOW_PK_COLUMN" hidden="1">#REF!</definedName>
    <definedName name="gls_SHOW_STATUS_INFORMATION" hidden="1">#REF!</definedName>
    <definedName name="gls_SHOW_UNITS" hidden="1">#REF!</definedName>
    <definedName name="gls_SPARE_YEARS" hidden="1">#REF!</definedName>
    <definedName name="gls_SPECIAL_DIALOG" hidden="1">#REF!</definedName>
    <definedName name="gls_START_FORMULA_OVERRIDEABLE" hidden="1">#REF!</definedName>
    <definedName name="gls_START_LOCAL_NAMES" hidden="1">#REF!</definedName>
    <definedName name="gls_START_PERIOD_CURRENCY" hidden="1">#REF!</definedName>
    <definedName name="gls_START_STATUS" hidden="1">#REF!</definedName>
    <definedName name="gls_START_USER_STATUS" hidden="1">#REF!</definedName>
    <definedName name="gls_START_VALIDATION" hidden="1">#REF!</definedName>
    <definedName name="gls_START_WHAT" hidden="1">#REF!</definedName>
    <definedName name="gls_START_YEAR" hidden="1">#REF!</definedName>
    <definedName name="gls_StockTicker" hidden="1">#REF!</definedName>
    <definedName name="gls_TEMP_PERIOD_CODE" hidden="1">#REF!</definedName>
    <definedName name="gls_THISWORKBOOK_NAME" hidden="1">#REF!</definedName>
    <definedName name="gls_UNUSUAL_POS" hidden="1">#REF!</definedName>
    <definedName name="gls_USER_CELL_FORMAT" hidden="1">#REF!</definedName>
    <definedName name="gls_USING_CONSOLIDATED" hidden="1">#REF!</definedName>
    <definedName name="gls_YEAR_AE_CONTROL" hidden="1">#REF!</definedName>
    <definedName name="gls_YEAR_END_ROW" hidden="1">#REF!</definedName>
    <definedName name="gls_YetToRunStartupWizard" hidden="1">#REF!</definedName>
    <definedName name="gunnar" localSheetId="1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8"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9"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7"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0"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4"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8"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3"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2"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7"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29"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1"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localSheetId="31" hidden="1">{"Side 1",#N/A,FALSE,"Hovedark";"Side 2",#N/A,FALSE,"Hovedark";"Cash Flow",#N/A,FALSE,"Hovedark";"Kvartaler",#N/A,FALSE,"Kvartaler";"Div_1",#N/A,FALSE,"Divisioner";"Div_2",#N/A,FALSE,"Divisioner";"Aggregeret",#N/A,FALSE,"Divisioner";"Oppsummering",#N/A,FALSE,"Divisioner";"Produkter",#N/A,FALSE,"Produkter";"Bakside",#N/A,FALSE,"Bagside"}</definedName>
    <definedName name="gunnar" hidden="1">{"Side 1",#N/A,FALSE,"Hovedark";"Side 2",#N/A,FALSE,"Hovedark";"Cash Flow",#N/A,FALSE,"Hovedark";"Kvartaler",#N/A,FALSE,"Kvartaler";"Div_1",#N/A,FALSE,"Divisioner";"Div_2",#N/A,FALSE,"Divisioner";"Aggregeret",#N/A,FALSE,"Divisioner";"Oppsummering",#N/A,FALSE,"Divisioner";"Produkter",#N/A,FALSE,"Produkter";"Bakside",#N/A,FALSE,"Bagside"}</definedName>
    <definedName name="gwen" localSheetId="12" hidden="1">{"Resultat",#N/A,TRUE,"Hovedtal";"Balance",#N/A,TRUE,"Hovedtal";"Cash_Flow",#N/A,TRUE,"Hovedtal"}</definedName>
    <definedName name="gwen" localSheetId="18" hidden="1">{"Resultat",#N/A,TRUE,"Hovedtal";"Balance",#N/A,TRUE,"Hovedtal";"Cash_Flow",#N/A,TRUE,"Hovedtal"}</definedName>
    <definedName name="gwen" localSheetId="19" hidden="1">{"Resultat",#N/A,TRUE,"Hovedtal";"Balance",#N/A,TRUE,"Hovedtal";"Cash_Flow",#N/A,TRUE,"Hovedtal"}</definedName>
    <definedName name="gwen" localSheetId="17" hidden="1">{"Resultat",#N/A,TRUE,"Hovedtal";"Balance",#N/A,TRUE,"Hovedtal";"Cash_Flow",#N/A,TRUE,"Hovedtal"}</definedName>
    <definedName name="gwen" localSheetId="22" hidden="1">{"Resultat",#N/A,TRUE,"Hovedtal";"Balance",#N/A,TRUE,"Hovedtal";"Cash_Flow",#N/A,TRUE,"Hovedtal"}</definedName>
    <definedName name="gwen" localSheetId="10" hidden="1">{"Resultat",#N/A,TRUE,"Hovedtal";"Balance",#N/A,TRUE,"Hovedtal";"Cash_Flow",#N/A,TRUE,"Hovedtal"}</definedName>
    <definedName name="gwen" localSheetId="30" hidden="1">{"Resultat",#N/A,TRUE,"Hovedtal";"Balance",#N/A,TRUE,"Hovedtal";"Cash_Flow",#N/A,TRUE,"Hovedtal"}</definedName>
    <definedName name="gwen" localSheetId="0" hidden="1">{"Resultat",#N/A,TRUE,"Hovedtal";"Balance",#N/A,TRUE,"Hovedtal";"Cash_Flow",#N/A,TRUE,"Hovedtal"}</definedName>
    <definedName name="gwen" localSheetId="3" hidden="1">{"Resultat",#N/A,TRUE,"Hovedtal";"Balance",#N/A,TRUE,"Hovedtal";"Cash_Flow",#N/A,TRUE,"Hovedtal"}</definedName>
    <definedName name="gwen" localSheetId="4" hidden="1">{"Resultat",#N/A,TRUE,"Hovedtal";"Balance",#N/A,TRUE,"Hovedtal";"Cash_Flow",#N/A,TRUE,"Hovedtal"}</definedName>
    <definedName name="gwen" localSheetId="28" hidden="1">{"Resultat",#N/A,TRUE,"Hovedtal";"Balance",#N/A,TRUE,"Hovedtal";"Cash_Flow",#N/A,TRUE,"Hovedtal"}</definedName>
    <definedName name="gwen" localSheetId="33" hidden="1">{"Resultat",#N/A,TRUE,"Hovedtal";"Balance",#N/A,TRUE,"Hovedtal";"Cash_Flow",#N/A,TRUE,"Hovedtal"}</definedName>
    <definedName name="gwen" localSheetId="32" hidden="1">{"Resultat",#N/A,TRUE,"Hovedtal";"Balance",#N/A,TRUE,"Hovedtal";"Cash_Flow",#N/A,TRUE,"Hovedtal"}</definedName>
    <definedName name="gwen" localSheetId="7" hidden="1">{"Resultat",#N/A,TRUE,"Hovedtal";"Balance",#N/A,TRUE,"Hovedtal";"Cash_Flow",#N/A,TRUE,"Hovedtal"}</definedName>
    <definedName name="gwen" localSheetId="29" hidden="1">{"Resultat",#N/A,TRUE,"Hovedtal";"Balance",#N/A,TRUE,"Hovedtal";"Cash_Flow",#N/A,TRUE,"Hovedtal"}</definedName>
    <definedName name="gwen" localSheetId="1" hidden="1">{"Resultat",#N/A,TRUE,"Hovedtal";"Balance",#N/A,TRUE,"Hovedtal";"Cash_Flow",#N/A,TRUE,"Hovedtal"}</definedName>
    <definedName name="gwen" localSheetId="31" hidden="1">{"Resultat",#N/A,TRUE,"Hovedtal";"Balance",#N/A,TRUE,"Hovedtal";"Cash_Flow",#N/A,TRUE,"Hovedtal"}</definedName>
    <definedName name="gwen" hidden="1">{"Resultat",#N/A,TRUE,"Hovedtal";"Balance",#N/A,TRUE,"Hovedtal";"Cash_Flow",#N/A,TRUE,"Hovedtal"}</definedName>
    <definedName name="hdhgf" localSheetId="12" hidden="1">{"mgmt forecast",#N/A,FALSE,"Mgmt Forecast";"dcf table",#N/A,FALSE,"Mgmt Forecast";"sensitivity",#N/A,FALSE,"Mgmt Forecast";"table inputs",#N/A,FALSE,"Mgmt Forecast";"calculations",#N/A,FALSE,"Mgmt Forecast"}</definedName>
    <definedName name="hdhgf" localSheetId="18" hidden="1">{"mgmt forecast",#N/A,FALSE,"Mgmt Forecast";"dcf table",#N/A,FALSE,"Mgmt Forecast";"sensitivity",#N/A,FALSE,"Mgmt Forecast";"table inputs",#N/A,FALSE,"Mgmt Forecast";"calculations",#N/A,FALSE,"Mgmt Forecast"}</definedName>
    <definedName name="hdhgf" localSheetId="19" hidden="1">{"mgmt forecast",#N/A,FALSE,"Mgmt Forecast";"dcf table",#N/A,FALSE,"Mgmt Forecast";"sensitivity",#N/A,FALSE,"Mgmt Forecast";"table inputs",#N/A,FALSE,"Mgmt Forecast";"calculations",#N/A,FALSE,"Mgmt Forecast"}</definedName>
    <definedName name="hdhgf" localSheetId="17" hidden="1">{"mgmt forecast",#N/A,FALSE,"Mgmt Forecast";"dcf table",#N/A,FALSE,"Mgmt Forecast";"sensitivity",#N/A,FALSE,"Mgmt Forecast";"table inputs",#N/A,FALSE,"Mgmt Forecast";"calculations",#N/A,FALSE,"Mgmt Forecast"}</definedName>
    <definedName name="hdhgf" localSheetId="22" hidden="1">{"mgmt forecast",#N/A,FALSE,"Mgmt Forecast";"dcf table",#N/A,FALSE,"Mgmt Forecast";"sensitivity",#N/A,FALSE,"Mgmt Forecast";"table inputs",#N/A,FALSE,"Mgmt Forecast";"calculations",#N/A,FALSE,"Mgmt Forecast"}</definedName>
    <definedName name="hdhgf" localSheetId="10" hidden="1">{"mgmt forecast",#N/A,FALSE,"Mgmt Forecast";"dcf table",#N/A,FALSE,"Mgmt Forecast";"sensitivity",#N/A,FALSE,"Mgmt Forecast";"table inputs",#N/A,FALSE,"Mgmt Forecast";"calculations",#N/A,FALSE,"Mgmt Forecast"}</definedName>
    <definedName name="hdhgf" localSheetId="30" hidden="1">{"mgmt forecast",#N/A,FALSE,"Mgmt Forecast";"dcf table",#N/A,FALSE,"Mgmt Forecast";"sensitivity",#N/A,FALSE,"Mgmt Forecast";"table inputs",#N/A,FALSE,"Mgmt Forecast";"calculations",#N/A,FALSE,"Mgmt Forecast"}</definedName>
    <definedName name="hdhgf" localSheetId="0" hidden="1">{"mgmt forecast",#N/A,FALSE,"Mgmt Forecast";"dcf table",#N/A,FALSE,"Mgmt Forecast";"sensitivity",#N/A,FALSE,"Mgmt Forecast";"table inputs",#N/A,FALSE,"Mgmt Forecast";"calculations",#N/A,FALSE,"Mgmt Forecast"}</definedName>
    <definedName name="hdhgf" localSheetId="3" hidden="1">{"mgmt forecast",#N/A,FALSE,"Mgmt Forecast";"dcf table",#N/A,FALSE,"Mgmt Forecast";"sensitivity",#N/A,FALSE,"Mgmt Forecast";"table inputs",#N/A,FALSE,"Mgmt Forecast";"calculations",#N/A,FALSE,"Mgmt Forecast"}</definedName>
    <definedName name="hdhgf" localSheetId="4" hidden="1">{"mgmt forecast",#N/A,FALSE,"Mgmt Forecast";"dcf table",#N/A,FALSE,"Mgmt Forecast";"sensitivity",#N/A,FALSE,"Mgmt Forecast";"table inputs",#N/A,FALSE,"Mgmt Forecast";"calculations",#N/A,FALSE,"Mgmt Forecast"}</definedName>
    <definedName name="hdhgf" localSheetId="28" hidden="1">{"mgmt forecast",#N/A,FALSE,"Mgmt Forecast";"dcf table",#N/A,FALSE,"Mgmt Forecast";"sensitivity",#N/A,FALSE,"Mgmt Forecast";"table inputs",#N/A,FALSE,"Mgmt Forecast";"calculations",#N/A,FALSE,"Mgmt Forecast"}</definedName>
    <definedName name="hdhgf" localSheetId="33" hidden="1">{"mgmt forecast",#N/A,FALSE,"Mgmt Forecast";"dcf table",#N/A,FALSE,"Mgmt Forecast";"sensitivity",#N/A,FALSE,"Mgmt Forecast";"table inputs",#N/A,FALSE,"Mgmt Forecast";"calculations",#N/A,FALSE,"Mgmt Forecast"}</definedName>
    <definedName name="hdhgf" localSheetId="32" hidden="1">{"mgmt forecast",#N/A,FALSE,"Mgmt Forecast";"dcf table",#N/A,FALSE,"Mgmt Forecast";"sensitivity",#N/A,FALSE,"Mgmt Forecast";"table inputs",#N/A,FALSE,"Mgmt Forecast";"calculations",#N/A,FALSE,"Mgmt Forecast"}</definedName>
    <definedName name="hdhgf" localSheetId="7" hidden="1">{"mgmt forecast",#N/A,FALSE,"Mgmt Forecast";"dcf table",#N/A,FALSE,"Mgmt Forecast";"sensitivity",#N/A,FALSE,"Mgmt Forecast";"table inputs",#N/A,FALSE,"Mgmt Forecast";"calculations",#N/A,FALSE,"Mgmt Forecast"}</definedName>
    <definedName name="hdhgf" localSheetId="29" hidden="1">{"mgmt forecast",#N/A,FALSE,"Mgmt Forecast";"dcf table",#N/A,FALSE,"Mgmt Forecast";"sensitivity",#N/A,FALSE,"Mgmt Forecast";"table inputs",#N/A,FALSE,"Mgmt Forecast";"calculations",#N/A,FALSE,"Mgmt Forecast"}</definedName>
    <definedName name="hdhgf" localSheetId="1" hidden="1">{"mgmt forecast",#N/A,FALSE,"Mgmt Forecast";"dcf table",#N/A,FALSE,"Mgmt Forecast";"sensitivity",#N/A,FALSE,"Mgmt Forecast";"table inputs",#N/A,FALSE,"Mgmt Forecast";"calculations",#N/A,FALSE,"Mgmt Forecast"}</definedName>
    <definedName name="hdhgf" localSheetId="31" hidden="1">{"mgmt forecast",#N/A,FALSE,"Mgmt Forecast";"dcf table",#N/A,FALSE,"Mgmt Forecast";"sensitivity",#N/A,FALSE,"Mgmt Forecast";"table inputs",#N/A,FALSE,"Mgmt Forecast";"calculations",#N/A,FALSE,"Mgmt Forecast"}</definedName>
    <definedName name="hdhgf" hidden="1">{"mgmt forecast",#N/A,FALSE,"Mgmt Forecast";"dcf table",#N/A,FALSE,"Mgmt Forecast";"sensitivity",#N/A,FALSE,"Mgmt Forecast";"table inputs",#N/A,FALSE,"Mgmt Forecast";"calculations",#N/A,FALSE,"Mgmt Forecast"}</definedName>
    <definedName name="helene" localSheetId="12" hidden="1">{"Side 1",#N/A,FALSE,"Hovedark";"Side 2",#N/A,FALSE,"Hovedark";"Cash Flow",#N/A,FALSE,"Hovedark";"Breakdown",#N/A,FALSE,"Breakdown";"Valuation",#N/A,FALSE,"Valuation";"Bidrag",#N/A,FALSE,"Bidrag"}</definedName>
    <definedName name="helene" localSheetId="18" hidden="1">{"Side 1",#N/A,FALSE,"Hovedark";"Side 2",#N/A,FALSE,"Hovedark";"Cash Flow",#N/A,FALSE,"Hovedark";"Breakdown",#N/A,FALSE,"Breakdown";"Valuation",#N/A,FALSE,"Valuation";"Bidrag",#N/A,FALSE,"Bidrag"}</definedName>
    <definedName name="helene" localSheetId="19" hidden="1">{"Side 1",#N/A,FALSE,"Hovedark";"Side 2",#N/A,FALSE,"Hovedark";"Cash Flow",#N/A,FALSE,"Hovedark";"Breakdown",#N/A,FALSE,"Breakdown";"Valuation",#N/A,FALSE,"Valuation";"Bidrag",#N/A,FALSE,"Bidrag"}</definedName>
    <definedName name="helene" localSheetId="17" hidden="1">{"Side 1",#N/A,FALSE,"Hovedark";"Side 2",#N/A,FALSE,"Hovedark";"Cash Flow",#N/A,FALSE,"Hovedark";"Breakdown",#N/A,FALSE,"Breakdown";"Valuation",#N/A,FALSE,"Valuation";"Bidrag",#N/A,FALSE,"Bidrag"}</definedName>
    <definedName name="helene" localSheetId="22" hidden="1">{"Side 1",#N/A,FALSE,"Hovedark";"Side 2",#N/A,FALSE,"Hovedark";"Cash Flow",#N/A,FALSE,"Hovedark";"Breakdown",#N/A,FALSE,"Breakdown";"Valuation",#N/A,FALSE,"Valuation";"Bidrag",#N/A,FALSE,"Bidrag"}</definedName>
    <definedName name="helene" localSheetId="10" hidden="1">{"Side 1",#N/A,FALSE,"Hovedark";"Side 2",#N/A,FALSE,"Hovedark";"Cash Flow",#N/A,FALSE,"Hovedark";"Breakdown",#N/A,FALSE,"Breakdown";"Valuation",#N/A,FALSE,"Valuation";"Bidrag",#N/A,FALSE,"Bidrag"}</definedName>
    <definedName name="helene" localSheetId="30" hidden="1">{"Side 1",#N/A,FALSE,"Hovedark";"Side 2",#N/A,FALSE,"Hovedark";"Cash Flow",#N/A,FALSE,"Hovedark";"Breakdown",#N/A,FALSE,"Breakdown";"Valuation",#N/A,FALSE,"Valuation";"Bidrag",#N/A,FALSE,"Bidrag"}</definedName>
    <definedName name="helene" localSheetId="0" hidden="1">{"Side 1",#N/A,FALSE,"Hovedark";"Side 2",#N/A,FALSE,"Hovedark";"Cash Flow",#N/A,FALSE,"Hovedark";"Breakdown",#N/A,FALSE,"Breakdown";"Valuation",#N/A,FALSE,"Valuation";"Bidrag",#N/A,FALSE,"Bidrag"}</definedName>
    <definedName name="helene" localSheetId="3" hidden="1">{"Side 1",#N/A,FALSE,"Hovedark";"Side 2",#N/A,FALSE,"Hovedark";"Cash Flow",#N/A,FALSE,"Hovedark";"Breakdown",#N/A,FALSE,"Breakdown";"Valuation",#N/A,FALSE,"Valuation";"Bidrag",#N/A,FALSE,"Bidrag"}</definedName>
    <definedName name="helene" localSheetId="4" hidden="1">{"Side 1",#N/A,FALSE,"Hovedark";"Side 2",#N/A,FALSE,"Hovedark";"Cash Flow",#N/A,FALSE,"Hovedark";"Breakdown",#N/A,FALSE,"Breakdown";"Valuation",#N/A,FALSE,"Valuation";"Bidrag",#N/A,FALSE,"Bidrag"}</definedName>
    <definedName name="helene" localSheetId="28" hidden="1">{"Side 1",#N/A,FALSE,"Hovedark";"Side 2",#N/A,FALSE,"Hovedark";"Cash Flow",#N/A,FALSE,"Hovedark";"Breakdown",#N/A,FALSE,"Breakdown";"Valuation",#N/A,FALSE,"Valuation";"Bidrag",#N/A,FALSE,"Bidrag"}</definedName>
    <definedName name="helene" localSheetId="33" hidden="1">{"Side 1",#N/A,FALSE,"Hovedark";"Side 2",#N/A,FALSE,"Hovedark";"Cash Flow",#N/A,FALSE,"Hovedark";"Breakdown",#N/A,FALSE,"Breakdown";"Valuation",#N/A,FALSE,"Valuation";"Bidrag",#N/A,FALSE,"Bidrag"}</definedName>
    <definedName name="helene" localSheetId="32" hidden="1">{"Side 1",#N/A,FALSE,"Hovedark";"Side 2",#N/A,FALSE,"Hovedark";"Cash Flow",#N/A,FALSE,"Hovedark";"Breakdown",#N/A,FALSE,"Breakdown";"Valuation",#N/A,FALSE,"Valuation";"Bidrag",#N/A,FALSE,"Bidrag"}</definedName>
    <definedName name="helene" localSheetId="7" hidden="1">{"Side 1",#N/A,FALSE,"Hovedark";"Side 2",#N/A,FALSE,"Hovedark";"Cash Flow",#N/A,FALSE,"Hovedark";"Breakdown",#N/A,FALSE,"Breakdown";"Valuation",#N/A,FALSE,"Valuation";"Bidrag",#N/A,FALSE,"Bidrag"}</definedName>
    <definedName name="helene" localSheetId="29" hidden="1">{"Side 1",#N/A,FALSE,"Hovedark";"Side 2",#N/A,FALSE,"Hovedark";"Cash Flow",#N/A,FALSE,"Hovedark";"Breakdown",#N/A,FALSE,"Breakdown";"Valuation",#N/A,FALSE,"Valuation";"Bidrag",#N/A,FALSE,"Bidrag"}</definedName>
    <definedName name="helene" localSheetId="1" hidden="1">{"Side 1",#N/A,FALSE,"Hovedark";"Side 2",#N/A,FALSE,"Hovedark";"Cash Flow",#N/A,FALSE,"Hovedark";"Breakdown",#N/A,FALSE,"Breakdown";"Valuation",#N/A,FALSE,"Valuation";"Bidrag",#N/A,FALSE,"Bidrag"}</definedName>
    <definedName name="helene" localSheetId="31" hidden="1">{"Side 1",#N/A,FALSE,"Hovedark";"Side 2",#N/A,FALSE,"Hovedark";"Cash Flow",#N/A,FALSE,"Hovedark";"Breakdown",#N/A,FALSE,"Breakdown";"Valuation",#N/A,FALSE,"Valuation";"Bidrag",#N/A,FALSE,"Bidrag"}</definedName>
    <definedName name="helene" hidden="1">{"Side 1",#N/A,FALSE,"Hovedark";"Side 2",#N/A,FALSE,"Hovedark";"Cash Flow",#N/A,FALSE,"Hovedark";"Breakdown",#N/A,FALSE,"Breakdown";"Valuation",#N/A,FALSE,"Valuation";"Bidrag",#N/A,FALSE,"Bidrag"}</definedName>
    <definedName name="hgdh" localSheetId="12" hidden="1">{"mgmt forecast",#N/A,FALSE,"Mgmt Forecast";"dcf table",#N/A,FALSE,"Mgmt Forecast";"sensitivity",#N/A,FALSE,"Mgmt Forecast";"table inputs",#N/A,FALSE,"Mgmt Forecast";"calculations",#N/A,FALSE,"Mgmt Forecast"}</definedName>
    <definedName name="hgdh" localSheetId="18" hidden="1">{"mgmt forecast",#N/A,FALSE,"Mgmt Forecast";"dcf table",#N/A,FALSE,"Mgmt Forecast";"sensitivity",#N/A,FALSE,"Mgmt Forecast";"table inputs",#N/A,FALSE,"Mgmt Forecast";"calculations",#N/A,FALSE,"Mgmt Forecast"}</definedName>
    <definedName name="hgdh" localSheetId="19" hidden="1">{"mgmt forecast",#N/A,FALSE,"Mgmt Forecast";"dcf table",#N/A,FALSE,"Mgmt Forecast";"sensitivity",#N/A,FALSE,"Mgmt Forecast";"table inputs",#N/A,FALSE,"Mgmt Forecast";"calculations",#N/A,FALSE,"Mgmt Forecast"}</definedName>
    <definedName name="hgdh" localSheetId="17" hidden="1">{"mgmt forecast",#N/A,FALSE,"Mgmt Forecast";"dcf table",#N/A,FALSE,"Mgmt Forecast";"sensitivity",#N/A,FALSE,"Mgmt Forecast";"table inputs",#N/A,FALSE,"Mgmt Forecast";"calculations",#N/A,FALSE,"Mgmt Forecast"}</definedName>
    <definedName name="hgdh" localSheetId="22" hidden="1">{"mgmt forecast",#N/A,FALSE,"Mgmt Forecast";"dcf table",#N/A,FALSE,"Mgmt Forecast";"sensitivity",#N/A,FALSE,"Mgmt Forecast";"table inputs",#N/A,FALSE,"Mgmt Forecast";"calculations",#N/A,FALSE,"Mgmt Forecast"}</definedName>
    <definedName name="hgdh" localSheetId="10" hidden="1">{"mgmt forecast",#N/A,FALSE,"Mgmt Forecast";"dcf table",#N/A,FALSE,"Mgmt Forecast";"sensitivity",#N/A,FALSE,"Mgmt Forecast";"table inputs",#N/A,FALSE,"Mgmt Forecast";"calculations",#N/A,FALSE,"Mgmt Forecast"}</definedName>
    <definedName name="hgdh" localSheetId="30" hidden="1">{"mgmt forecast",#N/A,FALSE,"Mgmt Forecast";"dcf table",#N/A,FALSE,"Mgmt Forecast";"sensitivity",#N/A,FALSE,"Mgmt Forecast";"table inputs",#N/A,FALSE,"Mgmt Forecast";"calculations",#N/A,FALSE,"Mgmt Forecast"}</definedName>
    <definedName name="hgdh" localSheetId="0" hidden="1">{"mgmt forecast",#N/A,FALSE,"Mgmt Forecast";"dcf table",#N/A,FALSE,"Mgmt Forecast";"sensitivity",#N/A,FALSE,"Mgmt Forecast";"table inputs",#N/A,FALSE,"Mgmt Forecast";"calculations",#N/A,FALSE,"Mgmt Forecast"}</definedName>
    <definedName name="hgdh" localSheetId="3" hidden="1">{"mgmt forecast",#N/A,FALSE,"Mgmt Forecast";"dcf table",#N/A,FALSE,"Mgmt Forecast";"sensitivity",#N/A,FALSE,"Mgmt Forecast";"table inputs",#N/A,FALSE,"Mgmt Forecast";"calculations",#N/A,FALSE,"Mgmt Forecast"}</definedName>
    <definedName name="hgdh" localSheetId="4" hidden="1">{"mgmt forecast",#N/A,FALSE,"Mgmt Forecast";"dcf table",#N/A,FALSE,"Mgmt Forecast";"sensitivity",#N/A,FALSE,"Mgmt Forecast";"table inputs",#N/A,FALSE,"Mgmt Forecast";"calculations",#N/A,FALSE,"Mgmt Forecast"}</definedName>
    <definedName name="hgdh" localSheetId="28" hidden="1">{"mgmt forecast",#N/A,FALSE,"Mgmt Forecast";"dcf table",#N/A,FALSE,"Mgmt Forecast";"sensitivity",#N/A,FALSE,"Mgmt Forecast";"table inputs",#N/A,FALSE,"Mgmt Forecast";"calculations",#N/A,FALSE,"Mgmt Forecast"}</definedName>
    <definedName name="hgdh" localSheetId="33" hidden="1">{"mgmt forecast",#N/A,FALSE,"Mgmt Forecast";"dcf table",#N/A,FALSE,"Mgmt Forecast";"sensitivity",#N/A,FALSE,"Mgmt Forecast";"table inputs",#N/A,FALSE,"Mgmt Forecast";"calculations",#N/A,FALSE,"Mgmt Forecast"}</definedName>
    <definedName name="hgdh" localSheetId="32" hidden="1">{"mgmt forecast",#N/A,FALSE,"Mgmt Forecast";"dcf table",#N/A,FALSE,"Mgmt Forecast";"sensitivity",#N/A,FALSE,"Mgmt Forecast";"table inputs",#N/A,FALSE,"Mgmt Forecast";"calculations",#N/A,FALSE,"Mgmt Forecast"}</definedName>
    <definedName name="hgdh" localSheetId="7" hidden="1">{"mgmt forecast",#N/A,FALSE,"Mgmt Forecast";"dcf table",#N/A,FALSE,"Mgmt Forecast";"sensitivity",#N/A,FALSE,"Mgmt Forecast";"table inputs",#N/A,FALSE,"Mgmt Forecast";"calculations",#N/A,FALSE,"Mgmt Forecast"}</definedName>
    <definedName name="hgdh" localSheetId="29" hidden="1">{"mgmt forecast",#N/A,FALSE,"Mgmt Forecast";"dcf table",#N/A,FALSE,"Mgmt Forecast";"sensitivity",#N/A,FALSE,"Mgmt Forecast";"table inputs",#N/A,FALSE,"Mgmt Forecast";"calculations",#N/A,FALSE,"Mgmt Forecast"}</definedName>
    <definedName name="hgdh" localSheetId="1" hidden="1">{"mgmt forecast",#N/A,FALSE,"Mgmt Forecast";"dcf table",#N/A,FALSE,"Mgmt Forecast";"sensitivity",#N/A,FALSE,"Mgmt Forecast";"table inputs",#N/A,FALSE,"Mgmt Forecast";"calculations",#N/A,FALSE,"Mgmt Forecast"}</definedName>
    <definedName name="hgdh" localSheetId="31" hidden="1">{"mgmt forecast",#N/A,FALSE,"Mgmt Forecast";"dcf table",#N/A,FALSE,"Mgmt Forecast";"sensitivity",#N/A,FALSE,"Mgmt Forecast";"table inputs",#N/A,FALSE,"Mgmt Forecast";"calculations",#N/A,FALSE,"Mgmt Forecast"}</definedName>
    <definedName name="hgdh" hidden="1">{"mgmt forecast",#N/A,FALSE,"Mgmt Forecast";"dcf table",#N/A,FALSE,"Mgmt Forecast";"sensitivity",#N/A,FALSE,"Mgmt Forecast";"table inputs",#N/A,FALSE,"Mgmt Forecast";"calculations",#N/A,FALSE,"Mgmt Forecast"}</definedName>
    <definedName name="hn.ConvertZero1" localSheetId="12" hidden="1">#REF!,#REF!,#REF!,#REF!,#REF!,#REF!,#REF!,#REF!,#REF!,#REF!</definedName>
    <definedName name="hn.ConvertZero1" localSheetId="18" hidden="1">EMBOP_SI!#REF!,EMBOP_SI!#REF!,EMBOP_SI!#REF!,EMBOP_SI!#REF!,EMBOP_SI!#REF!,EMBOP_SI!#REF!,EMBOP_SI!#REF!,EMBOP_SI!#REF!,EMBOP_SI!#REF!,EMBOP_SI!#REF!</definedName>
    <definedName name="hn.ConvertZero1" localSheetId="19" hidden="1">#REF!,#REF!,#REF!,#REF!,#REF!,#REF!,#REF!,#REF!,#REF!,#REF!</definedName>
    <definedName name="hn.ConvertZero1" localSheetId="17" hidden="1">#REF!,#REF!,#REF!,#REF!,#REF!,#REF!,#REF!,#REF!,#REF!,#REF!</definedName>
    <definedName name="hn.ConvertZero1" localSheetId="22" hidden="1">#REF!,#REF!,#REF!,#REF!,#REF!,#REF!,#REF!,#REF!,#REF!,#REF!</definedName>
    <definedName name="hn.ConvertZero1" localSheetId="10" hidden="1">#REF!,#REF!,#REF!,#REF!,#REF!,#REF!,#REF!,#REF!,#REF!,#REF!</definedName>
    <definedName name="hn.ConvertZero1" localSheetId="30" hidden="1">#REF!,#REF!,#REF!,#REF!,#REF!,#REF!,#REF!,#REF!,#REF!,#REF!</definedName>
    <definedName name="hn.ConvertZero1" localSheetId="0" hidden="1">#REF!,#REF!,#REF!,#REF!,#REF!,#REF!,#REF!,#REF!,#REF!,#REF!</definedName>
    <definedName name="hn.ConvertZero1" localSheetId="3" hidden="1">#REF!,#REF!,#REF!,#REF!,#REF!,#REF!,#REF!,#REF!,#REF!,#REF!</definedName>
    <definedName name="hn.ConvertZero1" localSheetId="4" hidden="1">#REF!,#REF!,#REF!,#REF!,#REF!,#REF!,#REF!,#REF!,#REF!,#REF!</definedName>
    <definedName name="hn.ConvertZero1" localSheetId="28" hidden="1">#REF!,#REF!,#REF!,#REF!,#REF!,#REF!,#REF!,#REF!,#REF!,#REF!</definedName>
    <definedName name="hn.ConvertZero1" localSheetId="33" hidden="1">'Reference documents'!#REF!,'Reference documents'!#REF!,'Reference documents'!#REF!,'Reference documents'!#REF!,'Reference documents'!#REF!,'Reference documents'!#REF!,'Reference documents'!#REF!,'Reference documents'!#REF!,'Reference documents'!#REF!,'Reference documents'!#REF!</definedName>
    <definedName name="hn.ConvertZero1" localSheetId="7" hidden="1">#REF!,#REF!,#REF!,#REF!,#REF!,#REF!,#REF!,#REF!,#REF!,#REF!</definedName>
    <definedName name="hn.ConvertZero1" localSheetId="29" hidden="1">#REF!,#REF!,#REF!,#REF!,#REF!,#REF!,#REF!,#REF!,#REF!,#REF!</definedName>
    <definedName name="hn.ConvertZero1" localSheetId="1" hidden="1">#REF!,#REF!,#REF!,#REF!,#REF!,#REF!,#REF!,#REF!,#REF!,#REF!</definedName>
    <definedName name="hn.ConvertZero1" localSheetId="31" hidden="1">#REF!,#REF!,#REF!,#REF!,#REF!,#REF!,#REF!,#REF!,#REF!,#REF!</definedName>
    <definedName name="hn.ConvertZero1" hidden="1">#REF!,#REF!,#REF!,#REF!,#REF!,#REF!,#REF!,#REF!,#REF!,#REF!</definedName>
    <definedName name="hn.ConvertZero2" localSheetId="12" hidden="1">#REF!,#REF!,#REF!,#REF!,#REF!,#REF!,#REF!,#REF!</definedName>
    <definedName name="hn.ConvertZero2" localSheetId="18" hidden="1">EMBOP_SI!#REF!,EMBOP_SI!#REF!,EMBOP_SI!#REF!,EMBOP_SI!#REF!,EMBOP_SI!#REF!,EMBOP_SI!#REF!,EMBOP_SI!#REF!,EMBOP_SI!#REF!</definedName>
    <definedName name="hn.ConvertZero2" localSheetId="19" hidden="1">#REF!,#REF!,#REF!,#REF!,#REF!,#REF!,#REF!,#REF!</definedName>
    <definedName name="hn.ConvertZero2" localSheetId="17" hidden="1">#REF!,#REF!,#REF!,#REF!,#REF!,#REF!,#REF!,#REF!</definedName>
    <definedName name="hn.ConvertZero2" localSheetId="10" hidden="1">#REF!,#REF!,#REF!,#REF!,#REF!,#REF!,#REF!,#REF!</definedName>
    <definedName name="hn.ConvertZero2" localSheetId="30" hidden="1">#REF!,#REF!,#REF!,#REF!,#REF!,#REF!,#REF!,#REF!</definedName>
    <definedName name="hn.ConvertZero2" localSheetId="0" hidden="1">#REF!,#REF!,#REF!,#REF!,#REF!,#REF!,#REF!,#REF!</definedName>
    <definedName name="hn.ConvertZero2" localSheetId="3" hidden="1">#REF!,#REF!,#REF!,#REF!,#REF!,#REF!,#REF!,#REF!</definedName>
    <definedName name="hn.ConvertZero2" localSheetId="4" hidden="1">#REF!,#REF!,#REF!,#REF!,#REF!,#REF!,#REF!,#REF!</definedName>
    <definedName name="hn.ConvertZero2" localSheetId="28" hidden="1">#REF!,#REF!,#REF!,#REF!,#REF!,#REF!,#REF!,#REF!</definedName>
    <definedName name="hn.ConvertZero2" localSheetId="33" hidden="1">'Reference documents'!#REF!,'Reference documents'!#REF!,'Reference documents'!#REF!,'Reference documents'!#REF!,'Reference documents'!#REF!,'Reference documents'!#REF!,'Reference documents'!#REF!,'Reference documents'!#REF!</definedName>
    <definedName name="hn.ConvertZero2" localSheetId="7" hidden="1">#REF!,#REF!,#REF!,#REF!,#REF!,#REF!,#REF!,#REF!</definedName>
    <definedName name="hn.ConvertZero2" localSheetId="29" hidden="1">#REF!,#REF!,#REF!,#REF!,#REF!,#REF!,#REF!,#REF!</definedName>
    <definedName name="hn.ConvertZero2" localSheetId="1" hidden="1">#REF!,#REF!,#REF!,#REF!,#REF!,#REF!,#REF!,#REF!</definedName>
    <definedName name="hn.ConvertZero2" localSheetId="31" hidden="1">#REF!,#REF!,#REF!,#REF!,#REF!,#REF!,#REF!,#REF!</definedName>
    <definedName name="hn.ConvertZero2" hidden="1">#REF!,#REF!,#REF!,#REF!,#REF!,#REF!,#REF!,#REF!</definedName>
    <definedName name="hn.ConvertZero3" localSheetId="12" hidden="1">#REF!,#REF!,#REF!,#REF!,#REF!</definedName>
    <definedName name="hn.ConvertZero3" localSheetId="18" hidden="1">EMBOP_SI!#REF!,EMBOP_SI!#REF!,EMBOP_SI!#REF!,EMBOP_SI!#REF!,EMBOP_SI!#REF!</definedName>
    <definedName name="hn.ConvertZero3" localSheetId="17" hidden="1">#REF!,#REF!,#REF!,#REF!,#REF!</definedName>
    <definedName name="hn.ConvertZero3" localSheetId="10" hidden="1">#REF!,#REF!,#REF!,#REF!,#REF!</definedName>
    <definedName name="hn.ConvertZero3" localSheetId="30" hidden="1">#REF!,#REF!,#REF!,#REF!,#REF!</definedName>
    <definedName name="hn.ConvertZero3" localSheetId="0" hidden="1">#REF!,#REF!,#REF!,#REF!,#REF!</definedName>
    <definedName name="hn.ConvertZero3" localSheetId="3" hidden="1">#REF!,#REF!,#REF!,#REF!,#REF!</definedName>
    <definedName name="hn.ConvertZero3" localSheetId="4" hidden="1">#REF!,#REF!,#REF!,#REF!,#REF!</definedName>
    <definedName name="hn.ConvertZero3" localSheetId="28" hidden="1">#REF!,#REF!,#REF!,#REF!,#REF!</definedName>
    <definedName name="hn.ConvertZero3" localSheetId="33" hidden="1">'Reference documents'!#REF!,'Reference documents'!#REF!,'Reference documents'!#REF!,'Reference documents'!#REF!,'Reference documents'!#REF!</definedName>
    <definedName name="hn.ConvertZero3" localSheetId="7" hidden="1">#REF!,#REF!,#REF!,#REF!,#REF!</definedName>
    <definedName name="hn.ConvertZero3" localSheetId="29" hidden="1">#REF!,#REF!,#REF!,#REF!,#REF!</definedName>
    <definedName name="hn.ConvertZero3" localSheetId="1" hidden="1">#REF!,#REF!,#REF!,#REF!,#REF!</definedName>
    <definedName name="hn.ConvertZero3" localSheetId="31" hidden="1">#REF!,#REF!,#REF!,#REF!,#REF!</definedName>
    <definedName name="hn.ConvertZero3" hidden="1">#REF!,#REF!,#REF!,#REF!,#REF!</definedName>
    <definedName name="hn.ConvertZero4" localSheetId="12" hidden="1">#REF!,#REF!,#REF!,#REF!,#REF!,#REF!,#REF!,#REF!</definedName>
    <definedName name="hn.ConvertZero4" localSheetId="18" hidden="1">EMBOP_SI!#REF!,EMBOP_SI!#REF!,EMBOP_SI!#REF!,EMBOP_SI!#REF!,EMBOP_SI!#REF!,EMBOP_SI!#REF!,EMBOP_SI!#REF!,EMBOP_SI!#REF!</definedName>
    <definedName name="hn.ConvertZero4" localSheetId="17" hidden="1">#REF!,#REF!,#REF!,#REF!,#REF!,#REF!,#REF!,#REF!</definedName>
    <definedName name="hn.ConvertZero4" localSheetId="10" hidden="1">#REF!,#REF!,#REF!,#REF!,#REF!,#REF!,#REF!,#REF!</definedName>
    <definedName name="hn.ConvertZero4" localSheetId="30" hidden="1">#REF!,#REF!,#REF!,#REF!,#REF!,#REF!,#REF!,#REF!</definedName>
    <definedName name="hn.ConvertZero4" localSheetId="0" hidden="1">#REF!,#REF!,#REF!,#REF!,#REF!,#REF!,#REF!,#REF!</definedName>
    <definedName name="hn.ConvertZero4" localSheetId="3" hidden="1">#REF!,#REF!,#REF!,#REF!,#REF!,#REF!,#REF!,#REF!</definedName>
    <definedName name="hn.ConvertZero4" localSheetId="4" hidden="1">#REF!,#REF!,#REF!,#REF!,#REF!,#REF!,#REF!,#REF!</definedName>
    <definedName name="hn.ConvertZero4" localSheetId="28" hidden="1">#REF!,#REF!,#REF!,#REF!,#REF!,#REF!,#REF!,#REF!</definedName>
    <definedName name="hn.ConvertZero4" localSheetId="33" hidden="1">'Reference documents'!#REF!,'Reference documents'!#REF!,'Reference documents'!#REF!,'Reference documents'!#REF!,'Reference documents'!#REF!,'Reference documents'!#REF!,'Reference documents'!#REF!,'Reference documents'!#REF!</definedName>
    <definedName name="hn.ConvertZero4" localSheetId="7" hidden="1">#REF!,#REF!,#REF!,#REF!,#REF!,#REF!,#REF!,#REF!</definedName>
    <definedName name="hn.ConvertZero4" localSheetId="29" hidden="1">#REF!,#REF!,#REF!,#REF!,#REF!,#REF!,#REF!,#REF!</definedName>
    <definedName name="hn.ConvertZero4" localSheetId="1" hidden="1">#REF!,#REF!,#REF!,#REF!,#REF!,#REF!,#REF!,#REF!</definedName>
    <definedName name="hn.ConvertZero4" localSheetId="31" hidden="1">#REF!,#REF!,#REF!,#REF!,#REF!,#REF!,#REF!,#REF!</definedName>
    <definedName name="hn.ConvertZero4" hidden="1">#REF!,#REF!,#REF!,#REF!,#REF!,#REF!,#REF!,#REF!</definedName>
    <definedName name="hn.ConvertZeroUnhide1" localSheetId="12" hidden="1">#REF!,#REF!,#REF!</definedName>
    <definedName name="hn.ConvertZeroUnhide1" localSheetId="18" hidden="1">EMBOP_SI!#REF!,EMBOP_SI!#REF!,EMBOP_SI!#REF!</definedName>
    <definedName name="hn.ConvertZeroUnhide1" localSheetId="10" hidden="1">#REF!,#REF!,#REF!</definedName>
    <definedName name="hn.ConvertZeroUnhide1" localSheetId="30" hidden="1">#REF!,#REF!,#REF!</definedName>
    <definedName name="hn.ConvertZeroUnhide1" localSheetId="0" hidden="1">#REF!,#REF!,#REF!</definedName>
    <definedName name="hn.ConvertZeroUnhide1" localSheetId="3" hidden="1">#REF!,#REF!,#REF!</definedName>
    <definedName name="hn.ConvertZeroUnhide1" localSheetId="4" hidden="1">#REF!,#REF!,#REF!</definedName>
    <definedName name="hn.ConvertZeroUnhide1" localSheetId="28" hidden="1">#REF!,#REF!,#REF!</definedName>
    <definedName name="hn.ConvertZeroUnhide1" localSheetId="33" hidden="1">'Reference documents'!#REF!,'Reference documents'!#REF!,'Reference documents'!#REF!</definedName>
    <definedName name="hn.ConvertZeroUnhide1" localSheetId="7" hidden="1">#REF!,#REF!,#REF!</definedName>
    <definedName name="hn.ConvertZeroUnhide1" localSheetId="29" hidden="1">#REF!,#REF!,#REF!</definedName>
    <definedName name="hn.ConvertZeroUnhide1" localSheetId="1" hidden="1">#REF!,#REF!,#REF!</definedName>
    <definedName name="hn.ConvertZeroUnhide1" localSheetId="31" hidden="1">#REF!,#REF!,#REF!</definedName>
    <definedName name="hn.ConvertZeroUnhide1" hidden="1">#REF!,#REF!,#REF!</definedName>
    <definedName name="hn.Delete015" localSheetId="12" hidden="1">#REF!,#REF!,#REF!,#REF!</definedName>
    <definedName name="hn.Delete015" localSheetId="18" hidden="1">EMBOP_SI!#REF!,EMBOP_SI!#REF!,EMBOP_SI!#REF!,EMBOP_SI!#REF!</definedName>
    <definedName name="hn.Delete015" localSheetId="10" hidden="1">#REF!,#REF!,#REF!,#REF!</definedName>
    <definedName name="hn.Delete015" localSheetId="30" hidden="1">#REF!,#REF!,#REF!,#REF!</definedName>
    <definedName name="hn.Delete015" localSheetId="0" hidden="1">#REF!,#REF!,#REF!,#REF!</definedName>
    <definedName name="hn.Delete015" localSheetId="3" hidden="1">#REF!,#REF!,#REF!,#REF!</definedName>
    <definedName name="hn.Delete015" localSheetId="4" hidden="1">#REF!,#REF!,#REF!,#REF!</definedName>
    <definedName name="hn.Delete015" localSheetId="28" hidden="1">#REF!,#REF!,#REF!,#REF!</definedName>
    <definedName name="hn.Delete015" localSheetId="33" hidden="1">'Reference documents'!#REF!,'Reference documents'!#REF!,'Reference documents'!#REF!,'Reference documents'!#REF!</definedName>
    <definedName name="hn.Delete015" localSheetId="7" hidden="1">#REF!,#REF!,#REF!,#REF!</definedName>
    <definedName name="hn.Delete015" localSheetId="29" hidden="1">#REF!,#REF!,#REF!,#REF!</definedName>
    <definedName name="hn.Delete015" localSheetId="1" hidden="1">#REF!,#REF!,#REF!,#REF!</definedName>
    <definedName name="hn.Delete015" localSheetId="31" hidden="1">#REF!,#REF!,#REF!,#REF!</definedName>
    <definedName name="hn.Delete015" hidden="1">#REF!,#REF!,#REF!,#REF!</definedName>
    <definedName name="hn.DZ_MultByFXRates" localSheetId="12" hidden="1">#REF!,#REF!,#REF!,#REF!</definedName>
    <definedName name="hn.DZ_MultByFXRates" localSheetId="18" hidden="1">EMBOP_SI!#REF!,EMBOP_SI!#REF!,EMBOP_SI!#REF!,EMBOP_SI!#REF!</definedName>
    <definedName name="hn.DZ_MultByFXRates" localSheetId="10" hidden="1">#REF!,#REF!,#REF!,#REF!</definedName>
    <definedName name="hn.DZ_MultByFXRates" localSheetId="30" hidden="1">#REF!,#REF!,#REF!,#REF!</definedName>
    <definedName name="hn.DZ_MultByFXRates" localSheetId="0" hidden="1">#REF!,#REF!,#REF!,#REF!</definedName>
    <definedName name="hn.DZ_MultByFXRates" localSheetId="3" hidden="1">#REF!,#REF!,#REF!,#REF!</definedName>
    <definedName name="hn.DZ_MultByFXRates" localSheetId="4" hidden="1">#REF!,#REF!,#REF!,#REF!</definedName>
    <definedName name="hn.DZ_MultByFXRates" localSheetId="28" hidden="1">#REF!,#REF!,#REF!,#REF!</definedName>
    <definedName name="hn.DZ_MultByFXRates" localSheetId="33" hidden="1">'Reference documents'!#REF!,'Reference documents'!#REF!,'Reference documents'!#REF!,'Reference documents'!#REF!</definedName>
    <definedName name="hn.DZ_MultByFXRates" localSheetId="7" hidden="1">#REF!,#REF!,#REF!,#REF!</definedName>
    <definedName name="hn.DZ_MultByFXRates" localSheetId="29" hidden="1">#REF!,#REF!,#REF!,#REF!</definedName>
    <definedName name="hn.DZ_MultByFXRates" localSheetId="1" hidden="1">#REF!,#REF!,#REF!,#REF!</definedName>
    <definedName name="hn.DZ_MultByFXRates" localSheetId="31" hidden="1">#REF!,#REF!,#REF!,#REF!</definedName>
    <definedName name="hn.DZ_MultByFXRates" hidden="1">#REF!,#REF!,#REF!,#REF!</definedName>
    <definedName name="hn.ExtDb" hidden="1">FALSE</definedName>
    <definedName name="hn.LTM_MultByFXRates" localSheetId="12" hidden="1">#REF!,#REF!,#REF!,#REF!,#REF!,#REF!,#REF!</definedName>
    <definedName name="hn.LTM_MultByFXRates" localSheetId="18" hidden="1">EMBOP_SI!#REF!,EMBOP_SI!#REF!,EMBOP_SI!#REF!,EMBOP_SI!#REF!,EMBOP_SI!#REF!,EMBOP_SI!#REF!,EMBOP_SI!#REF!</definedName>
    <definedName name="hn.LTM_MultByFXRates" localSheetId="10" hidden="1">#REF!,#REF!,#REF!,#REF!,#REF!,#REF!,#REF!</definedName>
    <definedName name="hn.LTM_MultByFXRates" localSheetId="30" hidden="1">#REF!,#REF!,#REF!,#REF!,#REF!,#REF!,#REF!</definedName>
    <definedName name="hn.LTM_MultByFXRates" localSheetId="0" hidden="1">#REF!,#REF!,#REF!,#REF!,#REF!,#REF!,#REF!</definedName>
    <definedName name="hn.LTM_MultByFXRates" localSheetId="3" hidden="1">#REF!,#REF!,#REF!,#REF!,#REF!,#REF!,#REF!</definedName>
    <definedName name="hn.LTM_MultByFXRates" localSheetId="4" hidden="1">#REF!,#REF!,#REF!,#REF!,#REF!,#REF!,#REF!</definedName>
    <definedName name="hn.LTM_MultByFXRates" localSheetId="28" hidden="1">#REF!,#REF!,#REF!,#REF!,#REF!,#REF!,#REF!</definedName>
    <definedName name="hn.LTM_MultByFXRates" localSheetId="33" hidden="1">'Reference documents'!#REF!,'Reference documents'!#REF!,'Reference documents'!#REF!,'Reference documents'!#REF!,'Reference documents'!#REF!,'Reference documents'!#REF!,'Reference documents'!#REF!</definedName>
    <definedName name="hn.LTM_MultByFXRates" localSheetId="7" hidden="1">#REF!,#REF!,#REF!,#REF!,#REF!,#REF!,#REF!</definedName>
    <definedName name="hn.LTM_MultByFXRates" localSheetId="29" hidden="1">#REF!,#REF!,#REF!,#REF!,#REF!,#REF!,#REF!</definedName>
    <definedName name="hn.LTM_MultByFXRates" localSheetId="1" hidden="1">#REF!,#REF!,#REF!,#REF!,#REF!,#REF!,#REF!</definedName>
    <definedName name="hn.LTM_MultByFXRates" localSheetId="31" hidden="1">#REF!,#REF!,#REF!,#REF!,#REF!,#REF!,#REF!</definedName>
    <definedName name="hn.LTM_MultByFXRates" hidden="1">#REF!,#REF!,#REF!,#REF!,#REF!,#REF!,#REF!</definedName>
    <definedName name="hn.ModelType" hidden="1">"DEAL"</definedName>
    <definedName name="hn.ModelVersion" hidden="1">1</definedName>
    <definedName name="hn.MultbyFXRates" localSheetId="12" hidden="1">#REF!,#REF!,#REF!,#REF!,#REF!,#REF!,#REF!</definedName>
    <definedName name="hn.MultbyFXRates" localSheetId="18" hidden="1">EMBOP_SI!#REF!,EMBOP_SI!#REF!,EMBOP_SI!#REF!,EMBOP_SI!#REF!,EMBOP_SI!#REF!,EMBOP_SI!#REF!,EMBOP_SI!#REF!</definedName>
    <definedName name="hn.MultbyFXRates" localSheetId="10" hidden="1">#REF!,#REF!,#REF!,#REF!,#REF!,#REF!,#REF!</definedName>
    <definedName name="hn.MultbyFXRates" localSheetId="30" hidden="1">#REF!,#REF!,#REF!,#REF!,#REF!,#REF!,#REF!</definedName>
    <definedName name="hn.MultbyFXRates" localSheetId="3" hidden="1">#REF!,#REF!,#REF!,#REF!,#REF!,#REF!,#REF!</definedName>
    <definedName name="hn.MultbyFXRates" localSheetId="4" hidden="1">#REF!,#REF!,#REF!,#REF!,#REF!,#REF!,#REF!</definedName>
    <definedName name="hn.MultbyFXRates" localSheetId="28" hidden="1">#REF!,#REF!,#REF!,#REF!,#REF!,#REF!,#REF!</definedName>
    <definedName name="hn.MultbyFXRates" localSheetId="33" hidden="1">'Reference documents'!#REF!,'Reference documents'!#REF!,'Reference documents'!#REF!,'Reference documents'!#REF!,'Reference documents'!#REF!,'Reference documents'!#REF!,'Reference documents'!#REF!</definedName>
    <definedName name="hn.MultbyFXRates" localSheetId="7" hidden="1">#REF!,#REF!,#REF!,#REF!,#REF!,#REF!,#REF!</definedName>
    <definedName name="hn.MultbyFXRates" localSheetId="29" hidden="1">#REF!,#REF!,#REF!,#REF!,#REF!,#REF!,#REF!</definedName>
    <definedName name="hn.MultbyFXRates" localSheetId="31" hidden="1">#REF!,#REF!,#REF!,#REF!,#REF!,#REF!,#REF!</definedName>
    <definedName name="hn.MultbyFXRates" hidden="1">#REF!,#REF!,#REF!,#REF!,#REF!,#REF!,#REF!</definedName>
    <definedName name="hn.MultByFXRates1" localSheetId="10" hidden="1">#REF!,#REF!,#REF!,#REF!,#REF!</definedName>
    <definedName name="hn.MultByFXRates1" localSheetId="30" hidden="1">#REF!,#REF!,#REF!,#REF!,#REF!</definedName>
    <definedName name="hn.MultByFXRates1" localSheetId="3" hidden="1">#REF!,#REF!,#REF!,#REF!,#REF!</definedName>
    <definedName name="hn.MultByFXRates1" localSheetId="4" hidden="1">#REF!,#REF!,#REF!,#REF!,#REF!</definedName>
    <definedName name="hn.MultByFXRates1" localSheetId="28" hidden="1">#REF!,#REF!,#REF!,#REF!,#REF!</definedName>
    <definedName name="hn.MultByFXRates1" localSheetId="33" hidden="1">'Reference documents'!#REF!,'Reference documents'!#REF!,'Reference documents'!#REF!,'Reference documents'!#REF!,'Reference documents'!#REF!</definedName>
    <definedName name="hn.MultByFXRates1" localSheetId="29" hidden="1">#REF!,#REF!,#REF!,#REF!,#REF!</definedName>
    <definedName name="hn.MultByFXRates1" localSheetId="31" hidden="1">#REF!,#REF!,#REF!,#REF!,#REF!</definedName>
    <definedName name="hn.MultByFXRates1" hidden="1">#REF!,#REF!,#REF!,#REF!,#REF!</definedName>
    <definedName name="hn.MultByFXRates2" localSheetId="10" hidden="1">#REF!,#REF!,#REF!,#REF!,#REF!</definedName>
    <definedName name="hn.MultByFXRates2" localSheetId="30" hidden="1">#REF!,#REF!,#REF!,#REF!,#REF!</definedName>
    <definedName name="hn.MultByFXRates2" localSheetId="3" hidden="1">#REF!,#REF!,#REF!,#REF!,#REF!</definedName>
    <definedName name="hn.MultByFXRates2" localSheetId="4" hidden="1">#REF!,#REF!,#REF!,#REF!,#REF!</definedName>
    <definedName name="hn.MultByFXRates2" localSheetId="28" hidden="1">#REF!,#REF!,#REF!,#REF!,#REF!</definedName>
    <definedName name="hn.MultByFXRates2" localSheetId="33" hidden="1">'Reference documents'!#REF!,'Reference documents'!#REF!,'Reference documents'!#REF!,'Reference documents'!#REF!,'Reference documents'!#REF!</definedName>
    <definedName name="hn.MultByFXRates2" localSheetId="29" hidden="1">#REF!,#REF!,#REF!,#REF!,#REF!</definedName>
    <definedName name="hn.MultByFXRates2" localSheetId="31" hidden="1">#REF!,#REF!,#REF!,#REF!,#REF!</definedName>
    <definedName name="hn.MultByFXRates2" hidden="1">#REF!,#REF!,#REF!,#REF!,#REF!</definedName>
    <definedName name="hn.MultByFXRates3" localSheetId="10" hidden="1">#REF!,#REF!,#REF!,#REF!,#REF!</definedName>
    <definedName name="hn.MultByFXRates3" localSheetId="30" hidden="1">#REF!,#REF!,#REF!,#REF!,#REF!</definedName>
    <definedName name="hn.MultByFXRates3" localSheetId="3" hidden="1">#REF!,#REF!,#REF!,#REF!,#REF!</definedName>
    <definedName name="hn.MultByFXRates3" localSheetId="4" hidden="1">#REF!,#REF!,#REF!,#REF!,#REF!</definedName>
    <definedName name="hn.MultByFXRates3" localSheetId="28" hidden="1">#REF!,#REF!,#REF!,#REF!,#REF!</definedName>
    <definedName name="hn.MultByFXRates3" localSheetId="33" hidden="1">'Reference documents'!#REF!,'Reference documents'!#REF!,'Reference documents'!#REF!,'Reference documents'!#REF!,'Reference documents'!#REF!</definedName>
    <definedName name="hn.MultByFXRates3" localSheetId="29" hidden="1">#REF!,#REF!,#REF!,#REF!,#REF!</definedName>
    <definedName name="hn.MultByFXRates3" localSheetId="31" hidden="1">#REF!,#REF!,#REF!,#REF!,#REF!</definedName>
    <definedName name="hn.MultByFXRates3" hidden="1">#REF!,#REF!,#REF!,#REF!,#REF!</definedName>
    <definedName name="hn.MultbyFxrates4" localSheetId="10" hidden="1">#REF!,#REF!,#REF!,#REF!,#REF!,#REF!,#REF!</definedName>
    <definedName name="hn.MultbyFxrates4" localSheetId="30" hidden="1">#REF!,#REF!,#REF!,#REF!,#REF!,#REF!,#REF!</definedName>
    <definedName name="hn.MultbyFxrates4" localSheetId="3" hidden="1">#REF!,#REF!,#REF!,#REF!,#REF!,#REF!,#REF!</definedName>
    <definedName name="hn.MultbyFxrates4" localSheetId="4" hidden="1">#REF!,#REF!,#REF!,#REF!,#REF!,#REF!,#REF!</definedName>
    <definedName name="hn.MultbyFxrates4" localSheetId="28" hidden="1">#REF!,#REF!,#REF!,#REF!,#REF!,#REF!,#REF!</definedName>
    <definedName name="hn.MultbyFxrates4" localSheetId="33" hidden="1">'Reference documents'!#REF!,'Reference documents'!#REF!,'Reference documents'!#REF!,'Reference documents'!#REF!,'Reference documents'!#REF!,'Reference documents'!#REF!,'Reference documents'!#REF!</definedName>
    <definedName name="hn.MultbyFxrates4" localSheetId="29" hidden="1">#REF!,#REF!,#REF!,#REF!,#REF!,#REF!,#REF!</definedName>
    <definedName name="hn.MultbyFxrates4" localSheetId="31" hidden="1">#REF!,#REF!,#REF!,#REF!,#REF!,#REF!,#REF!</definedName>
    <definedName name="hn.MultbyFxrates4" hidden="1">#REF!,#REF!,#REF!,#REF!,#REF!,#REF!,#REF!</definedName>
    <definedName name="hn.multbyfxrates5" localSheetId="10" hidden="1">#REF!,#REF!,#REF!,#REF!,#REF!</definedName>
    <definedName name="hn.multbyfxrates5" localSheetId="30" hidden="1">#REF!,#REF!,#REF!,#REF!,#REF!</definedName>
    <definedName name="hn.multbyfxrates5" localSheetId="3" hidden="1">#REF!,#REF!,#REF!,#REF!,#REF!</definedName>
    <definedName name="hn.multbyfxrates5" localSheetId="4" hidden="1">#REF!,#REF!,#REF!,#REF!,#REF!</definedName>
    <definedName name="hn.multbyfxrates5" localSheetId="28" hidden="1">#REF!,#REF!,#REF!,#REF!,#REF!</definedName>
    <definedName name="hn.multbyfxrates5" localSheetId="29" hidden="1">#REF!,#REF!,#REF!,#REF!,#REF!</definedName>
    <definedName name="hn.multbyfxrates5" localSheetId="31" hidden="1">#REF!,#REF!,#REF!,#REF!,#REF!</definedName>
    <definedName name="hn.multbyfxrates5" hidden="1">#REF!,#REF!,#REF!,#REF!,#REF!</definedName>
    <definedName name="hn.multbyfxrates6" localSheetId="10" hidden="1">#REF!,#REF!,#REF!,#REF!,#REF!</definedName>
    <definedName name="hn.multbyfxrates6" localSheetId="30" hidden="1">#REF!,#REF!,#REF!,#REF!,#REF!</definedName>
    <definedName name="hn.multbyfxrates6" localSheetId="3" hidden="1">#REF!,#REF!,#REF!,#REF!,#REF!</definedName>
    <definedName name="hn.multbyfxrates6" localSheetId="4" hidden="1">#REF!,#REF!,#REF!,#REF!,#REF!</definedName>
    <definedName name="hn.multbyfxrates6" hidden="1">#REF!,#REF!,#REF!,#REF!,#REF!</definedName>
    <definedName name="hn.multbyfxrates7" localSheetId="10" hidden="1">#REF!,#REF!,#REF!,#REF!,#REF!</definedName>
    <definedName name="hn.multbyfxrates7" localSheetId="30" hidden="1">#REF!,#REF!,#REF!,#REF!,#REF!</definedName>
    <definedName name="hn.multbyfxrates7" localSheetId="4" hidden="1">#REF!,#REF!,#REF!,#REF!,#REF!</definedName>
    <definedName name="hn.multbyfxrates7" hidden="1">#REF!,#REF!,#REF!,#REF!,#REF!</definedName>
    <definedName name="hn.MultByFXRatesBot1" localSheetId="12" hidden="1">#REF!,#REF!,#REF!,#REF!,#REF!,#REF!,#REF!,#REF!,#REF!,#REF!,#REF!,#REF!</definedName>
    <definedName name="hn.MultByFXRatesBot1" localSheetId="18" hidden="1">EMBOP_SI!#REF!,EMBOP_SI!#REF!,EMBOP_SI!#REF!,EMBOP_SI!#REF!,EMBOP_SI!#REF!,EMBOP_SI!#REF!,EMBOP_SI!#REF!,EMBOP_SI!#REF!,EMBOP_SI!#REF!,EMBOP_SI!#REF!,EMBOP_SI!#REF!,EMBOP_SI!#REF!</definedName>
    <definedName name="hn.MultByFXRatesBot1" localSheetId="19" hidden="1">#REF!,#REF!,#REF!,#REF!,#REF!,#REF!,#REF!,#REF!,#REF!,#REF!,#REF!,#REF!</definedName>
    <definedName name="hn.MultByFXRatesBot1" localSheetId="17" hidden="1">#REF!,#REF!,#REF!,#REF!,#REF!,#REF!,#REF!,#REF!,#REF!,#REF!,#REF!,#REF!</definedName>
    <definedName name="hn.MultByFXRatesBot1" localSheetId="10" hidden="1">#REF!,#REF!,#REF!,#REF!,#REF!,#REF!,#REF!,#REF!,#REF!,#REF!,#REF!,#REF!</definedName>
    <definedName name="hn.MultByFXRatesBot1" localSheetId="30" hidden="1">#REF!,#REF!,#REF!,#REF!,#REF!,#REF!,#REF!,#REF!,#REF!,#REF!,#REF!,#REF!</definedName>
    <definedName name="hn.MultByFXRatesBot1" localSheetId="0" hidden="1">#REF!,#REF!,#REF!,#REF!,#REF!,#REF!,#REF!,#REF!,#REF!,#REF!,#REF!,#REF!</definedName>
    <definedName name="hn.MultByFXRatesBot1" localSheetId="3" hidden="1">#REF!,#REF!,#REF!,#REF!,#REF!,#REF!,#REF!,#REF!,#REF!,#REF!,#REF!,#REF!</definedName>
    <definedName name="hn.MultByFXRatesBot1" localSheetId="4" hidden="1">#REF!,#REF!,#REF!,#REF!,#REF!,#REF!,#REF!,#REF!,#REF!,#REF!,#REF!,#REF!</definedName>
    <definedName name="hn.MultByFXRatesBot1" localSheetId="28" hidden="1">#REF!,#REF!,#REF!,#REF!,#REF!,#REF!,#REF!,#REF!,#REF!,#REF!,#REF!,#REF!</definedName>
    <definedName name="hn.MultByFXRatesBot1"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1" localSheetId="7" hidden="1">#REF!,#REF!,#REF!,#REF!,#REF!,#REF!,#REF!,#REF!,#REF!,#REF!,#REF!,#REF!</definedName>
    <definedName name="hn.MultByFXRatesBot1" localSheetId="29" hidden="1">#REF!,#REF!,#REF!,#REF!,#REF!,#REF!,#REF!,#REF!,#REF!,#REF!,#REF!,#REF!</definedName>
    <definedName name="hn.MultByFXRatesBot1" localSheetId="1" hidden="1">#REF!,#REF!,#REF!,#REF!,#REF!,#REF!,#REF!,#REF!,#REF!,#REF!,#REF!,#REF!</definedName>
    <definedName name="hn.MultByFXRatesBot1" localSheetId="31" hidden="1">#REF!,#REF!,#REF!,#REF!,#REF!,#REF!,#REF!,#REF!,#REF!,#REF!,#REF!,#REF!</definedName>
    <definedName name="hn.MultByFXRatesBot1" hidden="1">#REF!,#REF!,#REF!,#REF!,#REF!,#REF!,#REF!,#REF!,#REF!,#REF!,#REF!,#REF!</definedName>
    <definedName name="hn.MultByFXRatesBot2" localSheetId="12" hidden="1">#REF!,#REF!,#REF!,#REF!,#REF!,#REF!,#REF!,#REF!,#REF!,#REF!,#REF!,#REF!</definedName>
    <definedName name="hn.MultByFXRatesBot2" localSheetId="18" hidden="1">EMBOP_SI!#REF!,EMBOP_SI!#REF!,EMBOP_SI!#REF!,EMBOP_SI!#REF!,EMBOP_SI!#REF!,EMBOP_SI!#REF!,EMBOP_SI!#REF!,EMBOP_SI!#REF!,EMBOP_SI!#REF!,EMBOP_SI!#REF!,EMBOP_SI!#REF!,EMBOP_SI!#REF!</definedName>
    <definedName name="hn.MultByFXRatesBot2" localSheetId="17" hidden="1">#REF!,#REF!,#REF!,#REF!,#REF!,#REF!,#REF!,#REF!,#REF!,#REF!,#REF!,#REF!</definedName>
    <definedName name="hn.MultByFXRatesBot2" localSheetId="10" hidden="1">#REF!,#REF!,#REF!,#REF!,#REF!,#REF!,#REF!,#REF!,#REF!,#REF!,#REF!,#REF!</definedName>
    <definedName name="hn.MultByFXRatesBot2" localSheetId="30" hidden="1">#REF!,#REF!,#REF!,#REF!,#REF!,#REF!,#REF!,#REF!,#REF!,#REF!,#REF!,#REF!</definedName>
    <definedName name="hn.MultByFXRatesBot2" localSheetId="0" hidden="1">#REF!,#REF!,#REF!,#REF!,#REF!,#REF!,#REF!,#REF!,#REF!,#REF!,#REF!,#REF!</definedName>
    <definedName name="hn.MultByFXRatesBot2" localSheetId="3" hidden="1">#REF!,#REF!,#REF!,#REF!,#REF!,#REF!,#REF!,#REF!,#REF!,#REF!,#REF!,#REF!</definedName>
    <definedName name="hn.MultByFXRatesBot2" localSheetId="4" hidden="1">#REF!,#REF!,#REF!,#REF!,#REF!,#REF!,#REF!,#REF!,#REF!,#REF!,#REF!,#REF!</definedName>
    <definedName name="hn.MultByFXRatesBot2" localSheetId="28" hidden="1">#REF!,#REF!,#REF!,#REF!,#REF!,#REF!,#REF!,#REF!,#REF!,#REF!,#REF!,#REF!</definedName>
    <definedName name="hn.MultByFXRatesBot2"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2" localSheetId="7" hidden="1">#REF!,#REF!,#REF!,#REF!,#REF!,#REF!,#REF!,#REF!,#REF!,#REF!,#REF!,#REF!</definedName>
    <definedName name="hn.MultByFXRatesBot2" localSheetId="29" hidden="1">#REF!,#REF!,#REF!,#REF!,#REF!,#REF!,#REF!,#REF!,#REF!,#REF!,#REF!,#REF!</definedName>
    <definedName name="hn.MultByFXRatesBot2" localSheetId="1" hidden="1">#REF!,#REF!,#REF!,#REF!,#REF!,#REF!,#REF!,#REF!,#REF!,#REF!,#REF!,#REF!</definedName>
    <definedName name="hn.MultByFXRatesBot2" localSheetId="31" hidden="1">#REF!,#REF!,#REF!,#REF!,#REF!,#REF!,#REF!,#REF!,#REF!,#REF!,#REF!,#REF!</definedName>
    <definedName name="hn.MultByFXRatesBot2" hidden="1">#REF!,#REF!,#REF!,#REF!,#REF!,#REF!,#REF!,#REF!,#REF!,#REF!,#REF!,#REF!</definedName>
    <definedName name="hn.MultByFXRatesBot3" localSheetId="12" hidden="1">#REF!,#REF!,#REF!,#REF!,#REF!,#REF!,#REF!,#REF!,#REF!,#REF!,#REF!,#REF!</definedName>
    <definedName name="hn.MultByFXRatesBot3" localSheetId="18" hidden="1">EMBOP_SI!#REF!,EMBOP_SI!#REF!,EMBOP_SI!#REF!,EMBOP_SI!#REF!,EMBOP_SI!#REF!,EMBOP_SI!#REF!,EMBOP_SI!#REF!,EMBOP_SI!#REF!,EMBOP_SI!#REF!,EMBOP_SI!#REF!,EMBOP_SI!#REF!,EMBOP_SI!#REF!</definedName>
    <definedName name="hn.MultByFXRatesBot3" localSheetId="17" hidden="1">#REF!,#REF!,#REF!,#REF!,#REF!,#REF!,#REF!,#REF!,#REF!,#REF!,#REF!,#REF!</definedName>
    <definedName name="hn.MultByFXRatesBot3" localSheetId="10" hidden="1">#REF!,#REF!,#REF!,#REF!,#REF!,#REF!,#REF!,#REF!,#REF!,#REF!,#REF!,#REF!</definedName>
    <definedName name="hn.MultByFXRatesBot3" localSheetId="30" hidden="1">#REF!,#REF!,#REF!,#REF!,#REF!,#REF!,#REF!,#REF!,#REF!,#REF!,#REF!,#REF!</definedName>
    <definedName name="hn.MultByFXRatesBot3" localSheetId="0" hidden="1">#REF!,#REF!,#REF!,#REF!,#REF!,#REF!,#REF!,#REF!,#REF!,#REF!,#REF!,#REF!</definedName>
    <definedName name="hn.MultByFXRatesBot3" localSheetId="3" hidden="1">#REF!,#REF!,#REF!,#REF!,#REF!,#REF!,#REF!,#REF!,#REF!,#REF!,#REF!,#REF!</definedName>
    <definedName name="hn.MultByFXRatesBot3" localSheetId="4" hidden="1">#REF!,#REF!,#REF!,#REF!,#REF!,#REF!,#REF!,#REF!,#REF!,#REF!,#REF!,#REF!</definedName>
    <definedName name="hn.MultByFXRatesBot3" localSheetId="28" hidden="1">#REF!,#REF!,#REF!,#REF!,#REF!,#REF!,#REF!,#REF!,#REF!,#REF!,#REF!,#REF!</definedName>
    <definedName name="hn.MultByFXRatesBot3"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3" localSheetId="7" hidden="1">#REF!,#REF!,#REF!,#REF!,#REF!,#REF!,#REF!,#REF!,#REF!,#REF!,#REF!,#REF!</definedName>
    <definedName name="hn.MultByFXRatesBot3" localSheetId="29" hidden="1">#REF!,#REF!,#REF!,#REF!,#REF!,#REF!,#REF!,#REF!,#REF!,#REF!,#REF!,#REF!</definedName>
    <definedName name="hn.MultByFXRatesBot3" localSheetId="1" hidden="1">#REF!,#REF!,#REF!,#REF!,#REF!,#REF!,#REF!,#REF!,#REF!,#REF!,#REF!,#REF!</definedName>
    <definedName name="hn.MultByFXRatesBot3" localSheetId="31" hidden="1">#REF!,#REF!,#REF!,#REF!,#REF!,#REF!,#REF!,#REF!,#REF!,#REF!,#REF!,#REF!</definedName>
    <definedName name="hn.MultByFXRatesBot3" hidden="1">#REF!,#REF!,#REF!,#REF!,#REF!,#REF!,#REF!,#REF!,#REF!,#REF!,#REF!,#REF!</definedName>
    <definedName name="hn.MultByFXRatesBot4" localSheetId="10" hidden="1">#REF!,#REF!,#REF!,#REF!,#REF!,#REF!,#REF!,#REF!,#REF!,#REF!,#REF!,#REF!,#REF!</definedName>
    <definedName name="hn.MultByFXRatesBot4" localSheetId="30" hidden="1">#REF!,#REF!,#REF!,#REF!,#REF!,#REF!,#REF!,#REF!,#REF!,#REF!,#REF!,#REF!,#REF!</definedName>
    <definedName name="hn.MultByFXRatesBot4" localSheetId="3" hidden="1">#REF!,#REF!,#REF!,#REF!,#REF!,#REF!,#REF!,#REF!,#REF!,#REF!,#REF!,#REF!,#REF!</definedName>
    <definedName name="hn.MultByFXRatesBot4" localSheetId="4" hidden="1">#REF!,#REF!,#REF!,#REF!,#REF!,#REF!,#REF!,#REF!,#REF!,#REF!,#REF!,#REF!,#REF!</definedName>
    <definedName name="hn.MultByFXRatesBot4" localSheetId="28" hidden="1">#REF!,#REF!,#REF!,#REF!,#REF!,#REF!,#REF!,#REF!,#REF!,#REF!,#REF!,#REF!,#REF!</definedName>
    <definedName name="hn.MultByFXRatesBot4"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4" localSheetId="29" hidden="1">#REF!,#REF!,#REF!,#REF!,#REF!,#REF!,#REF!,#REF!,#REF!,#REF!,#REF!,#REF!,#REF!</definedName>
    <definedName name="hn.MultByFXRatesBot4" localSheetId="31" hidden="1">#REF!,#REF!,#REF!,#REF!,#REF!,#REF!,#REF!,#REF!,#REF!,#REF!,#REF!,#REF!,#REF!</definedName>
    <definedName name="hn.MultByFXRatesBot4" hidden="1">#REF!,#REF!,#REF!,#REF!,#REF!,#REF!,#REF!,#REF!,#REF!,#REF!,#REF!,#REF!,#REF!</definedName>
    <definedName name="hn.MultByFXRatesBot5" localSheetId="10" hidden="1">#REF!,#REF!,#REF!,#REF!,#REF!,#REF!,#REF!,#REF!,#REF!,#REF!,#REF!</definedName>
    <definedName name="hn.MultByFXRatesBot5" localSheetId="30" hidden="1">#REF!,#REF!,#REF!,#REF!,#REF!,#REF!,#REF!,#REF!,#REF!,#REF!,#REF!</definedName>
    <definedName name="hn.MultByFXRatesBot5" localSheetId="3" hidden="1">#REF!,#REF!,#REF!,#REF!,#REF!,#REF!,#REF!,#REF!,#REF!,#REF!,#REF!</definedName>
    <definedName name="hn.MultByFXRatesBot5" localSheetId="4" hidden="1">#REF!,#REF!,#REF!,#REF!,#REF!,#REF!,#REF!,#REF!,#REF!,#REF!,#REF!</definedName>
    <definedName name="hn.MultByFXRatesBot5" localSheetId="28" hidden="1">#REF!,#REF!,#REF!,#REF!,#REF!,#REF!,#REF!,#REF!,#REF!,#REF!,#REF!</definedName>
    <definedName name="hn.MultByFXRatesBot5" localSheetId="33" hidden="1">'Reference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Bot5" localSheetId="29" hidden="1">#REF!,#REF!,#REF!,#REF!,#REF!,#REF!,#REF!,#REF!,#REF!,#REF!,#REF!</definedName>
    <definedName name="hn.MultByFXRatesBot5" localSheetId="31" hidden="1">#REF!,#REF!,#REF!,#REF!,#REF!,#REF!,#REF!,#REF!,#REF!,#REF!,#REF!</definedName>
    <definedName name="hn.MultByFXRatesBot5" hidden="1">#REF!,#REF!,#REF!,#REF!,#REF!,#REF!,#REF!,#REF!,#REF!,#REF!,#REF!</definedName>
    <definedName name="hn.MultByFXRatesBot6" localSheetId="10" hidden="1">#REF!,#REF!,#REF!,#REF!,#REF!,#REF!,#REF!,#REF!,#REF!,#REF!,#REF!</definedName>
    <definedName name="hn.MultByFXRatesBot6" localSheetId="30" hidden="1">#REF!,#REF!,#REF!,#REF!,#REF!,#REF!,#REF!,#REF!,#REF!,#REF!,#REF!</definedName>
    <definedName name="hn.MultByFXRatesBot6" localSheetId="3" hidden="1">#REF!,#REF!,#REF!,#REF!,#REF!,#REF!,#REF!,#REF!,#REF!,#REF!,#REF!</definedName>
    <definedName name="hn.MultByFXRatesBot6" localSheetId="4" hidden="1">#REF!,#REF!,#REF!,#REF!,#REF!,#REF!,#REF!,#REF!,#REF!,#REF!,#REF!</definedName>
    <definedName name="hn.MultByFXRatesBot6" localSheetId="28" hidden="1">#REF!,#REF!,#REF!,#REF!,#REF!,#REF!,#REF!,#REF!,#REF!,#REF!,#REF!</definedName>
    <definedName name="hn.MultByFXRatesBot6" hidden="1">#REF!,#REF!,#REF!,#REF!,#REF!,#REF!,#REF!,#REF!,#REF!,#REF!,#REF!</definedName>
    <definedName name="hn.MultByFXRatesBot7" localSheetId="10" hidden="1">#REF!,#REF!,#REF!,#REF!,#REF!,#REF!,#REF!,#REF!,#REF!,#REF!,#REF!</definedName>
    <definedName name="hn.MultByFXRatesBot7" localSheetId="30" hidden="1">#REF!,#REF!,#REF!,#REF!,#REF!,#REF!,#REF!,#REF!,#REF!,#REF!,#REF!</definedName>
    <definedName name="hn.MultByFXRatesBot7" localSheetId="3" hidden="1">#REF!,#REF!,#REF!,#REF!,#REF!,#REF!,#REF!,#REF!,#REF!,#REF!,#REF!</definedName>
    <definedName name="hn.MultByFXRatesBot7" localSheetId="4" hidden="1">#REF!,#REF!,#REF!,#REF!,#REF!,#REF!,#REF!,#REF!,#REF!,#REF!,#REF!</definedName>
    <definedName name="hn.MultByFXRatesBot7" hidden="1">#REF!,#REF!,#REF!,#REF!,#REF!,#REF!,#REF!,#REF!,#REF!,#REF!,#REF!</definedName>
    <definedName name="hn.MultByFXRatesTop1" localSheetId="10" hidden="1">#REF!,#REF!,#REF!,#REF!,#REF!,#REF!,#REF!,#REF!,#REF!,#REF!,#REF!,#REF!</definedName>
    <definedName name="hn.MultByFXRatesTop1" localSheetId="30" hidden="1">#REF!,#REF!,#REF!,#REF!,#REF!,#REF!,#REF!,#REF!,#REF!,#REF!,#REF!,#REF!</definedName>
    <definedName name="hn.MultByFXRatesTop1" localSheetId="3" hidden="1">#REF!,#REF!,#REF!,#REF!,#REF!,#REF!,#REF!,#REF!,#REF!,#REF!,#REF!,#REF!</definedName>
    <definedName name="hn.MultByFXRatesTop1" localSheetId="4" hidden="1">#REF!,#REF!,#REF!,#REF!,#REF!,#REF!,#REF!,#REF!,#REF!,#REF!,#REF!,#REF!</definedName>
    <definedName name="hn.MultByFXRatesTop1" localSheetId="28" hidden="1">#REF!,#REF!,#REF!,#REF!,#REF!,#REF!,#REF!,#REF!,#REF!,#REF!,#REF!,#REF!</definedName>
    <definedName name="hn.MultByFXRatesTop1" localSheetId="33" hidden="1">'Reference documents'!#REF!,'Reference documents'!#REF!,'Reference documents'!#REF!,'Reference documents'!#REF!,'Reference documents'!#REF!,'Reference documents'!#REF!,'Reference documents'!#REF!,'Reference documents'!#REF!,'Reference documents'!#REF!,'Reference documents'!#REF!,'Reference documents'!#REF!,'Reference documents'!#REF!</definedName>
    <definedName name="hn.MultByFXRatesTop1" localSheetId="29" hidden="1">#REF!,#REF!,#REF!,#REF!,#REF!,#REF!,#REF!,#REF!,#REF!,#REF!,#REF!,#REF!</definedName>
    <definedName name="hn.MultByFXRatesTop1" localSheetId="31" hidden="1">#REF!,#REF!,#REF!,#REF!,#REF!,#REF!,#REF!,#REF!,#REF!,#REF!,#REF!,#REF!</definedName>
    <definedName name="hn.MultByFXRatesTop1" hidden="1">#REF!,#REF!,#REF!,#REF!,#REF!,#REF!,#REF!,#REF!,#REF!,#REF!,#REF!,#REF!</definedName>
    <definedName name="hn.MultByFXRatesTop2" localSheetId="10" hidden="1">#REF!,#REF!,#REF!,#REF!,#REF!,#REF!,#REF!,#REF!,#REF!,#REF!,#REF!,#REF!,#REF!,#REF!,#REF!</definedName>
    <definedName name="hn.MultByFXRatesTop2" localSheetId="30" hidden="1">#REF!,#REF!,#REF!,#REF!,#REF!,#REF!,#REF!,#REF!,#REF!,#REF!,#REF!,#REF!,#REF!,#REF!,#REF!</definedName>
    <definedName name="hn.MultByFXRatesTop2" localSheetId="3" hidden="1">#REF!,#REF!,#REF!,#REF!,#REF!,#REF!,#REF!,#REF!,#REF!,#REF!,#REF!,#REF!,#REF!,#REF!,#REF!</definedName>
    <definedName name="hn.MultByFXRatesTop2" localSheetId="4" hidden="1">#REF!,#REF!,#REF!,#REF!,#REF!,#REF!,#REF!,#REF!,#REF!,#REF!,#REF!,#REF!,#REF!,#REF!,#REF!</definedName>
    <definedName name="hn.MultByFXRatesTop2" localSheetId="28" hidden="1">#REF!,#REF!,#REF!,#REF!,#REF!,#REF!,#REF!,#REF!,#REF!,#REF!,#REF!,#REF!,#REF!,#REF!,#REF!</definedName>
    <definedName name="hn.MultByFXRatesTop2" localSheetId="29" hidden="1">#REF!,#REF!,#REF!,#REF!,#REF!,#REF!,#REF!,#REF!,#REF!,#REF!,#REF!,#REF!,#REF!,#REF!,#REF!</definedName>
    <definedName name="hn.MultByFXRatesTop2" localSheetId="31" hidden="1">#REF!,#REF!,#REF!,#REF!,#REF!,#REF!,#REF!,#REF!,#REF!,#REF!,#REF!,#REF!,#REF!,#REF!,#REF!</definedName>
    <definedName name="hn.MultByFXRatesTop2" hidden="1">#REF!,#REF!,#REF!,#REF!,#REF!,#REF!,#REF!,#REF!,#REF!,#REF!,#REF!,#REF!,#REF!,#REF!,#REF!</definedName>
    <definedName name="hn.MultByFXRatesTop3" localSheetId="10" hidden="1">#REF!,#REF!,#REF!,#REF!,#REF!,#REF!,#REF!,#REF!,#REF!,#REF!,#REF!,#REF!,#REF!,#REF!,#REF!</definedName>
    <definedName name="hn.MultByFXRatesTop3" localSheetId="30" hidden="1">#REF!,#REF!,#REF!,#REF!,#REF!,#REF!,#REF!,#REF!,#REF!,#REF!,#REF!,#REF!,#REF!,#REF!,#REF!</definedName>
    <definedName name="hn.MultByFXRatesTop3" localSheetId="3" hidden="1">#REF!,#REF!,#REF!,#REF!,#REF!,#REF!,#REF!,#REF!,#REF!,#REF!,#REF!,#REF!,#REF!,#REF!,#REF!</definedName>
    <definedName name="hn.MultByFXRatesTop3" localSheetId="4" hidden="1">#REF!,#REF!,#REF!,#REF!,#REF!,#REF!,#REF!,#REF!,#REF!,#REF!,#REF!,#REF!,#REF!,#REF!,#REF!</definedName>
    <definedName name="hn.MultByFXRatesTop3" hidden="1">#REF!,#REF!,#REF!,#REF!,#REF!,#REF!,#REF!,#REF!,#REF!,#REF!,#REF!,#REF!,#REF!,#REF!,#REF!</definedName>
    <definedName name="hn.MultByFXRatesTop4" localSheetId="10" hidden="1">#REF!,#REF!,#REF!,#REF!,#REF!,#REF!,#REF!,#REF!,#REF!,#REF!,#REF!,#REF!,#REF!,#REF!,#REF!</definedName>
    <definedName name="hn.MultByFXRatesTop4" localSheetId="30" hidden="1">#REF!,#REF!,#REF!,#REF!,#REF!,#REF!,#REF!,#REF!,#REF!,#REF!,#REF!,#REF!,#REF!,#REF!,#REF!</definedName>
    <definedName name="hn.MultByFXRatesTop4" localSheetId="4" hidden="1">#REF!,#REF!,#REF!,#REF!,#REF!,#REF!,#REF!,#REF!,#REF!,#REF!,#REF!,#REF!,#REF!,#REF!,#REF!</definedName>
    <definedName name="hn.MultByFXRatesTop4" hidden="1">#REF!,#REF!,#REF!,#REF!,#REF!,#REF!,#REF!,#REF!,#REF!,#REF!,#REF!,#REF!,#REF!,#REF!,#REF!</definedName>
    <definedName name="hn.MultByFXRatesTop5" hidden="1">#REF!,#REF!,#REF!,#REF!,#REF!,#REF!,#REF!,#REF!,#REF!,#REF!,#REF!,#REF!</definedName>
    <definedName name="hn.MultByFXRatesTop6" hidden="1">#REF!,#REF!,#REF!,#REF!,#REF!,#REF!,#REF!,#REF!,#REF!,#REF!,#REF!,#REF!,#REF!,#REF!,#REF!</definedName>
    <definedName name="hn.MultByFXRatesTop7" hidden="1">#REF!,#REF!,#REF!,#REF!,#REF!,#REF!,#REF!,#REF!,#REF!,#REF!,#REF!,#REF!,#REF!,#REF!,#REF!</definedName>
    <definedName name="hn.NoUpload" hidden="1">0</definedName>
    <definedName name="hola" localSheetId="12" hidden="1">{"ANAR",#N/A,FALSE,"Dist total";"MARGEN",#N/A,FALSE,"Dist total";"COMENTARIO",#N/A,FALSE,"Ficha CODICE";"CONSEJO",#N/A,FALSE,"Dist p0";"uno",#N/A,FALSE,"Dist total"}</definedName>
    <definedName name="hola" localSheetId="18" hidden="1">{"ANAR",#N/A,FALSE,"Dist total";"MARGEN",#N/A,FALSE,"Dist total";"COMENTARIO",#N/A,FALSE,"Ficha CODICE";"CONSEJO",#N/A,FALSE,"Dist p0";"uno",#N/A,FALSE,"Dist total"}</definedName>
    <definedName name="hola" localSheetId="19" hidden="1">{"ANAR",#N/A,FALSE,"Dist total";"MARGEN",#N/A,FALSE,"Dist total";"COMENTARIO",#N/A,FALSE,"Ficha CODICE";"CONSEJO",#N/A,FALSE,"Dist p0";"uno",#N/A,FALSE,"Dist total"}</definedName>
    <definedName name="hola" localSheetId="17" hidden="1">{"ANAR",#N/A,FALSE,"Dist total";"MARGEN",#N/A,FALSE,"Dist total";"COMENTARIO",#N/A,FALSE,"Ficha CODICE";"CONSEJO",#N/A,FALSE,"Dist p0";"uno",#N/A,FALSE,"Dist total"}</definedName>
    <definedName name="hola" localSheetId="22" hidden="1">{"ANAR",#N/A,FALSE,"Dist total";"MARGEN",#N/A,FALSE,"Dist total";"COMENTARIO",#N/A,FALSE,"Ficha CODICE";"CONSEJO",#N/A,FALSE,"Dist p0";"uno",#N/A,FALSE,"Dist total"}</definedName>
    <definedName name="hola" localSheetId="10" hidden="1">{"ANAR",#N/A,FALSE,"Dist total";"MARGEN",#N/A,FALSE,"Dist total";"COMENTARIO",#N/A,FALSE,"Ficha CODICE";"CONSEJO",#N/A,FALSE,"Dist p0";"uno",#N/A,FALSE,"Dist total"}</definedName>
    <definedName name="hola" localSheetId="30" hidden="1">{"ANAR",#N/A,FALSE,"Dist total";"MARGEN",#N/A,FALSE,"Dist total";"COMENTARIO",#N/A,FALSE,"Ficha CODICE";"CONSEJO",#N/A,FALSE,"Dist p0";"uno",#N/A,FALSE,"Dist total"}</definedName>
    <definedName name="hola" localSheetId="0" hidden="1">{"ANAR",#N/A,FALSE,"Dist total";"MARGEN",#N/A,FALSE,"Dist total";"COMENTARIO",#N/A,FALSE,"Ficha CODICE";"CONSEJO",#N/A,FALSE,"Dist p0";"uno",#N/A,FALSE,"Dist total"}</definedName>
    <definedName name="hola" localSheetId="3" hidden="1">{"ANAR",#N/A,FALSE,"Dist total";"MARGEN",#N/A,FALSE,"Dist total";"COMENTARIO",#N/A,FALSE,"Ficha CODICE";"CONSEJO",#N/A,FALSE,"Dist p0";"uno",#N/A,FALSE,"Dist total"}</definedName>
    <definedName name="hola" localSheetId="4" hidden="1">{"ANAR",#N/A,FALSE,"Dist total";"MARGEN",#N/A,FALSE,"Dist total";"COMENTARIO",#N/A,FALSE,"Ficha CODICE";"CONSEJO",#N/A,FALSE,"Dist p0";"uno",#N/A,FALSE,"Dist total"}</definedName>
    <definedName name="hola" localSheetId="28" hidden="1">{"ANAR",#N/A,FALSE,"Dist total";"MARGEN",#N/A,FALSE,"Dist total";"COMENTARIO",#N/A,FALSE,"Ficha CODICE";"CONSEJO",#N/A,FALSE,"Dist p0";"uno",#N/A,FALSE,"Dist total"}</definedName>
    <definedName name="hola" localSheetId="33" hidden="1">{"ANAR",#N/A,FALSE,"Dist total";"MARGEN",#N/A,FALSE,"Dist total";"COMENTARIO",#N/A,FALSE,"Ficha CODICE";"CONSEJO",#N/A,FALSE,"Dist p0";"uno",#N/A,FALSE,"Dist total"}</definedName>
    <definedName name="hola" localSheetId="32" hidden="1">{"ANAR",#N/A,FALSE,"Dist total";"MARGEN",#N/A,FALSE,"Dist total";"COMENTARIO",#N/A,FALSE,"Ficha CODICE";"CONSEJO",#N/A,FALSE,"Dist p0";"uno",#N/A,FALSE,"Dist total"}</definedName>
    <definedName name="hola" localSheetId="7" hidden="1">{"ANAR",#N/A,FALSE,"Dist total";"MARGEN",#N/A,FALSE,"Dist total";"COMENTARIO",#N/A,FALSE,"Ficha CODICE";"CONSEJO",#N/A,FALSE,"Dist p0";"uno",#N/A,FALSE,"Dist total"}</definedName>
    <definedName name="hola" localSheetId="29" hidden="1">{"ANAR",#N/A,FALSE,"Dist total";"MARGEN",#N/A,FALSE,"Dist total";"COMENTARIO",#N/A,FALSE,"Ficha CODICE";"CONSEJO",#N/A,FALSE,"Dist p0";"uno",#N/A,FALSE,"Dist total"}</definedName>
    <definedName name="hola" localSheetId="1" hidden="1">{"ANAR",#N/A,FALSE,"Dist total";"MARGEN",#N/A,FALSE,"Dist total";"COMENTARIO",#N/A,FALSE,"Ficha CODICE";"CONSEJO",#N/A,FALSE,"Dist p0";"uno",#N/A,FALSE,"Dist total"}</definedName>
    <definedName name="hola" localSheetId="31" hidden="1">{"ANAR",#N/A,FALSE,"Dist total";"MARGEN",#N/A,FALSE,"Dist total";"COMENTARIO",#N/A,FALSE,"Ficha CODICE";"CONSEJO",#N/A,FALSE,"Dist p0";"uno",#N/A,FALSE,"Dist total"}</definedName>
    <definedName name="hola" hidden="1">{"ANAR",#N/A,FALSE,"Dist total";"MARGEN",#N/A,FALSE,"Dist total";"COMENTARIO",#N/A,FALSE,"Ficha CODICE";"CONSEJO",#N/A,FALSE,"Dist p0";"uno",#N/A,FALSE,"Dist total"}</definedName>
    <definedName name="hyjk" localSheetId="12" hidden="1">{"Aar",#N/A,FALSE,"Divisioner";"Kvartaler",#N/A,FALSE,"Divisioner";"Aggregering",#N/A,FALSE,"Divisioner";"Aar",#N/A,FALSE,"Norge div. (gl)";"Kvartal",#N/A,FALSE,"Norge div. (gl)";"Samling",#N/A,FALSE,"Norge div. (gl)"}</definedName>
    <definedName name="hyjk" localSheetId="18" hidden="1">{"Aar",#N/A,FALSE,"Divisioner";"Kvartaler",#N/A,FALSE,"Divisioner";"Aggregering",#N/A,FALSE,"Divisioner";"Aar",#N/A,FALSE,"Norge div. (gl)";"Kvartal",#N/A,FALSE,"Norge div. (gl)";"Samling",#N/A,FALSE,"Norge div. (gl)"}</definedName>
    <definedName name="hyjk" localSheetId="19" hidden="1">{"Aar",#N/A,FALSE,"Divisioner";"Kvartaler",#N/A,FALSE,"Divisioner";"Aggregering",#N/A,FALSE,"Divisioner";"Aar",#N/A,FALSE,"Norge div. (gl)";"Kvartal",#N/A,FALSE,"Norge div. (gl)";"Samling",#N/A,FALSE,"Norge div. (gl)"}</definedName>
    <definedName name="hyjk" localSheetId="17" hidden="1">{"Aar",#N/A,FALSE,"Divisioner";"Kvartaler",#N/A,FALSE,"Divisioner";"Aggregering",#N/A,FALSE,"Divisioner";"Aar",#N/A,FALSE,"Norge div. (gl)";"Kvartal",#N/A,FALSE,"Norge div. (gl)";"Samling",#N/A,FALSE,"Norge div. (gl)"}</definedName>
    <definedName name="hyjk" localSheetId="22" hidden="1">{"Aar",#N/A,FALSE,"Divisioner";"Kvartaler",#N/A,FALSE,"Divisioner";"Aggregering",#N/A,FALSE,"Divisioner";"Aar",#N/A,FALSE,"Norge div. (gl)";"Kvartal",#N/A,FALSE,"Norge div. (gl)";"Samling",#N/A,FALSE,"Norge div. (gl)"}</definedName>
    <definedName name="hyjk" localSheetId="10" hidden="1">{"Aar",#N/A,FALSE,"Divisioner";"Kvartaler",#N/A,FALSE,"Divisioner";"Aggregering",#N/A,FALSE,"Divisioner";"Aar",#N/A,FALSE,"Norge div. (gl)";"Kvartal",#N/A,FALSE,"Norge div. (gl)";"Samling",#N/A,FALSE,"Norge div. (gl)"}</definedName>
    <definedName name="hyjk" localSheetId="30" hidden="1">{"Aar",#N/A,FALSE,"Divisioner";"Kvartaler",#N/A,FALSE,"Divisioner";"Aggregering",#N/A,FALSE,"Divisioner";"Aar",#N/A,FALSE,"Norge div. (gl)";"Kvartal",#N/A,FALSE,"Norge div. (gl)";"Samling",#N/A,FALSE,"Norge div. (gl)"}</definedName>
    <definedName name="hyjk" localSheetId="0" hidden="1">{"Aar",#N/A,FALSE,"Divisioner";"Kvartaler",#N/A,FALSE,"Divisioner";"Aggregering",#N/A,FALSE,"Divisioner";"Aar",#N/A,FALSE,"Norge div. (gl)";"Kvartal",#N/A,FALSE,"Norge div. (gl)";"Samling",#N/A,FALSE,"Norge div. (gl)"}</definedName>
    <definedName name="hyjk" localSheetId="3" hidden="1">{"Aar",#N/A,FALSE,"Divisioner";"Kvartaler",#N/A,FALSE,"Divisioner";"Aggregering",#N/A,FALSE,"Divisioner";"Aar",#N/A,FALSE,"Norge div. (gl)";"Kvartal",#N/A,FALSE,"Norge div. (gl)";"Samling",#N/A,FALSE,"Norge div. (gl)"}</definedName>
    <definedName name="hyjk" localSheetId="4" hidden="1">{"Aar",#N/A,FALSE,"Divisioner";"Kvartaler",#N/A,FALSE,"Divisioner";"Aggregering",#N/A,FALSE,"Divisioner";"Aar",#N/A,FALSE,"Norge div. (gl)";"Kvartal",#N/A,FALSE,"Norge div. (gl)";"Samling",#N/A,FALSE,"Norge div. (gl)"}</definedName>
    <definedName name="hyjk" localSheetId="28" hidden="1">{"Aar",#N/A,FALSE,"Divisioner";"Kvartaler",#N/A,FALSE,"Divisioner";"Aggregering",#N/A,FALSE,"Divisioner";"Aar",#N/A,FALSE,"Norge div. (gl)";"Kvartal",#N/A,FALSE,"Norge div. (gl)";"Samling",#N/A,FALSE,"Norge div. (gl)"}</definedName>
    <definedName name="hyjk" localSheetId="33" hidden="1">{"Aar",#N/A,FALSE,"Divisioner";"Kvartaler",#N/A,FALSE,"Divisioner";"Aggregering",#N/A,FALSE,"Divisioner";"Aar",#N/A,FALSE,"Norge div. (gl)";"Kvartal",#N/A,FALSE,"Norge div. (gl)";"Samling",#N/A,FALSE,"Norge div. (gl)"}</definedName>
    <definedName name="hyjk" localSheetId="32" hidden="1">{"Aar",#N/A,FALSE,"Divisioner";"Kvartaler",#N/A,FALSE,"Divisioner";"Aggregering",#N/A,FALSE,"Divisioner";"Aar",#N/A,FALSE,"Norge div. (gl)";"Kvartal",#N/A,FALSE,"Norge div. (gl)";"Samling",#N/A,FALSE,"Norge div. (gl)"}</definedName>
    <definedName name="hyjk" localSheetId="7" hidden="1">{"Aar",#N/A,FALSE,"Divisioner";"Kvartaler",#N/A,FALSE,"Divisioner";"Aggregering",#N/A,FALSE,"Divisioner";"Aar",#N/A,FALSE,"Norge div. (gl)";"Kvartal",#N/A,FALSE,"Norge div. (gl)";"Samling",#N/A,FALSE,"Norge div. (gl)"}</definedName>
    <definedName name="hyjk" localSheetId="29" hidden="1">{"Aar",#N/A,FALSE,"Divisioner";"Kvartaler",#N/A,FALSE,"Divisioner";"Aggregering",#N/A,FALSE,"Divisioner";"Aar",#N/A,FALSE,"Norge div. (gl)";"Kvartal",#N/A,FALSE,"Norge div. (gl)";"Samling",#N/A,FALSE,"Norge div. (gl)"}</definedName>
    <definedName name="hyjk" localSheetId="1" hidden="1">{"Aar",#N/A,FALSE,"Divisioner";"Kvartaler",#N/A,FALSE,"Divisioner";"Aggregering",#N/A,FALSE,"Divisioner";"Aar",#N/A,FALSE,"Norge div. (gl)";"Kvartal",#N/A,FALSE,"Norge div. (gl)";"Samling",#N/A,FALSE,"Norge div. (gl)"}</definedName>
    <definedName name="hyjk" localSheetId="31" hidden="1">{"Aar",#N/A,FALSE,"Divisioner";"Kvartaler",#N/A,FALSE,"Divisioner";"Aggregering",#N/A,FALSE,"Divisioner";"Aar",#N/A,FALSE,"Norge div. (gl)";"Kvartal",#N/A,FALSE,"Norge div. (gl)";"Samling",#N/A,FALSE,"Norge div. (gl)"}</definedName>
    <definedName name="hyjk" hidden="1">{"Aar",#N/A,FALSE,"Divisioner";"Kvartaler",#N/A,FALSE,"Divisioner";"Aggregering",#N/A,FALSE,"Divisioner";"Aar",#N/A,FALSE,"Norge div. (gl)";"Kvartal",#N/A,FALSE,"Norge div. (gl)";"Samling",#N/A,FALSE,"Norge div. (gl)"}</definedName>
    <definedName name="informe" localSheetId="12" hidden="1">{"ANAR",#N/A,FALSE,"Dist total";"MARGEN",#N/A,FALSE,"Dist total";"COMENTARIO",#N/A,FALSE,"Ficha CODICE";"CONSEJO",#N/A,FALSE,"Dist p0";"uno",#N/A,FALSE,"Dist total"}</definedName>
    <definedName name="informe" localSheetId="18" hidden="1">{"ANAR",#N/A,FALSE,"Dist total";"MARGEN",#N/A,FALSE,"Dist total";"COMENTARIO",#N/A,FALSE,"Ficha CODICE";"CONSEJO",#N/A,FALSE,"Dist p0";"uno",#N/A,FALSE,"Dist total"}</definedName>
    <definedName name="informe" localSheetId="19" hidden="1">{"ANAR",#N/A,FALSE,"Dist total";"MARGEN",#N/A,FALSE,"Dist total";"COMENTARIO",#N/A,FALSE,"Ficha CODICE";"CONSEJO",#N/A,FALSE,"Dist p0";"uno",#N/A,FALSE,"Dist total"}</definedName>
    <definedName name="informe" localSheetId="17" hidden="1">{"ANAR",#N/A,FALSE,"Dist total";"MARGEN",#N/A,FALSE,"Dist total";"COMENTARIO",#N/A,FALSE,"Ficha CODICE";"CONSEJO",#N/A,FALSE,"Dist p0";"uno",#N/A,FALSE,"Dist total"}</definedName>
    <definedName name="informe" localSheetId="22" hidden="1">{"ANAR",#N/A,FALSE,"Dist total";"MARGEN",#N/A,FALSE,"Dist total";"COMENTARIO",#N/A,FALSE,"Ficha CODICE";"CONSEJO",#N/A,FALSE,"Dist p0";"uno",#N/A,FALSE,"Dist total"}</definedName>
    <definedName name="informe" localSheetId="10" hidden="1">{"ANAR",#N/A,FALSE,"Dist total";"MARGEN",#N/A,FALSE,"Dist total";"COMENTARIO",#N/A,FALSE,"Ficha CODICE";"CONSEJO",#N/A,FALSE,"Dist p0";"uno",#N/A,FALSE,"Dist total"}</definedName>
    <definedName name="informe" localSheetId="30" hidden="1">{"ANAR",#N/A,FALSE,"Dist total";"MARGEN",#N/A,FALSE,"Dist total";"COMENTARIO",#N/A,FALSE,"Ficha CODICE";"CONSEJO",#N/A,FALSE,"Dist p0";"uno",#N/A,FALSE,"Dist total"}</definedName>
    <definedName name="informe" localSheetId="0" hidden="1">{"ANAR",#N/A,FALSE,"Dist total";"MARGEN",#N/A,FALSE,"Dist total";"COMENTARIO",#N/A,FALSE,"Ficha CODICE";"CONSEJO",#N/A,FALSE,"Dist p0";"uno",#N/A,FALSE,"Dist total"}</definedName>
    <definedName name="informe" localSheetId="3" hidden="1">{"ANAR",#N/A,FALSE,"Dist total";"MARGEN",#N/A,FALSE,"Dist total";"COMENTARIO",#N/A,FALSE,"Ficha CODICE";"CONSEJO",#N/A,FALSE,"Dist p0";"uno",#N/A,FALSE,"Dist total"}</definedName>
    <definedName name="informe" localSheetId="4" hidden="1">{"ANAR",#N/A,FALSE,"Dist total";"MARGEN",#N/A,FALSE,"Dist total";"COMENTARIO",#N/A,FALSE,"Ficha CODICE";"CONSEJO",#N/A,FALSE,"Dist p0";"uno",#N/A,FALSE,"Dist total"}</definedName>
    <definedName name="informe" localSheetId="28" hidden="1">{"ANAR",#N/A,FALSE,"Dist total";"MARGEN",#N/A,FALSE,"Dist total";"COMENTARIO",#N/A,FALSE,"Ficha CODICE";"CONSEJO",#N/A,FALSE,"Dist p0";"uno",#N/A,FALSE,"Dist total"}</definedName>
    <definedName name="informe" localSheetId="33" hidden="1">{"ANAR",#N/A,FALSE,"Dist total";"MARGEN",#N/A,FALSE,"Dist total";"COMENTARIO",#N/A,FALSE,"Ficha CODICE";"CONSEJO",#N/A,FALSE,"Dist p0";"uno",#N/A,FALSE,"Dist total"}</definedName>
    <definedName name="informe" localSheetId="32" hidden="1">{"ANAR",#N/A,FALSE,"Dist total";"MARGEN",#N/A,FALSE,"Dist total";"COMENTARIO",#N/A,FALSE,"Ficha CODICE";"CONSEJO",#N/A,FALSE,"Dist p0";"uno",#N/A,FALSE,"Dist total"}</definedName>
    <definedName name="informe" localSheetId="7" hidden="1">{"ANAR",#N/A,FALSE,"Dist total";"MARGEN",#N/A,FALSE,"Dist total";"COMENTARIO",#N/A,FALSE,"Ficha CODICE";"CONSEJO",#N/A,FALSE,"Dist p0";"uno",#N/A,FALSE,"Dist total"}</definedName>
    <definedName name="informe" localSheetId="29" hidden="1">{"ANAR",#N/A,FALSE,"Dist total";"MARGEN",#N/A,FALSE,"Dist total";"COMENTARIO",#N/A,FALSE,"Ficha CODICE";"CONSEJO",#N/A,FALSE,"Dist p0";"uno",#N/A,FALSE,"Dist total"}</definedName>
    <definedName name="informe" localSheetId="1" hidden="1">{"ANAR",#N/A,FALSE,"Dist total";"MARGEN",#N/A,FALSE,"Dist total";"COMENTARIO",#N/A,FALSE,"Ficha CODICE";"CONSEJO",#N/A,FALSE,"Dist p0";"uno",#N/A,FALSE,"Dist total"}</definedName>
    <definedName name="informe" localSheetId="31" hidden="1">{"ANAR",#N/A,FALSE,"Dist total";"MARGEN",#N/A,FALSE,"Dist total";"COMENTARIO",#N/A,FALSE,"Ficha CODICE";"CONSEJO",#N/A,FALSE,"Dist p0";"uno",#N/A,FALSE,"Dist total"}</definedName>
    <definedName name="informe" hidden="1">{"ANAR",#N/A,FALSE,"Dist total";"MARGEN",#N/A,FALSE,"Dist total";"COMENTARIO",#N/A,FALSE,"Ficha CODICE";"CONSEJO",#N/A,FALSE,"Dist p0";"uno",#N/A,FALSE,"Dist total"}</definedName>
    <definedName name="ingrid" localSheetId="12" hidden="1">{"Side 1",#N/A,FALSE,"Hovedark";"Side 2",#N/A,FALSE,"Hovedark";"Side 3",#N/A,FALSE,"Hovedark"}</definedName>
    <definedName name="ingrid" localSheetId="18" hidden="1">{"Side 1",#N/A,FALSE,"Hovedark";"Side 2",#N/A,FALSE,"Hovedark";"Side 3",#N/A,FALSE,"Hovedark"}</definedName>
    <definedName name="ingrid" localSheetId="19" hidden="1">{"Side 1",#N/A,FALSE,"Hovedark";"Side 2",#N/A,FALSE,"Hovedark";"Side 3",#N/A,FALSE,"Hovedark"}</definedName>
    <definedName name="ingrid" localSheetId="17" hidden="1">{"Side 1",#N/A,FALSE,"Hovedark";"Side 2",#N/A,FALSE,"Hovedark";"Side 3",#N/A,FALSE,"Hovedark"}</definedName>
    <definedName name="ingrid" localSheetId="22" hidden="1">{"Side 1",#N/A,FALSE,"Hovedark";"Side 2",#N/A,FALSE,"Hovedark";"Side 3",#N/A,FALSE,"Hovedark"}</definedName>
    <definedName name="ingrid" localSheetId="10" hidden="1">{"Side 1",#N/A,FALSE,"Hovedark";"Side 2",#N/A,FALSE,"Hovedark";"Side 3",#N/A,FALSE,"Hovedark"}</definedName>
    <definedName name="ingrid" localSheetId="30" hidden="1">{"Side 1",#N/A,FALSE,"Hovedark";"Side 2",#N/A,FALSE,"Hovedark";"Side 3",#N/A,FALSE,"Hovedark"}</definedName>
    <definedName name="ingrid" localSheetId="0" hidden="1">{"Side 1",#N/A,FALSE,"Hovedark";"Side 2",#N/A,FALSE,"Hovedark";"Side 3",#N/A,FALSE,"Hovedark"}</definedName>
    <definedName name="ingrid" localSheetId="3" hidden="1">{"Side 1",#N/A,FALSE,"Hovedark";"Side 2",#N/A,FALSE,"Hovedark";"Side 3",#N/A,FALSE,"Hovedark"}</definedName>
    <definedName name="ingrid" localSheetId="4" hidden="1">{"Side 1",#N/A,FALSE,"Hovedark";"Side 2",#N/A,FALSE,"Hovedark";"Side 3",#N/A,FALSE,"Hovedark"}</definedName>
    <definedName name="ingrid" localSheetId="28" hidden="1">{"Side 1",#N/A,FALSE,"Hovedark";"Side 2",#N/A,FALSE,"Hovedark";"Side 3",#N/A,FALSE,"Hovedark"}</definedName>
    <definedName name="ingrid" localSheetId="33" hidden="1">{"Side 1",#N/A,FALSE,"Hovedark";"Side 2",#N/A,FALSE,"Hovedark";"Side 3",#N/A,FALSE,"Hovedark"}</definedName>
    <definedName name="ingrid" localSheetId="32" hidden="1">{"Side 1",#N/A,FALSE,"Hovedark";"Side 2",#N/A,FALSE,"Hovedark";"Side 3",#N/A,FALSE,"Hovedark"}</definedName>
    <definedName name="ingrid" localSheetId="7" hidden="1">{"Side 1",#N/A,FALSE,"Hovedark";"Side 2",#N/A,FALSE,"Hovedark";"Side 3",#N/A,FALSE,"Hovedark"}</definedName>
    <definedName name="ingrid" localSheetId="29" hidden="1">{"Side 1",#N/A,FALSE,"Hovedark";"Side 2",#N/A,FALSE,"Hovedark";"Side 3",#N/A,FALSE,"Hovedark"}</definedName>
    <definedName name="ingrid" localSheetId="1" hidden="1">{"Side 1",#N/A,FALSE,"Hovedark";"Side 2",#N/A,FALSE,"Hovedark";"Side 3",#N/A,FALSE,"Hovedark"}</definedName>
    <definedName name="ingrid" localSheetId="31" hidden="1">{"Side 1",#N/A,FALSE,"Hovedark";"Side 2",#N/A,FALSE,"Hovedark";"Side 3",#N/A,FALSE,"Hovedark"}</definedName>
    <definedName name="ingrid" hidden="1">{"Side 1",#N/A,FALSE,"Hovedark";"Side 2",#N/A,FALSE,"Hovedark";"Side 3",#N/A,FALSE,"Hovedark"}</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INT" hidden="1">"c373"</definedName>
    <definedName name="IQ_EBITDA_MARGIN" hidden="1">"c372"</definedName>
    <definedName name="IQ_EBITDA_OVER_TOTAL_IE" hidden="1">"c373"</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Q_1YR" hidden="1">"c1641"</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MACHINERY" hidden="1">"c711"</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UTI" hidden="1">"c1125"</definedName>
    <definedName name="IQ_REVENUE" hidden="1">"c1122"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"c83"</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Z_SCORE" hidden="1">"c1339"</definedName>
    <definedName name="IsColHidden" hidden="1">FALSE</definedName>
    <definedName name="IsLTMColHidden" hidden="1">FALSE</definedName>
    <definedName name="ITEM" localSheetId="7">#REF!</definedName>
    <definedName name="jjj" localSheetId="12" hidden="1">{"IS",#N/A,FALSE,"IS";"RPTIS",#N/A,FALSE,"RPTIS";"STATS",#N/A,FALSE,"STATS";"CELL",#N/A,FALSE,"CELL";"BS",#N/A,FALSE,"BS"}</definedName>
    <definedName name="jjj" localSheetId="18" hidden="1">{"IS",#N/A,FALSE,"IS";"RPTIS",#N/A,FALSE,"RPTIS";"STATS",#N/A,FALSE,"STATS";"CELL",#N/A,FALSE,"CELL";"BS",#N/A,FALSE,"BS"}</definedName>
    <definedName name="jjj" localSheetId="19" hidden="1">{"IS",#N/A,FALSE,"IS";"RPTIS",#N/A,FALSE,"RPTIS";"STATS",#N/A,FALSE,"STATS";"CELL",#N/A,FALSE,"CELL";"BS",#N/A,FALSE,"BS"}</definedName>
    <definedName name="jjj" localSheetId="17" hidden="1">{"IS",#N/A,FALSE,"IS";"RPTIS",#N/A,FALSE,"RPTIS";"STATS",#N/A,FALSE,"STATS";"CELL",#N/A,FALSE,"CELL";"BS",#N/A,FALSE,"BS"}</definedName>
    <definedName name="jjj" localSheetId="22" hidden="1">{"IS",#N/A,FALSE,"IS";"RPTIS",#N/A,FALSE,"RPTIS";"STATS",#N/A,FALSE,"STATS";"CELL",#N/A,FALSE,"CELL";"BS",#N/A,FALSE,"BS"}</definedName>
    <definedName name="jjj" localSheetId="10" hidden="1">{"IS",#N/A,FALSE,"IS";"RPTIS",#N/A,FALSE,"RPTIS";"STATS",#N/A,FALSE,"STATS";"CELL",#N/A,FALSE,"CELL";"BS",#N/A,FALSE,"BS"}</definedName>
    <definedName name="jjj" localSheetId="30" hidden="1">{"IS",#N/A,FALSE,"IS";"RPTIS",#N/A,FALSE,"RPTIS";"STATS",#N/A,FALSE,"STATS";"CELL",#N/A,FALSE,"CELL";"BS",#N/A,FALSE,"BS"}</definedName>
    <definedName name="jjj" localSheetId="0" hidden="1">{"IS",#N/A,FALSE,"IS";"RPTIS",#N/A,FALSE,"RPTIS";"STATS",#N/A,FALSE,"STATS";"CELL",#N/A,FALSE,"CELL";"BS",#N/A,FALSE,"BS"}</definedName>
    <definedName name="jjj" localSheetId="3" hidden="1">{"IS",#N/A,FALSE,"IS";"RPTIS",#N/A,FALSE,"RPTIS";"STATS",#N/A,FALSE,"STATS";"CELL",#N/A,FALSE,"CELL";"BS",#N/A,FALSE,"BS"}</definedName>
    <definedName name="jjj" localSheetId="4" hidden="1">{"IS",#N/A,FALSE,"IS";"RPTIS",#N/A,FALSE,"RPTIS";"STATS",#N/A,FALSE,"STATS";"CELL",#N/A,FALSE,"CELL";"BS",#N/A,FALSE,"BS"}</definedName>
    <definedName name="jjj" localSheetId="28" hidden="1">{"IS",#N/A,FALSE,"IS";"RPTIS",#N/A,FALSE,"RPTIS";"STATS",#N/A,FALSE,"STATS";"CELL",#N/A,FALSE,"CELL";"BS",#N/A,FALSE,"BS"}</definedName>
    <definedName name="jjj" localSheetId="33" hidden="1">{"IS",#N/A,FALSE,"IS";"RPTIS",#N/A,FALSE,"RPTIS";"STATS",#N/A,FALSE,"STATS";"CELL",#N/A,FALSE,"CELL";"BS",#N/A,FALSE,"BS"}</definedName>
    <definedName name="jjj" localSheetId="32" hidden="1">{"IS",#N/A,FALSE,"IS";"RPTIS",#N/A,FALSE,"RPTIS";"STATS",#N/A,FALSE,"STATS";"CELL",#N/A,FALSE,"CELL";"BS",#N/A,FALSE,"BS"}</definedName>
    <definedName name="jjj" localSheetId="7" hidden="1">{"IS",#N/A,FALSE,"IS";"RPTIS",#N/A,FALSE,"RPTIS";"STATS",#N/A,FALSE,"STATS";"CELL",#N/A,FALSE,"CELL";"BS",#N/A,FALSE,"BS"}</definedName>
    <definedName name="jjj" localSheetId="29" hidden="1">{"IS",#N/A,FALSE,"IS";"RPTIS",#N/A,FALSE,"RPTIS";"STATS",#N/A,FALSE,"STATS";"CELL",#N/A,FALSE,"CELL";"BS",#N/A,FALSE,"BS"}</definedName>
    <definedName name="jjj" localSheetId="1" hidden="1">{"IS",#N/A,FALSE,"IS";"RPTIS",#N/A,FALSE,"RPTIS";"STATS",#N/A,FALSE,"STATS";"CELL",#N/A,FALSE,"CELL";"BS",#N/A,FALSE,"BS"}</definedName>
    <definedName name="jjj" localSheetId="31" hidden="1">{"IS",#N/A,FALSE,"IS";"RPTIS",#N/A,FALSE,"RPTIS";"STATS",#N/A,FALSE,"STATS";"CELL",#N/A,FALSE,"CELL";"BS",#N/A,FALSE,"BS"}</definedName>
    <definedName name="jjj" hidden="1">{"IS",#N/A,FALSE,"IS";"RPTIS",#N/A,FALSE,"RPTIS";"STATS",#N/A,FALSE,"STATS";"CELL",#N/A,FALSE,"CELL";"BS",#N/A,FALSE,"BS"}</definedName>
    <definedName name="jjjj"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jjj"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jp" localSheetId="12" hidden="1">{"uno",#N/A,FALSE,"Dist total";"COMENTARIO",#N/A,FALSE,"Ficha CODICE"}</definedName>
    <definedName name="jp" localSheetId="18" hidden="1">{"uno",#N/A,FALSE,"Dist total";"COMENTARIO",#N/A,FALSE,"Ficha CODICE"}</definedName>
    <definedName name="jp" localSheetId="19" hidden="1">{"uno",#N/A,FALSE,"Dist total";"COMENTARIO",#N/A,FALSE,"Ficha CODICE"}</definedName>
    <definedName name="jp" localSheetId="17" hidden="1">{"uno",#N/A,FALSE,"Dist total";"COMENTARIO",#N/A,FALSE,"Ficha CODICE"}</definedName>
    <definedName name="jp" localSheetId="22" hidden="1">{"uno",#N/A,FALSE,"Dist total";"COMENTARIO",#N/A,FALSE,"Ficha CODICE"}</definedName>
    <definedName name="jp" localSheetId="10" hidden="1">{"uno",#N/A,FALSE,"Dist total";"COMENTARIO",#N/A,FALSE,"Ficha CODICE"}</definedName>
    <definedName name="jp" localSheetId="30" hidden="1">{"uno",#N/A,FALSE,"Dist total";"COMENTARIO",#N/A,FALSE,"Ficha CODICE"}</definedName>
    <definedName name="jp" localSheetId="0" hidden="1">{"uno",#N/A,FALSE,"Dist total";"COMENTARIO",#N/A,FALSE,"Ficha CODICE"}</definedName>
    <definedName name="jp" localSheetId="3" hidden="1">{"uno",#N/A,FALSE,"Dist total";"COMENTARIO",#N/A,FALSE,"Ficha CODICE"}</definedName>
    <definedName name="jp" localSheetId="4" hidden="1">{"uno",#N/A,FALSE,"Dist total";"COMENTARIO",#N/A,FALSE,"Ficha CODICE"}</definedName>
    <definedName name="jp" localSheetId="28" hidden="1">{"uno",#N/A,FALSE,"Dist total";"COMENTARIO",#N/A,FALSE,"Ficha CODICE"}</definedName>
    <definedName name="jp" localSheetId="33" hidden="1">{"uno",#N/A,FALSE,"Dist total";"COMENTARIO",#N/A,FALSE,"Ficha CODICE"}</definedName>
    <definedName name="jp" localSheetId="32" hidden="1">{"uno",#N/A,FALSE,"Dist total";"COMENTARIO",#N/A,FALSE,"Ficha CODICE"}</definedName>
    <definedName name="jp" localSheetId="7" hidden="1">{"uno",#N/A,FALSE,"Dist total";"COMENTARIO",#N/A,FALSE,"Ficha CODICE"}</definedName>
    <definedName name="jp" localSheetId="29" hidden="1">{"uno",#N/A,FALSE,"Dist total";"COMENTARIO",#N/A,FALSE,"Ficha CODICE"}</definedName>
    <definedName name="jp" localSheetId="1" hidden="1">{"uno",#N/A,FALSE,"Dist total";"COMENTARIO",#N/A,FALSE,"Ficha CODICE"}</definedName>
    <definedName name="jp" localSheetId="31" hidden="1">{"uno",#N/A,FALSE,"Dist total";"COMENTARIO",#N/A,FALSE,"Ficha CODICE"}</definedName>
    <definedName name="jp" hidden="1">{"uno",#N/A,FALSE,"Dist total";"COMENTARIO",#N/A,FALSE,"Ficha CODICE"}</definedName>
    <definedName name="kkkk" localSheetId="12" hidden="1">{"coverall",#N/A,FALSE,"Definitions";"cover1",#N/A,FALSE,"Definitions";"cover2",#N/A,FALSE,"Definitions";"cover3",#N/A,FALSE,"Definitions";"cover4",#N/A,FALSE,"Definitions";"cover5",#N/A,FALSE,"Definitions";"blank",#N/A,FALSE,"Definitions"}</definedName>
    <definedName name="kkkk" localSheetId="18" hidden="1">{"coverall",#N/A,FALSE,"Definitions";"cover1",#N/A,FALSE,"Definitions";"cover2",#N/A,FALSE,"Definitions";"cover3",#N/A,FALSE,"Definitions";"cover4",#N/A,FALSE,"Definitions";"cover5",#N/A,FALSE,"Definitions";"blank",#N/A,FALSE,"Definitions"}</definedName>
    <definedName name="kkkk" localSheetId="19" hidden="1">{"coverall",#N/A,FALSE,"Definitions";"cover1",#N/A,FALSE,"Definitions";"cover2",#N/A,FALSE,"Definitions";"cover3",#N/A,FALSE,"Definitions";"cover4",#N/A,FALSE,"Definitions";"cover5",#N/A,FALSE,"Definitions";"blank",#N/A,FALSE,"Definitions"}</definedName>
    <definedName name="kkkk" localSheetId="17" hidden="1">{"coverall",#N/A,FALSE,"Definitions";"cover1",#N/A,FALSE,"Definitions";"cover2",#N/A,FALSE,"Definitions";"cover3",#N/A,FALSE,"Definitions";"cover4",#N/A,FALSE,"Definitions";"cover5",#N/A,FALSE,"Definitions";"blank",#N/A,FALSE,"Definitions"}</definedName>
    <definedName name="kkkk" localSheetId="22" hidden="1">{"coverall",#N/A,FALSE,"Definitions";"cover1",#N/A,FALSE,"Definitions";"cover2",#N/A,FALSE,"Definitions";"cover3",#N/A,FALSE,"Definitions";"cover4",#N/A,FALSE,"Definitions";"cover5",#N/A,FALSE,"Definitions";"blank",#N/A,FALSE,"Definitions"}</definedName>
    <definedName name="kkkk" localSheetId="10" hidden="1">{"coverall",#N/A,FALSE,"Definitions";"cover1",#N/A,FALSE,"Definitions";"cover2",#N/A,FALSE,"Definitions";"cover3",#N/A,FALSE,"Definitions";"cover4",#N/A,FALSE,"Definitions";"cover5",#N/A,FALSE,"Definitions";"blank",#N/A,FALSE,"Definitions"}</definedName>
    <definedName name="kkkk" localSheetId="30" hidden="1">{"coverall",#N/A,FALSE,"Definitions";"cover1",#N/A,FALSE,"Definitions";"cover2",#N/A,FALSE,"Definitions";"cover3",#N/A,FALSE,"Definitions";"cover4",#N/A,FALSE,"Definitions";"cover5",#N/A,FALSE,"Definitions";"blank",#N/A,FALSE,"Definitions"}</definedName>
    <definedName name="kkkk" localSheetId="0" hidden="1">{"coverall",#N/A,FALSE,"Definitions";"cover1",#N/A,FALSE,"Definitions";"cover2",#N/A,FALSE,"Definitions";"cover3",#N/A,FALSE,"Definitions";"cover4",#N/A,FALSE,"Definitions";"cover5",#N/A,FALSE,"Definitions";"blank",#N/A,FALSE,"Definitions"}</definedName>
    <definedName name="kkkk" localSheetId="3" hidden="1">{"coverall",#N/A,FALSE,"Definitions";"cover1",#N/A,FALSE,"Definitions";"cover2",#N/A,FALSE,"Definitions";"cover3",#N/A,FALSE,"Definitions";"cover4",#N/A,FALSE,"Definitions";"cover5",#N/A,FALSE,"Definitions";"blank",#N/A,FALSE,"Definitions"}</definedName>
    <definedName name="kkkk" localSheetId="4" hidden="1">{"coverall",#N/A,FALSE,"Definitions";"cover1",#N/A,FALSE,"Definitions";"cover2",#N/A,FALSE,"Definitions";"cover3",#N/A,FALSE,"Definitions";"cover4",#N/A,FALSE,"Definitions";"cover5",#N/A,FALSE,"Definitions";"blank",#N/A,FALSE,"Definitions"}</definedName>
    <definedName name="kkkk" localSheetId="28" hidden="1">{"coverall",#N/A,FALSE,"Definitions";"cover1",#N/A,FALSE,"Definitions";"cover2",#N/A,FALSE,"Definitions";"cover3",#N/A,FALSE,"Definitions";"cover4",#N/A,FALSE,"Definitions";"cover5",#N/A,FALSE,"Definitions";"blank",#N/A,FALSE,"Definitions"}</definedName>
    <definedName name="kkkk" localSheetId="33" hidden="1">{"coverall",#N/A,FALSE,"Definitions";"cover1",#N/A,FALSE,"Definitions";"cover2",#N/A,FALSE,"Definitions";"cover3",#N/A,FALSE,"Definitions";"cover4",#N/A,FALSE,"Definitions";"cover5",#N/A,FALSE,"Definitions";"blank",#N/A,FALSE,"Definitions"}</definedName>
    <definedName name="kkkk" localSheetId="32" hidden="1">{"coverall",#N/A,FALSE,"Definitions";"cover1",#N/A,FALSE,"Definitions";"cover2",#N/A,FALSE,"Definitions";"cover3",#N/A,FALSE,"Definitions";"cover4",#N/A,FALSE,"Definitions";"cover5",#N/A,FALSE,"Definitions";"blank",#N/A,FALSE,"Definitions"}</definedName>
    <definedName name="kkkk" localSheetId="7" hidden="1">{"coverall",#N/A,FALSE,"Definitions";"cover1",#N/A,FALSE,"Definitions";"cover2",#N/A,FALSE,"Definitions";"cover3",#N/A,FALSE,"Definitions";"cover4",#N/A,FALSE,"Definitions";"cover5",#N/A,FALSE,"Definitions";"blank",#N/A,FALSE,"Definitions"}</definedName>
    <definedName name="kkkk" localSheetId="29" hidden="1">{"coverall",#N/A,FALSE,"Definitions";"cover1",#N/A,FALSE,"Definitions";"cover2",#N/A,FALSE,"Definitions";"cover3",#N/A,FALSE,"Definitions";"cover4",#N/A,FALSE,"Definitions";"cover5",#N/A,FALSE,"Definitions";"blank",#N/A,FALSE,"Definitions"}</definedName>
    <definedName name="kkkk" localSheetId="1" hidden="1">{"coverall",#N/A,FALSE,"Definitions";"cover1",#N/A,FALSE,"Definitions";"cover2",#N/A,FALSE,"Definitions";"cover3",#N/A,FALSE,"Definitions";"cover4",#N/A,FALSE,"Definitions";"cover5",#N/A,FALSE,"Definitions";"blank",#N/A,FALSE,"Definitions"}</definedName>
    <definedName name="kkkk" localSheetId="31" hidden="1">{"coverall",#N/A,FALSE,"Definitions";"cover1",#N/A,FALSE,"Definitions";"cover2",#N/A,FALSE,"Definitions";"cover3",#N/A,FALSE,"Definitions";"cover4",#N/A,FALSE,"Definitions";"cover5",#N/A,FALSE,"Definitions";"blank",#N/A,FALSE,"Definitions"}</definedName>
    <definedName name="kkkk" hidden="1">{"coverall",#N/A,FALSE,"Definitions";"cover1",#N/A,FALSE,"Definitions";"cover2",#N/A,FALSE,"Definitions";"cover3",#N/A,FALSE,"Definitions";"cover4",#N/A,FALSE,"Definitions";"cover5",#N/A,FALSE,"Definitions";"blank",#N/A,FALSE,"Definitions"}</definedName>
    <definedName name="ListOffset" hidden="1">1</definedName>
    <definedName name="liyugt" localSheetId="12" hidden="1">{"Side 1",#N/A,FALSE,"Hovedark";"Valuation",#N/A,FALSE,"Valuation";"Side 2",#N/A,FALSE,"Hovedark";"Cash Flow",#N/A,FALSE,"Hovedark";"Bidrag",#N/A,FALSE,"Bidrag"}</definedName>
    <definedName name="liyugt" localSheetId="18" hidden="1">{"Side 1",#N/A,FALSE,"Hovedark";"Valuation",#N/A,FALSE,"Valuation";"Side 2",#N/A,FALSE,"Hovedark";"Cash Flow",#N/A,FALSE,"Hovedark";"Bidrag",#N/A,FALSE,"Bidrag"}</definedName>
    <definedName name="liyugt" localSheetId="19" hidden="1">{"Side 1",#N/A,FALSE,"Hovedark";"Valuation",#N/A,FALSE,"Valuation";"Side 2",#N/A,FALSE,"Hovedark";"Cash Flow",#N/A,FALSE,"Hovedark";"Bidrag",#N/A,FALSE,"Bidrag"}</definedName>
    <definedName name="liyugt" localSheetId="17" hidden="1">{"Side 1",#N/A,FALSE,"Hovedark";"Valuation",#N/A,FALSE,"Valuation";"Side 2",#N/A,FALSE,"Hovedark";"Cash Flow",#N/A,FALSE,"Hovedark";"Bidrag",#N/A,FALSE,"Bidrag"}</definedName>
    <definedName name="liyugt" localSheetId="22" hidden="1">{"Side 1",#N/A,FALSE,"Hovedark";"Valuation",#N/A,FALSE,"Valuation";"Side 2",#N/A,FALSE,"Hovedark";"Cash Flow",#N/A,FALSE,"Hovedark";"Bidrag",#N/A,FALSE,"Bidrag"}</definedName>
    <definedName name="liyugt" localSheetId="10" hidden="1">{"Side 1",#N/A,FALSE,"Hovedark";"Valuation",#N/A,FALSE,"Valuation";"Side 2",#N/A,FALSE,"Hovedark";"Cash Flow",#N/A,FALSE,"Hovedark";"Bidrag",#N/A,FALSE,"Bidrag"}</definedName>
    <definedName name="liyugt" localSheetId="30" hidden="1">{"Side 1",#N/A,FALSE,"Hovedark";"Valuation",#N/A,FALSE,"Valuation";"Side 2",#N/A,FALSE,"Hovedark";"Cash Flow",#N/A,FALSE,"Hovedark";"Bidrag",#N/A,FALSE,"Bidrag"}</definedName>
    <definedName name="liyugt" localSheetId="0" hidden="1">{"Side 1",#N/A,FALSE,"Hovedark";"Valuation",#N/A,FALSE,"Valuation";"Side 2",#N/A,FALSE,"Hovedark";"Cash Flow",#N/A,FALSE,"Hovedark";"Bidrag",#N/A,FALSE,"Bidrag"}</definedName>
    <definedName name="liyugt" localSheetId="3" hidden="1">{"Side 1",#N/A,FALSE,"Hovedark";"Valuation",#N/A,FALSE,"Valuation";"Side 2",#N/A,FALSE,"Hovedark";"Cash Flow",#N/A,FALSE,"Hovedark";"Bidrag",#N/A,FALSE,"Bidrag"}</definedName>
    <definedName name="liyugt" localSheetId="4" hidden="1">{"Side 1",#N/A,FALSE,"Hovedark";"Valuation",#N/A,FALSE,"Valuation";"Side 2",#N/A,FALSE,"Hovedark";"Cash Flow",#N/A,FALSE,"Hovedark";"Bidrag",#N/A,FALSE,"Bidrag"}</definedName>
    <definedName name="liyugt" localSheetId="28" hidden="1">{"Side 1",#N/A,FALSE,"Hovedark";"Valuation",#N/A,FALSE,"Valuation";"Side 2",#N/A,FALSE,"Hovedark";"Cash Flow",#N/A,FALSE,"Hovedark";"Bidrag",#N/A,FALSE,"Bidrag"}</definedName>
    <definedName name="liyugt" localSheetId="33" hidden="1">{"Side 1",#N/A,FALSE,"Hovedark";"Valuation",#N/A,FALSE,"Valuation";"Side 2",#N/A,FALSE,"Hovedark";"Cash Flow",#N/A,FALSE,"Hovedark";"Bidrag",#N/A,FALSE,"Bidrag"}</definedName>
    <definedName name="liyugt" localSheetId="32" hidden="1">{"Side 1",#N/A,FALSE,"Hovedark";"Valuation",#N/A,FALSE,"Valuation";"Side 2",#N/A,FALSE,"Hovedark";"Cash Flow",#N/A,FALSE,"Hovedark";"Bidrag",#N/A,FALSE,"Bidrag"}</definedName>
    <definedName name="liyugt" localSheetId="7" hidden="1">{"Side 1",#N/A,FALSE,"Hovedark";"Valuation",#N/A,FALSE,"Valuation";"Side 2",#N/A,FALSE,"Hovedark";"Cash Flow",#N/A,FALSE,"Hovedark";"Bidrag",#N/A,FALSE,"Bidrag"}</definedName>
    <definedName name="liyugt" localSheetId="29" hidden="1">{"Side 1",#N/A,FALSE,"Hovedark";"Valuation",#N/A,FALSE,"Valuation";"Side 2",#N/A,FALSE,"Hovedark";"Cash Flow",#N/A,FALSE,"Hovedark";"Bidrag",#N/A,FALSE,"Bidrag"}</definedName>
    <definedName name="liyugt" localSheetId="1" hidden="1">{"Side 1",#N/A,FALSE,"Hovedark";"Valuation",#N/A,FALSE,"Valuation";"Side 2",#N/A,FALSE,"Hovedark";"Cash Flow",#N/A,FALSE,"Hovedark";"Bidrag",#N/A,FALSE,"Bidrag"}</definedName>
    <definedName name="liyugt" localSheetId="31" hidden="1">{"Side 1",#N/A,FALSE,"Hovedark";"Valuation",#N/A,FALSE,"Valuation";"Side 2",#N/A,FALSE,"Hovedark";"Cash Flow",#N/A,FALSE,"Hovedark";"Bidrag",#N/A,FALSE,"Bidrag"}</definedName>
    <definedName name="liyugt" hidden="1">{"Side 1",#N/A,FALSE,"Hovedark";"Valuation",#N/A,FALSE,"Valuation";"Side 2",#N/A,FALSE,"Hovedark";"Cash Flow",#N/A,FALSE,"Hovedark";"Bidrag",#N/A,FALSE,"Bidrag"}</definedName>
    <definedName name="lllf" localSheetId="12" hidden="1">{#N/A,#N/A,FALSE,"ORIX CSC"}</definedName>
    <definedName name="lllf" localSheetId="18" hidden="1">{#N/A,#N/A,FALSE,"ORIX CSC"}</definedName>
    <definedName name="lllf" localSheetId="19" hidden="1">{#N/A,#N/A,FALSE,"ORIX CSC"}</definedName>
    <definedName name="lllf" localSheetId="17" hidden="1">{#N/A,#N/A,FALSE,"ORIX CSC"}</definedName>
    <definedName name="lllf" localSheetId="22" hidden="1">{#N/A,#N/A,FALSE,"ORIX CSC"}</definedName>
    <definedName name="lllf" localSheetId="10" hidden="1">{#N/A,#N/A,FALSE,"ORIX CSC"}</definedName>
    <definedName name="lllf" localSheetId="30" hidden="1">{#N/A,#N/A,FALSE,"ORIX CSC"}</definedName>
    <definedName name="lllf" localSheetId="0" hidden="1">{#N/A,#N/A,FALSE,"ORIX CSC"}</definedName>
    <definedName name="lllf" localSheetId="3" hidden="1">{#N/A,#N/A,FALSE,"ORIX CSC"}</definedName>
    <definedName name="lllf" localSheetId="4" hidden="1">{#N/A,#N/A,FALSE,"ORIX CSC"}</definedName>
    <definedName name="lllf" localSheetId="28" hidden="1">{#N/A,#N/A,FALSE,"ORIX CSC"}</definedName>
    <definedName name="lllf" localSheetId="33" hidden="1">{#N/A,#N/A,FALSE,"ORIX CSC"}</definedName>
    <definedName name="lllf" localSheetId="32" hidden="1">{#N/A,#N/A,FALSE,"ORIX CSC"}</definedName>
    <definedName name="lllf" localSheetId="7" hidden="1">{#N/A,#N/A,FALSE,"ORIX CSC"}</definedName>
    <definedName name="lllf" localSheetId="29" hidden="1">{#N/A,#N/A,FALSE,"ORIX CSC"}</definedName>
    <definedName name="lllf" localSheetId="1" hidden="1">{#N/A,#N/A,FALSE,"ORIX CSC"}</definedName>
    <definedName name="lllf" localSheetId="31" hidden="1">{#N/A,#N/A,FALSE,"ORIX CSC"}</definedName>
    <definedName name="lllf" hidden="1">{#N/A,#N/A,FALSE,"ORIX CSC"}</definedName>
    <definedName name="lllllq"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2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localSheetId="3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lllllq"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MARGIN" localSheetId="0">#REF!</definedName>
    <definedName name="margin" localSheetId="7">#REF!</definedName>
    <definedName name="Motorola_Label_2" localSheetId="12" hidden="1">#REF!</definedName>
    <definedName name="Motorola_Label_2" localSheetId="18" hidden="1">EMBOP_SI!#REF!</definedName>
    <definedName name="Motorola_Label_2" localSheetId="19" hidden="1">#REF!</definedName>
    <definedName name="Motorola_Label_2" localSheetId="17" hidden="1">#REF!</definedName>
    <definedName name="Motorola_Label_2" localSheetId="10" hidden="1">#REF!</definedName>
    <definedName name="Motorola_Label_2" localSheetId="30" hidden="1">#REF!</definedName>
    <definedName name="Motorola_Label_2" localSheetId="0" hidden="1">#REF!</definedName>
    <definedName name="Motorola_Label_2" localSheetId="3" hidden="1">#REF!</definedName>
    <definedName name="Motorola_Label_2" localSheetId="4" hidden="1">#REF!</definedName>
    <definedName name="Motorola_Label_2" localSheetId="28" hidden="1">#REF!</definedName>
    <definedName name="Motorola_Label_2" localSheetId="33" hidden="1">'Reference documents'!#REF!</definedName>
    <definedName name="Motorola_Label_2" localSheetId="7" hidden="1">#REF!</definedName>
    <definedName name="Motorola_Label_2" localSheetId="29" hidden="1">#REF!</definedName>
    <definedName name="Motorola_Label_2" localSheetId="1" hidden="1">#REF!</definedName>
    <definedName name="Motorola_Label_2" localSheetId="31" hidden="1">#REF!</definedName>
    <definedName name="Motorola_Label_2" hidden="1">#REF!</definedName>
    <definedName name="N">#REF!</definedName>
    <definedName name="newbel" localSheetId="12" hidden="1">{"IS",#N/A,FALSE,"IS";"RPTIS",#N/A,FALSE,"RPTIS";"STATS",#N/A,FALSE,"STATS";"CELL",#N/A,FALSE,"CELL";"BS",#N/A,FALSE,"BS"}</definedName>
    <definedName name="newbel" localSheetId="18" hidden="1">{"IS",#N/A,FALSE,"IS";"RPTIS",#N/A,FALSE,"RPTIS";"STATS",#N/A,FALSE,"STATS";"CELL",#N/A,FALSE,"CELL";"BS",#N/A,FALSE,"BS"}</definedName>
    <definedName name="newbel" localSheetId="19" hidden="1">{"IS",#N/A,FALSE,"IS";"RPTIS",#N/A,FALSE,"RPTIS";"STATS",#N/A,FALSE,"STATS";"CELL",#N/A,FALSE,"CELL";"BS",#N/A,FALSE,"BS"}</definedName>
    <definedName name="newbel" localSheetId="17" hidden="1">{"IS",#N/A,FALSE,"IS";"RPTIS",#N/A,FALSE,"RPTIS";"STATS",#N/A,FALSE,"STATS";"CELL",#N/A,FALSE,"CELL";"BS",#N/A,FALSE,"BS"}</definedName>
    <definedName name="newbel" localSheetId="22" hidden="1">{"IS",#N/A,FALSE,"IS";"RPTIS",#N/A,FALSE,"RPTIS";"STATS",#N/A,FALSE,"STATS";"CELL",#N/A,FALSE,"CELL";"BS",#N/A,FALSE,"BS"}</definedName>
    <definedName name="newbel" localSheetId="10" hidden="1">{"IS",#N/A,FALSE,"IS";"RPTIS",#N/A,FALSE,"RPTIS";"STATS",#N/A,FALSE,"STATS";"CELL",#N/A,FALSE,"CELL";"BS",#N/A,FALSE,"BS"}</definedName>
    <definedName name="newbel" localSheetId="30" hidden="1">{"IS",#N/A,FALSE,"IS";"RPTIS",#N/A,FALSE,"RPTIS";"STATS",#N/A,FALSE,"STATS";"CELL",#N/A,FALSE,"CELL";"BS",#N/A,FALSE,"BS"}</definedName>
    <definedName name="newbel" localSheetId="0" hidden="1">{"IS",#N/A,FALSE,"IS";"RPTIS",#N/A,FALSE,"RPTIS";"STATS",#N/A,FALSE,"STATS";"CELL",#N/A,FALSE,"CELL";"BS",#N/A,FALSE,"BS"}</definedName>
    <definedName name="newbel" localSheetId="3" hidden="1">{"IS",#N/A,FALSE,"IS";"RPTIS",#N/A,FALSE,"RPTIS";"STATS",#N/A,FALSE,"STATS";"CELL",#N/A,FALSE,"CELL";"BS",#N/A,FALSE,"BS"}</definedName>
    <definedName name="newbel" localSheetId="4" hidden="1">{"IS",#N/A,FALSE,"IS";"RPTIS",#N/A,FALSE,"RPTIS";"STATS",#N/A,FALSE,"STATS";"CELL",#N/A,FALSE,"CELL";"BS",#N/A,FALSE,"BS"}</definedName>
    <definedName name="newbel" localSheetId="28" hidden="1">{"IS",#N/A,FALSE,"IS";"RPTIS",#N/A,FALSE,"RPTIS";"STATS",#N/A,FALSE,"STATS";"CELL",#N/A,FALSE,"CELL";"BS",#N/A,FALSE,"BS"}</definedName>
    <definedName name="newbel" localSheetId="33" hidden="1">{"IS",#N/A,FALSE,"IS";"RPTIS",#N/A,FALSE,"RPTIS";"STATS",#N/A,FALSE,"STATS";"CELL",#N/A,FALSE,"CELL";"BS",#N/A,FALSE,"BS"}</definedName>
    <definedName name="newbel" localSheetId="32" hidden="1">{"IS",#N/A,FALSE,"IS";"RPTIS",#N/A,FALSE,"RPTIS";"STATS",#N/A,FALSE,"STATS";"CELL",#N/A,FALSE,"CELL";"BS",#N/A,FALSE,"BS"}</definedName>
    <definedName name="newbel" localSheetId="7" hidden="1">{"IS",#N/A,FALSE,"IS";"RPTIS",#N/A,FALSE,"RPTIS";"STATS",#N/A,FALSE,"STATS";"CELL",#N/A,FALSE,"CELL";"BS",#N/A,FALSE,"BS"}</definedName>
    <definedName name="newbel" localSheetId="29" hidden="1">{"IS",#N/A,FALSE,"IS";"RPTIS",#N/A,FALSE,"RPTIS";"STATS",#N/A,FALSE,"STATS";"CELL",#N/A,FALSE,"CELL";"BS",#N/A,FALSE,"BS"}</definedName>
    <definedName name="newbel" localSheetId="1" hidden="1">{"IS",#N/A,FALSE,"IS";"RPTIS",#N/A,FALSE,"RPTIS";"STATS",#N/A,FALSE,"STATS";"CELL",#N/A,FALSE,"CELL";"BS",#N/A,FALSE,"BS"}</definedName>
    <definedName name="newbel" localSheetId="31" hidden="1">{"IS",#N/A,FALSE,"IS";"RPTIS",#N/A,FALSE,"RPTIS";"STATS",#N/A,FALSE,"STATS";"CELL",#N/A,FALSE,"CELL";"BS",#N/A,FALSE,"BS"}</definedName>
    <definedName name="newbel" hidden="1">{"IS",#N/A,FALSE,"IS";"RPTIS",#N/A,FALSE,"RPTIS";"STATS",#N/A,FALSE,"STATS";"CELL",#N/A,FALSE,"CELL";"BS",#N/A,FALSE,"BS"}</definedName>
    <definedName name="NEWwrn.ALL" localSheetId="12" hidden="1">{#N/A,#N/A,FALSE,"DCF";#N/A,#N/A,FALSE,"WACC";#N/A,#N/A,FALSE,"Sales_EBIT";#N/A,#N/A,FALSE,"Capex_Depreciation";#N/A,#N/A,FALSE,"WC";#N/A,#N/A,FALSE,"Interest";#N/A,#N/A,FALSE,"Assumptions"}</definedName>
    <definedName name="NEWwrn.ALL" localSheetId="18" hidden="1">{#N/A,#N/A,FALSE,"DCF";#N/A,#N/A,FALSE,"WACC";#N/A,#N/A,FALSE,"Sales_EBIT";#N/A,#N/A,FALSE,"Capex_Depreciation";#N/A,#N/A,FALSE,"WC";#N/A,#N/A,FALSE,"Interest";#N/A,#N/A,FALSE,"Assumptions"}</definedName>
    <definedName name="NEWwrn.ALL" localSheetId="19" hidden="1">{#N/A,#N/A,FALSE,"DCF";#N/A,#N/A,FALSE,"WACC";#N/A,#N/A,FALSE,"Sales_EBIT";#N/A,#N/A,FALSE,"Capex_Depreciation";#N/A,#N/A,FALSE,"WC";#N/A,#N/A,FALSE,"Interest";#N/A,#N/A,FALSE,"Assumptions"}</definedName>
    <definedName name="NEWwrn.ALL" localSheetId="17" hidden="1">{#N/A,#N/A,FALSE,"DCF";#N/A,#N/A,FALSE,"WACC";#N/A,#N/A,FALSE,"Sales_EBIT";#N/A,#N/A,FALSE,"Capex_Depreciation";#N/A,#N/A,FALSE,"WC";#N/A,#N/A,FALSE,"Interest";#N/A,#N/A,FALSE,"Assumptions"}</definedName>
    <definedName name="NEWwrn.ALL" localSheetId="22" hidden="1">{#N/A,#N/A,FALSE,"DCF";#N/A,#N/A,FALSE,"WACC";#N/A,#N/A,FALSE,"Sales_EBIT";#N/A,#N/A,FALSE,"Capex_Depreciation";#N/A,#N/A,FALSE,"WC";#N/A,#N/A,FALSE,"Interest";#N/A,#N/A,FALSE,"Assumptions"}</definedName>
    <definedName name="NEWwrn.ALL" localSheetId="10" hidden="1">{#N/A,#N/A,FALSE,"DCF";#N/A,#N/A,FALSE,"WACC";#N/A,#N/A,FALSE,"Sales_EBIT";#N/A,#N/A,FALSE,"Capex_Depreciation";#N/A,#N/A,FALSE,"WC";#N/A,#N/A,FALSE,"Interest";#N/A,#N/A,FALSE,"Assumptions"}</definedName>
    <definedName name="NEWwrn.ALL" localSheetId="30" hidden="1">{#N/A,#N/A,FALSE,"DCF";#N/A,#N/A,FALSE,"WACC";#N/A,#N/A,FALSE,"Sales_EBIT";#N/A,#N/A,FALSE,"Capex_Depreciation";#N/A,#N/A,FALSE,"WC";#N/A,#N/A,FALSE,"Interest";#N/A,#N/A,FALSE,"Assumptions"}</definedName>
    <definedName name="NEWwrn.ALL" localSheetId="0" hidden="1">{#N/A,#N/A,FALSE,"DCF";#N/A,#N/A,FALSE,"WACC";#N/A,#N/A,FALSE,"Sales_EBIT";#N/A,#N/A,FALSE,"Capex_Depreciation";#N/A,#N/A,FALSE,"WC";#N/A,#N/A,FALSE,"Interest";#N/A,#N/A,FALSE,"Assumptions"}</definedName>
    <definedName name="NEWwrn.ALL" localSheetId="3" hidden="1">{#N/A,#N/A,FALSE,"DCF";#N/A,#N/A,FALSE,"WACC";#N/A,#N/A,FALSE,"Sales_EBIT";#N/A,#N/A,FALSE,"Capex_Depreciation";#N/A,#N/A,FALSE,"WC";#N/A,#N/A,FALSE,"Interest";#N/A,#N/A,FALSE,"Assumptions"}</definedName>
    <definedName name="NEWwrn.ALL" localSheetId="4" hidden="1">{#N/A,#N/A,FALSE,"DCF";#N/A,#N/A,FALSE,"WACC";#N/A,#N/A,FALSE,"Sales_EBIT";#N/A,#N/A,FALSE,"Capex_Depreciation";#N/A,#N/A,FALSE,"WC";#N/A,#N/A,FALSE,"Interest";#N/A,#N/A,FALSE,"Assumptions"}</definedName>
    <definedName name="NEWwrn.ALL" localSheetId="28" hidden="1">{#N/A,#N/A,FALSE,"DCF";#N/A,#N/A,FALSE,"WACC";#N/A,#N/A,FALSE,"Sales_EBIT";#N/A,#N/A,FALSE,"Capex_Depreciation";#N/A,#N/A,FALSE,"WC";#N/A,#N/A,FALSE,"Interest";#N/A,#N/A,FALSE,"Assumptions"}</definedName>
    <definedName name="NEWwrn.ALL" localSheetId="33" hidden="1">{#N/A,#N/A,FALSE,"DCF";#N/A,#N/A,FALSE,"WACC";#N/A,#N/A,FALSE,"Sales_EBIT";#N/A,#N/A,FALSE,"Capex_Depreciation";#N/A,#N/A,FALSE,"WC";#N/A,#N/A,FALSE,"Interest";#N/A,#N/A,FALSE,"Assumptions"}</definedName>
    <definedName name="NEWwrn.ALL" localSheetId="32" hidden="1">{#N/A,#N/A,FALSE,"DCF";#N/A,#N/A,FALSE,"WACC";#N/A,#N/A,FALSE,"Sales_EBIT";#N/A,#N/A,FALSE,"Capex_Depreciation";#N/A,#N/A,FALSE,"WC";#N/A,#N/A,FALSE,"Interest";#N/A,#N/A,FALSE,"Assumptions"}</definedName>
    <definedName name="NEWwrn.ALL" localSheetId="7" hidden="1">{#N/A,#N/A,FALSE,"DCF";#N/A,#N/A,FALSE,"WACC";#N/A,#N/A,FALSE,"Sales_EBIT";#N/A,#N/A,FALSE,"Capex_Depreciation";#N/A,#N/A,FALSE,"WC";#N/A,#N/A,FALSE,"Interest";#N/A,#N/A,FALSE,"Assumptions"}</definedName>
    <definedName name="NEWwrn.ALL" localSheetId="29" hidden="1">{#N/A,#N/A,FALSE,"DCF";#N/A,#N/A,FALSE,"WACC";#N/A,#N/A,FALSE,"Sales_EBIT";#N/A,#N/A,FALSE,"Capex_Depreciation";#N/A,#N/A,FALSE,"WC";#N/A,#N/A,FALSE,"Interest";#N/A,#N/A,FALSE,"Assumptions"}</definedName>
    <definedName name="NEWwrn.ALL" localSheetId="1" hidden="1">{#N/A,#N/A,FALSE,"DCF";#N/A,#N/A,FALSE,"WACC";#N/A,#N/A,FALSE,"Sales_EBIT";#N/A,#N/A,FALSE,"Capex_Depreciation";#N/A,#N/A,FALSE,"WC";#N/A,#N/A,FALSE,"Interest";#N/A,#N/A,FALSE,"Assumptions"}</definedName>
    <definedName name="NEWwrn.ALL" localSheetId="31" hidden="1">{#N/A,#N/A,FALSE,"DCF";#N/A,#N/A,FALSE,"WACC";#N/A,#N/A,FALSE,"Sales_EBIT";#N/A,#N/A,FALSE,"Capex_Depreciation";#N/A,#N/A,FALSE,"WC";#N/A,#N/A,FALSE,"Interest";#N/A,#N/A,FALSE,"Assumptions"}</definedName>
    <definedName name="NEWwrn.ALL" hidden="1">{#N/A,#N/A,FALSE,"DCF";#N/A,#N/A,FALSE,"WACC";#N/A,#N/A,FALSE,"Sales_EBIT";#N/A,#N/A,FALSE,"Capex_Depreciation";#N/A,#N/A,FALSE,"WC";#N/A,#N/A,FALSE,"Interest";#N/A,#N/A,FALSE,"Assumptions"}</definedName>
    <definedName name="NEWwrn.ALL.Ge" localSheetId="12" hidden="1">{#N/A,#N/A,FALSE,"DCF";#N/A,#N/A,FALSE,"WACC";#N/A,#N/A,FALSE,"Sales_EBIT";#N/A,#N/A,FALSE,"Capex_Depreciation";#N/A,#N/A,FALSE,"WC";#N/A,#N/A,FALSE,"Interest";#N/A,#N/A,FALSE,"Assumptions"}</definedName>
    <definedName name="NEWwrn.ALL.Ge" localSheetId="18" hidden="1">{#N/A,#N/A,FALSE,"DCF";#N/A,#N/A,FALSE,"WACC";#N/A,#N/A,FALSE,"Sales_EBIT";#N/A,#N/A,FALSE,"Capex_Depreciation";#N/A,#N/A,FALSE,"WC";#N/A,#N/A,FALSE,"Interest";#N/A,#N/A,FALSE,"Assumptions"}</definedName>
    <definedName name="NEWwrn.ALL.Ge" localSheetId="19" hidden="1">{#N/A,#N/A,FALSE,"DCF";#N/A,#N/A,FALSE,"WACC";#N/A,#N/A,FALSE,"Sales_EBIT";#N/A,#N/A,FALSE,"Capex_Depreciation";#N/A,#N/A,FALSE,"WC";#N/A,#N/A,FALSE,"Interest";#N/A,#N/A,FALSE,"Assumptions"}</definedName>
    <definedName name="NEWwrn.ALL.Ge" localSheetId="17" hidden="1">{#N/A,#N/A,FALSE,"DCF";#N/A,#N/A,FALSE,"WACC";#N/A,#N/A,FALSE,"Sales_EBIT";#N/A,#N/A,FALSE,"Capex_Depreciation";#N/A,#N/A,FALSE,"WC";#N/A,#N/A,FALSE,"Interest";#N/A,#N/A,FALSE,"Assumptions"}</definedName>
    <definedName name="NEWwrn.ALL.Ge" localSheetId="22" hidden="1">{#N/A,#N/A,FALSE,"DCF";#N/A,#N/A,FALSE,"WACC";#N/A,#N/A,FALSE,"Sales_EBIT";#N/A,#N/A,FALSE,"Capex_Depreciation";#N/A,#N/A,FALSE,"WC";#N/A,#N/A,FALSE,"Interest";#N/A,#N/A,FALSE,"Assumptions"}</definedName>
    <definedName name="NEWwrn.ALL.Ge" localSheetId="10" hidden="1">{#N/A,#N/A,FALSE,"DCF";#N/A,#N/A,FALSE,"WACC";#N/A,#N/A,FALSE,"Sales_EBIT";#N/A,#N/A,FALSE,"Capex_Depreciation";#N/A,#N/A,FALSE,"WC";#N/A,#N/A,FALSE,"Interest";#N/A,#N/A,FALSE,"Assumptions"}</definedName>
    <definedName name="NEWwrn.ALL.Ge" localSheetId="30" hidden="1">{#N/A,#N/A,FALSE,"DCF";#N/A,#N/A,FALSE,"WACC";#N/A,#N/A,FALSE,"Sales_EBIT";#N/A,#N/A,FALSE,"Capex_Depreciation";#N/A,#N/A,FALSE,"WC";#N/A,#N/A,FALSE,"Interest";#N/A,#N/A,FALSE,"Assumptions"}</definedName>
    <definedName name="NEWwrn.ALL.Ge" localSheetId="0" hidden="1">{#N/A,#N/A,FALSE,"DCF";#N/A,#N/A,FALSE,"WACC";#N/A,#N/A,FALSE,"Sales_EBIT";#N/A,#N/A,FALSE,"Capex_Depreciation";#N/A,#N/A,FALSE,"WC";#N/A,#N/A,FALSE,"Interest";#N/A,#N/A,FALSE,"Assumptions"}</definedName>
    <definedName name="NEWwrn.ALL.Ge" localSheetId="3" hidden="1">{#N/A,#N/A,FALSE,"DCF";#N/A,#N/A,FALSE,"WACC";#N/A,#N/A,FALSE,"Sales_EBIT";#N/A,#N/A,FALSE,"Capex_Depreciation";#N/A,#N/A,FALSE,"WC";#N/A,#N/A,FALSE,"Interest";#N/A,#N/A,FALSE,"Assumptions"}</definedName>
    <definedName name="NEWwrn.ALL.Ge" localSheetId="4" hidden="1">{#N/A,#N/A,FALSE,"DCF";#N/A,#N/A,FALSE,"WACC";#N/A,#N/A,FALSE,"Sales_EBIT";#N/A,#N/A,FALSE,"Capex_Depreciation";#N/A,#N/A,FALSE,"WC";#N/A,#N/A,FALSE,"Interest";#N/A,#N/A,FALSE,"Assumptions"}</definedName>
    <definedName name="NEWwrn.ALL.Ge" localSheetId="28" hidden="1">{#N/A,#N/A,FALSE,"DCF";#N/A,#N/A,FALSE,"WACC";#N/A,#N/A,FALSE,"Sales_EBIT";#N/A,#N/A,FALSE,"Capex_Depreciation";#N/A,#N/A,FALSE,"WC";#N/A,#N/A,FALSE,"Interest";#N/A,#N/A,FALSE,"Assumptions"}</definedName>
    <definedName name="NEWwrn.ALL.Ge" localSheetId="33" hidden="1">{#N/A,#N/A,FALSE,"DCF";#N/A,#N/A,FALSE,"WACC";#N/A,#N/A,FALSE,"Sales_EBIT";#N/A,#N/A,FALSE,"Capex_Depreciation";#N/A,#N/A,FALSE,"WC";#N/A,#N/A,FALSE,"Interest";#N/A,#N/A,FALSE,"Assumptions"}</definedName>
    <definedName name="NEWwrn.ALL.Ge" localSheetId="32" hidden="1">{#N/A,#N/A,FALSE,"DCF";#N/A,#N/A,FALSE,"WACC";#N/A,#N/A,FALSE,"Sales_EBIT";#N/A,#N/A,FALSE,"Capex_Depreciation";#N/A,#N/A,FALSE,"WC";#N/A,#N/A,FALSE,"Interest";#N/A,#N/A,FALSE,"Assumptions"}</definedName>
    <definedName name="NEWwrn.ALL.Ge" localSheetId="7" hidden="1">{#N/A,#N/A,FALSE,"DCF";#N/A,#N/A,FALSE,"WACC";#N/A,#N/A,FALSE,"Sales_EBIT";#N/A,#N/A,FALSE,"Capex_Depreciation";#N/A,#N/A,FALSE,"WC";#N/A,#N/A,FALSE,"Interest";#N/A,#N/A,FALSE,"Assumptions"}</definedName>
    <definedName name="NEWwrn.ALL.Ge" localSheetId="29" hidden="1">{#N/A,#N/A,FALSE,"DCF";#N/A,#N/A,FALSE,"WACC";#N/A,#N/A,FALSE,"Sales_EBIT";#N/A,#N/A,FALSE,"Capex_Depreciation";#N/A,#N/A,FALSE,"WC";#N/A,#N/A,FALSE,"Interest";#N/A,#N/A,FALSE,"Assumptions"}</definedName>
    <definedName name="NEWwrn.ALL.Ge" localSheetId="1" hidden="1">{#N/A,#N/A,FALSE,"DCF";#N/A,#N/A,FALSE,"WACC";#N/A,#N/A,FALSE,"Sales_EBIT";#N/A,#N/A,FALSE,"Capex_Depreciation";#N/A,#N/A,FALSE,"WC";#N/A,#N/A,FALSE,"Interest";#N/A,#N/A,FALSE,"Assumptions"}</definedName>
    <definedName name="NEWwrn.ALL.Ge" localSheetId="31" hidden="1">{#N/A,#N/A,FALSE,"DCF";#N/A,#N/A,FALSE,"WACC";#N/A,#N/A,FALSE,"Sales_EBIT";#N/A,#N/A,FALSE,"Capex_Depreciation";#N/A,#N/A,FALSE,"WC";#N/A,#N/A,FALSE,"Interest";#N/A,#N/A,FALSE,"Assumptions"}</definedName>
    <definedName name="NEWwrn.ALL.Ge" hidden="1">{#N/A,#N/A,FALSE,"DCF";#N/A,#N/A,FALSE,"WACC";#N/A,#N/A,FALSE,"Sales_EBIT";#N/A,#N/A,FALSE,"Capex_Depreciation";#N/A,#N/A,FALSE,"WC";#N/A,#N/A,FALSE,"Interest";#N/A,#N/A,FALSE,"Assumptions"}</definedName>
    <definedName name="NEWwrn.old" localSheetId="12" hidden="1">{#N/A,#N/A,FALSE,"DCF";#N/A,#N/A,FALSE,"WACC";#N/A,#N/A,FALSE,"Sales_EBIT";#N/A,#N/A,FALSE,"Capex_Depreciation";#N/A,#N/A,FALSE,"WC";#N/A,#N/A,FALSE,"Interest";#N/A,#N/A,FALSE,"Assumptions"}</definedName>
    <definedName name="NEWwrn.old" localSheetId="18" hidden="1">{#N/A,#N/A,FALSE,"DCF";#N/A,#N/A,FALSE,"WACC";#N/A,#N/A,FALSE,"Sales_EBIT";#N/A,#N/A,FALSE,"Capex_Depreciation";#N/A,#N/A,FALSE,"WC";#N/A,#N/A,FALSE,"Interest";#N/A,#N/A,FALSE,"Assumptions"}</definedName>
    <definedName name="NEWwrn.old" localSheetId="19" hidden="1">{#N/A,#N/A,FALSE,"DCF";#N/A,#N/A,FALSE,"WACC";#N/A,#N/A,FALSE,"Sales_EBIT";#N/A,#N/A,FALSE,"Capex_Depreciation";#N/A,#N/A,FALSE,"WC";#N/A,#N/A,FALSE,"Interest";#N/A,#N/A,FALSE,"Assumptions"}</definedName>
    <definedName name="NEWwrn.old" localSheetId="17" hidden="1">{#N/A,#N/A,FALSE,"DCF";#N/A,#N/A,FALSE,"WACC";#N/A,#N/A,FALSE,"Sales_EBIT";#N/A,#N/A,FALSE,"Capex_Depreciation";#N/A,#N/A,FALSE,"WC";#N/A,#N/A,FALSE,"Interest";#N/A,#N/A,FALSE,"Assumptions"}</definedName>
    <definedName name="NEWwrn.old" localSheetId="22" hidden="1">{#N/A,#N/A,FALSE,"DCF";#N/A,#N/A,FALSE,"WACC";#N/A,#N/A,FALSE,"Sales_EBIT";#N/A,#N/A,FALSE,"Capex_Depreciation";#N/A,#N/A,FALSE,"WC";#N/A,#N/A,FALSE,"Interest";#N/A,#N/A,FALSE,"Assumptions"}</definedName>
    <definedName name="NEWwrn.old" localSheetId="10" hidden="1">{#N/A,#N/A,FALSE,"DCF";#N/A,#N/A,FALSE,"WACC";#N/A,#N/A,FALSE,"Sales_EBIT";#N/A,#N/A,FALSE,"Capex_Depreciation";#N/A,#N/A,FALSE,"WC";#N/A,#N/A,FALSE,"Interest";#N/A,#N/A,FALSE,"Assumptions"}</definedName>
    <definedName name="NEWwrn.old" localSheetId="30" hidden="1">{#N/A,#N/A,FALSE,"DCF";#N/A,#N/A,FALSE,"WACC";#N/A,#N/A,FALSE,"Sales_EBIT";#N/A,#N/A,FALSE,"Capex_Depreciation";#N/A,#N/A,FALSE,"WC";#N/A,#N/A,FALSE,"Interest";#N/A,#N/A,FALSE,"Assumptions"}</definedName>
    <definedName name="NEWwrn.old" localSheetId="0" hidden="1">{#N/A,#N/A,FALSE,"DCF";#N/A,#N/A,FALSE,"WACC";#N/A,#N/A,FALSE,"Sales_EBIT";#N/A,#N/A,FALSE,"Capex_Depreciation";#N/A,#N/A,FALSE,"WC";#N/A,#N/A,FALSE,"Interest";#N/A,#N/A,FALSE,"Assumptions"}</definedName>
    <definedName name="NEWwrn.old" localSheetId="3" hidden="1">{#N/A,#N/A,FALSE,"DCF";#N/A,#N/A,FALSE,"WACC";#N/A,#N/A,FALSE,"Sales_EBIT";#N/A,#N/A,FALSE,"Capex_Depreciation";#N/A,#N/A,FALSE,"WC";#N/A,#N/A,FALSE,"Interest";#N/A,#N/A,FALSE,"Assumptions"}</definedName>
    <definedName name="NEWwrn.old" localSheetId="4" hidden="1">{#N/A,#N/A,FALSE,"DCF";#N/A,#N/A,FALSE,"WACC";#N/A,#N/A,FALSE,"Sales_EBIT";#N/A,#N/A,FALSE,"Capex_Depreciation";#N/A,#N/A,FALSE,"WC";#N/A,#N/A,FALSE,"Interest";#N/A,#N/A,FALSE,"Assumptions"}</definedName>
    <definedName name="NEWwrn.old" localSheetId="28" hidden="1">{#N/A,#N/A,FALSE,"DCF";#N/A,#N/A,FALSE,"WACC";#N/A,#N/A,FALSE,"Sales_EBIT";#N/A,#N/A,FALSE,"Capex_Depreciation";#N/A,#N/A,FALSE,"WC";#N/A,#N/A,FALSE,"Interest";#N/A,#N/A,FALSE,"Assumptions"}</definedName>
    <definedName name="NEWwrn.old" localSheetId="33" hidden="1">{#N/A,#N/A,FALSE,"DCF";#N/A,#N/A,FALSE,"WACC";#N/A,#N/A,FALSE,"Sales_EBIT";#N/A,#N/A,FALSE,"Capex_Depreciation";#N/A,#N/A,FALSE,"WC";#N/A,#N/A,FALSE,"Interest";#N/A,#N/A,FALSE,"Assumptions"}</definedName>
    <definedName name="NEWwrn.old" localSheetId="32" hidden="1">{#N/A,#N/A,FALSE,"DCF";#N/A,#N/A,FALSE,"WACC";#N/A,#N/A,FALSE,"Sales_EBIT";#N/A,#N/A,FALSE,"Capex_Depreciation";#N/A,#N/A,FALSE,"WC";#N/A,#N/A,FALSE,"Interest";#N/A,#N/A,FALSE,"Assumptions"}</definedName>
    <definedName name="NEWwrn.old" localSheetId="7" hidden="1">{#N/A,#N/A,FALSE,"DCF";#N/A,#N/A,FALSE,"WACC";#N/A,#N/A,FALSE,"Sales_EBIT";#N/A,#N/A,FALSE,"Capex_Depreciation";#N/A,#N/A,FALSE,"WC";#N/A,#N/A,FALSE,"Interest";#N/A,#N/A,FALSE,"Assumptions"}</definedName>
    <definedName name="NEWwrn.old" localSheetId="29" hidden="1">{#N/A,#N/A,FALSE,"DCF";#N/A,#N/A,FALSE,"WACC";#N/A,#N/A,FALSE,"Sales_EBIT";#N/A,#N/A,FALSE,"Capex_Depreciation";#N/A,#N/A,FALSE,"WC";#N/A,#N/A,FALSE,"Interest";#N/A,#N/A,FALSE,"Assumptions"}</definedName>
    <definedName name="NEWwrn.old" localSheetId="1" hidden="1">{#N/A,#N/A,FALSE,"DCF";#N/A,#N/A,FALSE,"WACC";#N/A,#N/A,FALSE,"Sales_EBIT";#N/A,#N/A,FALSE,"Capex_Depreciation";#N/A,#N/A,FALSE,"WC";#N/A,#N/A,FALSE,"Interest";#N/A,#N/A,FALSE,"Assumptions"}</definedName>
    <definedName name="NEWwrn.old" localSheetId="31" hidden="1">{#N/A,#N/A,FALSE,"DCF";#N/A,#N/A,FALSE,"WACC";#N/A,#N/A,FALSE,"Sales_EBIT";#N/A,#N/A,FALSE,"Capex_Depreciation";#N/A,#N/A,FALSE,"WC";#N/A,#N/A,FALSE,"Interest";#N/A,#N/A,FALSE,"Assumptions"}</definedName>
    <definedName name="NEWwrn.old" hidden="1">{#N/A,#N/A,FALSE,"DCF";#N/A,#N/A,FALSE,"WACC";#N/A,#N/A,FALSE,"Sales_EBIT";#N/A,#N/A,FALSE,"Capex_Depreciation";#N/A,#N/A,FALSE,"WC";#N/A,#N/A,FALSE,"Interest";#N/A,#N/A,FALSE,"Assumptions"}</definedName>
    <definedName name="por" localSheetId="12" hidden="1">{#N/A,#N/A,TRUE,"Assumptions";#N/A,#N/A,TRUE,"Op Projection";#N/A,#N/A,TRUE,"Capital";#N/A,#N/A,TRUE,"Income";#N/A,#N/A,TRUE,"Balance";#N/A,#N/A,TRUE,"Sources&amp;Uses"}</definedName>
    <definedName name="por" localSheetId="18" hidden="1">{#N/A,#N/A,TRUE,"Assumptions";#N/A,#N/A,TRUE,"Op Projection";#N/A,#N/A,TRUE,"Capital";#N/A,#N/A,TRUE,"Income";#N/A,#N/A,TRUE,"Balance";#N/A,#N/A,TRUE,"Sources&amp;Uses"}</definedName>
    <definedName name="por" localSheetId="19" hidden="1">{#N/A,#N/A,TRUE,"Assumptions";#N/A,#N/A,TRUE,"Op Projection";#N/A,#N/A,TRUE,"Capital";#N/A,#N/A,TRUE,"Income";#N/A,#N/A,TRUE,"Balance";#N/A,#N/A,TRUE,"Sources&amp;Uses"}</definedName>
    <definedName name="por" localSheetId="17" hidden="1">{#N/A,#N/A,TRUE,"Assumptions";#N/A,#N/A,TRUE,"Op Projection";#N/A,#N/A,TRUE,"Capital";#N/A,#N/A,TRUE,"Income";#N/A,#N/A,TRUE,"Balance";#N/A,#N/A,TRUE,"Sources&amp;Uses"}</definedName>
    <definedName name="por" localSheetId="22" hidden="1">{#N/A,#N/A,TRUE,"Assumptions";#N/A,#N/A,TRUE,"Op Projection";#N/A,#N/A,TRUE,"Capital";#N/A,#N/A,TRUE,"Income";#N/A,#N/A,TRUE,"Balance";#N/A,#N/A,TRUE,"Sources&amp;Uses"}</definedName>
    <definedName name="por" localSheetId="10" hidden="1">{#N/A,#N/A,TRUE,"Assumptions";#N/A,#N/A,TRUE,"Op Projection";#N/A,#N/A,TRUE,"Capital";#N/A,#N/A,TRUE,"Income";#N/A,#N/A,TRUE,"Balance";#N/A,#N/A,TRUE,"Sources&amp;Uses"}</definedName>
    <definedName name="por" localSheetId="30" hidden="1">{#N/A,#N/A,TRUE,"Assumptions";#N/A,#N/A,TRUE,"Op Projection";#N/A,#N/A,TRUE,"Capital";#N/A,#N/A,TRUE,"Income";#N/A,#N/A,TRUE,"Balance";#N/A,#N/A,TRUE,"Sources&amp;Uses"}</definedName>
    <definedName name="por" localSheetId="0" hidden="1">{#N/A,#N/A,TRUE,"Assumptions";#N/A,#N/A,TRUE,"Op Projection";#N/A,#N/A,TRUE,"Capital";#N/A,#N/A,TRUE,"Income";#N/A,#N/A,TRUE,"Balance";#N/A,#N/A,TRUE,"Sources&amp;Uses"}</definedName>
    <definedName name="por" localSheetId="3" hidden="1">{#N/A,#N/A,TRUE,"Assumptions";#N/A,#N/A,TRUE,"Op Projection";#N/A,#N/A,TRUE,"Capital";#N/A,#N/A,TRUE,"Income";#N/A,#N/A,TRUE,"Balance";#N/A,#N/A,TRUE,"Sources&amp;Uses"}</definedName>
    <definedName name="por" localSheetId="4" hidden="1">{#N/A,#N/A,TRUE,"Assumptions";#N/A,#N/A,TRUE,"Op Projection";#N/A,#N/A,TRUE,"Capital";#N/A,#N/A,TRUE,"Income";#N/A,#N/A,TRUE,"Balance";#N/A,#N/A,TRUE,"Sources&amp;Uses"}</definedName>
    <definedName name="por" localSheetId="28" hidden="1">{#N/A,#N/A,TRUE,"Assumptions";#N/A,#N/A,TRUE,"Op Projection";#N/A,#N/A,TRUE,"Capital";#N/A,#N/A,TRUE,"Income";#N/A,#N/A,TRUE,"Balance";#N/A,#N/A,TRUE,"Sources&amp;Uses"}</definedName>
    <definedName name="por" localSheetId="33" hidden="1">{#N/A,#N/A,TRUE,"Assumptions";#N/A,#N/A,TRUE,"Op Projection";#N/A,#N/A,TRUE,"Capital";#N/A,#N/A,TRUE,"Income";#N/A,#N/A,TRUE,"Balance";#N/A,#N/A,TRUE,"Sources&amp;Uses"}</definedName>
    <definedName name="por" localSheetId="32" hidden="1">{#N/A,#N/A,TRUE,"Assumptions";#N/A,#N/A,TRUE,"Op Projection";#N/A,#N/A,TRUE,"Capital";#N/A,#N/A,TRUE,"Income";#N/A,#N/A,TRUE,"Balance";#N/A,#N/A,TRUE,"Sources&amp;Uses"}</definedName>
    <definedName name="por" localSheetId="7" hidden="1">{#N/A,#N/A,TRUE,"Assumptions";#N/A,#N/A,TRUE,"Op Projection";#N/A,#N/A,TRUE,"Capital";#N/A,#N/A,TRUE,"Income";#N/A,#N/A,TRUE,"Balance";#N/A,#N/A,TRUE,"Sources&amp;Uses"}</definedName>
    <definedName name="por" localSheetId="29" hidden="1">{#N/A,#N/A,TRUE,"Assumptions";#N/A,#N/A,TRUE,"Op Projection";#N/A,#N/A,TRUE,"Capital";#N/A,#N/A,TRUE,"Income";#N/A,#N/A,TRUE,"Balance";#N/A,#N/A,TRUE,"Sources&amp;Uses"}</definedName>
    <definedName name="por" localSheetId="1" hidden="1">{#N/A,#N/A,TRUE,"Assumptions";#N/A,#N/A,TRUE,"Op Projection";#N/A,#N/A,TRUE,"Capital";#N/A,#N/A,TRUE,"Income";#N/A,#N/A,TRUE,"Balance";#N/A,#N/A,TRUE,"Sources&amp;Uses"}</definedName>
    <definedName name="por" localSheetId="31" hidden="1">{#N/A,#N/A,TRUE,"Assumptions";#N/A,#N/A,TRUE,"Op Projection";#N/A,#N/A,TRUE,"Capital";#N/A,#N/A,TRUE,"Income";#N/A,#N/A,TRUE,"Balance";#N/A,#N/A,TRUE,"Sources&amp;Uses"}</definedName>
    <definedName name="por" hidden="1">{#N/A,#N/A,TRUE,"Assumptions";#N/A,#N/A,TRUE,"Op Projection";#N/A,#N/A,TRUE,"Capital";#N/A,#N/A,TRUE,"Income";#N/A,#N/A,TRUE,"Balance";#N/A,#N/A,TRUE,"Sources&amp;Uses"}</definedName>
    <definedName name="ppppppp" localSheetId="12" hidden="1">{"mgmt forecast",#N/A,FALSE,"Mgmt Forecast";"dcf table",#N/A,FALSE,"Mgmt Forecast";"sensitivity",#N/A,FALSE,"Mgmt Forecast";"table inputs",#N/A,FALSE,"Mgmt Forecast";"calculations",#N/A,FALSE,"Mgmt Forecast"}</definedName>
    <definedName name="ppppppp" localSheetId="18" hidden="1">{"mgmt forecast",#N/A,FALSE,"Mgmt Forecast";"dcf table",#N/A,FALSE,"Mgmt Forecast";"sensitivity",#N/A,FALSE,"Mgmt Forecast";"table inputs",#N/A,FALSE,"Mgmt Forecast";"calculations",#N/A,FALSE,"Mgmt Forecast"}</definedName>
    <definedName name="ppppppp" localSheetId="19" hidden="1">{"mgmt forecast",#N/A,FALSE,"Mgmt Forecast";"dcf table",#N/A,FALSE,"Mgmt Forecast";"sensitivity",#N/A,FALSE,"Mgmt Forecast";"table inputs",#N/A,FALSE,"Mgmt Forecast";"calculations",#N/A,FALSE,"Mgmt Forecast"}</definedName>
    <definedName name="ppppppp" localSheetId="17" hidden="1">{"mgmt forecast",#N/A,FALSE,"Mgmt Forecast";"dcf table",#N/A,FALSE,"Mgmt Forecast";"sensitivity",#N/A,FALSE,"Mgmt Forecast";"table inputs",#N/A,FALSE,"Mgmt Forecast";"calculations",#N/A,FALSE,"Mgmt Forecast"}</definedName>
    <definedName name="ppppppp" localSheetId="22" hidden="1">{"mgmt forecast",#N/A,FALSE,"Mgmt Forecast";"dcf table",#N/A,FALSE,"Mgmt Forecast";"sensitivity",#N/A,FALSE,"Mgmt Forecast";"table inputs",#N/A,FALSE,"Mgmt Forecast";"calculations",#N/A,FALSE,"Mgmt Forecast"}</definedName>
    <definedName name="ppppppp" localSheetId="10" hidden="1">{"mgmt forecast",#N/A,FALSE,"Mgmt Forecast";"dcf table",#N/A,FALSE,"Mgmt Forecast";"sensitivity",#N/A,FALSE,"Mgmt Forecast";"table inputs",#N/A,FALSE,"Mgmt Forecast";"calculations",#N/A,FALSE,"Mgmt Forecast"}</definedName>
    <definedName name="ppppppp" localSheetId="30" hidden="1">{"mgmt forecast",#N/A,FALSE,"Mgmt Forecast";"dcf table",#N/A,FALSE,"Mgmt Forecast";"sensitivity",#N/A,FALSE,"Mgmt Forecast";"table inputs",#N/A,FALSE,"Mgmt Forecast";"calculations",#N/A,FALSE,"Mgmt Forecast"}</definedName>
    <definedName name="ppppppp" localSheetId="0" hidden="1">{"mgmt forecast",#N/A,FALSE,"Mgmt Forecast";"dcf table",#N/A,FALSE,"Mgmt Forecast";"sensitivity",#N/A,FALSE,"Mgmt Forecast";"table inputs",#N/A,FALSE,"Mgmt Forecast";"calculations",#N/A,FALSE,"Mgmt Forecast"}</definedName>
    <definedName name="ppppppp" localSheetId="3" hidden="1">{"mgmt forecast",#N/A,FALSE,"Mgmt Forecast";"dcf table",#N/A,FALSE,"Mgmt Forecast";"sensitivity",#N/A,FALSE,"Mgmt Forecast";"table inputs",#N/A,FALSE,"Mgmt Forecast";"calculations",#N/A,FALSE,"Mgmt Forecast"}</definedName>
    <definedName name="ppppppp" localSheetId="4" hidden="1">{"mgmt forecast",#N/A,FALSE,"Mgmt Forecast";"dcf table",#N/A,FALSE,"Mgmt Forecast";"sensitivity",#N/A,FALSE,"Mgmt Forecast";"table inputs",#N/A,FALSE,"Mgmt Forecast";"calculations",#N/A,FALSE,"Mgmt Forecast"}</definedName>
    <definedName name="ppppppp" localSheetId="28" hidden="1">{"mgmt forecast",#N/A,FALSE,"Mgmt Forecast";"dcf table",#N/A,FALSE,"Mgmt Forecast";"sensitivity",#N/A,FALSE,"Mgmt Forecast";"table inputs",#N/A,FALSE,"Mgmt Forecast";"calculations",#N/A,FALSE,"Mgmt Forecast"}</definedName>
    <definedName name="ppppppp" localSheetId="33" hidden="1">{"mgmt forecast",#N/A,FALSE,"Mgmt Forecast";"dcf table",#N/A,FALSE,"Mgmt Forecast";"sensitivity",#N/A,FALSE,"Mgmt Forecast";"table inputs",#N/A,FALSE,"Mgmt Forecast";"calculations",#N/A,FALSE,"Mgmt Forecast"}</definedName>
    <definedName name="ppppppp" localSheetId="32" hidden="1">{"mgmt forecast",#N/A,FALSE,"Mgmt Forecast";"dcf table",#N/A,FALSE,"Mgmt Forecast";"sensitivity",#N/A,FALSE,"Mgmt Forecast";"table inputs",#N/A,FALSE,"Mgmt Forecast";"calculations",#N/A,FALSE,"Mgmt Forecast"}</definedName>
    <definedName name="ppppppp" localSheetId="7" hidden="1">{"mgmt forecast",#N/A,FALSE,"Mgmt Forecast";"dcf table",#N/A,FALSE,"Mgmt Forecast";"sensitivity",#N/A,FALSE,"Mgmt Forecast";"table inputs",#N/A,FALSE,"Mgmt Forecast";"calculations",#N/A,FALSE,"Mgmt Forecast"}</definedName>
    <definedName name="ppppppp" localSheetId="29" hidden="1">{"mgmt forecast",#N/A,FALSE,"Mgmt Forecast";"dcf table",#N/A,FALSE,"Mgmt Forecast";"sensitivity",#N/A,FALSE,"Mgmt Forecast";"table inputs",#N/A,FALSE,"Mgmt Forecast";"calculations",#N/A,FALSE,"Mgmt Forecast"}</definedName>
    <definedName name="ppppppp" localSheetId="1" hidden="1">{"mgmt forecast",#N/A,FALSE,"Mgmt Forecast";"dcf table",#N/A,FALSE,"Mgmt Forecast";"sensitivity",#N/A,FALSE,"Mgmt Forecast";"table inputs",#N/A,FALSE,"Mgmt Forecast";"calculations",#N/A,FALSE,"Mgmt Forecast"}</definedName>
    <definedName name="ppppppp" localSheetId="31" hidden="1">{"mgmt forecast",#N/A,FALSE,"Mgmt Forecast";"dcf table",#N/A,FALSE,"Mgmt Forecast";"sensitivity",#N/A,FALSE,"Mgmt Forecast";"table inputs",#N/A,FALSE,"Mgmt Forecast";"calculations",#N/A,FALSE,"Mgmt Forecast"}</definedName>
    <definedName name="ppppppp" hidden="1">{"mgmt forecast",#N/A,FALSE,"Mgmt Forecast";"dcf table",#N/A,FALSE,"Mgmt Forecast";"sensitivity",#N/A,FALSE,"Mgmt Forecast";"table inputs",#N/A,FALSE,"Mgmt Forecast";"calculations",#N/A,FALSE,"Mgmt Forecast"}</definedName>
    <definedName name="Progetto" localSheetId="0">#REF!</definedName>
    <definedName name="Progetto" localSheetId="7">#REF!</definedName>
    <definedName name="Prt_A_Bot" localSheetId="0">#REF!</definedName>
    <definedName name="Prt_A_Bot" localSheetId="7">#REF!</definedName>
    <definedName name="PRU\02p01p01p00s01" localSheetId="0">#REF!</definedName>
    <definedName name="PRU\02p01p01p00s01" localSheetId="28">#REF!</definedName>
    <definedName name="PRU\02p01p01p00s01" localSheetId="32">'[1]Prices List'!$E$10</definedName>
    <definedName name="PRU\02p01p01p00s01" localSheetId="7">#REF!</definedName>
    <definedName name="PRU\02p01p01p00s01" localSheetId="29">#REF!</definedName>
    <definedName name="PRU\02p01p01p00s01" localSheetId="31">#REF!</definedName>
    <definedName name="PRU\02p01p01p00s01">#REF!</definedName>
    <definedName name="PRU\02p01p01p00s02" localSheetId="0">#REF!</definedName>
    <definedName name="PRU\02p01p01p00s02" localSheetId="28">#REF!</definedName>
    <definedName name="PRU\02p01p01p00s02" localSheetId="32">'[1]Prices List'!$E$15</definedName>
    <definedName name="PRU\02p01p01p00s02" localSheetId="7">#REF!</definedName>
    <definedName name="PRU\02p01p01p00s02" localSheetId="29">#REF!</definedName>
    <definedName name="PRU\02p01p01p00s02" localSheetId="31">#REF!</definedName>
    <definedName name="PRU\02p01p01p00s02">#REF!</definedName>
    <definedName name="PRU\02p01p01p00s03" localSheetId="0">#REF!</definedName>
    <definedName name="PRU\02p01p01p00s03" localSheetId="28">#REF!</definedName>
    <definedName name="PRU\02p01p01p00s03" localSheetId="32">'[1]Prices List'!$E$20</definedName>
    <definedName name="PRU\02p01p01p00s03" localSheetId="7">#REF!</definedName>
    <definedName name="PRU\02p01p01p00s03" localSheetId="29">#REF!</definedName>
    <definedName name="PRU\02p01p01p00s03" localSheetId="31">#REF!</definedName>
    <definedName name="PRU\02p01p01p00s03">#REF!</definedName>
    <definedName name="PRU\02p01p02p00s01" localSheetId="0">#REF!</definedName>
    <definedName name="PRU\02p01p02p00s01" localSheetId="32">'[1]Prices List'!$E$26</definedName>
    <definedName name="PRU\02p01p02p00s01" localSheetId="7">#REF!</definedName>
    <definedName name="PRU\02p01p02p00s01">#REF!</definedName>
    <definedName name="PRU\02p01p03p00s01" localSheetId="0">#REF!</definedName>
    <definedName name="PRU\02p01p03p00s01" localSheetId="32">'[1]Prices List'!$E$32</definedName>
    <definedName name="PRU\02p01p03p00s01" localSheetId="7">#REF!</definedName>
    <definedName name="PRU\02p01p03p00s01">#REF!</definedName>
    <definedName name="PRU\02p01p05p00s01" localSheetId="0">#REF!</definedName>
    <definedName name="PRU\02p01p05p00s01" localSheetId="32">'[1]Prices List'!$E$38</definedName>
    <definedName name="PRU\02p01p05p00s01" localSheetId="7">#REF!</definedName>
    <definedName name="PRU\02p01p05p00s01">#REF!</definedName>
    <definedName name="PRU\02p01p06p00s01" localSheetId="7">#REF!</definedName>
    <definedName name="PRU\02p01p06p00s02" localSheetId="7">#REF!</definedName>
    <definedName name="PRU\02p01p06p00s04" localSheetId="0">#REF!</definedName>
    <definedName name="PRU\02p01p06p00s04" localSheetId="32">'[1]Prices List'!$E$44</definedName>
    <definedName name="PRU\02p01p06p00s04" localSheetId="7">#REF!</definedName>
    <definedName name="PRU\02p01p06p00s04">#REF!</definedName>
    <definedName name="PRU\02p01p06p00s05" localSheetId="0">#REF!</definedName>
    <definedName name="PRU\02p01p06p00s05" localSheetId="32">'[1]Prices List'!$E$49</definedName>
    <definedName name="PRU\02p01p06p00s05" localSheetId="7">#REF!</definedName>
    <definedName name="PRU\02p01p06p00s05">#REF!</definedName>
    <definedName name="PRU\02p01p06p00s06" localSheetId="0">#REF!</definedName>
    <definedName name="PRU\02p01p06p00s06" localSheetId="32">'[1]Prices List'!$E$54</definedName>
    <definedName name="PRU\02p01p06p00s06" localSheetId="7">#REF!</definedName>
    <definedName name="PRU\02p01p06p00s06">#REF!</definedName>
    <definedName name="PRU\02p01p06p00s07" localSheetId="0">#REF!</definedName>
    <definedName name="PRU\02p01p06p00s07" localSheetId="32">'[1]Prices List'!$E$59</definedName>
    <definedName name="PRU\02p01p06p00s07" localSheetId="7">#REF!</definedName>
    <definedName name="PRU\02p01p06p00s07">#REF!</definedName>
    <definedName name="PRU\02p01p07p00s01" localSheetId="0">#REF!</definedName>
    <definedName name="PRU\02p01p07p00s01" localSheetId="32">'[1]Prices List'!$E$66</definedName>
    <definedName name="PRU\02p01p07p00s01" localSheetId="7">#REF!</definedName>
    <definedName name="PRU\02p01p07p00s01">#REF!</definedName>
    <definedName name="PRU\02p01p07p00s02" localSheetId="0">#REF!</definedName>
    <definedName name="PRU\02p01p07p00s02" localSheetId="32">'[1]Prices List'!$E$72</definedName>
    <definedName name="PRU\02p01p07p00s02" localSheetId="7">#REF!</definedName>
    <definedName name="PRU\02p01p07p00s02">#REF!</definedName>
    <definedName name="PRU\02p02p01p00s01" localSheetId="0">#REF!</definedName>
    <definedName name="PRU\02p02p01p00s01" localSheetId="32">'[1]Prices List'!$E$80</definedName>
    <definedName name="PRU\02p02p01p00s01" localSheetId="7">#REF!</definedName>
    <definedName name="PRU\02p02p01p00s01">#REF!</definedName>
    <definedName name="PRU\02p02p01p00sA3" localSheetId="7">#REF!</definedName>
    <definedName name="PRU\02p02p02p00s01" localSheetId="0">#REF!</definedName>
    <definedName name="PRU\02p02p02p00s01" localSheetId="32">'[1]Prices List'!$E$86</definedName>
    <definedName name="PRU\02p02p02p00s01" localSheetId="7">#REF!</definedName>
    <definedName name="PRU\02p02p02p00s01">#REF!</definedName>
    <definedName name="PRU\02p02p02p00s02" localSheetId="0">#REF!</definedName>
    <definedName name="PRU\02p02p02p00s02" localSheetId="32">'[1]Prices List'!$E$91</definedName>
    <definedName name="PRU\02p02p02p00s02" localSheetId="7">#REF!</definedName>
    <definedName name="PRU\02p02p02p00s02">#REF!</definedName>
    <definedName name="PRU\02p02p02p00s03" localSheetId="0">#REF!</definedName>
    <definedName name="PRU\02p02p02p00s03" localSheetId="32">'[1]Prices List'!$E$96</definedName>
    <definedName name="PRU\02p02p02p00s03" localSheetId="7">#REF!</definedName>
    <definedName name="PRU\02p02p02p00s03">#REF!</definedName>
    <definedName name="PRU\02p02p02p00s04" localSheetId="0">#REF!</definedName>
    <definedName name="PRU\02p02p02p00s04" localSheetId="32">'[1]Prices List'!$E$101</definedName>
    <definedName name="PRU\02p02p02p00s04" localSheetId="7">#REF!</definedName>
    <definedName name="PRU\02p02p02p00s04">#REF!</definedName>
    <definedName name="PRU\02p02p02p03s05" localSheetId="0">#REF!</definedName>
    <definedName name="PRU\02p02p02p03s05" localSheetId="32">'[1]Prices List'!$E$106</definedName>
    <definedName name="PRU\02p02p02p03s05" localSheetId="7">#REF!</definedName>
    <definedName name="PRU\02p02p02p03s05">#REF!</definedName>
    <definedName name="PRU\02p02p02p03s06" localSheetId="0">#REF!</definedName>
    <definedName name="PRU\02p02p02p03s06" localSheetId="32">'[1]Prices List'!$E$111</definedName>
    <definedName name="PRU\02p02p02p03s06" localSheetId="7">#REF!</definedName>
    <definedName name="PRU\02p02p02p03s06">#REF!</definedName>
    <definedName name="PRU\02p02p02p03s07" localSheetId="0">#REF!</definedName>
    <definedName name="PRU\02p02p02p03s07" localSheetId="32">'[1]Prices List'!$E$116</definedName>
    <definedName name="PRU\02p02p02p03s07" localSheetId="7">#REF!</definedName>
    <definedName name="PRU\02p02p02p03s07">#REF!</definedName>
    <definedName name="PRU\02p02p02p03s08" localSheetId="0">#REF!</definedName>
    <definedName name="PRU\02p02p02p03s08" localSheetId="32">'[1]Prices List'!$E$121</definedName>
    <definedName name="PRU\02p02p02p03s08" localSheetId="7">#REF!</definedName>
    <definedName name="PRU\02p02p02p03s08">#REF!</definedName>
    <definedName name="PRU\02p02p02p04s09" localSheetId="0">#REF!</definedName>
    <definedName name="PRU\02p02p02p04s09" localSheetId="32">'[1]Prices List'!$E$126</definedName>
    <definedName name="PRU\02p02p02p04s09" localSheetId="7">#REF!</definedName>
    <definedName name="PRU\02p02p02p04s09">#REF!</definedName>
    <definedName name="PRU\02p02p02p04s10" localSheetId="0">#REF!</definedName>
    <definedName name="PRU\02p02p02p04s10" localSheetId="32">'[1]Prices List'!$E$131</definedName>
    <definedName name="PRU\02p02p02p04s10" localSheetId="7">#REF!</definedName>
    <definedName name="PRU\02p02p02p04s10">#REF!</definedName>
    <definedName name="PRU\02p02p02p04s11" localSheetId="0">#REF!</definedName>
    <definedName name="PRU\02p02p02p04s11" localSheetId="32">'[1]Prices List'!$E$136</definedName>
    <definedName name="PRU\02p02p02p04s11" localSheetId="7">#REF!</definedName>
    <definedName name="PRU\02p02p02p04s11">#REF!</definedName>
    <definedName name="PRU\02p02p02p04s12" localSheetId="0">#REF!</definedName>
    <definedName name="PRU\02p02p02p04s12" localSheetId="32">'[1]Prices List'!$E$141</definedName>
    <definedName name="PRU\02p02p02p04s12" localSheetId="7">#REF!</definedName>
    <definedName name="PRU\02p02p02p04s12">#REF!</definedName>
    <definedName name="PRU\02p02p03p00s01" localSheetId="0">#REF!</definedName>
    <definedName name="PRU\02p02p03p00s01" localSheetId="32">'[1]Prices List'!$E$147</definedName>
    <definedName name="PRU\02p02p03p00s01" localSheetId="7">#REF!</definedName>
    <definedName name="PRU\02p02p03p00s01">#REF!</definedName>
    <definedName name="PRU\02p02p03p00s02" localSheetId="0">#REF!</definedName>
    <definedName name="PRU\02p02p03p00s02" localSheetId="32">'[1]Prices List'!$E$152</definedName>
    <definedName name="PRU\02p02p03p00s02" localSheetId="7">#REF!</definedName>
    <definedName name="PRU\02p02p03p00s02">#REF!</definedName>
    <definedName name="PRU\02p02p03p00s03" localSheetId="0">#REF!</definedName>
    <definedName name="PRU\02p02p03p00s03" localSheetId="32">'[1]Prices List'!$E$157</definedName>
    <definedName name="PRU\02p02p03p00s03" localSheetId="7">#REF!</definedName>
    <definedName name="PRU\02p02p03p00s03">#REF!</definedName>
    <definedName name="PRU\02p02p03p00s04" localSheetId="0">#REF!</definedName>
    <definedName name="PRU\02p02p03p00s04" localSheetId="32">'[1]Prices List'!$E$162</definedName>
    <definedName name="PRU\02p02p03p00s04" localSheetId="7">#REF!</definedName>
    <definedName name="PRU\02p02p03p00s04">#REF!</definedName>
    <definedName name="PRU\02p02p03p00s05" localSheetId="0">#REF!</definedName>
    <definedName name="PRU\02p02p03p00s05" localSheetId="32">'[1]Prices List'!$E$167</definedName>
    <definedName name="PRU\02p02p03p00s05" localSheetId="7">#REF!</definedName>
    <definedName name="PRU\02p02p03p00s05">#REF!</definedName>
    <definedName name="PRU\02p02p03p00s06" localSheetId="0">#REF!</definedName>
    <definedName name="PRU\02p02p03p00s06" localSheetId="32">'[1]Prices List'!$E$172</definedName>
    <definedName name="PRU\02p02p03p00s06" localSheetId="7">#REF!</definedName>
    <definedName name="PRU\02p02p03p00s06">#REF!</definedName>
    <definedName name="PRU\02p02p03p00s07" localSheetId="0">#REF!</definedName>
    <definedName name="PRU\02p02p03p00s07" localSheetId="32">'[1]Prices List'!$E$177</definedName>
    <definedName name="PRU\02p02p03p00s07" localSheetId="7">#REF!</definedName>
    <definedName name="PRU\02p02p03p00s07">#REF!</definedName>
    <definedName name="PRU\02p02p03p00s08" localSheetId="0">#REF!</definedName>
    <definedName name="PRU\02p02p03p00s08" localSheetId="32">'[1]Prices List'!$E$182</definedName>
    <definedName name="PRU\02p02p03p00s08" localSheetId="7">#REF!</definedName>
    <definedName name="PRU\02p02p03p00s08">#REF!</definedName>
    <definedName name="PRU\02p02p03p00s09" localSheetId="0">#REF!</definedName>
    <definedName name="PRU\02p02p03p00s09" localSheetId="32">'[1]Prices List'!$E$187</definedName>
    <definedName name="PRU\02p02p03p00s09" localSheetId="7">#REF!</definedName>
    <definedName name="PRU\02p02p03p00s09">#REF!</definedName>
    <definedName name="PRU\02p02p03p00s10" localSheetId="0">#REF!</definedName>
    <definedName name="PRU\02p02p03p00s10" localSheetId="32">'[1]Prices List'!$E$192</definedName>
    <definedName name="PRU\02p02p03p00s10" localSheetId="7">#REF!</definedName>
    <definedName name="PRU\02p02p03p00s10">#REF!</definedName>
    <definedName name="PRU\02p02p03p00s11" localSheetId="0">#REF!</definedName>
    <definedName name="PRU\02p02p03p00s11" localSheetId="32">'[1]Prices List'!$E$197</definedName>
    <definedName name="PRU\02p02p03p00s11" localSheetId="7">#REF!</definedName>
    <definedName name="PRU\02p02p03p00s11">#REF!</definedName>
    <definedName name="PRU\02p02p03p00s12" localSheetId="0">#REF!</definedName>
    <definedName name="PRU\02p02p03p00s12" localSheetId="32">'[1]Prices List'!$E$202</definedName>
    <definedName name="PRU\02p02p03p00s12" localSheetId="7">#REF!</definedName>
    <definedName name="PRU\02p02p03p00s12">#REF!</definedName>
    <definedName name="PRU\02p02p04p00s01" localSheetId="0">#REF!</definedName>
    <definedName name="PRU\02p02p04p00s01" localSheetId="32">'[1]Prices List'!$E$208</definedName>
    <definedName name="PRU\02p02p04p00s01" localSheetId="7">#REF!</definedName>
    <definedName name="PRU\02p02p04p00s01">#REF!</definedName>
    <definedName name="PRU\02p02p04p00s02" localSheetId="0">#REF!</definedName>
    <definedName name="PRU\02p02p04p00s02" localSheetId="32">'[1]Prices List'!$E$213</definedName>
    <definedName name="PRU\02p02p04p00s02" localSheetId="7">#REF!</definedName>
    <definedName name="PRU\02p02p04p00s02">#REF!</definedName>
    <definedName name="PRU\02p02p05p00sA1" localSheetId="0">#REF!</definedName>
    <definedName name="PRU\02p02p05p00sA1" localSheetId="32">'[1]Prices List'!$E$219</definedName>
    <definedName name="PRU\02p02p05p00sA1" localSheetId="7">#REF!</definedName>
    <definedName name="PRU\02p02p05p00sA1">#REF!</definedName>
    <definedName name="PRU\02p02p06p00sA1" localSheetId="0">#REF!</definedName>
    <definedName name="PRU\02p02p06p00sA1" localSheetId="32">'[1]Prices List'!$E$225</definedName>
    <definedName name="PRU\02p02p06p00sA1" localSheetId="7">#REF!</definedName>
    <definedName name="PRU\02p02p06p00sA1">#REF!</definedName>
    <definedName name="PRU\02p02p06p00sA2" localSheetId="0">#REF!</definedName>
    <definedName name="PRU\02p02p06p00sA2" localSheetId="32">'[1]Prices List'!$E$230</definedName>
    <definedName name="PRU\02p02p06p00sA2" localSheetId="7">#REF!</definedName>
    <definedName name="PRU\02p02p06p00sA2">#REF!</definedName>
    <definedName name="PRU\02p02p07p00sA1" localSheetId="0">#REF!</definedName>
    <definedName name="PRU\02p02p07p00sA1" localSheetId="32">'[1]Prices List'!$E$236</definedName>
    <definedName name="PRU\02p02p07p00sA1" localSheetId="7">#REF!</definedName>
    <definedName name="PRU\02p02p07p00sA1">#REF!</definedName>
    <definedName name="PRU\02p02p07p00sA2" localSheetId="0">#REF!</definedName>
    <definedName name="PRU\02p02p07p00sA2" localSheetId="32">'[1]Prices List'!$E$241</definedName>
    <definedName name="PRU\02p02p07p00sA2" localSheetId="7">#REF!</definedName>
    <definedName name="PRU\02p02p07p00sA2">#REF!</definedName>
    <definedName name="PRU\02p02p08p00sA1" localSheetId="0">#REF!</definedName>
    <definedName name="PRU\02p02p08p00sA1" localSheetId="32">'[1]Prices List'!$E$247</definedName>
    <definedName name="PRU\02p02p08p00sA1" localSheetId="7">#REF!</definedName>
    <definedName name="PRU\02p02p08p00sA1">#REF!</definedName>
    <definedName name="PRU\02p03p00p00s01" localSheetId="0">#REF!</definedName>
    <definedName name="PRU\02p03p00p00s01" localSheetId="32">'[1]Prices List'!$E$253</definedName>
    <definedName name="PRU\02p03p00p00s01" localSheetId="7">#REF!</definedName>
    <definedName name="PRU\02p03p00p00s01">#REF!</definedName>
    <definedName name="PRU\02p03p00p00s02" localSheetId="0">#REF!</definedName>
    <definedName name="PRU\02p03p00p00s02" localSheetId="32">'[1]Prices List'!$E$258</definedName>
    <definedName name="PRU\02p03p00p00s02" localSheetId="7">#REF!</definedName>
    <definedName name="PRU\02p03p00p00s02">#REF!</definedName>
    <definedName name="PRU\02p03p00p00s03" localSheetId="0">#REF!</definedName>
    <definedName name="PRU\02p03p00p00s03" localSheetId="32">'[1]Prices List'!$E$263</definedName>
    <definedName name="PRU\02p03p00p00s03" localSheetId="7">#REF!</definedName>
    <definedName name="PRU\02p03p00p00s03">#REF!</definedName>
    <definedName name="PRU\02p03p00p00s04" localSheetId="0">#REF!</definedName>
    <definedName name="PRU\02p03p00p00s04" localSheetId="32">'[1]Prices List'!$E$268</definedName>
    <definedName name="PRU\02p03p00p00s04" localSheetId="7">#REF!</definedName>
    <definedName name="PRU\02p03p00p00s04">#REF!</definedName>
    <definedName name="PRU\02p05p01p00s04" localSheetId="0">#REF!</definedName>
    <definedName name="PRU\02p05p01p00s04" localSheetId="32">'[1]Prices List'!$E$275</definedName>
    <definedName name="PRU\02p05p01p00s04" localSheetId="7">#REF!</definedName>
    <definedName name="PRU\02p05p01p00s04">#REF!</definedName>
    <definedName name="PRU\02p05p01p00s05" localSheetId="0">#REF!</definedName>
    <definedName name="PRU\02p05p01p00s05" localSheetId="32">'[1]Prices List'!$E$280</definedName>
    <definedName name="PRU\02p05p01p00s05" localSheetId="7">#REF!</definedName>
    <definedName name="PRU\02p05p01p00s05">#REF!</definedName>
    <definedName name="PRU\02p05p01p00s06" localSheetId="0">#REF!</definedName>
    <definedName name="PRU\02p05p01p00s06" localSheetId="32">'[1]Prices List'!$E$285</definedName>
    <definedName name="PRU\02p05p01p00s06" localSheetId="7">#REF!</definedName>
    <definedName name="PRU\02p05p01p00s06">#REF!</definedName>
    <definedName name="PRU\02p05p01p00s07" localSheetId="0">#REF!</definedName>
    <definedName name="PRU\02p05p01p00s07" localSheetId="32">'[1]Prices List'!$E$290</definedName>
    <definedName name="PRU\02p05p01p00s07" localSheetId="7">#REF!</definedName>
    <definedName name="PRU\02p05p01p00s07">#REF!</definedName>
    <definedName name="PRU\02p05p02p00s01" localSheetId="7">#REF!</definedName>
    <definedName name="PRU\02p05p02p00s02" localSheetId="7">#REF!</definedName>
    <definedName name="PRU\02p05p02p00s04" localSheetId="0">#REF!</definedName>
    <definedName name="PRU\02p05p02p00s04" localSheetId="32">'[1]Prices List'!$E$296</definedName>
    <definedName name="PRU\02p05p02p00s04" localSheetId="7">#REF!</definedName>
    <definedName name="PRU\02p05p02p00s04">#REF!</definedName>
    <definedName name="PRU\02p05p02p00s06" localSheetId="0">#REF!</definedName>
    <definedName name="PRU\02p05p02p00s06" localSheetId="32">'[1]Prices List'!$E$301</definedName>
    <definedName name="PRU\02p05p02p00s06" localSheetId="7">#REF!</definedName>
    <definedName name="PRU\02p05p02p00s06">#REF!</definedName>
    <definedName name="PRU\02p06p00p00s01" localSheetId="0">#REF!</definedName>
    <definedName name="PRU\02p06p00p00s01" localSheetId="32">'[1]Prices List'!$E$307</definedName>
    <definedName name="PRU\02p06p00p00s01" localSheetId="7">#REF!</definedName>
    <definedName name="PRU\02p06p00p00s01">#REF!</definedName>
    <definedName name="PRU\02p07p00p00s01" localSheetId="0">#REF!</definedName>
    <definedName name="PRU\02p07p00p00s01" localSheetId="32">'[1]Prices List'!$E$313</definedName>
    <definedName name="PRU\02p07p00p00s01" localSheetId="7">#REF!</definedName>
    <definedName name="PRU\02p07p00p00s01">#REF!</definedName>
    <definedName name="PRU\02p07p00p00s02" localSheetId="0">#REF!</definedName>
    <definedName name="PRU\02p07p00p00s02" localSheetId="32">'[1]Prices List'!$E$318</definedName>
    <definedName name="PRU\02p07p00p00s02" localSheetId="7">#REF!</definedName>
    <definedName name="PRU\02p07p00p00s02">#REF!</definedName>
    <definedName name="PRU\02p07p00p00s03" localSheetId="7">#REF!</definedName>
    <definedName name="PRU\02p07p00p00s04" localSheetId="0">#REF!</definedName>
    <definedName name="PRU\02p07p00p00s04" localSheetId="32">'[1]Prices List'!$E$323</definedName>
    <definedName name="PRU\02p07p00p00s04" localSheetId="7">#REF!</definedName>
    <definedName name="PRU\02p07p00p00s04">#REF!</definedName>
    <definedName name="PRU\03p01p00p00s01" localSheetId="0">#REF!</definedName>
    <definedName name="PRU\03p01p00p00s01" localSheetId="32">'[1]Prices List'!$E$330</definedName>
    <definedName name="PRU\03p01p00p00s01" localSheetId="7">#REF!</definedName>
    <definedName name="PRU\03p01p00p00s01">#REF!</definedName>
    <definedName name="PRU\03p01p00p00s02" localSheetId="0">#REF!</definedName>
    <definedName name="PRU\03p01p00p00s02" localSheetId="32">'[1]Prices List'!$E$335</definedName>
    <definedName name="PRU\03p01p00p00s02" localSheetId="7">#REF!</definedName>
    <definedName name="PRU\03p01p00p00s02">#REF!</definedName>
    <definedName name="PRU\03p02p00p00s01" localSheetId="7">#REF!</definedName>
    <definedName name="PRU\03p03p00p00s01" localSheetId="0">#REF!</definedName>
    <definedName name="PRU\03p03p00p00s01" localSheetId="32">'[1]Prices List'!$E$341</definedName>
    <definedName name="PRU\03p03p00p00s01" localSheetId="7">#REF!</definedName>
    <definedName name="PRU\03p03p00p00s01">#REF!</definedName>
    <definedName name="PRU\03p03p00p00s02" localSheetId="7">#REF!</definedName>
    <definedName name="PRU\03p03p00p00s07" localSheetId="0">#REF!</definedName>
    <definedName name="PRU\03p03p00p00s07" localSheetId="32">'[1]Prices List'!$E$346</definedName>
    <definedName name="PRU\03p03p00p00s07" localSheetId="7">#REF!</definedName>
    <definedName name="PRU\03p03p00p00s07">#REF!</definedName>
    <definedName name="PRU\03p05p01p00s01" localSheetId="0">#REF!</definedName>
    <definedName name="PRU\03p05p01p00s01" localSheetId="32">'[1]Prices List'!$E$353</definedName>
    <definedName name="PRU\03p05p01p00s01" localSheetId="7">#REF!</definedName>
    <definedName name="PRU\03p05p01p00s01">#REF!</definedName>
    <definedName name="PRU\03p05p01p00s03" localSheetId="0">#REF!</definedName>
    <definedName name="PRU\03p05p01p00s03" localSheetId="32">'[1]Prices List'!$E$358</definedName>
    <definedName name="PRU\03p05p01p00s03" localSheetId="7">#REF!</definedName>
    <definedName name="PRU\03p05p01p00s03">#REF!</definedName>
    <definedName name="PRU\03p05p02p00s01" localSheetId="0">#REF!</definedName>
    <definedName name="PRU\03p05p02p00s01" localSheetId="32">'[1]Prices List'!$E$364</definedName>
    <definedName name="PRU\03p05p02p00s01" localSheetId="7">#REF!</definedName>
    <definedName name="PRU\03p05p02p00s01">#REF!</definedName>
    <definedName name="PRU\03p05p02p00s03" localSheetId="0">#REF!</definedName>
    <definedName name="PRU\03p05p02p00s03" localSheetId="32">'[1]Prices List'!$E$369</definedName>
    <definedName name="PRU\03p05p02p00s03" localSheetId="7">#REF!</definedName>
    <definedName name="PRU\03p05p02p00s03">#REF!</definedName>
    <definedName name="PRU\03p05p03p01s01" localSheetId="7">#REF!</definedName>
    <definedName name="PRU\03p05p03p01s02" localSheetId="7">#REF!</definedName>
    <definedName name="PRU\03p05p03p01s04" localSheetId="0">#REF!</definedName>
    <definedName name="PRU\03p05p03p01s04" localSheetId="32">'[1]Prices List'!$E$376</definedName>
    <definedName name="PRU\03p05p03p01s04" localSheetId="7">#REF!</definedName>
    <definedName name="PRU\03p05p03p01s04">#REF!</definedName>
    <definedName name="PRU\03p05p03p01s05" localSheetId="0">#REF!</definedName>
    <definedName name="PRU\03p05p03p01s05" localSheetId="32">'[1]Prices List'!$E$381</definedName>
    <definedName name="PRU\03p05p03p01s05" localSheetId="7">#REF!</definedName>
    <definedName name="PRU\03p05p03p01s05">#REF!</definedName>
    <definedName name="PRU\03p05p03p01s06" localSheetId="0">#REF!</definedName>
    <definedName name="PRU\03p05p03p01s06" localSheetId="32">'[1]Prices List'!$E$386</definedName>
    <definedName name="PRU\03p05p03p01s06" localSheetId="7">#REF!</definedName>
    <definedName name="PRU\03p05p03p01s06">#REF!</definedName>
    <definedName name="PRU\03p05p03p03s05" localSheetId="0">#REF!</definedName>
    <definedName name="PRU\03p05p03p03s05" localSheetId="32">'[1]Prices List'!$E$392</definedName>
    <definedName name="PRU\03p05p03p03s05" localSheetId="7">#REF!</definedName>
    <definedName name="PRU\03p05p03p03s05">#REF!</definedName>
    <definedName name="PRU\03p06p00p00s01" localSheetId="0">#REF!</definedName>
    <definedName name="PRU\03p06p00p00s01" localSheetId="32">'[1]Prices List'!$E$398</definedName>
    <definedName name="PRU\03p06p00p00s01" localSheetId="7">#REF!</definedName>
    <definedName name="PRU\03p06p00p00s01">#REF!</definedName>
    <definedName name="PRU\03p06p00p00s02" localSheetId="0">#REF!</definedName>
    <definedName name="PRU\03p06p00p00s02" localSheetId="32">'[1]Prices List'!$E$403</definedName>
    <definedName name="PRU\03p06p00p00s02" localSheetId="7">#REF!</definedName>
    <definedName name="PRU\03p06p00p00s02">#REF!</definedName>
    <definedName name="PRU\03p06p00p00s03" localSheetId="0">#REF!</definedName>
    <definedName name="PRU\03p06p00p00s03" localSheetId="32">'[1]Prices List'!$E$408</definedName>
    <definedName name="PRU\03p06p00p00s03" localSheetId="7">#REF!</definedName>
    <definedName name="PRU\03p06p00p00s03">#REF!</definedName>
    <definedName name="PRU\03p06p00p00s04" localSheetId="0">#REF!</definedName>
    <definedName name="PRU\03p06p00p00s04" localSheetId="32">'[1]Prices List'!$E$413</definedName>
    <definedName name="PRU\03p06p00p00s04" localSheetId="7">#REF!</definedName>
    <definedName name="PRU\03p06p00p00s04">#REF!</definedName>
    <definedName name="PRU\03p06p00p00s05" localSheetId="0">#REF!</definedName>
    <definedName name="PRU\03p06p00p00s05" localSheetId="32">'[1]Prices List'!$E$418</definedName>
    <definedName name="PRU\03p06p00p00s05" localSheetId="7">#REF!</definedName>
    <definedName name="PRU\03p06p00p00s05">#REF!</definedName>
    <definedName name="PRU\03p06p00p00s06" localSheetId="0">#REF!</definedName>
    <definedName name="PRU\03p06p00p00s06" localSheetId="32">'[1]Prices List'!$E$423</definedName>
    <definedName name="PRU\03p06p00p00s06" localSheetId="7">#REF!</definedName>
    <definedName name="PRU\03p06p00p00s06">#REF!</definedName>
    <definedName name="PRU\03p06p00p00s07" localSheetId="0">#REF!</definedName>
    <definedName name="PRU\03p06p00p00s07" localSheetId="32">'[1]Prices List'!$E$428</definedName>
    <definedName name="PRU\03p06p00p00s07" localSheetId="7">#REF!</definedName>
    <definedName name="PRU\03p06p00p00s07">#REF!</definedName>
    <definedName name="PRU\03p06p00p00s08" localSheetId="0">#REF!</definedName>
    <definedName name="PRU\03p06p00p00s08" localSheetId="32">'[1]Prices List'!$E$433</definedName>
    <definedName name="PRU\03p06p00p00s08" localSheetId="7">#REF!</definedName>
    <definedName name="PRU\03p06p00p00s08">#REF!</definedName>
    <definedName name="PRU\03p06p00p00s09" localSheetId="0">#REF!</definedName>
    <definedName name="PRU\03p06p00p00s09" localSheetId="32">'[1]Prices List'!$E$438</definedName>
    <definedName name="PRU\03p06p00p00s09" localSheetId="7">#REF!</definedName>
    <definedName name="PRU\03p06p00p00s09">#REF!</definedName>
    <definedName name="PRU\03p06p00p00s10" localSheetId="0">#REF!</definedName>
    <definedName name="PRU\03p06p00p00s10" localSheetId="32">'[1]Prices List'!$E$443</definedName>
    <definedName name="PRU\03p06p00p00s10" localSheetId="7">#REF!</definedName>
    <definedName name="PRU\03p06p00p00s10">#REF!</definedName>
    <definedName name="PRU\03p06p00p00s11" localSheetId="0">#REF!</definedName>
    <definedName name="PRU\03p06p00p00s11" localSheetId="32">'[1]Prices List'!$E$448</definedName>
    <definedName name="PRU\03p06p00p00s11" localSheetId="7">#REF!</definedName>
    <definedName name="PRU\03p06p00p00s11">#REF!</definedName>
    <definedName name="PRU\03p06p00p00s12" localSheetId="0">#REF!</definedName>
    <definedName name="PRU\03p06p00p00s12" localSheetId="32">'[1]Prices List'!$E$453</definedName>
    <definedName name="PRU\03p06p00p00s12" localSheetId="7">#REF!</definedName>
    <definedName name="PRU\03p06p00p00s12">#REF!</definedName>
    <definedName name="PRU\03p06p00p00s13" localSheetId="0">#REF!</definedName>
    <definedName name="PRU\03p06p00p00s13" localSheetId="32">'[1]Prices List'!$E$458</definedName>
    <definedName name="PRU\03p06p00p00s13" localSheetId="7">#REF!</definedName>
    <definedName name="PRU\03p06p00p00s13">#REF!</definedName>
    <definedName name="PRU\03p06p00p00s14" localSheetId="0">#REF!</definedName>
    <definedName name="PRU\03p06p00p00s14" localSheetId="32">'[1]Prices List'!$E$463</definedName>
    <definedName name="PRU\03p06p00p00s14" localSheetId="7">#REF!</definedName>
    <definedName name="PRU\03p06p00p00s14">#REF!</definedName>
    <definedName name="PRU\03p06p00p00s15" localSheetId="0">#REF!</definedName>
    <definedName name="PRU\03p06p00p00s15" localSheetId="32">'[1]Prices List'!$E$468</definedName>
    <definedName name="PRU\03p06p00p00s15" localSheetId="7">#REF!</definedName>
    <definedName name="PRU\03p06p00p00s15">#REF!</definedName>
    <definedName name="PRU\03p06p00p00s16" localSheetId="0">#REF!</definedName>
    <definedName name="PRU\03p06p00p00s16" localSheetId="32">'[1]Prices List'!$E$473</definedName>
    <definedName name="PRU\03p06p00p00s16" localSheetId="7">#REF!</definedName>
    <definedName name="PRU\03p06p00p00s16">#REF!</definedName>
    <definedName name="PRU\03p06p00p00s17" localSheetId="7">#REF!</definedName>
    <definedName name="PRU\04p01p00p00s01" localSheetId="0">#REF!</definedName>
    <definedName name="PRU\04p01p00p00s01" localSheetId="32">'[1]Prices List'!$E$484</definedName>
    <definedName name="PRU\04p01p00p00s01" localSheetId="7">#REF!</definedName>
    <definedName name="PRU\04p01p00p00s01">#REF!</definedName>
    <definedName name="PRU\04p01p00p00s02" localSheetId="0">#REF!</definedName>
    <definedName name="PRU\04p01p00p00s02" localSheetId="32">'[1]Prices List'!$E$489</definedName>
    <definedName name="PRU\04p01p00p00s02" localSheetId="7">#REF!</definedName>
    <definedName name="PRU\04p01p00p00s02">#REF!</definedName>
    <definedName name="PRU\04p02p00p00s01" localSheetId="7">#REF!</definedName>
    <definedName name="PRU\04p02p00p00s03" localSheetId="7">#REF!</definedName>
    <definedName name="PRU\04p02p00p00s04" localSheetId="0">#REF!</definedName>
    <definedName name="PRU\04p02p00p00s04" localSheetId="32">'[1]Prices List'!$E$495</definedName>
    <definedName name="PRU\04p02p00p00s04" localSheetId="7">#REF!</definedName>
    <definedName name="PRU\04p02p00p00s04">#REF!</definedName>
    <definedName name="PRU\04p02p00p00s06" localSheetId="0">#REF!</definedName>
    <definedName name="PRU\04p02p00p00s06" localSheetId="32">'[1]Prices List'!$E$500</definedName>
    <definedName name="PRU\04p02p00p00s06" localSheetId="7">#REF!</definedName>
    <definedName name="PRU\04p02p00p00s06">#REF!</definedName>
    <definedName name="PRU\04p02p01p00s01" localSheetId="0">#REF!</definedName>
    <definedName name="PRU\04p02p01p00s01" localSheetId="32">'[1]Prices List'!$E$506</definedName>
    <definedName name="PRU\04p02p01p00s01" localSheetId="7">#REF!</definedName>
    <definedName name="PRU\04p02p01p00s01">#REF!</definedName>
    <definedName name="PRU\04p02p01p00s03" localSheetId="0">#REF!</definedName>
    <definedName name="PRU\04p02p01p00s03" localSheetId="32">'[1]Prices List'!$E$511</definedName>
    <definedName name="PRU\04p02p01p00s03" localSheetId="7">#REF!</definedName>
    <definedName name="PRU\04p02p01p00s03">#REF!</definedName>
    <definedName name="PRU\04p02p02p00s01" localSheetId="0">#REF!</definedName>
    <definedName name="PRU\04p02p02p00s01" localSheetId="32">'[1]Prices List'!$E$517</definedName>
    <definedName name="PRU\04p02p02p00s01" localSheetId="7">#REF!</definedName>
    <definedName name="PRU\04p02p02p00s01">#REF!</definedName>
    <definedName name="PRU\04p02p02p00s03" localSheetId="0">#REF!</definedName>
    <definedName name="PRU\04p02p02p00s03" localSheetId="32">'[1]Prices List'!$E$522</definedName>
    <definedName name="PRU\04p02p02p00s03" localSheetId="7">#REF!</definedName>
    <definedName name="PRU\04p02p02p00s03">#REF!</definedName>
    <definedName name="PRU\04p04p00p00s04" localSheetId="0">#REF!</definedName>
    <definedName name="PRU\04p04p00p00s04" localSheetId="32">'[1]Prices List'!$E$528</definedName>
    <definedName name="PRU\04p04p00p00s04" localSheetId="7">#REF!</definedName>
    <definedName name="PRU\04p04p00p00s04">#REF!</definedName>
    <definedName name="PRU\04p04p00p00s05" localSheetId="0">#REF!</definedName>
    <definedName name="PRU\04p04p00p00s05" localSheetId="32">'[1]Prices List'!$E$533</definedName>
    <definedName name="PRU\04p04p00p00s05" localSheetId="7">#REF!</definedName>
    <definedName name="PRU\04p04p00p00s05">#REF!</definedName>
    <definedName name="PRU\04p04p00p00s06" localSheetId="0">#REF!</definedName>
    <definedName name="PRU\04p04p00p00s06" localSheetId="32">'[1]Prices List'!$E$538</definedName>
    <definedName name="PRU\04p04p00p00s06" localSheetId="7">#REF!</definedName>
    <definedName name="PRU\04p04p00p00s06">#REF!</definedName>
    <definedName name="PRU\04p04p00p00s07" localSheetId="0">#REF!</definedName>
    <definedName name="PRU\04p04p00p00s07" localSheetId="32">'[1]Prices List'!$E$543</definedName>
    <definedName name="PRU\04p04p00p00s07" localSheetId="7">#REF!</definedName>
    <definedName name="PRU\04p04p00p00s07">#REF!</definedName>
    <definedName name="PRU\04p04p00p00s08" localSheetId="0">#REF!</definedName>
    <definedName name="PRU\04p04p00p00s08" localSheetId="32">'[1]Prices List'!$E$548</definedName>
    <definedName name="PRU\04p04p00p00s08" localSheetId="7">#REF!</definedName>
    <definedName name="PRU\04p04p00p00s08">#REF!</definedName>
    <definedName name="PRU\04p04p00p00s09" localSheetId="0">#REF!</definedName>
    <definedName name="PRU\04p04p00p00s09" localSheetId="32">'[1]Prices List'!$E$553</definedName>
    <definedName name="PRU\04p04p00p00s09" localSheetId="7">#REF!</definedName>
    <definedName name="PRU\04p04p00p00s09">#REF!</definedName>
    <definedName name="PRU\04p04p00p00s10" localSheetId="0">#REF!</definedName>
    <definedName name="PRU\04p04p00p00s10" localSheetId="32">'[1]Prices List'!$E$558</definedName>
    <definedName name="PRU\04p04p00p00s10" localSheetId="7">#REF!</definedName>
    <definedName name="PRU\04p04p00p00s10">#REF!</definedName>
    <definedName name="PRU\04p04p00p00s11" localSheetId="0">#REF!</definedName>
    <definedName name="PRU\04p04p00p00s11" localSheetId="32">'[1]Prices List'!$E$563</definedName>
    <definedName name="PRU\04p04p00p00s11" localSheetId="7">#REF!</definedName>
    <definedName name="PRU\04p04p00p00s11">#REF!</definedName>
    <definedName name="PRU\04p04p00p00s12" localSheetId="0">#REF!</definedName>
    <definedName name="PRU\04p04p00p00s12" localSheetId="32">'[1]Prices List'!$E$568</definedName>
    <definedName name="PRU\04p04p00p00s12" localSheetId="7">#REF!</definedName>
    <definedName name="PRU\04p04p00p00s12">#REF!</definedName>
    <definedName name="PRU\04p04p00p00s13" localSheetId="0">#REF!</definedName>
    <definedName name="PRU\04p04p00p00s13" localSheetId="32">'[1]Prices List'!$E$573</definedName>
    <definedName name="PRU\04p04p00p00s13" localSheetId="7">#REF!</definedName>
    <definedName name="PRU\04p04p00p00s13">#REF!</definedName>
    <definedName name="PRU\05p01p01p00s04" localSheetId="0">#REF!</definedName>
    <definedName name="PRU\05p01p01p00s04" localSheetId="32">'[1]Prices List'!$E$581</definedName>
    <definedName name="PRU\05p01p01p00s04" localSheetId="7">#REF!</definedName>
    <definedName name="PRU\05p01p01p00s04">#REF!</definedName>
    <definedName name="PRU\05p01p02p00s04" localSheetId="0">#REF!</definedName>
    <definedName name="PRU\05p01p02p00s04" localSheetId="32">'[1]Prices List'!$E$587</definedName>
    <definedName name="PRU\05p01p02p00s04" localSheetId="7">#REF!</definedName>
    <definedName name="PRU\05p01p02p00s04">#REF!</definedName>
    <definedName name="PRU\05p01p03p00s02" localSheetId="7">#REF!</definedName>
    <definedName name="PRU\05p01p03p00s04" localSheetId="0">#REF!</definedName>
    <definedName name="PRU\05p01p03p00s04" localSheetId="32">'[1]Prices List'!$E$593</definedName>
    <definedName name="PRU\05p01p03p00s04" localSheetId="7">#REF!</definedName>
    <definedName name="PRU\05p01p03p00s04">#REF!</definedName>
    <definedName name="PRU\05p01p03p00s05" localSheetId="0">#REF!</definedName>
    <definedName name="PRU\05p01p03p00s05" localSheetId="32">'[1]Prices List'!$E$598</definedName>
    <definedName name="PRU\05p01p03p00s05" localSheetId="7">#REF!</definedName>
    <definedName name="PRU\05p01p03p00s05">#REF!</definedName>
    <definedName name="PRU\05p01p04p00s03" localSheetId="7">#REF!</definedName>
    <definedName name="PRU\05p01p04p00s04" localSheetId="0">#REF!</definedName>
    <definedName name="PRU\05p01p04p00s04" localSheetId="32">'[1]Prices List'!$E$604</definedName>
    <definedName name="PRU\05p01p04p00s04" localSheetId="7">#REF!</definedName>
    <definedName name="PRU\05p01p04p00s04">#REF!</definedName>
    <definedName name="PRU\05p01p04p00s05" localSheetId="0">#REF!</definedName>
    <definedName name="PRU\05p01p04p00s05" localSheetId="32">'[1]Prices List'!$E$609</definedName>
    <definedName name="PRU\05p01p04p00s05" localSheetId="7">#REF!</definedName>
    <definedName name="PRU\05p01p04p00s05">#REF!</definedName>
    <definedName name="PRU\05p01p05p00s02" localSheetId="7">#REF!</definedName>
    <definedName name="PRU\05p01p05p00s03" localSheetId="7">#REF!</definedName>
    <definedName name="PRU\05p01p05p00s04" localSheetId="0">#REF!</definedName>
    <definedName name="PRU\05p01p05p00s04" localSheetId="32">'[1]Prices List'!$E$615</definedName>
    <definedName name="PRU\05p01p05p00s04" localSheetId="7">#REF!</definedName>
    <definedName name="PRU\05p01p05p00s04">#REF!</definedName>
    <definedName name="PRU\05p02p00p00s04" localSheetId="0">#REF!</definedName>
    <definedName name="PRU\05p02p00p00s04" localSheetId="32">'[1]Prices List'!$E$621</definedName>
    <definedName name="PRU\05p02p00p00s04" localSheetId="7">#REF!</definedName>
    <definedName name="PRU\05p02p00p00s04">#REF!</definedName>
    <definedName name="PRU\05p03p00p00s04" localSheetId="0">#REF!</definedName>
    <definedName name="PRU\05p03p00p00s04" localSheetId="32">'[1]Prices List'!$E$627</definedName>
    <definedName name="PRU\05p03p00p00s04" localSheetId="7">#REF!</definedName>
    <definedName name="PRU\05p03p00p00s04">#REF!</definedName>
    <definedName name="PRU\05p05p00p00s04" localSheetId="0">#REF!</definedName>
    <definedName name="PRU\05p05p00p00s04" localSheetId="32">'[1]Prices List'!$E$633</definedName>
    <definedName name="PRU\05p05p00p00s04" localSheetId="7">#REF!</definedName>
    <definedName name="PRU\05p05p00p00s04">#REF!</definedName>
    <definedName name="PRU\06p03p00p00s01" localSheetId="0">#REF!</definedName>
    <definedName name="PRU\06p03p00p00s01" localSheetId="32">'[1]Prices List'!$E$640</definedName>
    <definedName name="PRU\06p03p00p00s01" localSheetId="7">#REF!</definedName>
    <definedName name="PRU\06p03p00p00s01">#REF!</definedName>
    <definedName name="PRU\06p03p01p00s05" localSheetId="0">#REF!</definedName>
    <definedName name="PRU\06p03p01p00s05" localSheetId="32">'[1]Prices List'!$E$645</definedName>
    <definedName name="PRU\06p03p01p00s05" localSheetId="7">#REF!</definedName>
    <definedName name="PRU\06p03p01p00s05">#REF!</definedName>
    <definedName name="PRU\06p03p01p00s06" localSheetId="0">#REF!</definedName>
    <definedName name="PRU\06p03p01p00s06" localSheetId="32">'[1]Prices List'!$E$650</definedName>
    <definedName name="PRU\06p03p01p00s06" localSheetId="7">#REF!</definedName>
    <definedName name="PRU\06p03p01p00s06">#REF!</definedName>
    <definedName name="PRU\06p03p01p00s07" localSheetId="0">#REF!</definedName>
    <definedName name="PRU\06p03p01p00s07" localSheetId="32">'[1]Prices List'!$E$655</definedName>
    <definedName name="PRU\06p03p01p00s07" localSheetId="7">#REF!</definedName>
    <definedName name="PRU\06p03p01p00s07">#REF!</definedName>
    <definedName name="PRU\06p03p01p00s08" localSheetId="0">#REF!</definedName>
    <definedName name="PRU\06p03p01p00s08" localSheetId="32">'[1]Prices List'!$E$660</definedName>
    <definedName name="PRU\06p03p01p00s08" localSheetId="7">#REF!</definedName>
    <definedName name="PRU\06p03p01p00s08">#REF!</definedName>
    <definedName name="PRU\06p03p01p00sA2" localSheetId="0">#REF!</definedName>
    <definedName name="PRU\06p03p01p00sA2" localSheetId="32">'[1]Prices List'!$E$665</definedName>
    <definedName name="PRU\06p03p01p00sA2" localSheetId="7">#REF!</definedName>
    <definedName name="PRU\06p03p01p00sA2">#REF!</definedName>
    <definedName name="PRU\06p03p03p01s01" localSheetId="0">#REF!</definedName>
    <definedName name="PRU\06p03p03p01s01" localSheetId="32">'[1]Prices List'!$E$672</definedName>
    <definedName name="PRU\06p03p03p01s01" localSheetId="7">#REF!</definedName>
    <definedName name="PRU\06p03p03p01s01">#REF!</definedName>
    <definedName name="PRU\07p02p01p00s01" localSheetId="7">#REF!</definedName>
    <definedName name="PRU\07p03p02p00s01" localSheetId="0">#REF!</definedName>
    <definedName name="PRU\07p03p02p00s01" localSheetId="32">'[1]Prices List'!$E$680</definedName>
    <definedName name="PRU\07p03p02p00s01" localSheetId="7">#REF!</definedName>
    <definedName name="PRU\07p03p02p00s01">#REF!</definedName>
    <definedName name="PRU\07p03p02p00s02" localSheetId="0">#REF!</definedName>
    <definedName name="PRU\07p03p02p00s02" localSheetId="32">'[1]Prices List'!$E$685</definedName>
    <definedName name="PRU\07p03p02p00s02" localSheetId="7">#REF!</definedName>
    <definedName name="PRU\07p03p02p00s02">#REF!</definedName>
    <definedName name="PRU\07p03p03p00s01" localSheetId="7">#REF!</definedName>
    <definedName name="PRU\07p04p01p00s01" localSheetId="0">#REF!</definedName>
    <definedName name="PRU\07p04p01p00s01" localSheetId="32">'[1]Prices List'!$E$692</definedName>
    <definedName name="PRU\07p04p01p00s01" localSheetId="7">#REF!</definedName>
    <definedName name="PRU\07p04p01p00s01">#REF!</definedName>
    <definedName name="PRU\07p04p01p00s02" localSheetId="0">#REF!</definedName>
    <definedName name="PRU\07p04p01p00s02" localSheetId="32">'[1]Prices List'!$E$697</definedName>
    <definedName name="PRU\07p04p01p00s02" localSheetId="7">#REF!</definedName>
    <definedName name="PRU\07p04p01p00s02">#REF!</definedName>
    <definedName name="PRU\07p04p01p00s04" localSheetId="0">#REF!</definedName>
    <definedName name="PRU\07p04p01p00s04" localSheetId="32">'[1]Prices List'!$E$702</definedName>
    <definedName name="PRU\07p04p01p00s04" localSheetId="7">#REF!</definedName>
    <definedName name="PRU\07p04p01p00s04">#REF!</definedName>
    <definedName name="PRU\07p04p01p00s05" localSheetId="0">#REF!</definedName>
    <definedName name="PRU\07p04p01p00s05" localSheetId="32">'[1]Prices List'!$E$707</definedName>
    <definedName name="PRU\07p04p01p00s05" localSheetId="7">#REF!</definedName>
    <definedName name="PRU\07p04p01p00s05">#REF!</definedName>
    <definedName name="PRU\07p04p01p00s06" localSheetId="0">#REF!</definedName>
    <definedName name="PRU\07p04p01p00s06" localSheetId="32">'[1]Prices List'!$E$712</definedName>
    <definedName name="PRU\07p04p01p00s06" localSheetId="7">#REF!</definedName>
    <definedName name="PRU\07p04p01p00s06">#REF!</definedName>
    <definedName name="PRU\07p04p01p00s06A" localSheetId="0">#REF!</definedName>
    <definedName name="PRU\07p04p01p00s06A" localSheetId="32">'[1]Prices List'!$E$717</definedName>
    <definedName name="PRU\07p04p01p00s06A" localSheetId="7">#REF!</definedName>
    <definedName name="PRU\07p04p01p00s06A">#REF!</definedName>
    <definedName name="PRU\07p04p01p00s07" localSheetId="0">#REF!</definedName>
    <definedName name="PRU\07p04p01p00s07" localSheetId="32">'[1]Prices List'!$E$722</definedName>
    <definedName name="PRU\07p04p01p00s07" localSheetId="7">#REF!</definedName>
    <definedName name="PRU\07p04p01p00s07">#REF!</definedName>
    <definedName name="PRU\07p04p01p00s07A" localSheetId="0">#REF!</definedName>
    <definedName name="PRU\07p04p01p00s07A" localSheetId="32">'[1]Prices List'!$E$727</definedName>
    <definedName name="PRU\07p04p01p00s07A" localSheetId="7">#REF!</definedName>
    <definedName name="PRU\07p04p01p00s07A">#REF!</definedName>
    <definedName name="PRU\07p04p01p00s08" localSheetId="0">#REF!</definedName>
    <definedName name="PRU\07p04p01p00s08" localSheetId="32">'[1]Prices List'!$E$732</definedName>
    <definedName name="PRU\07p04p01p00s08" localSheetId="7">#REF!</definedName>
    <definedName name="PRU\07p04p01p00s08">#REF!</definedName>
    <definedName name="PRU\07p04p01p00s09" localSheetId="0">#REF!</definedName>
    <definedName name="PRU\07p04p01p00s09" localSheetId="32">'[1]Prices List'!$E$737</definedName>
    <definedName name="PRU\07p04p01p00s09" localSheetId="7">#REF!</definedName>
    <definedName name="PRU\07p04p01p00s09">#REF!</definedName>
    <definedName name="PRU\07p04p01p00s09A" localSheetId="0">#REF!</definedName>
    <definedName name="PRU\07p04p01p00s09A" localSheetId="32">'[1]Prices List'!$E$742</definedName>
    <definedName name="PRU\07p04p01p00s09A" localSheetId="7">#REF!</definedName>
    <definedName name="PRU\07p04p01p00s09A">#REF!</definedName>
    <definedName name="PRU\07p04p01p00s09B" localSheetId="0">#REF!</definedName>
    <definedName name="PRU\07p04p01p00s09B" localSheetId="32">'[1]Prices List'!$E$747</definedName>
    <definedName name="PRU\07p04p01p00s09B" localSheetId="7">#REF!</definedName>
    <definedName name="PRU\07p04p01p00s09B">#REF!</definedName>
    <definedName name="PRU\07p04p01p00s09C" localSheetId="0">#REF!</definedName>
    <definedName name="PRU\07p04p01p00s09C" localSheetId="32">'[1]Prices List'!$E$752</definedName>
    <definedName name="PRU\07p04p01p00s09C" localSheetId="7">#REF!</definedName>
    <definedName name="PRU\07p04p01p00s09C">#REF!</definedName>
    <definedName name="PRU\07p04p01p00s09D" localSheetId="0">#REF!</definedName>
    <definedName name="PRU\07p04p01p00s09D" localSheetId="32">'[1]Prices List'!$E$757</definedName>
    <definedName name="PRU\07p04p01p00s09D" localSheetId="7">#REF!</definedName>
    <definedName name="PRU\07p04p01p00s09D">#REF!</definedName>
    <definedName name="PRU\07p04p03p00s01" localSheetId="0">#REF!</definedName>
    <definedName name="PRU\07p04p03p00s01" localSheetId="32">'[1]Prices List'!$E$763</definedName>
    <definedName name="PRU\07p04p03p00s01" localSheetId="7">#REF!</definedName>
    <definedName name="PRU\07p04p03p00s01">#REF!</definedName>
    <definedName name="PRU\07p04p03p00s02" localSheetId="0">#REF!</definedName>
    <definedName name="PRU\07p04p03p00s02" localSheetId="32">'[1]Prices List'!$E$768</definedName>
    <definedName name="PRU\07p04p03p00s02" localSheetId="7">#REF!</definedName>
    <definedName name="PRU\07p04p03p00s02">#REF!</definedName>
    <definedName name="PRU\08p01p00p00s01" localSheetId="0">#REF!</definedName>
    <definedName name="PRU\08p01p00p00s01" localSheetId="32">'[1]Prices List'!$E$775</definedName>
    <definedName name="PRU\08p01p00p00s01" localSheetId="7">#REF!</definedName>
    <definedName name="PRU\08p01p00p00s01">#REF!</definedName>
    <definedName name="PRU\08p02p00p00s01" localSheetId="0">#REF!</definedName>
    <definedName name="PRU\08p02p00p00s01" localSheetId="32">'[1]Prices List'!#REF!</definedName>
    <definedName name="PRU\08p02p00p00s01" localSheetId="7">#REF!</definedName>
    <definedName name="PRU\08p02p00p00s01">#REF!</definedName>
    <definedName name="PRU\08p02p00p00s02" localSheetId="7">#REF!</definedName>
    <definedName name="PRU\08p02p00p00s03" localSheetId="7">#REF!</definedName>
    <definedName name="PRU\08p02p00p00s05" localSheetId="0">#REF!</definedName>
    <definedName name="PRU\08p02p00p00s05" localSheetId="32">'[1]Prices List'!#REF!</definedName>
    <definedName name="PRU\08p02p00p00s05" localSheetId="7">#REF!</definedName>
    <definedName name="PRU\08p02p00p00s05">#REF!</definedName>
    <definedName name="PRU\08p02p00p00s06" localSheetId="7">#REF!</definedName>
    <definedName name="PRU\08p02p00p00s09" localSheetId="0">#REF!</definedName>
    <definedName name="PRU\08p02p00p00s09" localSheetId="32">'[1]Prices List'!$E$781</definedName>
    <definedName name="PRU\08p02p00p00s09" localSheetId="7">#REF!</definedName>
    <definedName name="PRU\08p02p00p00s09">#REF!</definedName>
    <definedName name="PRU\08p02p00p00s10" localSheetId="0">#REF!</definedName>
    <definedName name="PRU\08p02p00p00s10" localSheetId="32">'[1]Prices List'!#REF!</definedName>
    <definedName name="PRU\08p02p00p00s10" localSheetId="7">#REF!</definedName>
    <definedName name="PRU\08p02p00p00s10">#REF!</definedName>
    <definedName name="PRU\08p02p00p00s11" localSheetId="0">#REF!</definedName>
    <definedName name="PRU\08p02p00p00s11" localSheetId="32">'[1]Prices List'!$E$786</definedName>
    <definedName name="PRU\08p02p00p00s11" localSheetId="7">#REF!</definedName>
    <definedName name="PRU\08p02p00p00s11">#REF!</definedName>
    <definedName name="PRU\08p02p00p01sA1" localSheetId="0">#REF!</definedName>
    <definedName name="PRU\08p02p00p01sA1" localSheetId="32">'[1]Prices List'!$E$792</definedName>
    <definedName name="PRU\08p02p00p01sA1" localSheetId="7">#REF!</definedName>
    <definedName name="PRU\08p02p00p01sA1">#REF!</definedName>
    <definedName name="PRU\08p03p01p00s01" localSheetId="0">#REF!</definedName>
    <definedName name="PRU\08p03p01p00s01" localSheetId="32">'[1]Prices List'!$E$799</definedName>
    <definedName name="PRU\08p03p01p00s01" localSheetId="7">#REF!</definedName>
    <definedName name="PRU\08p03p01p00s01">#REF!</definedName>
    <definedName name="PRU\08p03p02p00s01" localSheetId="7">#REF!</definedName>
    <definedName name="PRU\08p04p00p00s01" localSheetId="0">#REF!</definedName>
    <definedName name="PRU\08p04p00p00s01" localSheetId="32">'[1]Prices List'!$E$805</definedName>
    <definedName name="PRU\08p04p00p00s01" localSheetId="7">#REF!</definedName>
    <definedName name="PRU\08p04p00p00s01">#REF!</definedName>
    <definedName name="PRU\08p04p00p00s02" localSheetId="7">#REF!</definedName>
    <definedName name="PRU\08p04p00p00s03" localSheetId="0">#REF!</definedName>
    <definedName name="PRU\08p04p00p00s03" localSheetId="32">'[1]Prices List'!$E$810</definedName>
    <definedName name="PRU\08p04p00p00s03" localSheetId="7">#REF!</definedName>
    <definedName name="PRU\08p04p00p00s03">#REF!</definedName>
    <definedName name="PRU\08p05p00p00s01" localSheetId="0">#REF!</definedName>
    <definedName name="PRU\08p05p00p00s01" localSheetId="32">'[1]Prices List'!$E$816</definedName>
    <definedName name="PRU\08p05p00p00s01" localSheetId="7">#REF!</definedName>
    <definedName name="PRU\08p05p00p00s01">#REF!</definedName>
    <definedName name="PRU\08p05p00p00s02" localSheetId="0">#REF!</definedName>
    <definedName name="PRU\08p05p00p00s02" localSheetId="32">'[1]Prices List'!$E$821</definedName>
    <definedName name="PRU\08p05p00p00s02" localSheetId="7">#REF!</definedName>
    <definedName name="PRU\08p05p00p00s02">#REF!</definedName>
    <definedName name="PRU\08p05p00p00s03" localSheetId="0">#REF!</definedName>
    <definedName name="PRU\08p05p00p00s03" localSheetId="32">'[1]Prices List'!$E$826</definedName>
    <definedName name="PRU\08p05p00p00s03" localSheetId="7">#REF!</definedName>
    <definedName name="PRU\08p05p00p00s03">#REF!</definedName>
    <definedName name="PRU\08p05p00p00s04" localSheetId="0">#REF!</definedName>
    <definedName name="PRU\08p05p00p00s04" localSheetId="32">'[1]Prices List'!$E$831</definedName>
    <definedName name="PRU\08p05p00p00s04" localSheetId="7">#REF!</definedName>
    <definedName name="PRU\08p05p00p00s04">#REF!</definedName>
    <definedName name="PRU\08p05p00p00s05" localSheetId="0">#REF!</definedName>
    <definedName name="PRU\08p05p00p00s05" localSheetId="32">'[1]Prices List'!$E$836</definedName>
    <definedName name="PRU\08p05p00p00s05" localSheetId="7">#REF!</definedName>
    <definedName name="PRU\08p05p00p00s05">#REF!</definedName>
    <definedName name="PRU\08p05p00p00s06" localSheetId="0">#REF!</definedName>
    <definedName name="PRU\08p05p00p00s06" localSheetId="32">'[1]Prices List'!$E$841</definedName>
    <definedName name="PRU\08p05p00p00s06" localSheetId="7">#REF!</definedName>
    <definedName name="PRU\08p05p00p00s06">#REF!</definedName>
    <definedName name="PRU\08p05p00p00s07" localSheetId="0">#REF!</definedName>
    <definedName name="PRU\08p05p00p00s07" localSheetId="32">'[1]Prices List'!$E$846</definedName>
    <definedName name="PRU\08p05p00p00s07" localSheetId="7">#REF!</definedName>
    <definedName name="PRU\08p05p00p00s07">#REF!</definedName>
    <definedName name="PRU\08p05p00p00s08" localSheetId="0">#REF!</definedName>
    <definedName name="PRU\08p05p00p00s08" localSheetId="32">'[1]Prices List'!$E$851</definedName>
    <definedName name="PRU\08p05p00p00s08" localSheetId="7">#REF!</definedName>
    <definedName name="PRU\08p05p00p00s08">#REF!</definedName>
    <definedName name="PRU\08p05p00p00s09" localSheetId="0">#REF!</definedName>
    <definedName name="PRU\08p05p00p00s09" localSheetId="32">'[1]Prices List'!#REF!</definedName>
    <definedName name="PRU\08p05p00p00s09" localSheetId="7">#REF!</definedName>
    <definedName name="PRU\08p05p00p00s09">#REF!</definedName>
    <definedName name="PRU\08p05p01p01s01" localSheetId="0">#REF!</definedName>
    <definedName name="PRU\08p05p01p01s01" localSheetId="32">'[1]Prices List'!$E$859</definedName>
    <definedName name="PRU\08p05p01p01s01" localSheetId="7">#REF!</definedName>
    <definedName name="PRU\08p05p01p01s01">#REF!</definedName>
    <definedName name="PRU\08p05p01p01s02" localSheetId="0">#REF!</definedName>
    <definedName name="PRU\08p05p01p01s02" localSheetId="32">'[1]Prices List'!$E$864</definedName>
    <definedName name="PRU\08p05p01p01s02" localSheetId="7">#REF!</definedName>
    <definedName name="PRU\08p05p01p01s02">#REF!</definedName>
    <definedName name="PRU\08p05p01p02s01" localSheetId="0">#REF!</definedName>
    <definedName name="PRU\08p05p01p02s01" localSheetId="32">'[1]Prices List'!$E$870</definedName>
    <definedName name="PRU\08p05p01p02s01" localSheetId="7">#REF!</definedName>
    <definedName name="PRU\08p05p01p02s01">#REF!</definedName>
    <definedName name="PRU\08p05p01p02s02" localSheetId="0">#REF!</definedName>
    <definedName name="PRU\08p05p01p02s02" localSheetId="32">'[1]Prices List'!$E$875</definedName>
    <definedName name="PRU\08p05p01p02s02" localSheetId="7">#REF!</definedName>
    <definedName name="PRU\08p05p01p02s02">#REF!</definedName>
    <definedName name="PRU\08p05p01p03s01" localSheetId="0">#REF!</definedName>
    <definedName name="PRU\08p05p01p03s01" localSheetId="32">'[1]Prices List'!$E$881</definedName>
    <definedName name="PRU\08p05p01p03s01" localSheetId="7">#REF!</definedName>
    <definedName name="PRU\08p05p01p03s01">#REF!</definedName>
    <definedName name="PRU\08p05p01p03s02" localSheetId="0">#REF!</definedName>
    <definedName name="PRU\08p05p01p03s02" localSheetId="32">'[1]Prices List'!$E$886</definedName>
    <definedName name="PRU\08p05p01p03s02" localSheetId="7">#REF!</definedName>
    <definedName name="PRU\08p05p01p03s02">#REF!</definedName>
    <definedName name="PRU\08p05p01p03s03" localSheetId="0">#REF!</definedName>
    <definedName name="PRU\08p05p01p03s03" localSheetId="32">'[1]Prices List'!$E$891</definedName>
    <definedName name="PRU\08p05p01p03s03" localSheetId="7">#REF!</definedName>
    <definedName name="PRU\08p05p01p03s03">#REF!</definedName>
    <definedName name="PRU\08p05p01p03s04" localSheetId="0">#REF!</definedName>
    <definedName name="PRU\08p05p01p03s04" localSheetId="32">'[1]Prices List'!$E$896</definedName>
    <definedName name="PRU\08p05p01p03s04" localSheetId="7">#REF!</definedName>
    <definedName name="PRU\08p05p01p03s04">#REF!</definedName>
    <definedName name="PRU\08p05p02p00s01" localSheetId="0">#REF!</definedName>
    <definedName name="PRU\08p05p02p00s01" localSheetId="32">'[1]Prices List'!$E$902</definedName>
    <definedName name="PRU\08p05p02p00s01" localSheetId="7">#REF!</definedName>
    <definedName name="PRU\08p05p02p00s01">#REF!</definedName>
    <definedName name="PRU\08p05p03p00s01" localSheetId="0">#REF!</definedName>
    <definedName name="PRU\08p05p03p00s01" localSheetId="32">'[1]Prices List'!$E$908</definedName>
    <definedName name="PRU\08p05p03p00s01" localSheetId="7">#REF!</definedName>
    <definedName name="PRU\08p05p03p00s01">#REF!</definedName>
    <definedName name="PRU\08p06p01p00s01" localSheetId="0">#REF!</definedName>
    <definedName name="PRU\08p06p01p00s01" localSheetId="32">'[1]Prices List'!$E$915</definedName>
    <definedName name="PRU\08p06p01p00s01" localSheetId="7">#REF!</definedName>
    <definedName name="PRU\08p06p01p00s01">#REF!</definedName>
    <definedName name="PRU\08p06p01p00s02" localSheetId="0">#REF!</definedName>
    <definedName name="PRU\08p06p01p00s02" localSheetId="32">'[1]Prices List'!$E$920</definedName>
    <definedName name="PRU\08p06p01p00s02" localSheetId="7">#REF!</definedName>
    <definedName name="PRU\08p06p01p00s02">#REF!</definedName>
    <definedName name="PRU\08p06p02p00s01" localSheetId="0">#REF!</definedName>
    <definedName name="PRU\08p06p02p00s01" localSheetId="32">'[1]Prices List'!$E$926</definedName>
    <definedName name="PRU\08p06p02p00s01" localSheetId="7">#REF!</definedName>
    <definedName name="PRU\08p06p02p00s01">#REF!</definedName>
    <definedName name="PRU\08p06p02p00s02" localSheetId="0">#REF!</definedName>
    <definedName name="PRU\08p06p02p00s02" localSheetId="32">'[1]Prices List'!$E$931</definedName>
    <definedName name="PRU\08p06p02p00s02" localSheetId="7">#REF!</definedName>
    <definedName name="PRU\08p06p02p00s02">#REF!</definedName>
    <definedName name="PRU\08p07p01p00s01" localSheetId="7">#REF!</definedName>
    <definedName name="PRU\09p01p01p00s02" localSheetId="7">#REF!</definedName>
    <definedName name="PRU\09p02p01p00s01" localSheetId="0">#REF!</definedName>
    <definedName name="PRU\09p02p01p00s01" localSheetId="32">'[1]Prices List'!$E$939</definedName>
    <definedName name="PRU\09p02p01p00s01" localSheetId="7">#REF!</definedName>
    <definedName name="PRU\09p02p01p00s01">#REF!</definedName>
    <definedName name="PRU\09p02p01p00s02" localSheetId="0">#REF!</definedName>
    <definedName name="PRU\09p02p01p00s02" localSheetId="32">'[1]Prices List'!$E$944</definedName>
    <definedName name="PRU\09p02p01p00s02" localSheetId="7">#REF!</definedName>
    <definedName name="PRU\09p02p01p00s02">#REF!</definedName>
    <definedName name="PRU\09p02p01p00s03" localSheetId="0">#REF!</definedName>
    <definedName name="PRU\09p02p01p00s03" localSheetId="32">'[1]Prices List'!$E$949</definedName>
    <definedName name="PRU\09p02p01p00s03" localSheetId="7">#REF!</definedName>
    <definedName name="PRU\09p02p01p00s03">#REF!</definedName>
    <definedName name="PRU\09p02p01p00s04" localSheetId="0">#REF!</definedName>
    <definedName name="PRU\09p02p01p00s04" localSheetId="32">'[1]Prices List'!$E$954</definedName>
    <definedName name="PRU\09p02p01p00s04" localSheetId="7">#REF!</definedName>
    <definedName name="PRU\09p02p01p00s04">#REF!</definedName>
    <definedName name="PRU\09p02p01p00s05" localSheetId="0">#REF!</definedName>
    <definedName name="PRU\09p02p01p00s05" localSheetId="32">'[1]Prices List'!$E$959</definedName>
    <definedName name="PRU\09p02p01p00s05" localSheetId="7">#REF!</definedName>
    <definedName name="PRU\09p02p01p00s05">#REF!</definedName>
    <definedName name="PRU\09p02p01p00sA1" localSheetId="0">#REF!</definedName>
    <definedName name="PRU\09p02p01p00sA1" localSheetId="32">'[1]Prices List'!$E$964</definedName>
    <definedName name="PRU\09p02p01p00sA1" localSheetId="7">#REF!</definedName>
    <definedName name="PRU\09p02p01p00sA1">#REF!</definedName>
    <definedName name="PRU\09p02p01p00sA2" localSheetId="0">#REF!</definedName>
    <definedName name="PRU\09p02p01p00sA2" localSheetId="32">'[1]Prices List'!$E$969</definedName>
    <definedName name="PRU\09p02p01p00sA2" localSheetId="7">#REF!</definedName>
    <definedName name="PRU\09p02p01p00sA2">#REF!</definedName>
    <definedName name="PRU\09p02p01p00sA3" localSheetId="0">#REF!</definedName>
    <definedName name="PRU\09p02p01p00sA3" localSheetId="32">'[1]Prices List'!$E$974</definedName>
    <definedName name="PRU\09p02p01p00sA3" localSheetId="7">#REF!</definedName>
    <definedName name="PRU\09p02p01p00sA3">#REF!</definedName>
    <definedName name="PRU\09p02p01p00sA4" localSheetId="0">#REF!</definedName>
    <definedName name="PRU\09p02p01p00sA4" localSheetId="32">'[1]Prices List'!$E$979</definedName>
    <definedName name="PRU\09p02p01p00sA4" localSheetId="7">#REF!</definedName>
    <definedName name="PRU\09p02p01p00sA4">#REF!</definedName>
    <definedName name="PRU\09p02p01p00sA5" localSheetId="0">#REF!</definedName>
    <definedName name="PRU\09p02p01p00sA5" localSheetId="32">'[1]Prices List'!$E$984</definedName>
    <definedName name="PRU\09p02p01p00sA5" localSheetId="7">#REF!</definedName>
    <definedName name="PRU\09p02p01p00sA5">#REF!</definedName>
    <definedName name="PRU\09p02p02p00s01" localSheetId="0">#REF!</definedName>
    <definedName name="PRU\09p02p02p00s01" localSheetId="32">'[1]Prices List'!$E$990</definedName>
    <definedName name="PRU\09p02p02p00s01" localSheetId="7">#REF!</definedName>
    <definedName name="PRU\09p02p02p00s01">#REF!</definedName>
    <definedName name="PRU\09p02p02p00s02" localSheetId="0">#REF!</definedName>
    <definedName name="PRU\09p02p02p00s02" localSheetId="32">'[1]Prices List'!$E$995</definedName>
    <definedName name="PRU\09p02p02p00s02" localSheetId="7">#REF!</definedName>
    <definedName name="PRU\09p02p02p00s02">#REF!</definedName>
    <definedName name="PRU\09p02p02p00s03" localSheetId="0">#REF!</definedName>
    <definedName name="PRU\09p02p02p00s03" localSheetId="32">'[1]Prices List'!$E$1000</definedName>
    <definedName name="PRU\09p02p02p00s03" localSheetId="7">#REF!</definedName>
    <definedName name="PRU\09p02p02p00s03">#REF!</definedName>
    <definedName name="PRU\09p02p02p00s04" localSheetId="0">#REF!</definedName>
    <definedName name="PRU\09p02p02p00s04" localSheetId="32">'[1]Prices List'!$E$1005</definedName>
    <definedName name="PRU\09p02p02p00s04" localSheetId="7">#REF!</definedName>
    <definedName name="PRU\09p02p02p00s04">#REF!</definedName>
    <definedName name="PRU\09p02p02p00s05" localSheetId="0">#REF!</definedName>
    <definedName name="PRU\09p02p02p00s05" localSheetId="32">'[1]Prices List'!$E$1010</definedName>
    <definedName name="PRU\09p02p02p00s05" localSheetId="7">#REF!</definedName>
    <definedName name="PRU\09p02p02p00s05">#REF!</definedName>
    <definedName name="PRU\09p02p02p00s06" localSheetId="0">#REF!</definedName>
    <definedName name="PRU\09p02p02p00s06" localSheetId="32">'[1]Prices List'!$E$1015</definedName>
    <definedName name="PRU\09p02p02p00s06" localSheetId="7">#REF!</definedName>
    <definedName name="PRU\09p02p02p00s06">#REF!</definedName>
    <definedName name="PRU\09p02p02p00s07" localSheetId="0">#REF!</definedName>
    <definedName name="PRU\09p02p02p00s07" localSheetId="32">'[1]Prices List'!$E$1020</definedName>
    <definedName name="PRU\09p02p02p00s07" localSheetId="7">#REF!</definedName>
    <definedName name="PRU\09p02p02p00s07">#REF!</definedName>
    <definedName name="PRU\09p02p02p00s08" localSheetId="0">#REF!</definedName>
    <definedName name="PRU\09p02p02p00s08" localSheetId="32">'[1]Prices List'!$E$1025</definedName>
    <definedName name="PRU\09p02p02p00s08" localSheetId="7">#REF!</definedName>
    <definedName name="PRU\09p02p02p00s08">#REF!</definedName>
    <definedName name="PRU\09p02p02p00s09" localSheetId="0">#REF!</definedName>
    <definedName name="PRU\09p02p02p00s09" localSheetId="32">'[1]Prices List'!$E$1030</definedName>
    <definedName name="PRU\09p02p02p00s09" localSheetId="7">#REF!</definedName>
    <definedName name="PRU\09p02p02p00s09">#REF!</definedName>
    <definedName name="PRU\09p03p01p01s02" localSheetId="7">#REF!</definedName>
    <definedName name="PRU\09p03p01p01s03" localSheetId="7">#REF!</definedName>
    <definedName name="PRU\09p03p01p01s06" localSheetId="7">#REF!</definedName>
    <definedName name="PRU\09p03p01p03sA2" localSheetId="7">#REF!</definedName>
    <definedName name="PRU\09p03p01p03sA3" localSheetId="7">#REF!</definedName>
    <definedName name="PRU\09p03p02p00s06" localSheetId="7">#REF!</definedName>
    <definedName name="PRU\10p01p00p00s01" localSheetId="7">#REF!</definedName>
    <definedName name="PRU\10p01p02p00s02" localSheetId="7">#REF!</definedName>
    <definedName name="PRU\10p02p01p00s01" localSheetId="7">#REF!</definedName>
    <definedName name="PRU\10p02p01p00s02" localSheetId="7">#REF!</definedName>
    <definedName name="PRU\10p02p02p00s01" localSheetId="7">#REF!</definedName>
    <definedName name="PRU\10p03p01p00s01" localSheetId="7">#REF!</definedName>
    <definedName name="PRU\10p03p05p00s02" localSheetId="7">#REF!</definedName>
    <definedName name="PRU\11p01p01p00s01" localSheetId="0">#REF!</definedName>
    <definedName name="PRU\11p01p01p00s01" localSheetId="32">'[1]Prices List'!$E$1038</definedName>
    <definedName name="PRU\11p01p01p00s01" localSheetId="7">#REF!</definedName>
    <definedName name="PRU\11p01p01p00s01">#REF!</definedName>
    <definedName name="PRU\11p01p01p00s02" localSheetId="0">#REF!</definedName>
    <definedName name="PRU\11p01p01p00s02" localSheetId="32">'[1]Prices List'!$E$1043</definedName>
    <definedName name="PRU\11p01p01p00s02" localSheetId="7">#REF!</definedName>
    <definedName name="PRU\11p01p01p00s02">#REF!</definedName>
    <definedName name="PRU\11p01p02p01s01" localSheetId="0">#REF!</definedName>
    <definedName name="PRU\11p01p02p01s01" localSheetId="32">'[1]Prices List'!$E$1049</definedName>
    <definedName name="PRU\11p01p02p01s01" localSheetId="7">#REF!</definedName>
    <definedName name="PRU\11p01p02p01s01">#REF!</definedName>
    <definedName name="PRU\11p01p02p02sA1" localSheetId="0">#REF!</definedName>
    <definedName name="PRU\11p01p02p02sA1" localSheetId="32">'[1]Prices List'!$E$1055</definedName>
    <definedName name="PRU\11p01p02p02sA1" localSheetId="7">#REF!</definedName>
    <definedName name="PRU\11p01p02p02sA1">#REF!</definedName>
    <definedName name="PRU\11p01p03p00s01" localSheetId="0">#REF!</definedName>
    <definedName name="PRU\11p01p03p00s01" localSheetId="32">'[1]Prices List'!$E$1061</definedName>
    <definedName name="PRU\11p01p03p00s01" localSheetId="7">#REF!</definedName>
    <definedName name="PRU\11p01p03p00s01">#REF!</definedName>
    <definedName name="PRU\11p01p03p00s02" localSheetId="0">#REF!</definedName>
    <definedName name="PRU\11p01p03p00s02" localSheetId="32">'[1]Prices List'!$E$1066</definedName>
    <definedName name="PRU\11p01p03p00s02" localSheetId="7">#REF!</definedName>
    <definedName name="PRU\11p01p03p00s02">#REF!</definedName>
    <definedName name="PRU\11p01p03p00s03" localSheetId="0">#REF!</definedName>
    <definedName name="PRU\11p01p03p00s03" localSheetId="32">'[1]Prices List'!$E$1071</definedName>
    <definedName name="PRU\11p01p03p00s03" localSheetId="7">#REF!</definedName>
    <definedName name="PRU\11p01p03p00s03">#REF!</definedName>
    <definedName name="PRU\11p01p04p01s02" localSheetId="0">#REF!</definedName>
    <definedName name="PRU\11p01p04p01s02" localSheetId="32">'[1]Prices List'!$E$1078</definedName>
    <definedName name="PRU\11p01p04p01s02" localSheetId="7">#REF!</definedName>
    <definedName name="PRU\11p01p04p01s02">#REF!</definedName>
    <definedName name="PRU\11p02p01p00s01" localSheetId="0">#REF!</definedName>
    <definedName name="PRU\11p02p01p00s01" localSheetId="32">'[1]Prices List'!$E$1085</definedName>
    <definedName name="PRU\11p02p01p00s01" localSheetId="7">#REF!</definedName>
    <definedName name="PRU\11p02p01p00s01">#REF!</definedName>
    <definedName name="PRU\11p02p01p00s02" localSheetId="0">#REF!</definedName>
    <definedName name="PRU\11p02p01p00s02" localSheetId="32">'[1]Prices List'!$E$1090</definedName>
    <definedName name="PRU\11p02p01p00s02" localSheetId="7">#REF!</definedName>
    <definedName name="PRU\11p02p01p00s02">#REF!</definedName>
    <definedName name="PRU\11p02p02p00s01" localSheetId="0">#REF!</definedName>
    <definedName name="PRU\11p02p02p00s01" localSheetId="32">'[1]Prices List'!$E$1096</definedName>
    <definedName name="PRU\11p02p02p00s01" localSheetId="7">#REF!</definedName>
    <definedName name="PRU\11p02p02p00s01">#REF!</definedName>
    <definedName name="PRU\11p02p02p00s02" localSheetId="0">#REF!</definedName>
    <definedName name="PRU\11p02p02p00s02" localSheetId="32">'[1]Prices List'!$E$1101</definedName>
    <definedName name="PRU\11p02p02p00s02" localSheetId="7">#REF!</definedName>
    <definedName name="PRU\11p02p02p00s02">#REF!</definedName>
    <definedName name="PRU\11p02p03p00s01" localSheetId="0">#REF!</definedName>
    <definedName name="PRU\11p02p03p00s01" localSheetId="32">'[1]Prices List'!$E$1107</definedName>
    <definedName name="PRU\11p02p03p00s01" localSheetId="7">#REF!</definedName>
    <definedName name="PRU\11p02p03p00s01">#REF!</definedName>
    <definedName name="PRU\11p02p03p00s02" localSheetId="0">#REF!</definedName>
    <definedName name="PRU\11p02p03p00s02" localSheetId="32">'[1]Prices List'!$E$1112</definedName>
    <definedName name="PRU\11p02p03p00s02" localSheetId="7">#REF!</definedName>
    <definedName name="PRU\11p02p03p00s02">#REF!</definedName>
    <definedName name="PRU\11p03p02p00s01" localSheetId="7">#REF!</definedName>
    <definedName name="PRU\11p03p04p00s01" localSheetId="0">#REF!</definedName>
    <definedName name="PRU\11p03p04p00s01" localSheetId="32">'[1]Prices List'!$E$1119</definedName>
    <definedName name="PRU\11p03p04p00s01" localSheetId="7">#REF!</definedName>
    <definedName name="PRU\11p03p04p00s01">#REF!</definedName>
    <definedName name="PRU\11p03p04p00s02" localSheetId="0">#REF!</definedName>
    <definedName name="PRU\11p03p04p00s02" localSheetId="32">'[1]Prices List'!$E$1124</definedName>
    <definedName name="PRU\11p03p04p00s02" localSheetId="7">#REF!</definedName>
    <definedName name="PRU\11p03p04p00s02">#REF!</definedName>
    <definedName name="PRU\11p03p04p00s03" localSheetId="0">#REF!</definedName>
    <definedName name="PRU\11p03p04p00s03" localSheetId="32">'[1]Prices List'!$E$1129</definedName>
    <definedName name="PRU\11p03p04p00s03" localSheetId="7">#REF!</definedName>
    <definedName name="PRU\11p03p04p00s03">#REF!</definedName>
    <definedName name="PRU\11p04p00p00s01" localSheetId="7">#REF!</definedName>
    <definedName name="PRU\11p04p00p00sA1" localSheetId="7">#REF!</definedName>
    <definedName name="PRU\11p05p01p00s01" localSheetId="0">#REF!</definedName>
    <definedName name="PRU\11p05p01p00s01" localSheetId="32">'[2]Prices List'!$E$1033</definedName>
    <definedName name="PRU\11p05p01p00s01" localSheetId="7">#REF!</definedName>
    <definedName name="PRU\11p05p01p00s01">#REF!</definedName>
    <definedName name="PRU\11p05p02p00s01" localSheetId="0">#REF!</definedName>
    <definedName name="PRU\11p05p02p00s01" localSheetId="32">'[2]Prices List'!$E$1038</definedName>
    <definedName name="PRU\11p05p02p00s01" localSheetId="7">#REF!</definedName>
    <definedName name="PRU\11p05p02p00s01">#REF!</definedName>
    <definedName name="PRU\11p05p03p00s01" localSheetId="0">#REF!</definedName>
    <definedName name="PRU\11p05p03p00s01" localSheetId="32">'[2]Prices List'!$E$1043</definedName>
    <definedName name="PRU\11p05p03p00s01" localSheetId="7">#REF!</definedName>
    <definedName name="PRU\11p05p03p00s01">#REF!</definedName>
    <definedName name="PRU\11p06p01p00s01" localSheetId="0">#REF!</definedName>
    <definedName name="PRU\11p06p01p00s01" localSheetId="32">'[1]Prices List'!$E$1135</definedName>
    <definedName name="PRU\11p06p01p00s01" localSheetId="7">#REF!</definedName>
    <definedName name="PRU\11p06p01p00s01">#REF!</definedName>
    <definedName name="PRU\11p06p01p00s02" localSheetId="0">#REF!</definedName>
    <definedName name="PRU\11p06p01p00s02" localSheetId="32">'[1]Prices List'!$E$1140</definedName>
    <definedName name="PRU\11p06p01p00s02" localSheetId="7">#REF!</definedName>
    <definedName name="PRU\11p06p01p00s02">#REF!</definedName>
    <definedName name="PRU\11p06p01p00s03" localSheetId="0">#REF!</definedName>
    <definedName name="PRU\11p06p01p00s03" localSheetId="32">'[1]Prices List'!$E$1145</definedName>
    <definedName name="PRU\11p06p01p00s03" localSheetId="7">#REF!</definedName>
    <definedName name="PRU\11p06p01p00s03">#REF!</definedName>
    <definedName name="PRU\11p06p02p00s01" localSheetId="0">#REF!</definedName>
    <definedName name="PRU\11p06p02p00s01" localSheetId="32">'[2]Prices List'!$E$1054</definedName>
    <definedName name="PRU\11p06p02p00s01" localSheetId="7">#REF!</definedName>
    <definedName name="PRU\11p06p02p00s01">#REF!</definedName>
    <definedName name="PRU\11p06p03p00s01" localSheetId="0">#REF!</definedName>
    <definedName name="PRU\11p06p03p00s01" localSheetId="32">'[2]Prices List'!$E$1059</definedName>
    <definedName name="PRU\11p06p03p00s01" localSheetId="7">#REF!</definedName>
    <definedName name="PRU\11p06p03p00s01">#REF!</definedName>
    <definedName name="PRU\11p07p01p00s01" localSheetId="0">#REF!</definedName>
    <definedName name="PRU\11p07p01p00s01" localSheetId="32">'[1]Prices List'!$E$1151</definedName>
    <definedName name="PRU\11p07p01p00s01" localSheetId="7">#REF!</definedName>
    <definedName name="PRU\11p07p01p00s01">#REF!</definedName>
    <definedName name="PRU\11p07p01p00s02" localSheetId="0">#REF!</definedName>
    <definedName name="PRU\11p07p01p00s02" localSheetId="32">'[1]Prices List'!$E$1156</definedName>
    <definedName name="PRU\11p07p01p00s02" localSheetId="7">#REF!</definedName>
    <definedName name="PRU\11p07p01p00s02">#REF!</definedName>
    <definedName name="PRU\11p07p01p00s03" localSheetId="0">#REF!</definedName>
    <definedName name="PRU\11p07p01p00s03" localSheetId="32">'[2]Prices List'!$E$1075</definedName>
    <definedName name="PRU\11p07p01p00s03" localSheetId="7">#REF!</definedName>
    <definedName name="PRU\11p07p01p00s03">#REF!</definedName>
    <definedName name="PRU\11p07p01p00s04" localSheetId="0">#REF!</definedName>
    <definedName name="PRU\11p07p01p00s04" localSheetId="32">'[2]Prices List'!$E$1080</definedName>
    <definedName name="PRU\11p07p01p00s04" localSheetId="7">#REF!</definedName>
    <definedName name="PRU\11p07p01p00s04">#REF!</definedName>
    <definedName name="PRU\11p07p01p00s05" localSheetId="0">#REF!</definedName>
    <definedName name="PRU\11p07p01p00s05" localSheetId="32">'[2]Prices List'!$E$1085</definedName>
    <definedName name="PRU\11p07p01p00s05" localSheetId="7">#REF!</definedName>
    <definedName name="PRU\11p07p01p00s05">#REF!</definedName>
    <definedName name="PRU\11p07p01p00s06" localSheetId="0">#REF!</definedName>
    <definedName name="PRU\11p07p01p00s06" localSheetId="32">'[2]Prices List'!$E$1090</definedName>
    <definedName name="PRU\11p07p01p00s06" localSheetId="7">#REF!</definedName>
    <definedName name="PRU\11p07p01p00s06">#REF!</definedName>
    <definedName name="PRU\11p07p01p00s07" localSheetId="0">#REF!</definedName>
    <definedName name="PRU\11p07p01p00s07" localSheetId="32">'[2]Prices List'!$E$1095</definedName>
    <definedName name="PRU\11p07p01p00s07" localSheetId="7">#REF!</definedName>
    <definedName name="PRU\11p07p01p00s07">#REF!</definedName>
    <definedName name="PRU\11p07p01p00s08" localSheetId="0">#REF!</definedName>
    <definedName name="PRU\11p07p01p00s08" localSheetId="32">'[2]Prices List'!$E$1100</definedName>
    <definedName name="PRU\11p07p01p00s08" localSheetId="7">#REF!</definedName>
    <definedName name="PRU\11p07p01p00s08">#REF!</definedName>
    <definedName name="PRU\11p07p01p00s09" localSheetId="0">#REF!</definedName>
    <definedName name="PRU\11p07p01p00s09" localSheetId="32">'[2]Prices List'!$E$1105</definedName>
    <definedName name="PRU\11p07p01p00s09" localSheetId="7">#REF!</definedName>
    <definedName name="PRU\11p07p01p00s09">#REF!</definedName>
    <definedName name="PRU\11p07p01p00s10" localSheetId="0">#REF!</definedName>
    <definedName name="PRU\11p07p01p00s10" localSheetId="32">'[2]Prices List'!$E$1110</definedName>
    <definedName name="PRU\11p07p01p00s10" localSheetId="7">#REF!</definedName>
    <definedName name="PRU\11p07p01p00s10">#REF!</definedName>
    <definedName name="PRU\11p07p01p00s11" localSheetId="0">#REF!</definedName>
    <definedName name="PRU\11p07p01p00s11" localSheetId="32">'[2]Prices List'!$E$1115</definedName>
    <definedName name="PRU\11p07p01p00s11" localSheetId="7">#REF!</definedName>
    <definedName name="PRU\11p07p01p00s11">#REF!</definedName>
    <definedName name="PRU\11p07p01p00s12" localSheetId="0">#REF!</definedName>
    <definedName name="PRU\11p07p01p00s12" localSheetId="32">'[2]Prices List'!$E$1120</definedName>
    <definedName name="PRU\11p07p01p00s12" localSheetId="7">#REF!</definedName>
    <definedName name="PRU\11p07p01p00s12">#REF!</definedName>
    <definedName name="PRU\11p07p01p00s13" localSheetId="0">#REF!</definedName>
    <definedName name="PRU\11p07p01p00s13" localSheetId="32">'[2]Prices List'!$E$1125</definedName>
    <definedName name="PRU\11p07p01p00s13" localSheetId="7">#REF!</definedName>
    <definedName name="PRU\11p07p01p00s13">#REF!</definedName>
    <definedName name="PRU\11p07p01p00s14" localSheetId="0">#REF!</definedName>
    <definedName name="PRU\11p07p01p00s14" localSheetId="32">'[2]Prices List'!$E$1130</definedName>
    <definedName name="PRU\11p07p01p00s14" localSheetId="7">#REF!</definedName>
    <definedName name="PRU\11p07p01p00s14">#REF!</definedName>
    <definedName name="PRU\11p07p01p00s15" localSheetId="0">#REF!</definedName>
    <definedName name="PRU\11p07p01p00s15" localSheetId="32">'[2]Prices List'!$E$1135</definedName>
    <definedName name="PRU\11p07p01p00s15" localSheetId="7">#REF!</definedName>
    <definedName name="PRU\11p07p01p00s15">#REF!</definedName>
    <definedName name="PRU\11p07p01p00s16" localSheetId="0">#REF!</definedName>
    <definedName name="PRU\11p07p01p00s16" localSheetId="32">'[2]Prices List'!$E$1140</definedName>
    <definedName name="PRU\11p07p01p00s16" localSheetId="7">#REF!</definedName>
    <definedName name="PRU\11p07p01p00s16">#REF!</definedName>
    <definedName name="PRU\11p07p01p00s17" localSheetId="0">#REF!</definedName>
    <definedName name="PRU\11p07p01p00s17" localSheetId="32">'[2]Prices List'!$E$1145</definedName>
    <definedName name="PRU\11p07p01p00s17" localSheetId="7">#REF!</definedName>
    <definedName name="PRU\11p07p01p00s17">#REF!</definedName>
    <definedName name="PRU\11p07p01p00s18" localSheetId="0">#REF!</definedName>
    <definedName name="PRU\11p07p01p00s18" localSheetId="32">'[2]Prices List'!$E$1150</definedName>
    <definedName name="PRU\11p07p01p00s18" localSheetId="7">#REF!</definedName>
    <definedName name="PRU\11p07p01p00s18">#REF!</definedName>
    <definedName name="PRU\11p07p01p00s19" localSheetId="0">#REF!</definedName>
    <definedName name="PRU\11p07p01p00s19" localSheetId="32">'[2]Prices List'!$E$1155</definedName>
    <definedName name="PRU\11p07p01p00s19" localSheetId="7">#REF!</definedName>
    <definedName name="PRU\11p07p01p00s19">#REF!</definedName>
    <definedName name="PRU\11p07p01p00s20" localSheetId="0">#REF!</definedName>
    <definedName name="PRU\11p07p01p00s20" localSheetId="32">'[2]Prices List'!$E$1160</definedName>
    <definedName name="PRU\11p07p01p00s20" localSheetId="7">#REF!</definedName>
    <definedName name="PRU\11p07p01p00s20">#REF!</definedName>
    <definedName name="PRU\11p07p01p00s21" localSheetId="0">#REF!</definedName>
    <definedName name="PRU\11p07p01p00s21" localSheetId="32">'[2]Prices List'!$E$1165</definedName>
    <definedName name="PRU\11p07p01p00s21" localSheetId="7">#REF!</definedName>
    <definedName name="PRU\11p07p01p00s21">#REF!</definedName>
    <definedName name="PRU\11p07p01p00s22" localSheetId="0">#REF!</definedName>
    <definedName name="PRU\11p07p01p00s22" localSheetId="32">'[2]Prices List'!$E$1170</definedName>
    <definedName name="PRU\11p07p01p00s22" localSheetId="7">#REF!</definedName>
    <definedName name="PRU\11p07p01p00s22">#REF!</definedName>
    <definedName name="PRU\11p07p01p00s23" localSheetId="0">#REF!</definedName>
    <definedName name="PRU\11p07p01p00s23" localSheetId="32">'[2]Prices List'!$E$1175</definedName>
    <definedName name="PRU\11p07p01p00s23" localSheetId="7">#REF!</definedName>
    <definedName name="PRU\11p07p01p00s23">#REF!</definedName>
    <definedName name="PRU\11p08p01p00s01" localSheetId="0">#REF!</definedName>
    <definedName name="PRU\11p08p01p00s01" localSheetId="32">'[1]Prices List'!$E$1162</definedName>
    <definedName name="PRU\11p08p01p00s01" localSheetId="7">#REF!</definedName>
    <definedName name="PRU\11p08p01p00s01">#REF!</definedName>
    <definedName name="PRU\11p09p01p00s01" localSheetId="0">#REF!</definedName>
    <definedName name="PRU\11p09p01p00s01" localSheetId="32">'[1]Prices List'!$E$1171</definedName>
    <definedName name="PRU\11p09p01p00s01" localSheetId="7">#REF!</definedName>
    <definedName name="PRU\11p09p01p00s01">#REF!</definedName>
    <definedName name="PRU\11p10p01p00s01" localSheetId="0">#REF!</definedName>
    <definedName name="PRU\11p10p01p00s01" localSheetId="32">'[1]Prices List'!$E$1177</definedName>
    <definedName name="PRU\11p10p01p00s01" localSheetId="7">#REF!</definedName>
    <definedName name="PRU\11p10p01p00s01">#REF!</definedName>
    <definedName name="PRU\11p10p01p00s02" localSheetId="0">#REF!</definedName>
    <definedName name="PRU\11p10p01p00s02" localSheetId="32">'[1]Prices List'!$E$1182</definedName>
    <definedName name="PRU\11p10p01p00s02" localSheetId="7">#REF!</definedName>
    <definedName name="PRU\11p10p01p00s02">#REF!</definedName>
    <definedName name="PRU\11p10p01p00s03" localSheetId="0">#REF!</definedName>
    <definedName name="PRU\11p10p01p00s03" localSheetId="32">'[1]Prices List'!$E$1187</definedName>
    <definedName name="PRU\11p10p01p00s03" localSheetId="7">#REF!</definedName>
    <definedName name="PRU\11p10p01p00s03">#REF!</definedName>
    <definedName name="PRU\11p10p01p00s04" localSheetId="0">#REF!</definedName>
    <definedName name="PRU\11p10p01p00s04" localSheetId="32">'[1]Prices List'!$E$1192</definedName>
    <definedName name="PRU\11p10p01p00s04" localSheetId="7">#REF!</definedName>
    <definedName name="PRU\11p10p01p00s04">#REF!</definedName>
    <definedName name="PRU\11p10p01p00s05" localSheetId="0">#REF!</definedName>
    <definedName name="PRU\11p10p01p00s05" localSheetId="32">'[1]Prices List'!$E$1197</definedName>
    <definedName name="PRU\11p10p01p00s05" localSheetId="7">#REF!</definedName>
    <definedName name="PRU\11p10p01p00s05">#REF!</definedName>
    <definedName name="PRU\11p11p01p00s01" localSheetId="0">#REF!</definedName>
    <definedName name="PRU\11p11p01p00s01" localSheetId="32">'[1]Prices List'!$E$1203</definedName>
    <definedName name="PRU\11p11p01p00s01" localSheetId="7">#REF!</definedName>
    <definedName name="PRU\11p11p01p00s01">#REF!</definedName>
    <definedName name="PRU\11p11p01p00s02" localSheetId="0">#REF!</definedName>
    <definedName name="PRU\11p11p01p00s02" localSheetId="32">'[1]Prices List'!$E$1208</definedName>
    <definedName name="PRU\11p11p01p00s02" localSheetId="7">#REF!</definedName>
    <definedName name="PRU\11p11p01p00s02">#REF!</definedName>
    <definedName name="PRU\11p11p01p00s03" localSheetId="0">#REF!</definedName>
    <definedName name="PRU\11p11p01p00s03" localSheetId="32">'[1]Prices List'!$E$1213</definedName>
    <definedName name="PRU\11p11p01p00s03" localSheetId="7">#REF!</definedName>
    <definedName name="PRU\11p11p01p00s03">#REF!</definedName>
    <definedName name="PRU\11p11p01p00s04" localSheetId="0">#REF!</definedName>
    <definedName name="PRU\11p11p01p00s04" localSheetId="32">'[1]Prices List'!$E$1218</definedName>
    <definedName name="PRU\11p11p01p00s04" localSheetId="7">#REF!</definedName>
    <definedName name="PRU\11p11p01p00s04">#REF!</definedName>
    <definedName name="PRU\11p11p01p00s05" localSheetId="0">#REF!</definedName>
    <definedName name="PRU\11p11p01p00s05" localSheetId="32">'[1]Prices List'!$E$1223</definedName>
    <definedName name="PRU\11p11p01p00s05" localSheetId="7">#REF!</definedName>
    <definedName name="PRU\11p11p01p00s05">#REF!</definedName>
    <definedName name="PRU\11p11p01p00s06" localSheetId="0">#REF!</definedName>
    <definedName name="PRU\11p11p01p00s06" localSheetId="32">'[1]Prices List'!$E$1228</definedName>
    <definedName name="PRU\11p11p01p00s06" localSheetId="7">#REF!</definedName>
    <definedName name="PRU\11p11p01p00s06">#REF!</definedName>
    <definedName name="PRU\11p11p01p00s07" localSheetId="0">#REF!</definedName>
    <definedName name="PRU\11p11p01p00s07" localSheetId="32">'[1]Prices List'!$E$1233</definedName>
    <definedName name="PRU\11p11p01p00s07" localSheetId="7">#REF!</definedName>
    <definedName name="PRU\11p11p01p00s07">#REF!</definedName>
    <definedName name="PRU\11p11p01p00s08" localSheetId="0">#REF!</definedName>
    <definedName name="PRU\11p11p01p00s08" localSheetId="32">'[1]Prices List'!$E$1238</definedName>
    <definedName name="PRU\11p11p01p00s08" localSheetId="7">#REF!</definedName>
    <definedName name="PRU\11p11p01p00s08">#REF!</definedName>
    <definedName name="PRU\11p11p01p00s09" localSheetId="0">#REF!</definedName>
    <definedName name="PRU\11p11p01p00s09" localSheetId="32">'[1]Prices List'!$E$1243</definedName>
    <definedName name="PRU\11p11p01p00s09" localSheetId="7">#REF!</definedName>
    <definedName name="PRU\11p11p01p00s09">#REF!</definedName>
    <definedName name="PRU\11p11p01p00s10" localSheetId="0">#REF!</definedName>
    <definedName name="PRU\11p11p01p00s10" localSheetId="32">'[1]Prices List'!$E$1248</definedName>
    <definedName name="PRU\11p11p01p00s10" localSheetId="7">#REF!</definedName>
    <definedName name="PRU\11p11p01p00s10">#REF!</definedName>
    <definedName name="PRU\11p11p01p00s11" localSheetId="0">#REF!</definedName>
    <definedName name="PRU\11p11p01p00s11" localSheetId="32">'[1]Prices List'!$E$1253</definedName>
    <definedName name="PRU\11p11p01p00s11" localSheetId="7">#REF!</definedName>
    <definedName name="PRU\11p11p01p00s11">#REF!</definedName>
    <definedName name="PRU\11p11p01p00s12" localSheetId="0">#REF!</definedName>
    <definedName name="PRU\11p11p01p00s12" localSheetId="32">'[1]Prices List'!$E$1258</definedName>
    <definedName name="PRU\11p11p01p00s12" localSheetId="7">#REF!</definedName>
    <definedName name="PRU\11p11p01p00s12">#REF!</definedName>
    <definedName name="PRU\11p11p01p00s13" localSheetId="0">#REF!</definedName>
    <definedName name="PRU\11p11p01p00s13" localSheetId="32">'[1]Prices List'!$E$1263</definedName>
    <definedName name="PRU\11p11p01p00s13" localSheetId="7">#REF!</definedName>
    <definedName name="PRU\11p11p01p00s13">#REF!</definedName>
    <definedName name="PRU\11p11p01p00s14" localSheetId="0">#REF!</definedName>
    <definedName name="PRU\11p11p01p00s14" localSheetId="32">'[1]Prices List'!$E$1268</definedName>
    <definedName name="PRU\11p11p01p00s14" localSheetId="7">#REF!</definedName>
    <definedName name="PRU\11p11p01p00s14">#REF!</definedName>
    <definedName name="PRU\11p11p01p00s15" localSheetId="0">#REF!</definedName>
    <definedName name="PRU\11p11p01p00s15" localSheetId="32">'[1]Prices List'!$E$1273</definedName>
    <definedName name="PRU\11p11p01p00s15" localSheetId="7">#REF!</definedName>
    <definedName name="PRU\11p11p01p00s15">#REF!</definedName>
    <definedName name="PRU\11p11p01p00s16" localSheetId="0">#REF!</definedName>
    <definedName name="PRU\11p11p01p00s16" localSheetId="32">'[1]Prices List'!$E$1278</definedName>
    <definedName name="PRU\11p11p01p00s16" localSheetId="7">#REF!</definedName>
    <definedName name="PRU\11p11p01p00s16">#REF!</definedName>
    <definedName name="q" localSheetId="12" hidden="1">{"ANAR",#N/A,FALSE,"Dist total";"MARGEN",#N/A,FALSE,"Dist total";"COMENTARIO",#N/A,FALSE,"Ficha CODICE";"CONSEJO",#N/A,FALSE,"Dist p0";"uno",#N/A,FALSE,"Dist total"}</definedName>
    <definedName name="q" localSheetId="18" hidden="1">{"ANAR",#N/A,FALSE,"Dist total";"MARGEN",#N/A,FALSE,"Dist total";"COMENTARIO",#N/A,FALSE,"Ficha CODICE";"CONSEJO",#N/A,FALSE,"Dist p0";"uno",#N/A,FALSE,"Dist total"}</definedName>
    <definedName name="q" localSheetId="19" hidden="1">{"ANAR",#N/A,FALSE,"Dist total";"MARGEN",#N/A,FALSE,"Dist total";"COMENTARIO",#N/A,FALSE,"Ficha CODICE";"CONSEJO",#N/A,FALSE,"Dist p0";"uno",#N/A,FALSE,"Dist total"}</definedName>
    <definedName name="q" localSheetId="17" hidden="1">{"ANAR",#N/A,FALSE,"Dist total";"MARGEN",#N/A,FALSE,"Dist total";"COMENTARIO",#N/A,FALSE,"Ficha CODICE";"CONSEJO",#N/A,FALSE,"Dist p0";"uno",#N/A,FALSE,"Dist total"}</definedName>
    <definedName name="q" localSheetId="22" hidden="1">{"ANAR",#N/A,FALSE,"Dist total";"MARGEN",#N/A,FALSE,"Dist total";"COMENTARIO",#N/A,FALSE,"Ficha CODICE";"CONSEJO",#N/A,FALSE,"Dist p0";"uno",#N/A,FALSE,"Dist total"}</definedName>
    <definedName name="q" localSheetId="10" hidden="1">{"ANAR",#N/A,FALSE,"Dist total";"MARGEN",#N/A,FALSE,"Dist total";"COMENTARIO",#N/A,FALSE,"Ficha CODICE";"CONSEJO",#N/A,FALSE,"Dist p0";"uno",#N/A,FALSE,"Dist total"}</definedName>
    <definedName name="q" localSheetId="30" hidden="1">{"ANAR",#N/A,FALSE,"Dist total";"MARGEN",#N/A,FALSE,"Dist total";"COMENTARIO",#N/A,FALSE,"Ficha CODICE";"CONSEJO",#N/A,FALSE,"Dist p0";"uno",#N/A,FALSE,"Dist total"}</definedName>
    <definedName name="q" localSheetId="0" hidden="1">{"ANAR",#N/A,FALSE,"Dist total";"MARGEN",#N/A,FALSE,"Dist total";"COMENTARIO",#N/A,FALSE,"Ficha CODICE";"CONSEJO",#N/A,FALSE,"Dist p0";"uno",#N/A,FALSE,"Dist total"}</definedName>
    <definedName name="q" localSheetId="3" hidden="1">{"ANAR",#N/A,FALSE,"Dist total";"MARGEN",#N/A,FALSE,"Dist total";"COMENTARIO",#N/A,FALSE,"Ficha CODICE";"CONSEJO",#N/A,FALSE,"Dist p0";"uno",#N/A,FALSE,"Dist total"}</definedName>
    <definedName name="q" localSheetId="4" hidden="1">{"ANAR",#N/A,FALSE,"Dist total";"MARGEN",#N/A,FALSE,"Dist total";"COMENTARIO",#N/A,FALSE,"Ficha CODICE";"CONSEJO",#N/A,FALSE,"Dist p0";"uno",#N/A,FALSE,"Dist total"}</definedName>
    <definedName name="q" localSheetId="28" hidden="1">{"ANAR",#N/A,FALSE,"Dist total";"MARGEN",#N/A,FALSE,"Dist total";"COMENTARIO",#N/A,FALSE,"Ficha CODICE";"CONSEJO",#N/A,FALSE,"Dist p0";"uno",#N/A,FALSE,"Dist total"}</definedName>
    <definedName name="q" localSheetId="33" hidden="1">{"ANAR",#N/A,FALSE,"Dist total";"MARGEN",#N/A,FALSE,"Dist total";"COMENTARIO",#N/A,FALSE,"Ficha CODICE";"CONSEJO",#N/A,FALSE,"Dist p0";"uno",#N/A,FALSE,"Dist total"}</definedName>
    <definedName name="q" localSheetId="32" hidden="1">{"ANAR",#N/A,FALSE,"Dist total";"MARGEN",#N/A,FALSE,"Dist total";"COMENTARIO",#N/A,FALSE,"Ficha CODICE";"CONSEJO",#N/A,FALSE,"Dist p0";"uno",#N/A,FALSE,"Dist total"}</definedName>
    <definedName name="q" localSheetId="7" hidden="1">{"ANAR",#N/A,FALSE,"Dist total";"MARGEN",#N/A,FALSE,"Dist total";"COMENTARIO",#N/A,FALSE,"Ficha CODICE";"CONSEJO",#N/A,FALSE,"Dist p0";"uno",#N/A,FALSE,"Dist total"}</definedName>
    <definedName name="q" localSheetId="29" hidden="1">{"ANAR",#N/A,FALSE,"Dist total";"MARGEN",#N/A,FALSE,"Dist total";"COMENTARIO",#N/A,FALSE,"Ficha CODICE";"CONSEJO",#N/A,FALSE,"Dist p0";"uno",#N/A,FALSE,"Dist total"}</definedName>
    <definedName name="q" localSheetId="1" hidden="1">{"ANAR",#N/A,FALSE,"Dist total";"MARGEN",#N/A,FALSE,"Dist total";"COMENTARIO",#N/A,FALSE,"Ficha CODICE";"CONSEJO",#N/A,FALSE,"Dist p0";"uno",#N/A,FALSE,"Dist total"}</definedName>
    <definedName name="q" localSheetId="31" hidden="1">{"ANAR",#N/A,FALSE,"Dist total";"MARGEN",#N/A,FALSE,"Dist total";"COMENTARIO",#N/A,FALSE,"Ficha CODICE";"CONSEJO",#N/A,FALSE,"Dist p0";"uno",#N/A,FALSE,"Dist total"}</definedName>
    <definedName name="q" hidden="1">{"ANAR",#N/A,FALSE,"Dist total";"MARGEN",#N/A,FALSE,"Dist total";"COMENTARIO",#N/A,FALSE,"Ficha CODICE";"CONSEJO",#N/A,FALSE,"Dist p0";"uno",#N/A,FALSE,"Dist total"}</definedName>
    <definedName name="qqqqq"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 hidden="1">{TRUE,TRUE,-1.25,-15.5,604.5,369,FALSE,FALSE,TRUE,TRUE,0,1,83,1,38,4,5,4,TRUE,TRUE,3,TRUE,1,TRUE,75,"Swvu.inputs._.raw._.data.","ACwvu.inputs._.raw._.data.",#N/A,FALSE,FALSE,0.5,0.5,0.5,0.5,2,"&amp;F","&amp;A&amp;RPage &amp;P",FALSE,FALSE,FALSE,FALSE,1,60,#N/A,#N/A,"=R1C61:R53C89","=C1:C5",#N/A,#N/A,FALSE,FALSE,FALSE,1,600,600,FALSE,FALSE,TRUE,TRUE,TRUE}</definedName>
    <definedName name="qqqqqqqqqqq"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qqqqqqqqqqqq"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qqqqqqqqqqqqqq"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qqqqqqqqqqqqq"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QTA1\02p01p01p00s01" localSheetId="0">#REF!</definedName>
    <definedName name="QTA1\02p01p01p00s01" localSheetId="28">#REF!</definedName>
    <definedName name="QTA1\02p01p01p00s01" localSheetId="32">[1]Civil!$I$11</definedName>
    <definedName name="QTA1\02p01p01p00s01" localSheetId="7">#REF!</definedName>
    <definedName name="QTA1\02p01p01p00s01" localSheetId="29">#REF!</definedName>
    <definedName name="QTA1\02p01p01p00s01" localSheetId="31">#REF!</definedName>
    <definedName name="QTA1\02p01p01p00s01">#REF!</definedName>
    <definedName name="QTA1\02p01p01p00s02" localSheetId="0">#REF!</definedName>
    <definedName name="QTA1\02p01p01p00s02" localSheetId="28">#REF!</definedName>
    <definedName name="QTA1\02p01p01p00s02" localSheetId="32">[1]Civil!$I$15</definedName>
    <definedName name="QTA1\02p01p01p00s02" localSheetId="7">#REF!</definedName>
    <definedName name="QTA1\02p01p01p00s02" localSheetId="29">#REF!</definedName>
    <definedName name="QTA1\02p01p01p00s02" localSheetId="31">#REF!</definedName>
    <definedName name="QTA1\02p01p01p00s02">#REF!</definedName>
    <definedName name="QTA1\02p01p01p00s03" localSheetId="0">#REF!</definedName>
    <definedName name="QTA1\02p01p01p00s03" localSheetId="28">#REF!</definedName>
    <definedName name="QTA1\02p01p01p00s03" localSheetId="32">[1]Civil!$I$19</definedName>
    <definedName name="QTA1\02p01p01p00s03" localSheetId="7">#REF!</definedName>
    <definedName name="QTA1\02p01p01p00s03" localSheetId="29">#REF!</definedName>
    <definedName name="QTA1\02p01p01p00s03" localSheetId="31">#REF!</definedName>
    <definedName name="QTA1\02p01p01p00s03">#REF!</definedName>
    <definedName name="QTA1\02p01p02p00s01" localSheetId="0">#REF!</definedName>
    <definedName name="QTA1\02p01p02p00s01" localSheetId="32">[1]Civil!$I$28</definedName>
    <definedName name="QTA1\02p01p02p00s01" localSheetId="7">#REF!</definedName>
    <definedName name="QTA1\02p01p02p00s01">#REF!</definedName>
    <definedName name="QTA1\02p01p03p00s01" localSheetId="0">#REF!</definedName>
    <definedName name="QTA1\02p01p03p00s01" localSheetId="32">[1]Civil!$I$35</definedName>
    <definedName name="QTA1\02p01p03p00s01" localSheetId="7">#REF!</definedName>
    <definedName name="QTA1\02p01p03p00s01">#REF!</definedName>
    <definedName name="QTA1\02p01p06p00s01" localSheetId="7">#REF!</definedName>
    <definedName name="QTA1\02p01p07p00s01" localSheetId="0">#REF!</definedName>
    <definedName name="QTA1\02p01p07p00s01" localSheetId="32">[1]Civil!$I$40</definedName>
    <definedName name="QTA1\02p01p07p00s01" localSheetId="7">#REF!</definedName>
    <definedName name="QTA1\02p01p07p00s01">#REF!</definedName>
    <definedName name="QTA1\02p01p07p00s02" localSheetId="0">#REF!</definedName>
    <definedName name="QTA1\02p01p07p00s02" localSheetId="32">[1]Civil!$I$44</definedName>
    <definedName name="QTA1\02p01p07p00s02" localSheetId="7">#REF!</definedName>
    <definedName name="QTA1\02p01p07p00s02">#REF!</definedName>
    <definedName name="QTA1\02p02p01p00s01" localSheetId="0">#REF!</definedName>
    <definedName name="QTA1\02p02p01p00s01" localSheetId="32">[1]Civil!$I$50</definedName>
    <definedName name="QTA1\02p02p01p00s01" localSheetId="7">#REF!</definedName>
    <definedName name="QTA1\02p02p01p00s01">#REF!</definedName>
    <definedName name="QTA1\02p02p02p00s01" localSheetId="0">#REF!</definedName>
    <definedName name="QTA1\02p02p02p00s01" localSheetId="32">[2]Civil!#REF!</definedName>
    <definedName name="QTA1\02p02p02p00s01" localSheetId="7">#REF!</definedName>
    <definedName name="QTA1\02p02p02p00s01">#REF!</definedName>
    <definedName name="QTA1\02p02p02p00s02" localSheetId="0">#REF!</definedName>
    <definedName name="QTA1\02p02p02p00s02" localSheetId="32">[2]Civil!#REF!</definedName>
    <definedName name="QTA1\02p02p02p00s02" localSheetId="7">#REF!</definedName>
    <definedName name="QTA1\02p02p02p00s02">#REF!</definedName>
    <definedName name="QTA1\02p02p02p00s03" localSheetId="0">#REF!</definedName>
    <definedName name="QTA1\02p02p02p00s03" localSheetId="32">[2]Civil!#REF!</definedName>
    <definedName name="QTA1\02p02p02p00s03" localSheetId="7">#REF!</definedName>
    <definedName name="QTA1\02p02p02p00s03">#REF!</definedName>
    <definedName name="QTA1\02p02p02p00s04" localSheetId="0">#REF!</definedName>
    <definedName name="QTA1\02p02p02p00s04" localSheetId="32">[2]Civil!#REF!</definedName>
    <definedName name="QTA1\02p02p02p00s04" localSheetId="7">#REF!</definedName>
    <definedName name="QTA1\02p02p02p00s04">#REF!</definedName>
    <definedName name="QTA1\02p02p02p03s05" localSheetId="0">#REF!</definedName>
    <definedName name="QTA1\02p02p02p03s05" localSheetId="32">[2]Civil!#REF!</definedName>
    <definedName name="QTA1\02p02p02p03s05" localSheetId="7">#REF!</definedName>
    <definedName name="QTA1\02p02p02p03s05">#REF!</definedName>
    <definedName name="QTA1\02p02p02p03s06" localSheetId="0">#REF!</definedName>
    <definedName name="QTA1\02p02p02p03s06" localSheetId="32">[2]Civil!#REF!</definedName>
    <definedName name="QTA1\02p02p02p03s06" localSheetId="7">#REF!</definedName>
    <definedName name="QTA1\02p02p02p03s06">#REF!</definedName>
    <definedName name="QTA1\02p02p02p03s07" localSheetId="0">#REF!</definedName>
    <definedName name="QTA1\02p02p02p03s07" localSheetId="32">[2]Civil!#REF!</definedName>
    <definedName name="QTA1\02p02p02p03s07" localSheetId="7">#REF!</definedName>
    <definedName name="QTA1\02p02p02p03s07">#REF!</definedName>
    <definedName name="QTA1\02p02p02p03s08" localSheetId="0">#REF!</definedName>
    <definedName name="QTA1\02p02p02p03s08" localSheetId="32">[2]Civil!#REF!</definedName>
    <definedName name="QTA1\02p02p02p03s08" localSheetId="7">#REF!</definedName>
    <definedName name="QTA1\02p02p02p03s08">#REF!</definedName>
    <definedName name="QTA1\02p02p02p04s09" localSheetId="0">#REF!</definedName>
    <definedName name="QTA1\02p02p02p04s09" localSheetId="32">[2]Civil!#REF!</definedName>
    <definedName name="QTA1\02p02p02p04s09" localSheetId="7">#REF!</definedName>
    <definedName name="QTA1\02p02p02p04s09">#REF!</definedName>
    <definedName name="QTA1\02p02p02p04s10" localSheetId="0">#REF!</definedName>
    <definedName name="QTA1\02p02p02p04s10" localSheetId="32">[2]Civil!#REF!</definedName>
    <definedName name="QTA1\02p02p02p04s10" localSheetId="7">#REF!</definedName>
    <definedName name="QTA1\02p02p02p04s10">#REF!</definedName>
    <definedName name="QTA1\02p02p02p04s11" localSheetId="0">#REF!</definedName>
    <definedName name="QTA1\02p02p02p04s11" localSheetId="32">[2]Civil!#REF!</definedName>
    <definedName name="QTA1\02p02p02p04s11" localSheetId="7">#REF!</definedName>
    <definedName name="QTA1\02p02p02p04s11">#REF!</definedName>
    <definedName name="QTA1\02p02p02p04s12" localSheetId="0">#REF!</definedName>
    <definedName name="QTA1\02p02p02p04s12" localSheetId="32">[2]Civil!#REF!</definedName>
    <definedName name="QTA1\02p02p02p04s12" localSheetId="7">#REF!</definedName>
    <definedName name="QTA1\02p02p02p04s12">#REF!</definedName>
    <definedName name="QTA1\02p02p03p00s01" localSheetId="0">#REF!</definedName>
    <definedName name="QTA1\02p02p03p00s01" localSheetId="32">[2]Civil!#REF!</definedName>
    <definedName name="QTA1\02p02p03p00s01" localSheetId="7">#REF!</definedName>
    <definedName name="QTA1\02p02p03p00s01">#REF!</definedName>
    <definedName name="QTA1\02p02p03p00s02" localSheetId="0">#REF!</definedName>
    <definedName name="QTA1\02p02p03p00s02" localSheetId="32">[2]Civil!#REF!</definedName>
    <definedName name="QTA1\02p02p03p00s02" localSheetId="7">#REF!</definedName>
    <definedName name="QTA1\02p02p03p00s02">#REF!</definedName>
    <definedName name="QTA1\02p02p03p00s03" localSheetId="0">#REF!</definedName>
    <definedName name="QTA1\02p02p03p00s03" localSheetId="32">[2]Civil!#REF!</definedName>
    <definedName name="QTA1\02p02p03p00s03" localSheetId="7">#REF!</definedName>
    <definedName name="QTA1\02p02p03p00s03">#REF!</definedName>
    <definedName name="QTA1\02p02p03p00s04" localSheetId="0">#REF!</definedName>
    <definedName name="QTA1\02p02p03p00s04" localSheetId="32">[2]Civil!#REF!</definedName>
    <definedName name="QTA1\02p02p03p00s04" localSheetId="7">#REF!</definedName>
    <definedName name="QTA1\02p02p03p00s04">#REF!</definedName>
    <definedName name="QTA1\02p02p03p00s05" localSheetId="0">#REF!</definedName>
    <definedName name="QTA1\02p02p03p00s05" localSheetId="32">[2]Civil!#REF!</definedName>
    <definedName name="QTA1\02p02p03p00s05" localSheetId="7">#REF!</definedName>
    <definedName name="QTA1\02p02p03p00s05">#REF!</definedName>
    <definedName name="QTA1\02p02p03p00s06" localSheetId="0">#REF!</definedName>
    <definedName name="QTA1\02p02p03p00s06" localSheetId="32">[2]Civil!#REF!</definedName>
    <definedName name="QTA1\02p02p03p00s06" localSheetId="7">#REF!</definedName>
    <definedName name="QTA1\02p02p03p00s06">#REF!</definedName>
    <definedName name="QTA1\02p02p03p00s07" localSheetId="0">#REF!</definedName>
    <definedName name="QTA1\02p02p03p00s07" localSheetId="32">[2]Civil!#REF!</definedName>
    <definedName name="QTA1\02p02p03p00s07" localSheetId="7">#REF!</definedName>
    <definedName name="QTA1\02p02p03p00s07">#REF!</definedName>
    <definedName name="QTA1\02p02p03p00s08" localSheetId="0">#REF!</definedName>
    <definedName name="QTA1\02p02p03p00s08" localSheetId="32">[2]Civil!#REF!</definedName>
    <definedName name="QTA1\02p02p03p00s08" localSheetId="7">#REF!</definedName>
    <definedName name="QTA1\02p02p03p00s08">#REF!</definedName>
    <definedName name="QTA1\02p02p03p00s09" localSheetId="0">#REF!</definedName>
    <definedName name="QTA1\02p02p03p00s09" localSheetId="32">[2]Civil!#REF!</definedName>
    <definedName name="QTA1\02p02p03p00s09" localSheetId="7">#REF!</definedName>
    <definedName name="QTA1\02p02p03p00s09">#REF!</definedName>
    <definedName name="QTA1\02p02p03p00s10" localSheetId="0">#REF!</definedName>
    <definedName name="QTA1\02p02p03p00s10" localSheetId="32">[2]Civil!#REF!</definedName>
    <definedName name="QTA1\02p02p03p00s10" localSheetId="7">#REF!</definedName>
    <definedName name="QTA1\02p02p03p00s10">#REF!</definedName>
    <definedName name="QTA1\02p02p03p00s11" localSheetId="0">#REF!</definedName>
    <definedName name="QTA1\02p02p03p00s11" localSheetId="32">[2]Civil!#REF!</definedName>
    <definedName name="QTA1\02p02p03p00s11" localSheetId="7">#REF!</definedName>
    <definedName name="QTA1\02p02p03p00s11">#REF!</definedName>
    <definedName name="QTA1\02p02p03p00s12" localSheetId="0">#REF!</definedName>
    <definedName name="QTA1\02p02p03p00s12" localSheetId="32">[2]Civil!#REF!</definedName>
    <definedName name="QTA1\02p02p03p00s12" localSheetId="7">#REF!</definedName>
    <definedName name="QTA1\02p02p03p00s12">#REF!</definedName>
    <definedName name="QTA1\02p02p04p00s01" localSheetId="0">#REF!</definedName>
    <definedName name="QTA1\02p02p04p00s01" localSheetId="32">[2]Civil!#REF!</definedName>
    <definedName name="QTA1\02p02p04p00s01" localSheetId="7">#REF!</definedName>
    <definedName name="QTA1\02p02p04p00s01">#REF!</definedName>
    <definedName name="QTA1\02p02p04p00s02" localSheetId="0">#REF!</definedName>
    <definedName name="QTA1\02p02p04p00s02" localSheetId="32">[2]Civil!#REF!</definedName>
    <definedName name="QTA1\02p02p04p00s02" localSheetId="7">#REF!</definedName>
    <definedName name="QTA1\02p02p04p00s02">#REF!</definedName>
    <definedName name="QTA1\02p02p05p00sA1" localSheetId="0">#REF!</definedName>
    <definedName name="QTA1\02p02p05p00sA1" localSheetId="32">[2]Civil!#REF!</definedName>
    <definedName name="QTA1\02p02p05p00sA1" localSheetId="7">#REF!</definedName>
    <definedName name="QTA1\02p02p05p00sA1">#REF!</definedName>
    <definedName name="QTA1\02p02p06p00sA1" localSheetId="0">#REF!</definedName>
    <definedName name="QTA1\02p02p06p00sA1" localSheetId="32">[2]Civil!#REF!</definedName>
    <definedName name="QTA1\02p02p06p00sA1" localSheetId="7">#REF!</definedName>
    <definedName name="QTA1\02p02p06p00sA1">#REF!</definedName>
    <definedName name="QTA1\02p02p06p00sA2" localSheetId="0">#REF!</definedName>
    <definedName name="QTA1\02p02p06p00sA2" localSheetId="32">[2]Civil!#REF!</definedName>
    <definedName name="QTA1\02p02p06p00sA2" localSheetId="7">#REF!</definedName>
    <definedName name="QTA1\02p02p06p00sA2">#REF!</definedName>
    <definedName name="QTA1\02p02p07p00sA1" localSheetId="0">#REF!</definedName>
    <definedName name="QTA1\02p02p07p00sA1" localSheetId="32">[2]Civil!#REF!</definedName>
    <definedName name="QTA1\02p02p07p00sA1" localSheetId="7">#REF!</definedName>
    <definedName name="QTA1\02p02p07p00sA1">#REF!</definedName>
    <definedName name="QTA1\02p02p07p00sA2" localSheetId="0">#REF!</definedName>
    <definedName name="QTA1\02p02p07p00sA2" localSheetId="32">[2]Civil!#REF!</definedName>
    <definedName name="QTA1\02p02p07p00sA2" localSheetId="7">#REF!</definedName>
    <definedName name="QTA1\02p02p07p00sA2">#REF!</definedName>
    <definedName name="QTA1\02p02p08p00sA1" localSheetId="0">#REF!</definedName>
    <definedName name="QTA1\02p02p08p00sA1" localSheetId="32">[2]Civil!#REF!</definedName>
    <definedName name="QTA1\02p02p08p00sA1" localSheetId="7">#REF!</definedName>
    <definedName name="QTA1\02p02p08p00sA1">#REF!</definedName>
    <definedName name="QTA1\02p03p00p00s01" localSheetId="0">#REF!</definedName>
    <definedName name="QTA1\02p03p00p00s01" localSheetId="32">[2]Civil!#REF!</definedName>
    <definedName name="QTA1\02p03p00p00s01" localSheetId="7">#REF!</definedName>
    <definedName name="QTA1\02p03p00p00s01">#REF!</definedName>
    <definedName name="QTA1\02p03p00p00s02" localSheetId="0">#REF!</definedName>
    <definedName name="QTA1\02p03p00p00s02" localSheetId="32">[2]Civil!#REF!</definedName>
    <definedName name="QTA1\02p03p00p00s02" localSheetId="7">#REF!</definedName>
    <definedName name="QTA1\02p03p00p00s02">#REF!</definedName>
    <definedName name="QTA1\02p03p00p00s03" localSheetId="0">#REF!</definedName>
    <definedName name="QTA1\02p03p00p00s03" localSheetId="32">[2]Civil!#REF!</definedName>
    <definedName name="QTA1\02p03p00p00s03" localSheetId="7">#REF!</definedName>
    <definedName name="QTA1\02p03p00p00s03">#REF!</definedName>
    <definedName name="QTA1\02p03p00p00s04" localSheetId="0">#REF!</definedName>
    <definedName name="QTA1\02p03p00p00s04" localSheetId="32">[2]Civil!#REF!</definedName>
    <definedName name="QTA1\02p03p00p00s04" localSheetId="7">#REF!</definedName>
    <definedName name="QTA1\02p03p00p00s04">#REF!</definedName>
    <definedName name="QTA1\02p06p00p00s01" localSheetId="0">#REF!</definedName>
    <definedName name="QTA1\02p06p00p00s01" localSheetId="32">[1]Civil!$I$56</definedName>
    <definedName name="QTA1\02p06p00p00s01" localSheetId="7">#REF!</definedName>
    <definedName name="QTA1\02p06p00p00s01">#REF!</definedName>
    <definedName name="QTA1\02p07p00p00s01" localSheetId="0">#REF!</definedName>
    <definedName name="QTA1\02p07p00p00s01" localSheetId="32">[1]Civil!$I$62</definedName>
    <definedName name="QTA1\02p07p00p00s01" localSheetId="7">#REF!</definedName>
    <definedName name="QTA1\02p07p00p00s01">#REF!</definedName>
    <definedName name="QTA1\02p07p00p00s02" localSheetId="0">#REF!</definedName>
    <definedName name="QTA1\02p07p00p00s02" localSheetId="32">[1]Civil!$I$66</definedName>
    <definedName name="QTA1\02p07p00p00s02" localSheetId="7">#REF!</definedName>
    <definedName name="QTA1\02p07p00p00s02">#REF!</definedName>
    <definedName name="QTA1\02p07p00p00s04" localSheetId="0">#REF!</definedName>
    <definedName name="QTA1\02p07p00p00s04" localSheetId="32">[1]Civil!$I$70</definedName>
    <definedName name="QTA1\02p07p00p00s04" localSheetId="7">#REF!</definedName>
    <definedName name="QTA1\02p07p00p00s04">#REF!</definedName>
    <definedName name="QTA1\03p01p00p00s01" localSheetId="0">#REF!</definedName>
    <definedName name="QTA1\03p01p00p00s01" localSheetId="32">[1]Civil!$I$78</definedName>
    <definedName name="QTA1\03p01p00p00s01" localSheetId="7">#REF!</definedName>
    <definedName name="QTA1\03p01p00p00s01">#REF!</definedName>
    <definedName name="QTA1\03p01p00p00s02" localSheetId="0">#REF!</definedName>
    <definedName name="QTA1\03p01p00p00s02" localSheetId="32">[1]Civil!$I$82</definedName>
    <definedName name="QTA1\03p01p00p00s02" localSheetId="7">#REF!</definedName>
    <definedName name="QTA1\03p01p00p00s02">#REF!</definedName>
    <definedName name="QTA1\03p03p00p00s01" localSheetId="0">#REF!</definedName>
    <definedName name="QTA1\03p03p00p00s01" localSheetId="32">[1]Civil!$I$89</definedName>
    <definedName name="QTA1\03p03p00p00s01" localSheetId="7">#REF!</definedName>
    <definedName name="QTA1\03p03p00p00s01">#REF!</definedName>
    <definedName name="QTA1\03p03p00p00s07" localSheetId="0">#REF!</definedName>
    <definedName name="QTA1\03p03p00p00s07" localSheetId="32">[1]Civil!$I$93</definedName>
    <definedName name="QTA1\03p03p00p00s07" localSheetId="7">#REF!</definedName>
    <definedName name="QTA1\03p03p00p00s07">#REF!</definedName>
    <definedName name="QTA1\03p05p01p00s01" localSheetId="0">#REF!</definedName>
    <definedName name="QTA1\03p05p01p00s01" localSheetId="32">[1]Civil!$I$99</definedName>
    <definedName name="QTA1\03p05p01p00s01" localSheetId="7">#REF!</definedName>
    <definedName name="QTA1\03p05p01p00s01">#REF!</definedName>
    <definedName name="QTA1\03p05p01p00s03" localSheetId="0">#REF!</definedName>
    <definedName name="QTA1\03p05p01p00s03" localSheetId="32">[1]Civil!$I$103</definedName>
    <definedName name="QTA1\03p05p01p00s03" localSheetId="7">#REF!</definedName>
    <definedName name="QTA1\03p05p01p00s03">#REF!</definedName>
    <definedName name="QTA1\03p05p02p00s01" localSheetId="0">#REF!</definedName>
    <definedName name="QTA1\03p05p02p00s01" localSheetId="32">[1]Civil!$I$108</definedName>
    <definedName name="QTA1\03p05p02p00s01" localSheetId="7">#REF!</definedName>
    <definedName name="QTA1\03p05p02p00s01">#REF!</definedName>
    <definedName name="QTA1\03p05p02p00s03" localSheetId="0">#REF!</definedName>
    <definedName name="QTA1\03p05p02p00s03" localSheetId="32">[1]Civil!$I$112</definedName>
    <definedName name="QTA1\03p05p02p00s03" localSheetId="7">#REF!</definedName>
    <definedName name="QTA1\03p05p02p00s03">#REF!</definedName>
    <definedName name="QTA1\03p05p03p01s01" localSheetId="7">#REF!</definedName>
    <definedName name="QTA1\03p05p03p01s02" localSheetId="7">#REF!</definedName>
    <definedName name="QTA1\03p06p00p00s01" localSheetId="0">#REF!</definedName>
    <definedName name="QTA1\03p06p00p00s01" localSheetId="32">[1]Civil!$I$117</definedName>
    <definedName name="QTA1\03p06p00p00s01" localSheetId="7">#REF!</definedName>
    <definedName name="QTA1\03p06p00p00s01">#REF!</definedName>
    <definedName name="QTA1\03p06p00p00s02" localSheetId="0">#REF!</definedName>
    <definedName name="QTA1\03p06p00p00s02" localSheetId="32">[1]Civil!$I$121</definedName>
    <definedName name="QTA1\03p06p00p00s02" localSheetId="7">#REF!</definedName>
    <definedName name="QTA1\03p06p00p00s02">#REF!</definedName>
    <definedName name="QTA1\03p06p00p00s03" localSheetId="0">#REF!</definedName>
    <definedName name="QTA1\03p06p00p00s03" localSheetId="32">[1]Civil!$I$125</definedName>
    <definedName name="QTA1\03p06p00p00s03" localSheetId="7">#REF!</definedName>
    <definedName name="QTA1\03p06p00p00s03">#REF!</definedName>
    <definedName name="QTA1\03p06p00p00s04" localSheetId="0">#REF!</definedName>
    <definedName name="QTA1\03p06p00p00s04" localSheetId="32">[1]Civil!$I$129</definedName>
    <definedName name="QTA1\03p06p00p00s04" localSheetId="7">#REF!</definedName>
    <definedName name="QTA1\03p06p00p00s04">#REF!</definedName>
    <definedName name="QTA1\03p06p00p00s05" localSheetId="0">#REF!</definedName>
    <definedName name="QTA1\03p06p00p00s05" localSheetId="32">[1]Civil!$I$133</definedName>
    <definedName name="QTA1\03p06p00p00s05" localSheetId="7">#REF!</definedName>
    <definedName name="QTA1\03p06p00p00s05">#REF!</definedName>
    <definedName name="QTA1\03p06p00p00s06" localSheetId="0">#REF!</definedName>
    <definedName name="QTA1\03p06p00p00s06" localSheetId="32">[1]Civil!$I$137</definedName>
    <definedName name="QTA1\03p06p00p00s06" localSheetId="7">#REF!</definedName>
    <definedName name="QTA1\03p06p00p00s06">#REF!</definedName>
    <definedName name="QTA1\03p06p00p00s07" localSheetId="0">#REF!</definedName>
    <definedName name="QTA1\03p06p00p00s07" localSheetId="32">[1]Civil!$I$141</definedName>
    <definedName name="QTA1\03p06p00p00s07" localSheetId="7">#REF!</definedName>
    <definedName name="QTA1\03p06p00p00s07">#REF!</definedName>
    <definedName name="QTA1\03p06p00p00s08" localSheetId="0">#REF!</definedName>
    <definedName name="QTA1\03p06p00p00s08" localSheetId="32">[1]Civil!$I$145</definedName>
    <definedName name="QTA1\03p06p00p00s08" localSheetId="7">#REF!</definedName>
    <definedName name="QTA1\03p06p00p00s08">#REF!</definedName>
    <definedName name="QTA1\03p06p00p00s09" localSheetId="0">#REF!</definedName>
    <definedName name="QTA1\03p06p00p00s09" localSheetId="32">[1]Civil!$I$149</definedName>
    <definedName name="QTA1\03p06p00p00s09" localSheetId="7">#REF!</definedName>
    <definedName name="QTA1\03p06p00p00s09">#REF!</definedName>
    <definedName name="QTA1\03p06p00p00s10" localSheetId="0">#REF!</definedName>
    <definedName name="QTA1\03p06p00p00s10" localSheetId="32">[1]Civil!$I$153</definedName>
    <definedName name="QTA1\03p06p00p00s10" localSheetId="7">#REF!</definedName>
    <definedName name="QTA1\03p06p00p00s10">#REF!</definedName>
    <definedName name="QTA1\03p06p00p00s11" localSheetId="0">#REF!</definedName>
    <definedName name="QTA1\03p06p00p00s11" localSheetId="32">[1]Civil!$I$157</definedName>
    <definedName name="QTA1\03p06p00p00s11" localSheetId="7">#REF!</definedName>
    <definedName name="QTA1\03p06p00p00s11">#REF!</definedName>
    <definedName name="QTA1\03p06p00p00s12" localSheetId="0">#REF!</definedName>
    <definedName name="QTA1\03p06p00p00s12" localSheetId="32">[1]Civil!$I$161</definedName>
    <definedName name="QTA1\03p06p00p00s12" localSheetId="7">#REF!</definedName>
    <definedName name="QTA1\03p06p00p00s12">#REF!</definedName>
    <definedName name="QTA1\03p06p00p00s13" localSheetId="0">#REF!</definedName>
    <definedName name="QTA1\03p06p00p00s13" localSheetId="32">[1]Civil!$I$165</definedName>
    <definedName name="QTA1\03p06p00p00s13" localSheetId="7">#REF!</definedName>
    <definedName name="QTA1\03p06p00p00s13">#REF!</definedName>
    <definedName name="QTA1\03p06p00p00s14" localSheetId="0">#REF!</definedName>
    <definedName name="QTA1\03p06p00p00s14" localSheetId="32">[1]Civil!$I$169</definedName>
    <definedName name="QTA1\03p06p00p00s14" localSheetId="7">#REF!</definedName>
    <definedName name="QTA1\03p06p00p00s14">#REF!</definedName>
    <definedName name="QTA1\03p06p00p00s15" localSheetId="0">#REF!</definedName>
    <definedName name="QTA1\03p06p00p00s15" localSheetId="32">[1]Civil!$I$173</definedName>
    <definedName name="QTA1\03p06p00p00s15" localSheetId="7">#REF!</definedName>
    <definedName name="QTA1\03p06p00p00s15">#REF!</definedName>
    <definedName name="QTA1\03p06p00p00s16" localSheetId="0">#REF!</definedName>
    <definedName name="QTA1\03p06p00p00s16" localSheetId="32">[1]Civil!$I$177</definedName>
    <definedName name="QTA1\03p06p00p00s16" localSheetId="7">#REF!</definedName>
    <definedName name="QTA1\03p06p00p00s16">#REF!</definedName>
    <definedName name="QTA1\04p01p00p00s01" localSheetId="0">#REF!</definedName>
    <definedName name="QTA1\04p01p00p00s01" localSheetId="32">[1]Civil!$I$183</definedName>
    <definedName name="QTA1\04p01p00p00s01" localSheetId="7">#REF!</definedName>
    <definedName name="QTA1\04p01p00p00s01">#REF!</definedName>
    <definedName name="QTA1\04p01p00p00s02" localSheetId="0">#REF!</definedName>
    <definedName name="QTA1\04p01p00p00s02" localSheetId="32">[1]Civil!$I$187</definedName>
    <definedName name="QTA1\04p01p00p00s02" localSheetId="7">#REF!</definedName>
    <definedName name="QTA1\04p01p00p00s02">#REF!</definedName>
    <definedName name="QTA1\04p02p00p00s01" localSheetId="7">#REF!</definedName>
    <definedName name="QTA1\04p02p00p00s03" localSheetId="7">#REF!</definedName>
    <definedName name="QTA1\04p02p00p00s04" localSheetId="0">#REF!</definedName>
    <definedName name="QTA1\04p02p00p00s04" localSheetId="32">[1]Civil!$I$192</definedName>
    <definedName name="QTA1\04p02p00p00s04" localSheetId="7">#REF!</definedName>
    <definedName name="QTA1\04p02p00p00s04">#REF!</definedName>
    <definedName name="QTA1\04p02p00p00s06" localSheetId="0">#REF!</definedName>
    <definedName name="QTA1\04p02p00p00s06" localSheetId="32">[1]Civil!$I$201</definedName>
    <definedName name="QTA1\04p02p00p00s06" localSheetId="7">#REF!</definedName>
    <definedName name="QTA1\04p02p00p00s06">#REF!</definedName>
    <definedName name="QTA1\04p02p00s02" localSheetId="7">#REF!</definedName>
    <definedName name="QTA1\04p02p01p00s01" localSheetId="0">#REF!</definedName>
    <definedName name="QTA1\04p02p01p00s01" localSheetId="32">[1]Civil!$I$206</definedName>
    <definedName name="QTA1\04p02p01p00s01" localSheetId="7">#REF!</definedName>
    <definedName name="QTA1\04p02p01p00s01">#REF!</definedName>
    <definedName name="QTA1\04p02p01p00s03" localSheetId="0">#REF!</definedName>
    <definedName name="QTA1\04p02p01p00s03" localSheetId="32">[1]Civil!$I$210</definedName>
    <definedName name="QTA1\04p02p01p00s03" localSheetId="7">#REF!</definedName>
    <definedName name="QTA1\04p02p01p00s03">#REF!</definedName>
    <definedName name="QTA1\04p02p02p00s01" localSheetId="0">#REF!</definedName>
    <definedName name="QTA1\04p02p02p00s01" localSheetId="32">[1]Civil!$I$215</definedName>
    <definedName name="QTA1\04p02p02p00s01" localSheetId="7">#REF!</definedName>
    <definedName name="QTA1\04p02p02p00s01">#REF!</definedName>
    <definedName name="QTA1\04p02p02p00s03" localSheetId="0">#REF!</definedName>
    <definedName name="QTA1\04p02p02p00s03" localSheetId="32">[1]Civil!$I$225</definedName>
    <definedName name="QTA1\04p02p02p00s03" localSheetId="7">#REF!</definedName>
    <definedName name="QTA1\04p02p02p00s03">#REF!</definedName>
    <definedName name="QTA1\04p04p00p00s04" localSheetId="0">#REF!</definedName>
    <definedName name="QTA1\04p04p00p00s04" localSheetId="32">[1]Civil!$I$230</definedName>
    <definedName name="QTA1\04p04p00p00s04" localSheetId="7">#REF!</definedName>
    <definedName name="QTA1\04p04p00p00s04">#REF!</definedName>
    <definedName name="QTA1\04p04p00p00s05" localSheetId="0">#REF!</definedName>
    <definedName name="QTA1\04p04p00p00s05" localSheetId="32">[1]Civil!$I$234</definedName>
    <definedName name="QTA1\04p04p00p00s05" localSheetId="7">#REF!</definedName>
    <definedName name="QTA1\04p04p00p00s05">#REF!</definedName>
    <definedName name="QTA1\04p04p00p00s06" localSheetId="0">#REF!</definedName>
    <definedName name="QTA1\04p04p00p00s06" localSheetId="32">[1]Civil!$I$239</definedName>
    <definedName name="QTA1\04p04p00p00s06" localSheetId="7">#REF!</definedName>
    <definedName name="QTA1\04p04p00p00s06">#REF!</definedName>
    <definedName name="QTA1\04p04p00p00s07" localSheetId="0">#REF!</definedName>
    <definedName name="QTA1\04p04p00p00s07" localSheetId="32">[1]Civil!$I$243</definedName>
    <definedName name="QTA1\04p04p00p00s07" localSheetId="7">#REF!</definedName>
    <definedName name="QTA1\04p04p00p00s07">#REF!</definedName>
    <definedName name="QTA1\04p04p00p00s08" localSheetId="0">#REF!</definedName>
    <definedName name="QTA1\04p04p00p00s08" localSheetId="32">[1]Civil!$I$249</definedName>
    <definedName name="QTA1\04p04p00p00s08" localSheetId="7">#REF!</definedName>
    <definedName name="QTA1\04p04p00p00s08">#REF!</definedName>
    <definedName name="QTA1\04p04p00p00s09" localSheetId="0">#REF!</definedName>
    <definedName name="QTA1\04p04p00p00s09" localSheetId="32">[1]Civil!$I$253</definedName>
    <definedName name="QTA1\04p04p00p00s09" localSheetId="7">#REF!</definedName>
    <definedName name="QTA1\04p04p00p00s09">#REF!</definedName>
    <definedName name="QTA1\04p04p00p00s10" localSheetId="0">#REF!</definedName>
    <definedName name="QTA1\04p04p00p00s10" localSheetId="32">[1]Civil!$I$257</definedName>
    <definedName name="QTA1\04p04p00p00s10" localSheetId="7">#REF!</definedName>
    <definedName name="QTA1\04p04p00p00s10">#REF!</definedName>
    <definedName name="QTA1\04p04p00p00s11" localSheetId="0">#REF!</definedName>
    <definedName name="QTA1\04p04p00p00s11" localSheetId="32">[1]Civil!$I$261</definedName>
    <definedName name="QTA1\04p04p00p00s11" localSheetId="7">#REF!</definedName>
    <definedName name="QTA1\04p04p00p00s11">#REF!</definedName>
    <definedName name="QTA1\04p04p00p00s12" localSheetId="0">#REF!</definedName>
    <definedName name="QTA1\04p04p00p00s12" localSheetId="32">[1]Civil!$I$265</definedName>
    <definedName name="QTA1\04p04p00p00s12" localSheetId="7">#REF!</definedName>
    <definedName name="QTA1\04p04p00p00s12">#REF!</definedName>
    <definedName name="QTA1\04p04p00p00s13" localSheetId="0">#REF!</definedName>
    <definedName name="QTA1\04p04p00p00s13" localSheetId="32">[1]Civil!$I$269</definedName>
    <definedName name="QTA1\04p04p00p00s13" localSheetId="7">#REF!</definedName>
    <definedName name="QTA1\04p04p00p00s13">#REF!</definedName>
    <definedName name="QTA1\05p01p01p00s04" localSheetId="0">#REF!</definedName>
    <definedName name="QTA1\05p01p01p00s04" localSheetId="32">[1]Civil!$I$276</definedName>
    <definedName name="QTA1\05p01p01p00s04" localSheetId="7">#REF!</definedName>
    <definedName name="QTA1\05p01p01p00s04">#REF!</definedName>
    <definedName name="QTA1\05p01p02p00s04" localSheetId="0">#REF!</definedName>
    <definedName name="QTA1\05p01p02p00s04" localSheetId="32">[1]Civil!$I$281</definedName>
    <definedName name="QTA1\05p01p02p00s04" localSheetId="7">#REF!</definedName>
    <definedName name="QTA1\05p01p02p00s04">#REF!</definedName>
    <definedName name="QTA1\05p01p03p00s04" localSheetId="0">#REF!</definedName>
    <definedName name="QTA1\05p01p03p00s04" localSheetId="32">[1]Civil!$I$286</definedName>
    <definedName name="QTA1\05p01p03p00s04" localSheetId="7">#REF!</definedName>
    <definedName name="QTA1\05p01p03p00s04">#REF!</definedName>
    <definedName name="QTA1\05p01p03p00s05" localSheetId="0">#REF!</definedName>
    <definedName name="QTA1\05p01p03p00s05" localSheetId="32">[1]Civil!$I$290</definedName>
    <definedName name="QTA1\05p01p03p00s05" localSheetId="7">#REF!</definedName>
    <definedName name="QTA1\05p01p03p00s05">#REF!</definedName>
    <definedName name="QTA1\05p01p04p00s04" localSheetId="0">#REF!</definedName>
    <definedName name="QTA1\05p01p04p00s04" localSheetId="32">[1]Civil!$I$296</definedName>
    <definedName name="QTA1\05p01p04p00s04" localSheetId="7">#REF!</definedName>
    <definedName name="QTA1\05p01p04p00s04">#REF!</definedName>
    <definedName name="QTA1\05p01p04p00s05" localSheetId="0">#REF!</definedName>
    <definedName name="QTA1\05p01p04p00s05" localSheetId="32">[1]Civil!$I$300</definedName>
    <definedName name="QTA1\05p01p04p00s05" localSheetId="7">#REF!</definedName>
    <definedName name="QTA1\05p01p04p00s05">#REF!</definedName>
    <definedName name="QTA1\05p01p05p00s04" localSheetId="0">#REF!</definedName>
    <definedName name="QTA1\05p01p05p00s04" localSheetId="32">[1]Civil!$I$305</definedName>
    <definedName name="QTA1\05p01p05p00s04" localSheetId="7">#REF!</definedName>
    <definedName name="QTA1\05p01p05p00s04">#REF!</definedName>
    <definedName name="QTA1\05p02p00p00s04" localSheetId="0">#REF!</definedName>
    <definedName name="QTA1\05p02p00p00s04" localSheetId="32">[1]Civil!$I$310</definedName>
    <definedName name="QTA1\05p02p00p00s04" localSheetId="7">#REF!</definedName>
    <definedName name="QTA1\05p02p00p00s04">#REF!</definedName>
    <definedName name="QTA1\05p03p00p00s04" localSheetId="0">#REF!</definedName>
    <definedName name="QTA1\05p03p00p00s04" localSheetId="32">[1]Civil!$I$315</definedName>
    <definedName name="QTA1\05p03p00p00s04" localSheetId="7">#REF!</definedName>
    <definedName name="QTA1\05p03p00p00s04">#REF!</definedName>
    <definedName name="QTA1\05p05p00p00s04" localSheetId="0">#REF!</definedName>
    <definedName name="QTA1\05p05p00p00s04" localSheetId="32">[1]Civil!$I$320</definedName>
    <definedName name="QTA1\05p05p00p00s04" localSheetId="7">#REF!</definedName>
    <definedName name="QTA1\05p05p00p00s04">#REF!</definedName>
    <definedName name="QTA1\07p02p01p00s01" localSheetId="7">#REF!</definedName>
    <definedName name="QTA1\07p03p02p00s01" localSheetId="0">#REF!</definedName>
    <definedName name="QTA1\07p03p02p00s01" localSheetId="32">[1]Civil!$I$328</definedName>
    <definedName name="QTA1\07p03p02p00s01" localSheetId="7">#REF!</definedName>
    <definedName name="QTA1\07p03p02p00s01">#REF!</definedName>
    <definedName name="QTA1\07p03p02p00s02" localSheetId="0">#REF!</definedName>
    <definedName name="QTA1\07p03p02p00s02" localSheetId="32">[1]Civil!$I$332</definedName>
    <definedName name="QTA1\07p03p02p00s02" localSheetId="7">#REF!</definedName>
    <definedName name="QTA1\07p03p02p00s02">#REF!</definedName>
    <definedName name="QTA1\07p04p01p00s01" localSheetId="0">#REF!</definedName>
    <definedName name="QTA1\07p04p01p00s01" localSheetId="32">[1]Civil!$I$338</definedName>
    <definedName name="QTA1\07p04p01p00s01" localSheetId="7">#REF!</definedName>
    <definedName name="QTA1\07p04p01p00s01">#REF!</definedName>
    <definedName name="QTA1\07p04p01p00s02" localSheetId="0">#REF!</definedName>
    <definedName name="QTA1\07p04p01p00s02" localSheetId="32">[1]Civil!$I$342</definedName>
    <definedName name="QTA1\07p04p01p00s02" localSheetId="7">#REF!</definedName>
    <definedName name="QTA1\07p04p01p00s02">#REF!</definedName>
    <definedName name="QTA1\07p04p01p00s04" localSheetId="0">#REF!</definedName>
    <definedName name="QTA1\07p04p01p00s04" localSheetId="32">[1]Civil!$I$346</definedName>
    <definedName name="QTA1\07p04p01p00s04" localSheetId="7">#REF!</definedName>
    <definedName name="QTA1\07p04p01p00s04">#REF!</definedName>
    <definedName name="QTA1\07p04p01p00s05" localSheetId="0">#REF!</definedName>
    <definedName name="QTA1\07p04p01p00s05" localSheetId="32">[1]Civil!$I$350</definedName>
    <definedName name="QTA1\07p04p01p00s05" localSheetId="7">#REF!</definedName>
    <definedName name="QTA1\07p04p01p00s05">#REF!</definedName>
    <definedName name="QTA1\07p04p01p00s06" localSheetId="0">#REF!</definedName>
    <definedName name="QTA1\07p04p01p00s06" localSheetId="32">[1]Civil!$I$354</definedName>
    <definedName name="QTA1\07p04p01p00s06" localSheetId="7">#REF!</definedName>
    <definedName name="QTA1\07p04p01p00s06">#REF!</definedName>
    <definedName name="QTA1\07p04p01p00s06A" localSheetId="0">#REF!</definedName>
    <definedName name="QTA1\07p04p01p00s06A" localSheetId="32">[1]Civil!$I$358</definedName>
    <definedName name="QTA1\07p04p01p00s06A" localSheetId="7">#REF!</definedName>
    <definedName name="QTA1\07p04p01p00s06A">#REF!</definedName>
    <definedName name="QTA1\07p04p01p00s07" localSheetId="0">#REF!</definedName>
    <definedName name="QTA1\07p04p01p00s07" localSheetId="32">[1]Civil!$I$362</definedName>
    <definedName name="QTA1\07p04p01p00s07" localSheetId="7">#REF!</definedName>
    <definedName name="QTA1\07p04p01p00s07">#REF!</definedName>
    <definedName name="QTA1\07p04p01p00s07A" localSheetId="0">#REF!</definedName>
    <definedName name="QTA1\07p04p01p00s07A" localSheetId="32">[1]Civil!$I$366</definedName>
    <definedName name="QTA1\07p04p01p00s07A" localSheetId="7">#REF!</definedName>
    <definedName name="QTA1\07p04p01p00s07A">#REF!</definedName>
    <definedName name="QTA1\07p04p01p00s08" localSheetId="0">#REF!</definedName>
    <definedName name="QTA1\07p04p01p00s08" localSheetId="32">[1]Civil!$I$370</definedName>
    <definedName name="QTA1\07p04p01p00s08" localSheetId="7">#REF!</definedName>
    <definedName name="QTA1\07p04p01p00s08">#REF!</definedName>
    <definedName name="QTA1\07p04p01p00s09" localSheetId="0">#REF!</definedName>
    <definedName name="QTA1\07p04p01p00s09" localSheetId="32">[1]Civil!$I$374</definedName>
    <definedName name="QTA1\07p04p01p00s09" localSheetId="7">#REF!</definedName>
    <definedName name="QTA1\07p04p01p00s09">#REF!</definedName>
    <definedName name="QTA1\07p04p01p00s09A" localSheetId="0">#REF!</definedName>
    <definedName name="QTA1\07p04p01p00s09A" localSheetId="32">[1]Civil!$I$378</definedName>
    <definedName name="QTA1\07p04p01p00s09A" localSheetId="7">#REF!</definedName>
    <definedName name="QTA1\07p04p01p00s09A">#REF!</definedName>
    <definedName name="QTA1\07p04p01p00s09B" localSheetId="0">#REF!</definedName>
    <definedName name="QTA1\07p04p01p00s09B" localSheetId="32">[1]Civil!$I$382</definedName>
    <definedName name="QTA1\07p04p01p00s09B" localSheetId="7">#REF!</definedName>
    <definedName name="QTA1\07p04p01p00s09B">#REF!</definedName>
    <definedName name="QTA1\07p04p01p00s09C" localSheetId="0">#REF!</definedName>
    <definedName name="QTA1\07p04p01p00s09C" localSheetId="32">[1]Civil!$I$386</definedName>
    <definedName name="QTA1\07p04p01p00s09C" localSheetId="7">#REF!</definedName>
    <definedName name="QTA1\07p04p01p00s09C">#REF!</definedName>
    <definedName name="QTA1\07p04p01p00s09D" localSheetId="0">#REF!</definedName>
    <definedName name="QTA1\07p04p01p00s09D" localSheetId="32">[1]Civil!$I$390</definedName>
    <definedName name="QTA1\07p04p01p00s09D" localSheetId="7">#REF!</definedName>
    <definedName name="QTA1\07p04p01p00s09D">#REF!</definedName>
    <definedName name="QTA1\07p04p03p00s01" localSheetId="0">#REF!</definedName>
    <definedName name="QTA1\07p04p03p00s01" localSheetId="32">[1]Civil!$I$395</definedName>
    <definedName name="QTA1\07p04p03p00s01" localSheetId="7">#REF!</definedName>
    <definedName name="QTA1\07p04p03p00s01">#REF!</definedName>
    <definedName name="QTA1\07p04p03p00s02" localSheetId="0">#REF!</definedName>
    <definedName name="QTA1\07p04p03p00s02" localSheetId="32">[1]Civil!$I$399</definedName>
    <definedName name="QTA1\07p04p03p00s02" localSheetId="7">#REF!</definedName>
    <definedName name="QTA1\07p04p03p00s02">#REF!</definedName>
    <definedName name="QTA1\08p01p00p00s01" localSheetId="0">#REF!</definedName>
    <definedName name="QTA1\08p01p00p00s01" localSheetId="32">[1]Civil!#REF!</definedName>
    <definedName name="QTA1\08p01p00p00s01" localSheetId="7">#REF!</definedName>
    <definedName name="QTA1\08p01p00p00s01">#REF!</definedName>
    <definedName name="QTA1\08p02p00p00s02" localSheetId="7">#REF!</definedName>
    <definedName name="QTA1\08p02p00p00s06" localSheetId="7">#REF!</definedName>
    <definedName name="QTA1\08p02p00p00s09" localSheetId="7">#REF!</definedName>
    <definedName name="QTA1\08p04p00p00s01" localSheetId="7">#REF!</definedName>
    <definedName name="QTA1\08p04p00p00s02" localSheetId="7">#REF!</definedName>
    <definedName name="QTA1\08p05p00p00s03" localSheetId="0">#REF!</definedName>
    <definedName name="QTA1\08p05p00p00s03" localSheetId="32">[2]Civil!#REF!</definedName>
    <definedName name="QTA1\08p05p00p00s03" localSheetId="7">#REF!</definedName>
    <definedName name="QTA1\08p05p00p00s03">#REF!</definedName>
    <definedName name="QTA1\08p05p00p00s04" localSheetId="0">#REF!</definedName>
    <definedName name="QTA1\08p05p00p00s04" localSheetId="32">[2]Civil!#REF!</definedName>
    <definedName name="QTA1\08p05p00p00s04" localSheetId="7">#REF!</definedName>
    <definedName name="QTA1\08p05p00p00s04">#REF!</definedName>
    <definedName name="QTA1\08p05p00p00s05" localSheetId="0">#REF!</definedName>
    <definedName name="QTA1\08p05p00p00s05" localSheetId="32">[2]Civil!#REF!</definedName>
    <definedName name="QTA1\08p05p00p00s05" localSheetId="7">#REF!</definedName>
    <definedName name="QTA1\08p05p00p00s05">#REF!</definedName>
    <definedName name="QTA1\08p05p00p00s06" localSheetId="0">#REF!</definedName>
    <definedName name="QTA1\08p05p00p00s06" localSheetId="32">[2]Civil!#REF!</definedName>
    <definedName name="QTA1\08p05p00p00s06" localSheetId="7">#REF!</definedName>
    <definedName name="QTA1\08p05p00p00s06">#REF!</definedName>
    <definedName name="QTA1\08p05p00p00s07" localSheetId="0">#REF!</definedName>
    <definedName name="QTA1\08p05p00p00s07" localSheetId="32">[2]Civil!#REF!</definedName>
    <definedName name="QTA1\08p05p00p00s07" localSheetId="7">#REF!</definedName>
    <definedName name="QTA1\08p05p00p00s07">#REF!</definedName>
    <definedName name="QTA1\08p05p00p00s08" localSheetId="0">#REF!</definedName>
    <definedName name="QTA1\08p05p00p00s08" localSheetId="32">[2]Civil!#REF!</definedName>
    <definedName name="QTA1\08p05p00p00s08" localSheetId="7">#REF!</definedName>
    <definedName name="QTA1\08p05p00p00s08">#REF!</definedName>
    <definedName name="QTA1\08p05p01p02s02" localSheetId="7">#REF!</definedName>
    <definedName name="QTA1\08p05p01p03s01" localSheetId="7">#REF!</definedName>
    <definedName name="QTA1\08p05p01p03s02" localSheetId="7">#REF!</definedName>
    <definedName name="QTA1\08p05p01p03s03" localSheetId="7">#REF!</definedName>
    <definedName name="QTA1\08p05p01p03s04" localSheetId="7">#REF!</definedName>
    <definedName name="QTA1\08p05p03p00s01" localSheetId="7">#REF!</definedName>
    <definedName name="QTA1\08p06p02p00s02" localSheetId="7">#REF!</definedName>
    <definedName name="QTA1\09p01p01p00s02" localSheetId="7">#REF!</definedName>
    <definedName name="QTA1\09p02p01p00s01" localSheetId="0">#REF!</definedName>
    <definedName name="QTA1\09p02p01p00s01" localSheetId="32">[1]Civil!$I$407</definedName>
    <definedName name="QTA1\09p02p01p00s01" localSheetId="7">#REF!</definedName>
    <definedName name="QTA1\09p02p01p00s01">#REF!</definedName>
    <definedName name="QTA1\09p02p01p00s02" localSheetId="0">#REF!</definedName>
    <definedName name="QTA1\09p02p01p00s02" localSheetId="32">[1]Civil!$I$411</definedName>
    <definedName name="QTA1\09p02p01p00s02" localSheetId="7">#REF!</definedName>
    <definedName name="QTA1\09p02p01p00s02">#REF!</definedName>
    <definedName name="QTA1\09p02p01p00s03" localSheetId="0">#REF!</definedName>
    <definedName name="QTA1\09p02p01p00s03" localSheetId="32">[1]Civil!$I$415</definedName>
    <definedName name="QTA1\09p02p01p00s03" localSheetId="7">#REF!</definedName>
    <definedName name="QTA1\09p02p01p00s03">#REF!</definedName>
    <definedName name="QTA1\09p02p01p00s04" localSheetId="0">#REF!</definedName>
    <definedName name="QTA1\09p02p01p00s04" localSheetId="32">[1]Civil!$I$419</definedName>
    <definedName name="QTA1\09p02p01p00s04" localSheetId="7">#REF!</definedName>
    <definedName name="QTA1\09p02p01p00s04">#REF!</definedName>
    <definedName name="QTA1\09p02p01p00s05" localSheetId="0">#REF!</definedName>
    <definedName name="QTA1\09p02p01p00s05" localSheetId="32">[1]Civil!$I$423</definedName>
    <definedName name="QTA1\09p02p01p00s05" localSheetId="7">#REF!</definedName>
    <definedName name="QTA1\09p02p01p00s05">#REF!</definedName>
    <definedName name="QTA1\09p02p01p00sA1" localSheetId="0">#REF!</definedName>
    <definedName name="QTA1\09p02p01p00sA1" localSheetId="32">[1]Civil!$I$427</definedName>
    <definedName name="QTA1\09p02p01p00sA1" localSheetId="7">#REF!</definedName>
    <definedName name="QTA1\09p02p01p00sA1">#REF!</definedName>
    <definedName name="QTA1\09p02p01p00sA2" localSheetId="0">#REF!</definedName>
    <definedName name="QTA1\09p02p01p00sA2" localSheetId="32">[1]Civil!$I$431</definedName>
    <definedName name="QTA1\09p02p01p00sA2" localSheetId="7">#REF!</definedName>
    <definedName name="QTA1\09p02p01p00sA2">#REF!</definedName>
    <definedName name="QTA1\09p02p01p00sA3" localSheetId="0">#REF!</definedName>
    <definedName name="QTA1\09p02p01p00sA3" localSheetId="32">[1]Civil!$I$435</definedName>
    <definedName name="QTA1\09p02p01p00sA3" localSheetId="7">#REF!</definedName>
    <definedName name="QTA1\09p02p01p00sA3">#REF!</definedName>
    <definedName name="QTA1\09p02p01p00sA4" localSheetId="0">#REF!</definedName>
    <definedName name="QTA1\09p02p01p00sA4" localSheetId="32">[1]Civil!$I$439</definedName>
    <definedName name="QTA1\09p02p01p00sA4" localSheetId="7">#REF!</definedName>
    <definedName name="QTA1\09p02p01p00sA4">#REF!</definedName>
    <definedName name="QTA1\09p02p01p00sA5" localSheetId="0">#REF!</definedName>
    <definedName name="QTA1\09p02p01p00sA5" localSheetId="32">[1]Civil!$I$443</definedName>
    <definedName name="QTA1\09p02p01p00sA5" localSheetId="7">#REF!</definedName>
    <definedName name="QTA1\09p02p01p00sA5">#REF!</definedName>
    <definedName name="QTA1\09p02p02p00s01" localSheetId="0">#REF!</definedName>
    <definedName name="QTA1\09p02p02p00s01" localSheetId="32">[1]Civil!$I$448</definedName>
    <definedName name="QTA1\09p02p02p00s01" localSheetId="7">#REF!</definedName>
    <definedName name="QTA1\09p02p02p00s01">#REF!</definedName>
    <definedName name="QTA1\09p02p02p00s02" localSheetId="0">#REF!</definedName>
    <definedName name="QTA1\09p02p02p00s02" localSheetId="32">[1]Civil!$I$452</definedName>
    <definedName name="QTA1\09p02p02p00s02" localSheetId="7">#REF!</definedName>
    <definedName name="QTA1\09p02p02p00s02">#REF!</definedName>
    <definedName name="QTA1\09p02p02p00s03" localSheetId="0">#REF!</definedName>
    <definedName name="QTA1\09p02p02p00s03" localSheetId="32">[1]Civil!$I$456</definedName>
    <definedName name="QTA1\09p02p02p00s03" localSheetId="7">#REF!</definedName>
    <definedName name="QTA1\09p02p02p00s03">#REF!</definedName>
    <definedName name="QTA1\09p02p02p00s04" localSheetId="0">#REF!</definedName>
    <definedName name="QTA1\09p02p02p00s04" localSheetId="32">[1]Civil!$I$460</definedName>
    <definedName name="QTA1\09p02p02p00s04" localSheetId="7">#REF!</definedName>
    <definedName name="QTA1\09p02p02p00s04">#REF!</definedName>
    <definedName name="QTA1\09p02p02p00s05" localSheetId="0">#REF!</definedName>
    <definedName name="QTA1\09p02p02p00s05" localSheetId="32">[1]Civil!$I$464</definedName>
    <definedName name="QTA1\09p02p02p00s05" localSheetId="7">#REF!</definedName>
    <definedName name="QTA1\09p02p02p00s05">#REF!</definedName>
    <definedName name="QTA1\09p02p02p00s06" localSheetId="0">#REF!</definedName>
    <definedName name="QTA1\09p02p02p00s06" localSheetId="32">[1]Civil!$I$468</definedName>
    <definedName name="QTA1\09p02p02p00s06" localSheetId="7">#REF!</definedName>
    <definedName name="QTA1\09p02p02p00s06">#REF!</definedName>
    <definedName name="QTA1\09p02p02p00s07" localSheetId="0">#REF!</definedName>
    <definedName name="QTA1\09p02p02p00s07" localSheetId="32">[1]Civil!$I$472</definedName>
    <definedName name="QTA1\09p02p02p00s07" localSheetId="7">#REF!</definedName>
    <definedName name="QTA1\09p02p02p00s07">#REF!</definedName>
    <definedName name="QTA1\09p02p02p00s08" localSheetId="0">#REF!</definedName>
    <definedName name="QTA1\09p02p02p00s08" localSheetId="32">[1]Civil!$I$476</definedName>
    <definedName name="QTA1\09p02p02p00s08" localSheetId="7">#REF!</definedName>
    <definedName name="QTA1\09p02p02p00s08">#REF!</definedName>
    <definedName name="QTA1\09p02p02p00s09" localSheetId="0">#REF!</definedName>
    <definedName name="QTA1\09p02p02p00s09" localSheetId="32">[1]Civil!$I$480</definedName>
    <definedName name="QTA1\09p02p02p00s09" localSheetId="7">#REF!</definedName>
    <definedName name="QTA1\09p02p02p00s09">#REF!</definedName>
    <definedName name="QTA1\10p01p00p00s01" localSheetId="7">#REF!</definedName>
    <definedName name="QTA1\10p01p02p00s02" localSheetId="7">#REF!</definedName>
    <definedName name="QTA1\10p02p01p00s01" localSheetId="7">#REF!</definedName>
    <definedName name="QTA1\10p02p02p00s01" localSheetId="7">#REF!</definedName>
    <definedName name="QTA1\10p03p01p00s01" localSheetId="7">#REF!</definedName>
    <definedName name="QTA1\10p03p05p00s02" localSheetId="7">#REF!</definedName>
    <definedName name="QTA1\11p01p01p00s01" localSheetId="0">#REF!</definedName>
    <definedName name="QTA1\11p01p01p00s01" localSheetId="32">[1]Civil!$I$487</definedName>
    <definedName name="QTA1\11p01p01p00s01" localSheetId="7">#REF!</definedName>
    <definedName name="QTA1\11p01p01p00s01">#REF!</definedName>
    <definedName name="QTA1\11p01p01p00s02" localSheetId="0">#REF!</definedName>
    <definedName name="QTA1\11p01p01p00s02" localSheetId="32">[1]Civil!$I$491</definedName>
    <definedName name="QTA1\11p01p01p00s02" localSheetId="7">#REF!</definedName>
    <definedName name="QTA1\11p01p01p00s02">#REF!</definedName>
    <definedName name="QTA1\11p01p02p01s01" localSheetId="0">#REF!</definedName>
    <definedName name="QTA1\11p01p02p01s01" localSheetId="32">[1]Civil!$I$496</definedName>
    <definedName name="QTA1\11p01p02p01s01" localSheetId="7">#REF!</definedName>
    <definedName name="QTA1\11p01p02p01s01">#REF!</definedName>
    <definedName name="QTA1\11p01p02p02sA1" localSheetId="0">#REF!</definedName>
    <definedName name="QTA1\11p01p02p02sA1" localSheetId="32">[1]Civil!$I$501</definedName>
    <definedName name="QTA1\11p01p02p02sA1" localSheetId="7">#REF!</definedName>
    <definedName name="QTA1\11p01p02p02sA1">#REF!</definedName>
    <definedName name="QTA1\11p01p03p00s01" localSheetId="0">#REF!</definedName>
    <definedName name="QTA1\11p01p03p00s01" localSheetId="32">[1]Civil!$I$506</definedName>
    <definedName name="QTA1\11p01p03p00s01" localSheetId="7">#REF!</definedName>
    <definedName name="QTA1\11p01p03p00s01">#REF!</definedName>
    <definedName name="QTA1\11p01p03p00s02" localSheetId="0">#REF!</definedName>
    <definedName name="QTA1\11p01p03p00s02" localSheetId="32">[1]Civil!$I$510</definedName>
    <definedName name="QTA1\11p01p03p00s02" localSheetId="7">#REF!</definedName>
    <definedName name="QTA1\11p01p03p00s02">#REF!</definedName>
    <definedName name="QTA1\11p01p03p00s03" localSheetId="0">#REF!</definedName>
    <definedName name="QTA1\11p01p03p00s03" localSheetId="32">[1]Civil!$I$514</definedName>
    <definedName name="QTA1\11p01p03p00s03" localSheetId="7">#REF!</definedName>
    <definedName name="QTA1\11p01p03p00s03">#REF!</definedName>
    <definedName name="QTA1\11p01p04p01s02" localSheetId="0">#REF!</definedName>
    <definedName name="QTA1\11p01p04p01s02" localSheetId="32">[1]Civil!$I$520</definedName>
    <definedName name="QTA1\11p01p04p01s02" localSheetId="7">#REF!</definedName>
    <definedName name="QTA1\11p01p04p01s02">#REF!</definedName>
    <definedName name="QTA1\11p02p01p00s01" localSheetId="0">#REF!</definedName>
    <definedName name="QTA1\11p02p01p00s01" localSheetId="32">[1]Civil!$I$526</definedName>
    <definedName name="QTA1\11p02p01p00s01" localSheetId="7">#REF!</definedName>
    <definedName name="QTA1\11p02p01p00s01">#REF!</definedName>
    <definedName name="QTA1\11p02p01p00s02" localSheetId="0">#REF!</definedName>
    <definedName name="QTA1\11p02p01p00s02" localSheetId="32">[1]Civil!$I$530</definedName>
    <definedName name="QTA1\11p02p01p00s02" localSheetId="7">#REF!</definedName>
    <definedName name="QTA1\11p02p01p00s02">#REF!</definedName>
    <definedName name="QTA1\11p02p02p00s01" localSheetId="0">#REF!</definedName>
    <definedName name="QTA1\11p02p02p00s01" localSheetId="32">[1]Civil!$I$535</definedName>
    <definedName name="QTA1\11p02p02p00s01" localSheetId="7">#REF!</definedName>
    <definedName name="QTA1\11p02p02p00s01">#REF!</definedName>
    <definedName name="QTA1\11p02p02p00s02" localSheetId="0">#REF!</definedName>
    <definedName name="QTA1\11p02p02p00s02" localSheetId="32">[1]Civil!$I$539</definedName>
    <definedName name="QTA1\11p02p02p00s02" localSheetId="7">#REF!</definedName>
    <definedName name="QTA1\11p02p02p00s02">#REF!</definedName>
    <definedName name="QTA1\11p02p03p00s01" localSheetId="0">#REF!</definedName>
    <definedName name="QTA1\11p02p03p00s01" localSheetId="32">[1]Civil!$I$544</definedName>
    <definedName name="QTA1\11p02p03p00s01" localSheetId="7">#REF!</definedName>
    <definedName name="QTA1\11p02p03p00s01">#REF!</definedName>
    <definedName name="QTA1\11p02p03p00s02" localSheetId="0">#REF!</definedName>
    <definedName name="QTA1\11p02p03p00s02" localSheetId="32">[1]Civil!$I$548</definedName>
    <definedName name="QTA1\11p02p03p00s02" localSheetId="7">#REF!</definedName>
    <definedName name="QTA1\11p02p03p00s02">#REF!</definedName>
    <definedName name="QTA1\11p03p02p00s01" localSheetId="7">#REF!</definedName>
    <definedName name="QTA1\11p03p04p00s01" localSheetId="0">#REF!</definedName>
    <definedName name="QTA1\11p03p04p00s01" localSheetId="32">[1]Civil!$I$554</definedName>
    <definedName name="QTA1\11p03p04p00s01" localSheetId="7">#REF!</definedName>
    <definedName name="QTA1\11p03p04p00s01">#REF!</definedName>
    <definedName name="QTA1\11p03p04p00s02" localSheetId="0">#REF!</definedName>
    <definedName name="QTA1\11p03p04p00s02" localSheetId="32">[1]Civil!$I$558</definedName>
    <definedName name="QTA1\11p03p04p00s02" localSheetId="7">#REF!</definedName>
    <definedName name="QTA1\11p03p04p00s02">#REF!</definedName>
    <definedName name="QTA1\11p03p04p00s03" localSheetId="0">#REF!</definedName>
    <definedName name="QTA1\11p03p04p00s03" localSheetId="32">[1]Civil!$I$562</definedName>
    <definedName name="QTA1\11p03p04p00s03" localSheetId="7">#REF!</definedName>
    <definedName name="QTA1\11p03p04p00s03">#REF!</definedName>
    <definedName name="QTA1\11p05p01p00s01" localSheetId="0">#REF!</definedName>
    <definedName name="QTA1\11p05p01p00s01" localSheetId="32">[2]Civil!$I$473</definedName>
    <definedName name="QTA1\11p05p01p00s01" localSheetId="7">#REF!</definedName>
    <definedName name="QTA1\11p05p01p00s01">#REF!</definedName>
    <definedName name="QTA1\11p05p02p00s01" localSheetId="0">#REF!</definedName>
    <definedName name="QTA1\11p05p02p00s01" localSheetId="32">[2]Civil!$I$477</definedName>
    <definedName name="QTA1\11p05p02p00s01" localSheetId="7">#REF!</definedName>
    <definedName name="QTA1\11p05p02p00s01">#REF!</definedName>
    <definedName name="QTA1\11p05p03p00s01" localSheetId="0">#REF!</definedName>
    <definedName name="QTA1\11p05p03p00s01" localSheetId="32">[2]Civil!$I$481</definedName>
    <definedName name="QTA1\11p05p03p00s01" localSheetId="7">#REF!</definedName>
    <definedName name="QTA1\11p05p03p00s01">#REF!</definedName>
    <definedName name="QTA1\11p06p01p00s01" localSheetId="0">#REF!</definedName>
    <definedName name="QTA1\11p06p01p00s01" localSheetId="32">[1]Civil!$I$567</definedName>
    <definedName name="QTA1\11p06p01p00s01" localSheetId="7">#REF!</definedName>
    <definedName name="QTA1\11p06p01p00s01">#REF!</definedName>
    <definedName name="QTA1\11p06p01p00s02" localSheetId="0">#REF!</definedName>
    <definedName name="QTA1\11p06p01p00s02" localSheetId="32">[1]Civil!$I$571</definedName>
    <definedName name="QTA1\11p06p01p00s02" localSheetId="7">#REF!</definedName>
    <definedName name="QTA1\11p06p01p00s02">#REF!</definedName>
    <definedName name="QTA1\11p06p01p00s03" localSheetId="0">#REF!</definedName>
    <definedName name="QTA1\11p06p01p00s03" localSheetId="32">[1]Civil!$I$575</definedName>
    <definedName name="QTA1\11p06p01p00s03" localSheetId="7">#REF!</definedName>
    <definedName name="QTA1\11p06p01p00s03">#REF!</definedName>
    <definedName name="QTA1\11p06p02p00s01" localSheetId="0">#REF!</definedName>
    <definedName name="QTA1\11p06p02p00s01" localSheetId="32">[2]Civil!$I$490</definedName>
    <definedName name="QTA1\11p06p02p00s01" localSheetId="7">#REF!</definedName>
    <definedName name="QTA1\11p06p02p00s01">#REF!</definedName>
    <definedName name="QTA1\11p06p03p00s01" localSheetId="0">#REF!</definedName>
    <definedName name="QTA1\11p06p03p00s01" localSheetId="32">[2]Civil!$I$494</definedName>
    <definedName name="QTA1\11p06p03p00s01" localSheetId="7">#REF!</definedName>
    <definedName name="QTA1\11p06p03p00s01">#REF!</definedName>
    <definedName name="QTA1\11p07p01p00s01" localSheetId="0">#REF!</definedName>
    <definedName name="QTA1\11p07p01p00s01" localSheetId="32">[1]Civil!$I$580</definedName>
    <definedName name="QTA1\11p07p01p00s01" localSheetId="7">#REF!</definedName>
    <definedName name="QTA1\11p07p01p00s01">#REF!</definedName>
    <definedName name="QTA1\11p07p01p00s02" localSheetId="0">#REF!</definedName>
    <definedName name="QTA1\11p07p01p00s02" localSheetId="32">[1]Civil!$I$584</definedName>
    <definedName name="QTA1\11p07p01p00s02" localSheetId="7">#REF!</definedName>
    <definedName name="QTA1\11p07p01p00s02">#REF!</definedName>
    <definedName name="QTA1\11p07p01p00s03" localSheetId="0">#REF!</definedName>
    <definedName name="QTA1\11p07p01p00s03" localSheetId="32">[2]Civil!$I$507</definedName>
    <definedName name="QTA1\11p07p01p00s03" localSheetId="7">#REF!</definedName>
    <definedName name="QTA1\11p07p01p00s03">#REF!</definedName>
    <definedName name="QTA1\11p07p01p00s04" localSheetId="0">#REF!</definedName>
    <definedName name="QTA1\11p07p01p00s04" localSheetId="32">[2]Civil!$I$511</definedName>
    <definedName name="QTA1\11p07p01p00s04" localSheetId="7">#REF!</definedName>
    <definedName name="QTA1\11p07p01p00s04">#REF!</definedName>
    <definedName name="QTA1\11p07p01p00s05" localSheetId="0">#REF!</definedName>
    <definedName name="QTA1\11p07p01p00s05" localSheetId="32">[2]Civil!$I$515</definedName>
    <definedName name="QTA1\11p07p01p00s05" localSheetId="7">#REF!</definedName>
    <definedName name="QTA1\11p07p01p00s05">#REF!</definedName>
    <definedName name="QTA1\11p07p01p00s06" localSheetId="0">#REF!</definedName>
    <definedName name="QTA1\11p07p01p00s06" localSheetId="32">[2]Civil!$I$519</definedName>
    <definedName name="QTA1\11p07p01p00s06" localSheetId="7">#REF!</definedName>
    <definedName name="QTA1\11p07p01p00s06">#REF!</definedName>
    <definedName name="QTA1\11p07p01p00s07" localSheetId="0">#REF!</definedName>
    <definedName name="QTA1\11p07p01p00s07" localSheetId="32">[2]Civil!$I$523</definedName>
    <definedName name="QTA1\11p07p01p00s07" localSheetId="7">#REF!</definedName>
    <definedName name="QTA1\11p07p01p00s07">#REF!</definedName>
    <definedName name="QTA1\11p07p01p00s08" localSheetId="0">#REF!</definedName>
    <definedName name="QTA1\11p07p01p00s08" localSheetId="32">[2]Civil!$I$527</definedName>
    <definedName name="QTA1\11p07p01p00s08" localSheetId="7">#REF!</definedName>
    <definedName name="QTA1\11p07p01p00s08">#REF!</definedName>
    <definedName name="QTA1\11p07p01p00s09" localSheetId="0">#REF!</definedName>
    <definedName name="QTA1\11p07p01p00s09" localSheetId="32">[2]Civil!$I$531</definedName>
    <definedName name="QTA1\11p07p01p00s09" localSheetId="7">#REF!</definedName>
    <definedName name="QTA1\11p07p01p00s09">#REF!</definedName>
    <definedName name="QTA1\11p07p01p00s10" localSheetId="0">#REF!</definedName>
    <definedName name="QTA1\11p07p01p00s10" localSheetId="32">[2]Civil!$I$535</definedName>
    <definedName name="QTA1\11p07p01p00s10" localSheetId="7">#REF!</definedName>
    <definedName name="QTA1\11p07p01p00s10">#REF!</definedName>
    <definedName name="QTA1\11p07p01p00s11" localSheetId="0">#REF!</definedName>
    <definedName name="QTA1\11p07p01p00s11" localSheetId="32">[2]Civil!$I$539</definedName>
    <definedName name="QTA1\11p07p01p00s11" localSheetId="7">#REF!</definedName>
    <definedName name="QTA1\11p07p01p00s11">#REF!</definedName>
    <definedName name="QTA1\11p07p01p00s12" localSheetId="0">#REF!</definedName>
    <definedName name="QTA1\11p07p01p00s12" localSheetId="32">[2]Civil!$I$543</definedName>
    <definedName name="QTA1\11p07p01p00s12" localSheetId="7">#REF!</definedName>
    <definedName name="QTA1\11p07p01p00s12">#REF!</definedName>
    <definedName name="QTA1\11p07p01p00s13" localSheetId="0">#REF!</definedName>
    <definedName name="QTA1\11p07p01p00s13" localSheetId="32">[2]Civil!$I$547</definedName>
    <definedName name="QTA1\11p07p01p00s13" localSheetId="7">#REF!</definedName>
    <definedName name="QTA1\11p07p01p00s13">#REF!</definedName>
    <definedName name="QTA1\11p07p01p00s14" localSheetId="0">#REF!</definedName>
    <definedName name="QTA1\11p07p01p00s14" localSheetId="32">[2]Civil!$I$551</definedName>
    <definedName name="QTA1\11p07p01p00s14" localSheetId="7">#REF!</definedName>
    <definedName name="QTA1\11p07p01p00s14">#REF!</definedName>
    <definedName name="QTA1\11p07p01p00s15" localSheetId="0">#REF!</definedName>
    <definedName name="QTA1\11p07p01p00s15" localSheetId="32">[2]Civil!$I$555</definedName>
    <definedName name="QTA1\11p07p01p00s15" localSheetId="7">#REF!</definedName>
    <definedName name="QTA1\11p07p01p00s15">#REF!</definedName>
    <definedName name="QTA1\11p07p01p00s16" localSheetId="0">#REF!</definedName>
    <definedName name="QTA1\11p07p01p00s16" localSheetId="32">[2]Civil!$I$559</definedName>
    <definedName name="QTA1\11p07p01p00s16" localSheetId="7">#REF!</definedName>
    <definedName name="QTA1\11p07p01p00s16">#REF!</definedName>
    <definedName name="QTA1\11p07p01p00s17" localSheetId="0">#REF!</definedName>
    <definedName name="QTA1\11p07p01p00s17" localSheetId="32">[2]Civil!$I$563</definedName>
    <definedName name="QTA1\11p07p01p00s17" localSheetId="7">#REF!</definedName>
    <definedName name="QTA1\11p07p01p00s17">#REF!</definedName>
    <definedName name="QTA1\11p07p01p00s18" localSheetId="0">#REF!</definedName>
    <definedName name="QTA1\11p07p01p00s18" localSheetId="32">[2]Civil!$I$567</definedName>
    <definedName name="QTA1\11p07p01p00s18" localSheetId="7">#REF!</definedName>
    <definedName name="QTA1\11p07p01p00s18">#REF!</definedName>
    <definedName name="QTA1\11p07p01p00s19" localSheetId="0">#REF!</definedName>
    <definedName name="QTA1\11p07p01p00s19" localSheetId="32">[2]Civil!$I$571</definedName>
    <definedName name="QTA1\11p07p01p00s19" localSheetId="7">#REF!</definedName>
    <definedName name="QTA1\11p07p01p00s19">#REF!</definedName>
    <definedName name="QTA1\11p07p01p00s20" localSheetId="0">#REF!</definedName>
    <definedName name="QTA1\11p07p01p00s20" localSheetId="32">[2]Civil!$I$575</definedName>
    <definedName name="QTA1\11p07p01p00s20" localSheetId="7">#REF!</definedName>
    <definedName name="QTA1\11p07p01p00s20">#REF!</definedName>
    <definedName name="QTA1\11p07p01p00s21" localSheetId="0">#REF!</definedName>
    <definedName name="QTA1\11p07p01p00s21" localSheetId="32">[2]Civil!$I$579</definedName>
    <definedName name="QTA1\11p07p01p00s21" localSheetId="7">#REF!</definedName>
    <definedName name="QTA1\11p07p01p00s21">#REF!</definedName>
    <definedName name="QTA1\11p07p01p00s22" localSheetId="0">#REF!</definedName>
    <definedName name="QTA1\11p07p01p00s22" localSheetId="32">[2]Civil!$I$583</definedName>
    <definedName name="QTA1\11p07p01p00s22" localSheetId="7">#REF!</definedName>
    <definedName name="QTA1\11p07p01p00s22">#REF!</definedName>
    <definedName name="QTA1\11p07p01p00s23" localSheetId="0">#REF!</definedName>
    <definedName name="QTA1\11p07p01p00s23" localSheetId="32">[2]Civil!$I$587</definedName>
    <definedName name="QTA1\11p07p01p00s23" localSheetId="7">#REF!</definedName>
    <definedName name="QTA1\11p07p01p00s23">#REF!</definedName>
    <definedName name="QTA1\11p08p01p00s01" localSheetId="0">#REF!</definedName>
    <definedName name="QTA1\11p08p01p00s01" localSheetId="32">[1]Civil!$I$589</definedName>
    <definedName name="QTA1\11p08p01p00s01" localSheetId="7">#REF!</definedName>
    <definedName name="QTA1\11p08p01p00s01">#REF!</definedName>
    <definedName name="QTA1\11p09p01p00s01" localSheetId="0">#REF!</definedName>
    <definedName name="QTA1\11p09p01p00s01" localSheetId="32">[1]Civil!$I$593</definedName>
    <definedName name="QTA1\11p09p01p00s01" localSheetId="7">#REF!</definedName>
    <definedName name="QTA1\11p09p01p00s01">#REF!</definedName>
    <definedName name="QTA1\11p10p01p00s01" localSheetId="0">#REF!</definedName>
    <definedName name="QTA1\11p10p01p00s01" localSheetId="32">[1]Civil!$I$598</definedName>
    <definedName name="QTA1\11p10p01p00s01" localSheetId="7">#REF!</definedName>
    <definedName name="QTA1\11p10p01p00s01">#REF!</definedName>
    <definedName name="QTA1\11p10p01p00s02" localSheetId="0">#REF!</definedName>
    <definedName name="QTA1\11p10p01p00s02" localSheetId="32">[1]Civil!$I$602</definedName>
    <definedName name="QTA1\11p10p01p00s02" localSheetId="7">#REF!</definedName>
    <definedName name="QTA1\11p10p01p00s02">#REF!</definedName>
    <definedName name="QTA1\11p10p01p00s03" localSheetId="0">#REF!</definedName>
    <definedName name="QTA1\11p10p01p00s03" localSheetId="32">[1]Civil!$I$606</definedName>
    <definedName name="QTA1\11p10p01p00s03" localSheetId="7">#REF!</definedName>
    <definedName name="QTA1\11p10p01p00s03">#REF!</definedName>
    <definedName name="QTA1\11p10p01p00s04" localSheetId="0">#REF!</definedName>
    <definedName name="QTA1\11p10p01p00s04" localSheetId="32">[1]Civil!$I$610</definedName>
    <definedName name="QTA1\11p10p01p00s04" localSheetId="7">#REF!</definedName>
    <definedName name="QTA1\11p10p01p00s04">#REF!</definedName>
    <definedName name="QTA1\11p10p01p00s05" localSheetId="0">#REF!</definedName>
    <definedName name="QTA1\11p10p01p00s05" localSheetId="32">[1]Civil!$I$614</definedName>
    <definedName name="QTA1\11p10p01p00s05" localSheetId="7">#REF!</definedName>
    <definedName name="QTA1\11p10p01p00s05">#REF!</definedName>
    <definedName name="QTA1\11p11p01p00s01" localSheetId="0">#REF!</definedName>
    <definedName name="QTA1\11p11p01p00s01" localSheetId="32">[1]Civil!$I$619</definedName>
    <definedName name="QTA1\11p11p01p00s01" localSheetId="7">#REF!</definedName>
    <definedName name="QTA1\11p11p01p00s01">#REF!</definedName>
    <definedName name="QTA1\11p11p01p00s02" localSheetId="0">#REF!</definedName>
    <definedName name="QTA1\11p11p01p00s02" localSheetId="32">[1]Civil!$I$623</definedName>
    <definedName name="QTA1\11p11p01p00s02" localSheetId="7">#REF!</definedName>
    <definedName name="QTA1\11p11p01p00s02">#REF!</definedName>
    <definedName name="QTA1\11p11p01p00s03" localSheetId="0">#REF!</definedName>
    <definedName name="QTA1\11p11p01p00s03" localSheetId="32">[1]Civil!$I$627</definedName>
    <definedName name="QTA1\11p11p01p00s03" localSheetId="7">#REF!</definedName>
    <definedName name="QTA1\11p11p01p00s03">#REF!</definedName>
    <definedName name="QTA1\11p11p01p00s04" localSheetId="0">#REF!</definedName>
    <definedName name="QTA1\11p11p01p00s04" localSheetId="32">[1]Civil!$I$631</definedName>
    <definedName name="QTA1\11p11p01p00s04" localSheetId="7">#REF!</definedName>
    <definedName name="QTA1\11p11p01p00s04">#REF!</definedName>
    <definedName name="QTA1\11p11p01p00s05" localSheetId="0">#REF!</definedName>
    <definedName name="QTA1\11p11p01p00s05" localSheetId="32">[1]Civil!$I$635</definedName>
    <definedName name="QTA1\11p11p01p00s05" localSheetId="7">#REF!</definedName>
    <definedName name="QTA1\11p11p01p00s05">#REF!</definedName>
    <definedName name="QTA1\11p11p01p00s06" localSheetId="0">#REF!</definedName>
    <definedName name="QTA1\11p11p01p00s06" localSheetId="32">[1]Civil!$I$639</definedName>
    <definedName name="QTA1\11p11p01p00s06" localSheetId="7">#REF!</definedName>
    <definedName name="QTA1\11p11p01p00s06">#REF!</definedName>
    <definedName name="QTA1\11p11p01p00s07" localSheetId="0">#REF!</definedName>
    <definedName name="QTA1\11p11p01p00s07" localSheetId="32">[1]Civil!$I$643</definedName>
    <definedName name="QTA1\11p11p01p00s07" localSheetId="7">#REF!</definedName>
    <definedName name="QTA1\11p11p01p00s07">#REF!</definedName>
    <definedName name="QTA1\11p11p01p00s08" localSheetId="0">#REF!</definedName>
    <definedName name="QTA1\11p11p01p00s08" localSheetId="32">[1]Civil!$I$647</definedName>
    <definedName name="QTA1\11p11p01p00s08" localSheetId="7">#REF!</definedName>
    <definedName name="QTA1\11p11p01p00s08">#REF!</definedName>
    <definedName name="QTA1\11p11p01p00s09" localSheetId="0">#REF!</definedName>
    <definedName name="QTA1\11p11p01p00s09" localSheetId="32">[1]Civil!$I$651</definedName>
    <definedName name="QTA1\11p11p01p00s09" localSheetId="7">#REF!</definedName>
    <definedName name="QTA1\11p11p01p00s09">#REF!</definedName>
    <definedName name="QTA1\11p11p01p00s10" localSheetId="0">#REF!</definedName>
    <definedName name="QTA1\11p11p01p00s10" localSheetId="32">[1]Civil!$I$655</definedName>
    <definedName name="QTA1\11p11p01p00s10" localSheetId="7">#REF!</definedName>
    <definedName name="QTA1\11p11p01p00s10">#REF!</definedName>
    <definedName name="QTA1\11p11p01p00s11" localSheetId="0">#REF!</definedName>
    <definedName name="QTA1\11p11p01p00s11" localSheetId="32">[1]Civil!$I$659</definedName>
    <definedName name="QTA1\11p11p01p00s11" localSheetId="7">#REF!</definedName>
    <definedName name="QTA1\11p11p01p00s11">#REF!</definedName>
    <definedName name="QTA1\11p11p01p00s12" localSheetId="0">#REF!</definedName>
    <definedName name="QTA1\11p11p01p00s12" localSheetId="32">[1]Civil!$I$663</definedName>
    <definedName name="QTA1\11p11p01p00s12" localSheetId="7">#REF!</definedName>
    <definedName name="QTA1\11p11p01p00s12">#REF!</definedName>
    <definedName name="QTA1\11p11p01p00s13" localSheetId="0">#REF!</definedName>
    <definedName name="QTA1\11p11p01p00s13" localSheetId="32">[1]Civil!$I$667</definedName>
    <definedName name="QTA1\11p11p01p00s13" localSheetId="7">#REF!</definedName>
    <definedName name="QTA1\11p11p01p00s13">#REF!</definedName>
    <definedName name="QTA1\11p11p01p00s14" localSheetId="0">#REF!</definedName>
    <definedName name="QTA1\11p11p01p00s14" localSheetId="32">[1]Civil!$I$671</definedName>
    <definedName name="QTA1\11p11p01p00s14" localSheetId="7">#REF!</definedName>
    <definedName name="QTA1\11p11p01p00s14">#REF!</definedName>
    <definedName name="QTA1\11p11p01p00s15" localSheetId="0">#REF!</definedName>
    <definedName name="QTA1\11p11p01p00s15" localSheetId="32">[1]Civil!$I$675</definedName>
    <definedName name="QTA1\11p11p01p00s15" localSheetId="7">#REF!</definedName>
    <definedName name="QTA1\11p11p01p00s15">#REF!</definedName>
    <definedName name="QTA1\11p11p01p00s16" localSheetId="0">#REF!</definedName>
    <definedName name="QTA1\11p11p01p00s16" localSheetId="32">[1]Civil!$I$679</definedName>
    <definedName name="QTA1\11p11p01p00s16" localSheetId="7">#REF!</definedName>
    <definedName name="QTA1\11p11p01p00s16">#REF!</definedName>
    <definedName name="QTA2\02p01p03p00s01" localSheetId="7">#REF!</definedName>
    <definedName name="QTA2\02p01p05p00s01" localSheetId="0">#REF!</definedName>
    <definedName name="QTA2\02p01p05p00s01" localSheetId="32">[1]Foundations!$I$9</definedName>
    <definedName name="QTA2\02p01p05p00s01" localSheetId="7">#REF!</definedName>
    <definedName name="QTA2\02p01p05p00s01">#REF!</definedName>
    <definedName name="QTA2\02p01p06p00s04" localSheetId="0">#REF!</definedName>
    <definedName name="QTA2\02p01p06p00s04" localSheetId="32">[1]Foundations!$I$14</definedName>
    <definedName name="QTA2\02p01p06p00s04" localSheetId="7">#REF!</definedName>
    <definedName name="QTA2\02p01p06p00s04">#REF!</definedName>
    <definedName name="QTA2\02p01p06p00s05" localSheetId="0">#REF!</definedName>
    <definedName name="QTA2\02p01p06p00s05" localSheetId="32">[1]Foundations!$I$18</definedName>
    <definedName name="QTA2\02p01p06p00s05" localSheetId="7">#REF!</definedName>
    <definedName name="QTA2\02p01p06p00s05">#REF!</definedName>
    <definedName name="QTA2\02p01p06p00s06" localSheetId="0">#REF!</definedName>
    <definedName name="QTA2\02p01p06p00s06" localSheetId="32">[1]Foundations!$I$22</definedName>
    <definedName name="QTA2\02p01p06p00s06" localSheetId="7">#REF!</definedName>
    <definedName name="QTA2\02p01p06p00s06">#REF!</definedName>
    <definedName name="QTA2\02p01p06p00s07" localSheetId="0">#REF!</definedName>
    <definedName name="QTA2\02p01p06p00s07" localSheetId="32">[1]Foundations!$I$26</definedName>
    <definedName name="QTA2\02p01p06p00s07" localSheetId="7">#REF!</definedName>
    <definedName name="QTA2\02p01p06p00s07">#REF!</definedName>
    <definedName name="QTA2\02p01p07p00s01" localSheetId="0">#REF!</definedName>
    <definedName name="QTA2\02p01p07p00s01" localSheetId="32">[3]Foundations!$I$31</definedName>
    <definedName name="QTA2\02p01p07p00s01" localSheetId="7">#REF!</definedName>
    <definedName name="QTA2\02p01p07p00s01">#REF!</definedName>
    <definedName name="QTA2\02p01p07p00s02" localSheetId="0">#REF!</definedName>
    <definedName name="QTA2\02p01p07p00s02" localSheetId="32">[3]Foundations!$I$35</definedName>
    <definedName name="QTA2\02p01p07p00s02" localSheetId="7">#REF!</definedName>
    <definedName name="QTA2\02p01p07p00s02">#REF!</definedName>
    <definedName name="QTA2\02p05p01p00s04" localSheetId="0">#REF!</definedName>
    <definedName name="QTA2\02p05p01p00s04" localSheetId="32">[1]Foundations!$I$32</definedName>
    <definedName name="QTA2\02p05p01p00s04" localSheetId="7">#REF!</definedName>
    <definedName name="QTA2\02p05p01p00s04">#REF!</definedName>
    <definedName name="QTA2\02p05p01p00s05" localSheetId="0">#REF!</definedName>
    <definedName name="QTA2\02p05p01p00s05" localSheetId="32">[1]Foundations!$I$36</definedName>
    <definedName name="QTA2\02p05p01p00s05" localSheetId="7">#REF!</definedName>
    <definedName name="QTA2\02p05p01p00s05">#REF!</definedName>
    <definedName name="QTA2\02p05p01p00s06" localSheetId="0">#REF!</definedName>
    <definedName name="QTA2\02p05p01p00s06" localSheetId="32">[1]Foundations!$I$40</definedName>
    <definedName name="QTA2\02p05p01p00s06" localSheetId="7">#REF!</definedName>
    <definedName name="QTA2\02p05p01p00s06">#REF!</definedName>
    <definedName name="QTA2\02p05p01p00s07" localSheetId="0">#REF!</definedName>
    <definedName name="QTA2\02p05p01p00s07" localSheetId="32">[1]Foundations!$I$44</definedName>
    <definedName name="QTA2\02p05p01p00s07" localSheetId="7">#REF!</definedName>
    <definedName name="QTA2\02p05p01p00s07">#REF!</definedName>
    <definedName name="QTA2\02p05p02p00s04" localSheetId="0">#REF!</definedName>
    <definedName name="QTA2\02p05p02p00s04" localSheetId="32">[1]Foundations!$I$49</definedName>
    <definedName name="QTA2\02p05p02p00s04" localSheetId="7">#REF!</definedName>
    <definedName name="QTA2\02p05p02p00s04">#REF!</definedName>
    <definedName name="QTA2\02p05p02p00s06" localSheetId="0">#REF!</definedName>
    <definedName name="QTA2\02p05p02p00s06" localSheetId="32">[1]Foundations!$I$53</definedName>
    <definedName name="QTA2\02p05p02p00s06" localSheetId="7">#REF!</definedName>
    <definedName name="QTA2\02p05p02p00s06">#REF!</definedName>
    <definedName name="QTA2\02p07p00p00s01" localSheetId="7">#REF!</definedName>
    <definedName name="QTA2\02p07p00p00s02" localSheetId="7">#REF!</definedName>
    <definedName name="QTA2\03p03p00p00s01" localSheetId="7">#REF!</definedName>
    <definedName name="QTA2\03p03p00p00s07" localSheetId="7">#REF!</definedName>
    <definedName name="QTA2\03p05p01p00s01" localSheetId="7">#REF!</definedName>
    <definedName name="QTA2\03p05p02p00s01" localSheetId="7">#REF!</definedName>
    <definedName name="QTA2\03p05p03p01s04" localSheetId="0">#REF!</definedName>
    <definedName name="QTA2\03p05p03p01s04" localSheetId="32">[1]Foundations!$I$63</definedName>
    <definedName name="QTA2\03p05p03p01s04" localSheetId="7">#REF!</definedName>
    <definedName name="QTA2\03p05p03p01s04">#REF!</definedName>
    <definedName name="QTA2\03p05p03p01s05" localSheetId="0">#REF!</definedName>
    <definedName name="QTA2\03p05p03p01s05" localSheetId="32">[1]Foundations!$I$67</definedName>
    <definedName name="QTA2\03p05p03p01s05" localSheetId="7">#REF!</definedName>
    <definedName name="QTA2\03p05p03p01s05">#REF!</definedName>
    <definedName name="QTA2\03p05p03p01s06" localSheetId="0">#REF!</definedName>
    <definedName name="QTA2\03p05p03p01s06" localSheetId="32">[1]Foundations!$I$71</definedName>
    <definedName name="QTA2\03p05p03p01s06" localSheetId="7">#REF!</definedName>
    <definedName name="QTA2\03p05p03p01s06">#REF!</definedName>
    <definedName name="QTA2\03p05p03p03s05" localSheetId="0">#REF!</definedName>
    <definedName name="QTA2\03p05p03p03s05" localSheetId="32">[1]Foundations!$I$76</definedName>
    <definedName name="QTA2\03p05p03p03s05" localSheetId="7">#REF!</definedName>
    <definedName name="QTA2\03p05p03p03s05">#REF!</definedName>
    <definedName name="QTA2\04p02p00p00s01" localSheetId="7">#REF!</definedName>
    <definedName name="QTA2\04p02p00p00s03" localSheetId="7">#REF!</definedName>
    <definedName name="QTA2\04p02p00p00s04" localSheetId="7">#REF!</definedName>
    <definedName name="QTA2\04p02p00p00s06" localSheetId="7">#REF!</definedName>
    <definedName name="QTA2\06p03p00p00s01" localSheetId="0">#REF!</definedName>
    <definedName name="QTA2\06p03p00p00s01" localSheetId="32">[1]Foundations!$I$90</definedName>
    <definedName name="QTA2\06p03p00p00s01" localSheetId="7">#REF!</definedName>
    <definedName name="QTA2\06p03p00p00s01">#REF!</definedName>
    <definedName name="QTA2\06p03p01p00s05" localSheetId="0">#REF!</definedName>
    <definedName name="QTA2\06p03p01p00s05" localSheetId="32">[1]Foundations!$I$94</definedName>
    <definedName name="QTA2\06p03p01p00s05" localSheetId="7">#REF!</definedName>
    <definedName name="QTA2\06p03p01p00s05">#REF!</definedName>
    <definedName name="QTA2\06p03p01p00s06" localSheetId="0">#REF!</definedName>
    <definedName name="QTA2\06p03p01p00s06" localSheetId="32">[1]Foundations!$I$98</definedName>
    <definedName name="QTA2\06p03p01p00s06" localSheetId="7">#REF!</definedName>
    <definedName name="QTA2\06p03p01p00s06">#REF!</definedName>
    <definedName name="QTA2\06p03p01p00s07" localSheetId="0">#REF!</definedName>
    <definedName name="QTA2\06p03p01p00s07" localSheetId="32">[1]Foundations!$I$102</definedName>
    <definedName name="QTA2\06p03p01p00s07" localSheetId="7">#REF!</definedName>
    <definedName name="QTA2\06p03p01p00s07">#REF!</definedName>
    <definedName name="QTA2\06p03p01p00s08" localSheetId="0">#REF!</definedName>
    <definedName name="QTA2\06p03p01p00s08" localSheetId="32">[1]Foundations!$I$106</definedName>
    <definedName name="QTA2\06p03p01p00s08" localSheetId="7">#REF!</definedName>
    <definedName name="QTA2\06p03p01p00s08">#REF!</definedName>
    <definedName name="QTA2\06p03p01p00sA2" localSheetId="0">#REF!</definedName>
    <definedName name="QTA2\06p03p01p00sA2" localSheetId="32">[1]Foundations!$I$110</definedName>
    <definedName name="QTA2\06p03p01p00sA2" localSheetId="7">#REF!</definedName>
    <definedName name="QTA2\06p03p01p00sA2">#REF!</definedName>
    <definedName name="QTA2\06p03p03p01s01" localSheetId="0">#REF!</definedName>
    <definedName name="QTA2\06p03p03p01s01" localSheetId="32">[1]Foundations!$I$116</definedName>
    <definedName name="QTA2\06p03p03p01s01" localSheetId="7">#REF!</definedName>
    <definedName name="QTA2\06p03p03p01s01">#REF!</definedName>
    <definedName name="QTA2\07p02p01p00s01" localSheetId="7">#REF!</definedName>
    <definedName name="QTA2\07p03p03p00s01" localSheetId="7">#REF!</definedName>
    <definedName name="QTA2\07p04p01p00s04" localSheetId="7">#REF!</definedName>
    <definedName name="QTA2\08p01p00p00s01" localSheetId="0">#REF!</definedName>
    <definedName name="QTA2\08p01p00p00s01" localSheetId="32">[1]Foundations!$I$122</definedName>
    <definedName name="QTA2\08p01p00p00s01" localSheetId="7">#REF!</definedName>
    <definedName name="QTA2\08p01p00p00s01">#REF!</definedName>
    <definedName name="QTA2\08p02p00p00s01" localSheetId="0">#REF!</definedName>
    <definedName name="QTA2\08p02p00p00s01" localSheetId="32">[1]Foundations!#REF!</definedName>
    <definedName name="QTA2\08p02p00p00s01" localSheetId="7">#REF!</definedName>
    <definedName name="QTA2\08p02p00p00s01">#REF!</definedName>
    <definedName name="QTA2\08p02p00p00s05" localSheetId="0">#REF!</definedName>
    <definedName name="QTA2\08p02p00p00s05" localSheetId="32">[1]Foundations!#REF!</definedName>
    <definedName name="QTA2\08p02p00p00s05" localSheetId="7">#REF!</definedName>
    <definedName name="QTA2\08p02p00p00s05">#REF!</definedName>
    <definedName name="QTA2\08p02p00p00s09" localSheetId="0">#REF!</definedName>
    <definedName name="QTA2\08p02p00p00s09" localSheetId="32">[1]Foundations!$I$127</definedName>
    <definedName name="QTA2\08p02p00p00s09" localSheetId="7">#REF!</definedName>
    <definedName name="QTA2\08p02p00p00s09">#REF!</definedName>
    <definedName name="QTA2\08p02p00p00s10" localSheetId="0">#REF!</definedName>
    <definedName name="QTA2\08p02p00p00s10" localSheetId="32">[1]Foundations!#REF!</definedName>
    <definedName name="QTA2\08p02p00p00s10" localSheetId="7">#REF!</definedName>
    <definedName name="QTA2\08p02p00p00s10">#REF!</definedName>
    <definedName name="QTA2\08p02p00p00s11" localSheetId="0">#REF!</definedName>
    <definedName name="QTA2\08p02p00p00s11" localSheetId="32">[1]Foundations!$I$131</definedName>
    <definedName name="QTA2\08p02p00p00s11" localSheetId="7">#REF!</definedName>
    <definedName name="QTA2\08p02p00p00s11">#REF!</definedName>
    <definedName name="QTA2\08p02p00p01sA1" localSheetId="0">#REF!</definedName>
    <definedName name="QTA2\08p02p00p01sA1" localSheetId="32">[1]Foundations!$I$136</definedName>
    <definedName name="QTA2\08p02p00p01sA1" localSheetId="7">#REF!</definedName>
    <definedName name="QTA2\08p02p00p01sA1">#REF!</definedName>
    <definedName name="QTA2\08p03p01p00s01" localSheetId="0">#REF!</definedName>
    <definedName name="QTA2\08p03p01p00s01" localSheetId="32">[1]Foundations!$I$142</definedName>
    <definedName name="QTA2\08p03p01p00s01" localSheetId="7">#REF!</definedName>
    <definedName name="QTA2\08p03p01p00s01">#REF!</definedName>
    <definedName name="QTA2\08p04p00p00s01" localSheetId="0">#REF!</definedName>
    <definedName name="QTA2\08p04p00p00s01" localSheetId="32">[1]Foundations!$I$147</definedName>
    <definedName name="QTA2\08p04p00p00s01" localSheetId="7">#REF!</definedName>
    <definedName name="QTA2\08p04p00p00s01">#REF!</definedName>
    <definedName name="QTA2\08p04p00p00s03" localSheetId="0">#REF!</definedName>
    <definedName name="QTA2\08p04p00p00s03" localSheetId="32">[1]Foundations!$I$151</definedName>
    <definedName name="QTA2\08p04p00p00s03" localSheetId="7">#REF!</definedName>
    <definedName name="QTA2\08p04p00p00s03">#REF!</definedName>
    <definedName name="QTA2\08p05p00p00s01" localSheetId="0">#REF!</definedName>
    <definedName name="QTA2\08p05p00p00s01" localSheetId="32">[1]Foundations!$I$156</definedName>
    <definedName name="QTA2\08p05p00p00s01" localSheetId="7">#REF!</definedName>
    <definedName name="QTA2\08p05p00p00s01">#REF!</definedName>
    <definedName name="QTA2\08p05p00p00s02" localSheetId="0">#REF!</definedName>
    <definedName name="QTA2\08p05p00p00s02" localSheetId="32">[1]Foundations!$I$160</definedName>
    <definedName name="QTA2\08p05p00p00s02" localSheetId="7">#REF!</definedName>
    <definedName name="QTA2\08p05p00p00s02">#REF!</definedName>
    <definedName name="QTA2\08p05p00p00s09" localSheetId="0">#REF!</definedName>
    <definedName name="QTA2\08p05p00p00s09" localSheetId="32">[1]Foundations!#REF!</definedName>
    <definedName name="QTA2\08p05p00p00s09" localSheetId="7">#REF!</definedName>
    <definedName name="QTA2\08p05p00p00s09">#REF!</definedName>
    <definedName name="QTA2\08p05p01p01s01" localSheetId="0">#REF!</definedName>
    <definedName name="QTA2\08p05p01p01s01" localSheetId="32">[1]Foundations!$I$166</definedName>
    <definedName name="QTA2\08p05p01p01s01" localSheetId="7">#REF!</definedName>
    <definedName name="QTA2\08p05p01p01s01">#REF!</definedName>
    <definedName name="QTA2\08p05p01p01s02" localSheetId="0">#REF!</definedName>
    <definedName name="QTA2\08p05p01p01s02" localSheetId="32">[1]Foundations!$I$170</definedName>
    <definedName name="QTA2\08p05p01p01s02" localSheetId="7">#REF!</definedName>
    <definedName name="QTA2\08p05p01p01s02">#REF!</definedName>
    <definedName name="QTA2\08p05p01p02s01" localSheetId="0">#REF!</definedName>
    <definedName name="QTA2\08p05p01p02s01" localSheetId="32">[1]Foundations!$I$175</definedName>
    <definedName name="QTA2\08p05p01p02s01" localSheetId="7">#REF!</definedName>
    <definedName name="QTA2\08p05p01p02s01">#REF!</definedName>
    <definedName name="QTA2\08p05p01p02s02" localSheetId="0">#REF!</definedName>
    <definedName name="QTA2\08p05p01p02s02" localSheetId="32">[1]Foundations!$I$179</definedName>
    <definedName name="QTA2\08p05p01p02s02" localSheetId="7">#REF!</definedName>
    <definedName name="QTA2\08p05p01p02s02">#REF!</definedName>
    <definedName name="QTA2\08p05p01p03s01" localSheetId="0">#REF!</definedName>
    <definedName name="QTA2\08p05p01p03s01" localSheetId="32">[1]Foundations!$I$184</definedName>
    <definedName name="QTA2\08p05p01p03s01" localSheetId="7">#REF!</definedName>
    <definedName name="QTA2\08p05p01p03s01">#REF!</definedName>
    <definedName name="QTA2\08p05p01p03s02" localSheetId="0">#REF!</definedName>
    <definedName name="QTA2\08p05p01p03s02" localSheetId="32">[1]Foundations!$I$188</definedName>
    <definedName name="QTA2\08p05p01p03s02" localSheetId="7">#REF!</definedName>
    <definedName name="QTA2\08p05p01p03s02">#REF!</definedName>
    <definedName name="QTA2\08p05p01p03s03" localSheetId="0">#REF!</definedName>
    <definedName name="QTA2\08p05p01p03s03" localSheetId="32">[1]Foundations!$I$192</definedName>
    <definedName name="QTA2\08p05p01p03s03" localSheetId="7">#REF!</definedName>
    <definedName name="QTA2\08p05p01p03s03">#REF!</definedName>
    <definedName name="QTA2\08p05p01p03s04" localSheetId="0">#REF!</definedName>
    <definedName name="QTA2\08p05p01p03s04" localSheetId="32">[1]Foundations!$I$196</definedName>
    <definedName name="QTA2\08p05p01p03s04" localSheetId="7">#REF!</definedName>
    <definedName name="QTA2\08p05p01p03s04">#REF!</definedName>
    <definedName name="QTA2\08p05p02p00s01" localSheetId="0">#REF!</definedName>
    <definedName name="QTA2\08p05p02p00s01" localSheetId="32">[1]Foundations!$I$201</definedName>
    <definedName name="QTA2\08p05p02p00s01" localSheetId="7">#REF!</definedName>
    <definedName name="QTA2\08p05p02p00s01">#REF!</definedName>
    <definedName name="QTA2\08p05p03p00s01" localSheetId="0">#REF!</definedName>
    <definedName name="QTA2\08p05p03p00s01" localSheetId="32">[1]Foundations!$I$206</definedName>
    <definedName name="QTA2\08p05p03p00s01" localSheetId="7">#REF!</definedName>
    <definedName name="QTA2\08p05p03p00s01">#REF!</definedName>
    <definedName name="QTA2\08p06p01p00s01" localSheetId="0">#REF!</definedName>
    <definedName name="QTA2\08p06p01p00s01" localSheetId="32">[1]Foundations!$I$212</definedName>
    <definedName name="QTA2\08p06p01p00s01" localSheetId="7">#REF!</definedName>
    <definedName name="QTA2\08p06p01p00s01">#REF!</definedName>
    <definedName name="QTA2\08p06p01p00s02" localSheetId="0">#REF!</definedName>
    <definedName name="QTA2\08p06p01p00s02" localSheetId="32">[1]Foundations!$I$216</definedName>
    <definedName name="QTA2\08p06p01p00s02" localSheetId="7">#REF!</definedName>
    <definedName name="QTA2\08p06p01p00s02">#REF!</definedName>
    <definedName name="QTA2\08p06p02p00s01" localSheetId="0">#REF!</definedName>
    <definedName name="QTA2\08p06p02p00s01" localSheetId="32">[1]Foundations!$I$221</definedName>
    <definedName name="QTA2\08p06p02p00s01" localSheetId="7">#REF!</definedName>
    <definedName name="QTA2\08p06p02p00s01">#REF!</definedName>
    <definedName name="QTA2\08p06p02p00s02" localSheetId="0">#REF!</definedName>
    <definedName name="QTA2\08p06p02p00s02" localSheetId="32">[1]Foundations!$I$225</definedName>
    <definedName name="QTA2\08p06p02p00s02" localSheetId="7">#REF!</definedName>
    <definedName name="QTA2\08p06p02p00s02">#REF!</definedName>
    <definedName name="QTA2\09p01p01p00s02" localSheetId="7">#REF!</definedName>
    <definedName name="QTA2\11p03p02p00s01" localSheetId="7">#REF!</definedName>
    <definedName name="QTA2\11p03p04p00s01" localSheetId="7">#REF!</definedName>
    <definedName name="QTA3\02p01p07p00s01" localSheetId="0">#REF!</definedName>
    <definedName name="QTA3\02p01p07p00s01" localSheetId="32">[1]Civil_Collector!$I$9</definedName>
    <definedName name="QTA3\02p01p07p00s01" localSheetId="7">#REF!</definedName>
    <definedName name="QTA3\02p01p07p00s01">#REF!</definedName>
    <definedName name="QTA3\02p01p07p00s02" localSheetId="0">#REF!</definedName>
    <definedName name="QTA3\02p01p07p00s02" localSheetId="32">[1]Civil_Collector!$I$13</definedName>
    <definedName name="QTA3\02p01p07p00s02" localSheetId="7">#REF!</definedName>
    <definedName name="QTA3\02p01p07p00s02">#REF!</definedName>
    <definedName name="QTA3\02p02p01p00s01" localSheetId="0">#REF!</definedName>
    <definedName name="QTA3\02p02p01p00s01" localSheetId="32">[1]Civil_Collector!$I$19</definedName>
    <definedName name="QTA3\02p02p01p00s01" localSheetId="7">#REF!</definedName>
    <definedName name="QTA3\02p02p01p00s01">#REF!</definedName>
    <definedName name="QTA3\02p02p02p00s01" localSheetId="0">#REF!</definedName>
    <definedName name="QTA3\02p02p02p00s01" localSheetId="32">[1]Civil_Collector!$I$24</definedName>
    <definedName name="QTA3\02p02p02p00s01" localSheetId="7">#REF!</definedName>
    <definedName name="QTA3\02p02p02p00s01">#REF!</definedName>
    <definedName name="QTA3\02p02p02p00s02" localSheetId="0">#REF!</definedName>
    <definedName name="QTA3\02p02p02p00s02" localSheetId="32">[1]Civil_Collector!$I$28</definedName>
    <definedName name="QTA3\02p02p02p00s02" localSheetId="7">#REF!</definedName>
    <definedName name="QTA3\02p02p02p00s02">#REF!</definedName>
    <definedName name="QTA3\02p02p02p00s03" localSheetId="0">#REF!</definedName>
    <definedName name="QTA3\02p02p02p00s03" localSheetId="32">[1]Civil_Collector!$I$32</definedName>
    <definedName name="QTA3\02p02p02p00s03" localSheetId="7">#REF!</definedName>
    <definedName name="QTA3\02p02p02p00s03">#REF!</definedName>
    <definedName name="QTA3\02p02p02p00s04" localSheetId="0">#REF!</definedName>
    <definedName name="QTA3\02p02p02p00s04" localSheetId="32">[1]Civil_Collector!$I$36</definedName>
    <definedName name="QTA3\02p02p02p00s04" localSheetId="7">#REF!</definedName>
    <definedName name="QTA3\02p02p02p00s04">#REF!</definedName>
    <definedName name="QTA3\02p02p02p03s05" localSheetId="0">#REF!</definedName>
    <definedName name="QTA3\02p02p02p03s05" localSheetId="32">[1]Civil_Collector!$I$40</definedName>
    <definedName name="QTA3\02p02p02p03s05" localSheetId="7">#REF!</definedName>
    <definedName name="QTA3\02p02p02p03s05">#REF!</definedName>
    <definedName name="QTA3\02p02p02p03s06" localSheetId="0">#REF!</definedName>
    <definedName name="QTA3\02p02p02p03s06" localSheetId="32">[1]Civil_Collector!$I$44</definedName>
    <definedName name="QTA3\02p02p02p03s06" localSheetId="7">#REF!</definedName>
    <definedName name="QTA3\02p02p02p03s06">#REF!</definedName>
    <definedName name="QTA3\02p02p02p03s07" localSheetId="0">#REF!</definedName>
    <definedName name="QTA3\02p02p02p03s07" localSheetId="32">[1]Civil_Collector!$I$48</definedName>
    <definedName name="QTA3\02p02p02p03s07" localSheetId="7">#REF!</definedName>
    <definedName name="QTA3\02p02p02p03s07">#REF!</definedName>
    <definedName name="QTA3\02p02p02p03s08" localSheetId="0">#REF!</definedName>
    <definedName name="QTA3\02p02p02p03s08" localSheetId="32">[1]Civil_Collector!$I$52</definedName>
    <definedName name="QTA3\02p02p02p03s08" localSheetId="7">#REF!</definedName>
    <definedName name="QTA3\02p02p02p03s08">#REF!</definedName>
    <definedName name="QTA3\02p02p02p04s09" localSheetId="0">#REF!</definedName>
    <definedName name="QTA3\02p02p02p04s09" localSheetId="32">[1]Civil_Collector!$I$56</definedName>
    <definedName name="QTA3\02p02p02p04s09" localSheetId="7">#REF!</definedName>
    <definedName name="QTA3\02p02p02p04s09">#REF!</definedName>
    <definedName name="QTA3\02p02p02p04s10" localSheetId="0">#REF!</definedName>
    <definedName name="QTA3\02p02p02p04s10" localSheetId="32">[1]Civil_Collector!$I$60</definedName>
    <definedName name="QTA3\02p02p02p04s10" localSheetId="7">#REF!</definedName>
    <definedName name="QTA3\02p02p02p04s10">#REF!</definedName>
    <definedName name="QTA3\02p02p02p04s11" localSheetId="0">#REF!</definedName>
    <definedName name="QTA3\02p02p02p04s11" localSheetId="32">[1]Civil_Collector!$I$64</definedName>
    <definedName name="QTA3\02p02p02p04s11" localSheetId="7">#REF!</definedName>
    <definedName name="QTA3\02p02p02p04s11">#REF!</definedName>
    <definedName name="QTA3\02p02p02p04s12" localSheetId="0">#REF!</definedName>
    <definedName name="QTA3\02p02p02p04s12" localSheetId="32">[1]Civil_Collector!$I$68</definedName>
    <definedName name="QTA3\02p02p02p04s12" localSheetId="7">#REF!</definedName>
    <definedName name="QTA3\02p02p02p04s12">#REF!</definedName>
    <definedName name="QTA3\02p02p03p00s01" localSheetId="0">#REF!</definedName>
    <definedName name="QTA3\02p02p03p00s01" localSheetId="32">[1]Civil_Collector!$I$73</definedName>
    <definedName name="QTA3\02p02p03p00s01" localSheetId="7">#REF!</definedName>
    <definedName name="QTA3\02p02p03p00s01">#REF!</definedName>
    <definedName name="QTA3\02p02p03p00s02" localSheetId="0">#REF!</definedName>
    <definedName name="QTA3\02p02p03p00s02" localSheetId="32">[1]Civil_Collector!$I$77</definedName>
    <definedName name="QTA3\02p02p03p00s02" localSheetId="7">#REF!</definedName>
    <definedName name="QTA3\02p02p03p00s02">#REF!</definedName>
    <definedName name="QTA3\02p02p03p00s03" localSheetId="0">#REF!</definedName>
    <definedName name="QTA3\02p02p03p00s03" localSheetId="32">[1]Civil_Collector!$I$81</definedName>
    <definedName name="QTA3\02p02p03p00s03" localSheetId="7">#REF!</definedName>
    <definedName name="QTA3\02p02p03p00s03">#REF!</definedName>
    <definedName name="QTA3\02p02p03p00s04" localSheetId="0">#REF!</definedName>
    <definedName name="QTA3\02p02p03p00s04" localSheetId="32">[1]Civil_Collector!$I$85</definedName>
    <definedName name="QTA3\02p02p03p00s04" localSheetId="7">#REF!</definedName>
    <definedName name="QTA3\02p02p03p00s04">#REF!</definedName>
    <definedName name="QTA3\02p02p03p00s05" localSheetId="0">#REF!</definedName>
    <definedName name="QTA3\02p02p03p00s05" localSheetId="32">[1]Civil_Collector!$I$89</definedName>
    <definedName name="QTA3\02p02p03p00s05" localSheetId="7">#REF!</definedName>
    <definedName name="QTA3\02p02p03p00s05">#REF!</definedName>
    <definedName name="QTA3\02p02p03p00s06" localSheetId="0">#REF!</definedName>
    <definedName name="QTA3\02p02p03p00s06" localSheetId="32">[1]Civil_Collector!$I$93</definedName>
    <definedName name="QTA3\02p02p03p00s06" localSheetId="7">#REF!</definedName>
    <definedName name="QTA3\02p02p03p00s06">#REF!</definedName>
    <definedName name="QTA3\02p02p03p00s07" localSheetId="0">#REF!</definedName>
    <definedName name="QTA3\02p02p03p00s07" localSheetId="32">[1]Civil_Collector!$I$97</definedName>
    <definedName name="QTA3\02p02p03p00s07" localSheetId="7">#REF!</definedName>
    <definedName name="QTA3\02p02p03p00s07">#REF!</definedName>
    <definedName name="QTA3\02p02p03p00s08" localSheetId="0">#REF!</definedName>
    <definedName name="QTA3\02p02p03p00s08" localSheetId="32">[1]Civil_Collector!$I$101</definedName>
    <definedName name="QTA3\02p02p03p00s08" localSheetId="7">#REF!</definedName>
    <definedName name="QTA3\02p02p03p00s08">#REF!</definedName>
    <definedName name="QTA3\02p02p03p00s09" localSheetId="0">#REF!</definedName>
    <definedName name="QTA3\02p02p03p00s09" localSheetId="32">[1]Civil_Collector!$I$105</definedName>
    <definedName name="QTA3\02p02p03p00s09" localSheetId="7">#REF!</definedName>
    <definedName name="QTA3\02p02p03p00s09">#REF!</definedName>
    <definedName name="QTA3\02p02p03p00s10" localSheetId="0">#REF!</definedName>
    <definedName name="QTA3\02p02p03p00s10" localSheetId="32">[1]Civil_Collector!$I$109</definedName>
    <definedName name="QTA3\02p02p03p00s10" localSheetId="7">#REF!</definedName>
    <definedName name="QTA3\02p02p03p00s10">#REF!</definedName>
    <definedName name="QTA3\02p02p03p00s11" localSheetId="0">#REF!</definedName>
    <definedName name="QTA3\02p02p03p00s11" localSheetId="32">[1]Civil_Collector!$I$113</definedName>
    <definedName name="QTA3\02p02p03p00s11" localSheetId="7">#REF!</definedName>
    <definedName name="QTA3\02p02p03p00s11">#REF!</definedName>
    <definedName name="QTA3\02p02p03p00s12" localSheetId="0">#REF!</definedName>
    <definedName name="QTA3\02p02p03p00s12" localSheetId="32">[1]Civil_Collector!$I$117</definedName>
    <definedName name="QTA3\02p02p03p00s12" localSheetId="7">#REF!</definedName>
    <definedName name="QTA3\02p02p03p00s12">#REF!</definedName>
    <definedName name="QTA3\02p02p04p00s01" localSheetId="0">#REF!</definedName>
    <definedName name="QTA3\02p02p04p00s01" localSheetId="32">[1]Civil_Collector!$I$122</definedName>
    <definedName name="QTA3\02p02p04p00s01" localSheetId="7">#REF!</definedName>
    <definedName name="QTA3\02p02p04p00s01">#REF!</definedName>
    <definedName name="QTA3\02p02p04p00s02" localSheetId="0">#REF!</definedName>
    <definedName name="QTA3\02p02p04p00s02" localSheetId="32">[1]Civil_Collector!$I$126</definedName>
    <definedName name="QTA3\02p02p04p00s02" localSheetId="7">#REF!</definedName>
    <definedName name="QTA3\02p02p04p00s02">#REF!</definedName>
    <definedName name="QTA3\02p02p05p00sA1" localSheetId="0">#REF!</definedName>
    <definedName name="QTA3\02p02p05p00sA1" localSheetId="32">[1]Civil_Collector!$I$131</definedName>
    <definedName name="QTA3\02p02p05p00sA1" localSheetId="7">#REF!</definedName>
    <definedName name="QTA3\02p02p05p00sA1">#REF!</definedName>
    <definedName name="QTA3\02p02p06p00sA1" localSheetId="0">#REF!</definedName>
    <definedName name="QTA3\02p02p06p00sA1" localSheetId="32">[1]Civil_Collector!$I$136</definedName>
    <definedName name="QTA3\02p02p06p00sA1" localSheetId="7">#REF!</definedName>
    <definedName name="QTA3\02p02p06p00sA1">#REF!</definedName>
    <definedName name="QTA3\02p02p06p00sA2" localSheetId="0">#REF!</definedName>
    <definedName name="QTA3\02p02p06p00sA2" localSheetId="32">[1]Civil_Collector!$I$140</definedName>
    <definedName name="QTA3\02p02p06p00sA2" localSheetId="7">#REF!</definedName>
    <definedName name="QTA3\02p02p06p00sA2">#REF!</definedName>
    <definedName name="QTA3\02p02p07p00sA1" localSheetId="0">#REF!</definedName>
    <definedName name="QTA3\02p02p07p00sA1" localSheetId="32">[1]Civil_Collector!$I$145</definedName>
    <definedName name="QTA3\02p02p07p00sA1" localSheetId="7">#REF!</definedName>
    <definedName name="QTA3\02p02p07p00sA1">#REF!</definedName>
    <definedName name="QTA3\02p02p07p00sA2" localSheetId="0">#REF!</definedName>
    <definedName name="QTA3\02p02p07p00sA2" localSheetId="32">[1]Civil_Collector!$I$149</definedName>
    <definedName name="QTA3\02p02p07p00sA2" localSheetId="7">#REF!</definedName>
    <definedName name="QTA3\02p02p07p00sA2">#REF!</definedName>
    <definedName name="QTA3\02p02p08p00sA1" localSheetId="0">#REF!</definedName>
    <definedName name="QTA3\02p02p08p00sA1" localSheetId="32">[1]Civil_Collector!$I$154</definedName>
    <definedName name="QTA3\02p02p08p00sA1" localSheetId="7">#REF!</definedName>
    <definedName name="QTA3\02p02p08p00sA1">#REF!</definedName>
    <definedName name="QTA3\02p03p00p00s01" localSheetId="0">#REF!</definedName>
    <definedName name="QTA3\02p03p00p00s01" localSheetId="32">[1]Civil_Collector!$I$159</definedName>
    <definedName name="QTA3\02p03p00p00s01" localSheetId="7">#REF!</definedName>
    <definedName name="QTA3\02p03p00p00s01">#REF!</definedName>
    <definedName name="QTA3\02p03p00p00s02" localSheetId="0">#REF!</definedName>
    <definedName name="QTA3\02p03p00p00s02" localSheetId="32">[1]Civil_Collector!$I$163</definedName>
    <definedName name="QTA3\02p03p00p00s02" localSheetId="7">#REF!</definedName>
    <definedName name="QTA3\02p03p00p00s02">#REF!</definedName>
    <definedName name="QTA3\02p03p00p00s03" localSheetId="0">#REF!</definedName>
    <definedName name="QTA3\02p03p00p00s03" localSheetId="32">[1]Civil_Collector!$I$167</definedName>
    <definedName name="QTA3\02p03p00p00s03" localSheetId="7">#REF!</definedName>
    <definedName name="QTA3\02p03p00p00s03">#REF!</definedName>
    <definedName name="QTA3\02p03p00p00s04" localSheetId="0">#REF!</definedName>
    <definedName name="QTA3\02p03p00p00s04" localSheetId="32">[1]Civil_Collector!$I$171</definedName>
    <definedName name="QTA3\02p03p00p00s04" localSheetId="7">#REF!</definedName>
    <definedName name="QTA3\02p03p00p00s04">#REF!</definedName>
    <definedName name="QTA3\08p05p00p00s03" localSheetId="0">#REF!</definedName>
    <definedName name="QTA3\08p05p00p00s03" localSheetId="32">[1]Civil_Collector!$I$182</definedName>
    <definedName name="QTA3\08p05p00p00s03" localSheetId="7">#REF!</definedName>
    <definedName name="QTA3\08p05p00p00s03">#REF!</definedName>
    <definedName name="QTA3\08p05p00p00s04" localSheetId="0">#REF!</definedName>
    <definedName name="QTA3\08p05p00p00s04" localSheetId="32">[1]Civil_Collector!$I$186</definedName>
    <definedName name="QTA3\08p05p00p00s04" localSheetId="7">#REF!</definedName>
    <definedName name="QTA3\08p05p00p00s04">#REF!</definedName>
    <definedName name="QTA3\08p05p00p00s05" localSheetId="0">#REF!</definedName>
    <definedName name="QTA3\08p05p00p00s05" localSheetId="32">[1]Civil_Collector!$I$190</definedName>
    <definedName name="QTA3\08p05p00p00s05" localSheetId="7">#REF!</definedName>
    <definedName name="QTA3\08p05p00p00s05">#REF!</definedName>
    <definedName name="QTA3\08p05p00p00s06" localSheetId="0">#REF!</definedName>
    <definedName name="QTA3\08p05p00p00s06" localSheetId="32">[1]Civil_Collector!$I$194</definedName>
    <definedName name="QTA3\08p05p00p00s06" localSheetId="7">#REF!</definedName>
    <definedName name="QTA3\08p05p00p00s06">#REF!</definedName>
    <definedName name="QTA3\08p05p00p00s07" localSheetId="0">#REF!</definedName>
    <definedName name="QTA3\08p05p00p00s07" localSheetId="32">[1]Civil_Collector!$I$198</definedName>
    <definedName name="QTA3\08p05p00p00s07" localSheetId="7">#REF!</definedName>
    <definedName name="QTA3\08p05p00p00s07">#REF!</definedName>
    <definedName name="QTA3\08p05p00p00s08" localSheetId="0">#REF!</definedName>
    <definedName name="QTA3\08p05p00p00s08" localSheetId="32">[1]Civil_Collector!$I$202</definedName>
    <definedName name="QTA3\08p05p00p00s08" localSheetId="7">#REF!</definedName>
    <definedName name="QTA3\08p05p00p00s08">#REF!</definedName>
    <definedName name="question" localSheetId="12" hidden="1">{#N/A,#N/A,TRUE,"Assumptions";#N/A,#N/A,TRUE,"Op Projection";#N/A,#N/A,TRUE,"Capital";#N/A,#N/A,TRUE,"Income";#N/A,#N/A,TRUE,"Balance";#N/A,#N/A,TRUE,"Sources&amp;Uses"}</definedName>
    <definedName name="question" localSheetId="18" hidden="1">{#N/A,#N/A,TRUE,"Assumptions";#N/A,#N/A,TRUE,"Op Projection";#N/A,#N/A,TRUE,"Capital";#N/A,#N/A,TRUE,"Income";#N/A,#N/A,TRUE,"Balance";#N/A,#N/A,TRUE,"Sources&amp;Uses"}</definedName>
    <definedName name="question" localSheetId="19" hidden="1">{#N/A,#N/A,TRUE,"Assumptions";#N/A,#N/A,TRUE,"Op Projection";#N/A,#N/A,TRUE,"Capital";#N/A,#N/A,TRUE,"Income";#N/A,#N/A,TRUE,"Balance";#N/A,#N/A,TRUE,"Sources&amp;Uses"}</definedName>
    <definedName name="question" localSheetId="17" hidden="1">{#N/A,#N/A,TRUE,"Assumptions";#N/A,#N/A,TRUE,"Op Projection";#N/A,#N/A,TRUE,"Capital";#N/A,#N/A,TRUE,"Income";#N/A,#N/A,TRUE,"Balance";#N/A,#N/A,TRUE,"Sources&amp;Uses"}</definedName>
    <definedName name="question" localSheetId="22" hidden="1">{#N/A,#N/A,TRUE,"Assumptions";#N/A,#N/A,TRUE,"Op Projection";#N/A,#N/A,TRUE,"Capital";#N/A,#N/A,TRUE,"Income";#N/A,#N/A,TRUE,"Balance";#N/A,#N/A,TRUE,"Sources&amp;Uses"}</definedName>
    <definedName name="question" localSheetId="10" hidden="1">{#N/A,#N/A,TRUE,"Assumptions";#N/A,#N/A,TRUE,"Op Projection";#N/A,#N/A,TRUE,"Capital";#N/A,#N/A,TRUE,"Income";#N/A,#N/A,TRUE,"Balance";#N/A,#N/A,TRUE,"Sources&amp;Uses"}</definedName>
    <definedName name="question" localSheetId="30" hidden="1">{#N/A,#N/A,TRUE,"Assumptions";#N/A,#N/A,TRUE,"Op Projection";#N/A,#N/A,TRUE,"Capital";#N/A,#N/A,TRUE,"Income";#N/A,#N/A,TRUE,"Balance";#N/A,#N/A,TRUE,"Sources&amp;Uses"}</definedName>
    <definedName name="question" localSheetId="0" hidden="1">{#N/A,#N/A,TRUE,"Assumptions";#N/A,#N/A,TRUE,"Op Projection";#N/A,#N/A,TRUE,"Capital";#N/A,#N/A,TRUE,"Income";#N/A,#N/A,TRUE,"Balance";#N/A,#N/A,TRUE,"Sources&amp;Uses"}</definedName>
    <definedName name="question" localSheetId="3" hidden="1">{#N/A,#N/A,TRUE,"Assumptions";#N/A,#N/A,TRUE,"Op Projection";#N/A,#N/A,TRUE,"Capital";#N/A,#N/A,TRUE,"Income";#N/A,#N/A,TRUE,"Balance";#N/A,#N/A,TRUE,"Sources&amp;Uses"}</definedName>
    <definedName name="question" localSheetId="4" hidden="1">{#N/A,#N/A,TRUE,"Assumptions";#N/A,#N/A,TRUE,"Op Projection";#N/A,#N/A,TRUE,"Capital";#N/A,#N/A,TRUE,"Income";#N/A,#N/A,TRUE,"Balance";#N/A,#N/A,TRUE,"Sources&amp;Uses"}</definedName>
    <definedName name="question" localSheetId="28" hidden="1">{#N/A,#N/A,TRUE,"Assumptions";#N/A,#N/A,TRUE,"Op Projection";#N/A,#N/A,TRUE,"Capital";#N/A,#N/A,TRUE,"Income";#N/A,#N/A,TRUE,"Balance";#N/A,#N/A,TRUE,"Sources&amp;Uses"}</definedName>
    <definedName name="question" localSheetId="33" hidden="1">{#N/A,#N/A,TRUE,"Assumptions";#N/A,#N/A,TRUE,"Op Projection";#N/A,#N/A,TRUE,"Capital";#N/A,#N/A,TRUE,"Income";#N/A,#N/A,TRUE,"Balance";#N/A,#N/A,TRUE,"Sources&amp;Uses"}</definedName>
    <definedName name="question" localSheetId="32" hidden="1">{#N/A,#N/A,TRUE,"Assumptions";#N/A,#N/A,TRUE,"Op Projection";#N/A,#N/A,TRUE,"Capital";#N/A,#N/A,TRUE,"Income";#N/A,#N/A,TRUE,"Balance";#N/A,#N/A,TRUE,"Sources&amp;Uses"}</definedName>
    <definedName name="question" localSheetId="7" hidden="1">{#N/A,#N/A,TRUE,"Assumptions";#N/A,#N/A,TRUE,"Op Projection";#N/A,#N/A,TRUE,"Capital";#N/A,#N/A,TRUE,"Income";#N/A,#N/A,TRUE,"Balance";#N/A,#N/A,TRUE,"Sources&amp;Uses"}</definedName>
    <definedName name="question" localSheetId="29" hidden="1">{#N/A,#N/A,TRUE,"Assumptions";#N/A,#N/A,TRUE,"Op Projection";#N/A,#N/A,TRUE,"Capital";#N/A,#N/A,TRUE,"Income";#N/A,#N/A,TRUE,"Balance";#N/A,#N/A,TRUE,"Sources&amp;Uses"}</definedName>
    <definedName name="question" localSheetId="1" hidden="1">{#N/A,#N/A,TRUE,"Assumptions";#N/A,#N/A,TRUE,"Op Projection";#N/A,#N/A,TRUE,"Capital";#N/A,#N/A,TRUE,"Income";#N/A,#N/A,TRUE,"Balance";#N/A,#N/A,TRUE,"Sources&amp;Uses"}</definedName>
    <definedName name="question" localSheetId="31" hidden="1">{#N/A,#N/A,TRUE,"Assumptions";#N/A,#N/A,TRUE,"Op Projection";#N/A,#N/A,TRUE,"Capital";#N/A,#N/A,TRUE,"Income";#N/A,#N/A,TRUE,"Balance";#N/A,#N/A,TRUE,"Sources&amp;Uses"}</definedName>
    <definedName name="question" hidden="1">{#N/A,#N/A,TRUE,"Assumptions";#N/A,#N/A,TRUE,"Op Projection";#N/A,#N/A,TRUE,"Capital";#N/A,#N/A,TRUE,"Income";#N/A,#N/A,TRUE,"Balance";#N/A,#N/A,TRUE,"Sources&amp;Uses"}</definedName>
    <definedName name="qwdcxa" localSheetId="12" hidden="1">{#N/A,#N/A,FALSE,"Report Print"}</definedName>
    <definedName name="qwdcxa" localSheetId="18" hidden="1">{#N/A,#N/A,FALSE,"Report Print"}</definedName>
    <definedName name="qwdcxa" localSheetId="19" hidden="1">{#N/A,#N/A,FALSE,"Report Print"}</definedName>
    <definedName name="qwdcxa" localSheetId="17" hidden="1">{#N/A,#N/A,FALSE,"Report Print"}</definedName>
    <definedName name="qwdcxa" localSheetId="22" hidden="1">{#N/A,#N/A,FALSE,"Report Print"}</definedName>
    <definedName name="qwdcxa" localSheetId="10" hidden="1">{#N/A,#N/A,FALSE,"Report Print"}</definedName>
    <definedName name="qwdcxa" localSheetId="30" hidden="1">{#N/A,#N/A,FALSE,"Report Print"}</definedName>
    <definedName name="qwdcxa" localSheetId="0" hidden="1">{#N/A,#N/A,FALSE,"Report Print"}</definedName>
    <definedName name="qwdcxa" localSheetId="3" hidden="1">{#N/A,#N/A,FALSE,"Report Print"}</definedName>
    <definedName name="qwdcxa" localSheetId="4" hidden="1">{#N/A,#N/A,FALSE,"Report Print"}</definedName>
    <definedName name="qwdcxa" localSheetId="28" hidden="1">{#N/A,#N/A,FALSE,"Report Print"}</definedName>
    <definedName name="qwdcxa" localSheetId="33" hidden="1">{#N/A,#N/A,FALSE,"Report Print"}</definedName>
    <definedName name="qwdcxa" localSheetId="32" hidden="1">{#N/A,#N/A,FALSE,"Report Print"}</definedName>
    <definedName name="qwdcxa" localSheetId="7" hidden="1">{#N/A,#N/A,FALSE,"Report Print"}</definedName>
    <definedName name="qwdcxa" localSheetId="29" hidden="1">{#N/A,#N/A,FALSE,"Report Print"}</definedName>
    <definedName name="qwdcxa" localSheetId="1" hidden="1">{#N/A,#N/A,FALSE,"Report Print"}</definedName>
    <definedName name="qwdcxa" localSheetId="31" hidden="1">{#N/A,#N/A,FALSE,"Report Print"}</definedName>
    <definedName name="qwdcxa" hidden="1">{#N/A,#N/A,FALSE,"Report Print"}</definedName>
    <definedName name="qwer" localSheetId="12" hidden="1">{#N/A,#N/A,TRUE,"Assumptions";#N/A,#N/A,TRUE,"Op Projection";#N/A,#N/A,TRUE,"Capital";#N/A,#N/A,TRUE,"Income";#N/A,#N/A,TRUE,"Balance";#N/A,#N/A,TRUE,"Sources&amp;Uses"}</definedName>
    <definedName name="qwer" localSheetId="18" hidden="1">{#N/A,#N/A,TRUE,"Assumptions";#N/A,#N/A,TRUE,"Op Projection";#N/A,#N/A,TRUE,"Capital";#N/A,#N/A,TRUE,"Income";#N/A,#N/A,TRUE,"Balance";#N/A,#N/A,TRUE,"Sources&amp;Uses"}</definedName>
    <definedName name="qwer" localSheetId="19" hidden="1">{#N/A,#N/A,TRUE,"Assumptions";#N/A,#N/A,TRUE,"Op Projection";#N/A,#N/A,TRUE,"Capital";#N/A,#N/A,TRUE,"Income";#N/A,#N/A,TRUE,"Balance";#N/A,#N/A,TRUE,"Sources&amp;Uses"}</definedName>
    <definedName name="qwer" localSheetId="17" hidden="1">{#N/A,#N/A,TRUE,"Assumptions";#N/A,#N/A,TRUE,"Op Projection";#N/A,#N/A,TRUE,"Capital";#N/A,#N/A,TRUE,"Income";#N/A,#N/A,TRUE,"Balance";#N/A,#N/A,TRUE,"Sources&amp;Uses"}</definedName>
    <definedName name="qwer" localSheetId="22" hidden="1">{#N/A,#N/A,TRUE,"Assumptions";#N/A,#N/A,TRUE,"Op Projection";#N/A,#N/A,TRUE,"Capital";#N/A,#N/A,TRUE,"Income";#N/A,#N/A,TRUE,"Balance";#N/A,#N/A,TRUE,"Sources&amp;Uses"}</definedName>
    <definedName name="qwer" localSheetId="10" hidden="1">{#N/A,#N/A,TRUE,"Assumptions";#N/A,#N/A,TRUE,"Op Projection";#N/A,#N/A,TRUE,"Capital";#N/A,#N/A,TRUE,"Income";#N/A,#N/A,TRUE,"Balance";#N/A,#N/A,TRUE,"Sources&amp;Uses"}</definedName>
    <definedName name="qwer" localSheetId="30" hidden="1">{#N/A,#N/A,TRUE,"Assumptions";#N/A,#N/A,TRUE,"Op Projection";#N/A,#N/A,TRUE,"Capital";#N/A,#N/A,TRUE,"Income";#N/A,#N/A,TRUE,"Balance";#N/A,#N/A,TRUE,"Sources&amp;Uses"}</definedName>
    <definedName name="qwer" localSheetId="0" hidden="1">{#N/A,#N/A,TRUE,"Assumptions";#N/A,#N/A,TRUE,"Op Projection";#N/A,#N/A,TRUE,"Capital";#N/A,#N/A,TRUE,"Income";#N/A,#N/A,TRUE,"Balance";#N/A,#N/A,TRUE,"Sources&amp;Uses"}</definedName>
    <definedName name="qwer" localSheetId="3" hidden="1">{#N/A,#N/A,TRUE,"Assumptions";#N/A,#N/A,TRUE,"Op Projection";#N/A,#N/A,TRUE,"Capital";#N/A,#N/A,TRUE,"Income";#N/A,#N/A,TRUE,"Balance";#N/A,#N/A,TRUE,"Sources&amp;Uses"}</definedName>
    <definedName name="qwer" localSheetId="4" hidden="1">{#N/A,#N/A,TRUE,"Assumptions";#N/A,#N/A,TRUE,"Op Projection";#N/A,#N/A,TRUE,"Capital";#N/A,#N/A,TRUE,"Income";#N/A,#N/A,TRUE,"Balance";#N/A,#N/A,TRUE,"Sources&amp;Uses"}</definedName>
    <definedName name="qwer" localSheetId="28" hidden="1">{#N/A,#N/A,TRUE,"Assumptions";#N/A,#N/A,TRUE,"Op Projection";#N/A,#N/A,TRUE,"Capital";#N/A,#N/A,TRUE,"Income";#N/A,#N/A,TRUE,"Balance";#N/A,#N/A,TRUE,"Sources&amp;Uses"}</definedName>
    <definedName name="qwer" localSheetId="33" hidden="1">{#N/A,#N/A,TRUE,"Assumptions";#N/A,#N/A,TRUE,"Op Projection";#N/A,#N/A,TRUE,"Capital";#N/A,#N/A,TRUE,"Income";#N/A,#N/A,TRUE,"Balance";#N/A,#N/A,TRUE,"Sources&amp;Uses"}</definedName>
    <definedName name="qwer" localSheetId="32" hidden="1">{#N/A,#N/A,TRUE,"Assumptions";#N/A,#N/A,TRUE,"Op Projection";#N/A,#N/A,TRUE,"Capital";#N/A,#N/A,TRUE,"Income";#N/A,#N/A,TRUE,"Balance";#N/A,#N/A,TRUE,"Sources&amp;Uses"}</definedName>
    <definedName name="qwer" localSheetId="7" hidden="1">{#N/A,#N/A,TRUE,"Assumptions";#N/A,#N/A,TRUE,"Op Projection";#N/A,#N/A,TRUE,"Capital";#N/A,#N/A,TRUE,"Income";#N/A,#N/A,TRUE,"Balance";#N/A,#N/A,TRUE,"Sources&amp;Uses"}</definedName>
    <definedName name="qwer" localSheetId="29" hidden="1">{#N/A,#N/A,TRUE,"Assumptions";#N/A,#N/A,TRUE,"Op Projection";#N/A,#N/A,TRUE,"Capital";#N/A,#N/A,TRUE,"Income";#N/A,#N/A,TRUE,"Balance";#N/A,#N/A,TRUE,"Sources&amp;Uses"}</definedName>
    <definedName name="qwer" localSheetId="1" hidden="1">{#N/A,#N/A,TRUE,"Assumptions";#N/A,#N/A,TRUE,"Op Projection";#N/A,#N/A,TRUE,"Capital";#N/A,#N/A,TRUE,"Income";#N/A,#N/A,TRUE,"Balance";#N/A,#N/A,TRUE,"Sources&amp;Uses"}</definedName>
    <definedName name="qwer" localSheetId="31" hidden="1">{#N/A,#N/A,TRUE,"Assumptions";#N/A,#N/A,TRUE,"Op Projection";#N/A,#N/A,TRUE,"Capital";#N/A,#N/A,TRUE,"Income";#N/A,#N/A,TRUE,"Balance";#N/A,#N/A,TRUE,"Sources&amp;Uses"}</definedName>
    <definedName name="qwer" hidden="1">{#N/A,#N/A,TRUE,"Assumptions";#N/A,#N/A,TRUE,"Op Projection";#N/A,#N/A,TRUE,"Capital";#N/A,#N/A,TRUE,"Income";#N/A,#N/A,TRUE,"Balance";#N/A,#N/A,TRUE,"Sources&amp;Uses"}</definedName>
    <definedName name="qwqqqq" localSheetId="12" hidden="1">{"IS",#N/A,FALSE,"IS";"RPTIS",#N/A,FALSE,"RPTIS";"STATS",#N/A,FALSE,"STATS";"BS",#N/A,FALSE,"BS"}</definedName>
    <definedName name="qwqqqq" localSheetId="18" hidden="1">{"IS",#N/A,FALSE,"IS";"RPTIS",#N/A,FALSE,"RPTIS";"STATS",#N/A,FALSE,"STATS";"BS",#N/A,FALSE,"BS"}</definedName>
    <definedName name="qwqqqq" localSheetId="19" hidden="1">{"IS",#N/A,FALSE,"IS";"RPTIS",#N/A,FALSE,"RPTIS";"STATS",#N/A,FALSE,"STATS";"BS",#N/A,FALSE,"BS"}</definedName>
    <definedName name="qwqqqq" localSheetId="17" hidden="1">{"IS",#N/A,FALSE,"IS";"RPTIS",#N/A,FALSE,"RPTIS";"STATS",#N/A,FALSE,"STATS";"BS",#N/A,FALSE,"BS"}</definedName>
    <definedName name="qwqqqq" localSheetId="22" hidden="1">{"IS",#N/A,FALSE,"IS";"RPTIS",#N/A,FALSE,"RPTIS";"STATS",#N/A,FALSE,"STATS";"BS",#N/A,FALSE,"BS"}</definedName>
    <definedName name="qwqqqq" localSheetId="10" hidden="1">{"IS",#N/A,FALSE,"IS";"RPTIS",#N/A,FALSE,"RPTIS";"STATS",#N/A,FALSE,"STATS";"BS",#N/A,FALSE,"BS"}</definedName>
    <definedName name="qwqqqq" localSheetId="30" hidden="1">{"IS",#N/A,FALSE,"IS";"RPTIS",#N/A,FALSE,"RPTIS";"STATS",#N/A,FALSE,"STATS";"BS",#N/A,FALSE,"BS"}</definedName>
    <definedName name="qwqqqq" localSheetId="0" hidden="1">{"IS",#N/A,FALSE,"IS";"RPTIS",#N/A,FALSE,"RPTIS";"STATS",#N/A,FALSE,"STATS";"BS",#N/A,FALSE,"BS"}</definedName>
    <definedName name="qwqqqq" localSheetId="3" hidden="1">{"IS",#N/A,FALSE,"IS";"RPTIS",#N/A,FALSE,"RPTIS";"STATS",#N/A,FALSE,"STATS";"BS",#N/A,FALSE,"BS"}</definedName>
    <definedName name="qwqqqq" localSheetId="4" hidden="1">{"IS",#N/A,FALSE,"IS";"RPTIS",#N/A,FALSE,"RPTIS";"STATS",#N/A,FALSE,"STATS";"BS",#N/A,FALSE,"BS"}</definedName>
    <definedName name="qwqqqq" localSheetId="28" hidden="1">{"IS",#N/A,FALSE,"IS";"RPTIS",#N/A,FALSE,"RPTIS";"STATS",#N/A,FALSE,"STATS";"BS",#N/A,FALSE,"BS"}</definedName>
    <definedName name="qwqqqq" localSheetId="33" hidden="1">{"IS",#N/A,FALSE,"IS";"RPTIS",#N/A,FALSE,"RPTIS";"STATS",#N/A,FALSE,"STATS";"BS",#N/A,FALSE,"BS"}</definedName>
    <definedName name="qwqqqq" localSheetId="32" hidden="1">{"IS",#N/A,FALSE,"IS";"RPTIS",#N/A,FALSE,"RPTIS";"STATS",#N/A,FALSE,"STATS";"BS",#N/A,FALSE,"BS"}</definedName>
    <definedName name="qwqqqq" localSheetId="7" hidden="1">{"IS",#N/A,FALSE,"IS";"RPTIS",#N/A,FALSE,"RPTIS";"STATS",#N/A,FALSE,"STATS";"BS",#N/A,FALSE,"BS"}</definedName>
    <definedName name="qwqqqq" localSheetId="29" hidden="1">{"IS",#N/A,FALSE,"IS";"RPTIS",#N/A,FALSE,"RPTIS";"STATS",#N/A,FALSE,"STATS";"BS",#N/A,FALSE,"BS"}</definedName>
    <definedName name="qwqqqq" localSheetId="1" hidden="1">{"IS",#N/A,FALSE,"IS";"RPTIS",#N/A,FALSE,"RPTIS";"STATS",#N/A,FALSE,"STATS";"BS",#N/A,FALSE,"BS"}</definedName>
    <definedName name="qwqqqq" localSheetId="31" hidden="1">{"IS",#N/A,FALSE,"IS";"RPTIS",#N/A,FALSE,"RPTIS";"STATS",#N/A,FALSE,"STATS";"BS",#N/A,FALSE,"BS"}</definedName>
    <definedName name="qwqqqq" hidden="1">{"IS",#N/A,FALSE,"IS";"RPTIS",#N/A,FALSE,"RPTIS";"STATS",#N/A,FALSE,"STATS";"BS",#N/A,FALSE,"BS"}</definedName>
    <definedName name="Relacion_________________________________________Señal_de_entrada_0_110V._____________________________________________________Señal_de_salida__0_5_mA___________________________________________________Rango_de_tensión_0_123V" localSheetId="10">#REF!</definedName>
    <definedName name="Relacion_________________________________________Señal_de_entrada_0_110V._____________________________________________________Señal_de_salida__0_5_mA___________________________________________________Rango_de_tensión_0_123V" localSheetId="30">#REF!</definedName>
    <definedName name="Relacion_________________________________________Señal_de_entrada_0_110V._____________________________________________________Señal_de_salida__0_5_mA___________________________________________________Rango_de_tensión_0_123V" localSheetId="4">#REF!</definedName>
    <definedName name="Relacion_________________________________________Señal_de_entrada_0_110V._____________________________________________________Señal_de_salida__0_5_mA___________________________________________________Rango_de_tensión_0_123V" localSheetId="28">#REF!</definedName>
    <definedName name="Relacion_________________________________________Señal_de_entrada_0_110V._____________________________________________________Señal_de_salida__0_5_mA___________________________________________________Rango_de_tensión_0_123V" localSheetId="7">#REF!</definedName>
    <definedName name="Relacion_________________________________________Señal_de_entrada_0_110V._____________________________________________________Señal_de_salida__0_5_mA___________________________________________________Rango_de_tensión_0_123V" localSheetId="29">#REF!</definedName>
    <definedName name="Relacion_________________________________________Señal_de_entrada_0_110V._____________________________________________________Señal_de_salida__0_5_mA___________________________________________________Rango_de_tensión_0_123V" localSheetId="31">#REF!</definedName>
    <definedName name="Relacion_________________________________________Señal_de_entrada_0_110V._____________________________________________________Señal_de_salida__0_5_mA___________________________________________________Rango_de_tensión_0_123V">#REF!</definedName>
    <definedName name="reqwr" localSheetId="12" hidden="1">{"IS",#N/A,FALSE,"IS";"RPTIS",#N/A,FALSE,"RPTIS";"STATS",#N/A,FALSE,"STATS";"CELL",#N/A,FALSE,"CELL";"BS",#N/A,FALSE,"BS"}</definedName>
    <definedName name="reqwr" localSheetId="18" hidden="1">{"IS",#N/A,FALSE,"IS";"RPTIS",#N/A,FALSE,"RPTIS";"STATS",#N/A,FALSE,"STATS";"CELL",#N/A,FALSE,"CELL";"BS",#N/A,FALSE,"BS"}</definedName>
    <definedName name="reqwr" localSheetId="19" hidden="1">{"IS",#N/A,FALSE,"IS";"RPTIS",#N/A,FALSE,"RPTIS";"STATS",#N/A,FALSE,"STATS";"CELL",#N/A,FALSE,"CELL";"BS",#N/A,FALSE,"BS"}</definedName>
    <definedName name="reqwr" localSheetId="17" hidden="1">{"IS",#N/A,FALSE,"IS";"RPTIS",#N/A,FALSE,"RPTIS";"STATS",#N/A,FALSE,"STATS";"CELL",#N/A,FALSE,"CELL";"BS",#N/A,FALSE,"BS"}</definedName>
    <definedName name="reqwr" localSheetId="22" hidden="1">{"IS",#N/A,FALSE,"IS";"RPTIS",#N/A,FALSE,"RPTIS";"STATS",#N/A,FALSE,"STATS";"CELL",#N/A,FALSE,"CELL";"BS",#N/A,FALSE,"BS"}</definedName>
    <definedName name="reqwr" localSheetId="10" hidden="1">{"IS",#N/A,FALSE,"IS";"RPTIS",#N/A,FALSE,"RPTIS";"STATS",#N/A,FALSE,"STATS";"CELL",#N/A,FALSE,"CELL";"BS",#N/A,FALSE,"BS"}</definedName>
    <definedName name="reqwr" localSheetId="30" hidden="1">{"IS",#N/A,FALSE,"IS";"RPTIS",#N/A,FALSE,"RPTIS";"STATS",#N/A,FALSE,"STATS";"CELL",#N/A,FALSE,"CELL";"BS",#N/A,FALSE,"BS"}</definedName>
    <definedName name="reqwr" localSheetId="0" hidden="1">{"IS",#N/A,FALSE,"IS";"RPTIS",#N/A,FALSE,"RPTIS";"STATS",#N/A,FALSE,"STATS";"CELL",#N/A,FALSE,"CELL";"BS",#N/A,FALSE,"BS"}</definedName>
    <definedName name="reqwr" localSheetId="3" hidden="1">{"IS",#N/A,FALSE,"IS";"RPTIS",#N/A,FALSE,"RPTIS";"STATS",#N/A,FALSE,"STATS";"CELL",#N/A,FALSE,"CELL";"BS",#N/A,FALSE,"BS"}</definedName>
    <definedName name="reqwr" localSheetId="4" hidden="1">{"IS",#N/A,FALSE,"IS";"RPTIS",#N/A,FALSE,"RPTIS";"STATS",#N/A,FALSE,"STATS";"CELL",#N/A,FALSE,"CELL";"BS",#N/A,FALSE,"BS"}</definedName>
    <definedName name="reqwr" localSheetId="28" hidden="1">{"IS",#N/A,FALSE,"IS";"RPTIS",#N/A,FALSE,"RPTIS";"STATS",#N/A,FALSE,"STATS";"CELL",#N/A,FALSE,"CELL";"BS",#N/A,FALSE,"BS"}</definedName>
    <definedName name="reqwr" localSheetId="33" hidden="1">{"IS",#N/A,FALSE,"IS";"RPTIS",#N/A,FALSE,"RPTIS";"STATS",#N/A,FALSE,"STATS";"CELL",#N/A,FALSE,"CELL";"BS",#N/A,FALSE,"BS"}</definedName>
    <definedName name="reqwr" localSheetId="32" hidden="1">{"IS",#N/A,FALSE,"IS";"RPTIS",#N/A,FALSE,"RPTIS";"STATS",#N/A,FALSE,"STATS";"CELL",#N/A,FALSE,"CELL";"BS",#N/A,FALSE,"BS"}</definedName>
    <definedName name="reqwr" localSheetId="7" hidden="1">{"IS",#N/A,FALSE,"IS";"RPTIS",#N/A,FALSE,"RPTIS";"STATS",#N/A,FALSE,"STATS";"CELL",#N/A,FALSE,"CELL";"BS",#N/A,FALSE,"BS"}</definedName>
    <definedName name="reqwr" localSheetId="29" hidden="1">{"IS",#N/A,FALSE,"IS";"RPTIS",#N/A,FALSE,"RPTIS";"STATS",#N/A,FALSE,"STATS";"CELL",#N/A,FALSE,"CELL";"BS",#N/A,FALSE,"BS"}</definedName>
    <definedName name="reqwr" localSheetId="1" hidden="1">{"IS",#N/A,FALSE,"IS";"RPTIS",#N/A,FALSE,"RPTIS";"STATS",#N/A,FALSE,"STATS";"CELL",#N/A,FALSE,"CELL";"BS",#N/A,FALSE,"BS"}</definedName>
    <definedName name="reqwr" localSheetId="31" hidden="1">{"IS",#N/A,FALSE,"IS";"RPTIS",#N/A,FALSE,"RPTIS";"STATS",#N/A,FALSE,"STATS";"CELL",#N/A,FALSE,"CELL";"BS",#N/A,FALSE,"BS"}</definedName>
    <definedName name="reqwr" hidden="1">{"IS",#N/A,FALSE,"IS";"RPTIS",#N/A,FALSE,"RPTIS";"STATS",#N/A,FALSE,"STATS";"CELL",#N/A,FALSE,"CELL";"BS",#N/A,FALSE,"BS"}</definedName>
    <definedName name="rqrq" localSheetId="12" hidden="1">{"test2",#N/A,TRUE,"Prices"}</definedName>
    <definedName name="rqrq" localSheetId="18" hidden="1">{"test2",#N/A,TRUE,"Prices"}</definedName>
    <definedName name="rqrq" localSheetId="19" hidden="1">{"test2",#N/A,TRUE,"Prices"}</definedName>
    <definedName name="rqrq" localSheetId="17" hidden="1">{"test2",#N/A,TRUE,"Prices"}</definedName>
    <definedName name="rqrq" localSheetId="22" hidden="1">{"test2",#N/A,TRUE,"Prices"}</definedName>
    <definedName name="rqrq" localSheetId="10" hidden="1">{"test2",#N/A,TRUE,"Prices"}</definedName>
    <definedName name="rqrq" localSheetId="30" hidden="1">{"test2",#N/A,TRUE,"Prices"}</definedName>
    <definedName name="rqrq" localSheetId="0" hidden="1">{"test2",#N/A,TRUE,"Prices"}</definedName>
    <definedName name="rqrq" localSheetId="3" hidden="1">{"test2",#N/A,TRUE,"Prices"}</definedName>
    <definedName name="rqrq" localSheetId="4" hidden="1">{"test2",#N/A,TRUE,"Prices"}</definedName>
    <definedName name="rqrq" localSheetId="28" hidden="1">{"test2",#N/A,TRUE,"Prices"}</definedName>
    <definedName name="rqrq" localSheetId="33" hidden="1">{"test2",#N/A,TRUE,"Prices"}</definedName>
    <definedName name="rqrq" localSheetId="32" hidden="1">{"test2",#N/A,TRUE,"Prices"}</definedName>
    <definedName name="rqrq" localSheetId="7" hidden="1">{"test2",#N/A,TRUE,"Prices"}</definedName>
    <definedName name="rqrq" localSheetId="29" hidden="1">{"test2",#N/A,TRUE,"Prices"}</definedName>
    <definedName name="rqrq" localSheetId="1" hidden="1">{"test2",#N/A,TRUE,"Prices"}</definedName>
    <definedName name="rqrq" localSheetId="31" hidden="1">{"test2",#N/A,TRUE,"Prices"}</definedName>
    <definedName name="rqrq" hidden="1">{"test2",#N/A,TRUE,"Prices"}</definedName>
    <definedName name="rrrrr" localSheetId="1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2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localSheetId="3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rrrr"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rtyf" localSheetId="12" hidden="1">{"ANAR",#N/A,FALSE,"Dist total";"MARGEN",#N/A,FALSE,"Dist total";"COMENTARIO",#N/A,FALSE,"Ficha CODICE";"CONSEJO",#N/A,FALSE,"Dist p0";"uno",#N/A,FALSE,"Dist total"}</definedName>
    <definedName name="rtyf" localSheetId="18" hidden="1">{"ANAR",#N/A,FALSE,"Dist total";"MARGEN",#N/A,FALSE,"Dist total";"COMENTARIO",#N/A,FALSE,"Ficha CODICE";"CONSEJO",#N/A,FALSE,"Dist p0";"uno",#N/A,FALSE,"Dist total"}</definedName>
    <definedName name="rtyf" localSheetId="19" hidden="1">{"ANAR",#N/A,FALSE,"Dist total";"MARGEN",#N/A,FALSE,"Dist total";"COMENTARIO",#N/A,FALSE,"Ficha CODICE";"CONSEJO",#N/A,FALSE,"Dist p0";"uno",#N/A,FALSE,"Dist total"}</definedName>
    <definedName name="rtyf" localSheetId="17" hidden="1">{"ANAR",#N/A,FALSE,"Dist total";"MARGEN",#N/A,FALSE,"Dist total";"COMENTARIO",#N/A,FALSE,"Ficha CODICE";"CONSEJO",#N/A,FALSE,"Dist p0";"uno",#N/A,FALSE,"Dist total"}</definedName>
    <definedName name="rtyf" localSheetId="22" hidden="1">{"ANAR",#N/A,FALSE,"Dist total";"MARGEN",#N/A,FALSE,"Dist total";"COMENTARIO",#N/A,FALSE,"Ficha CODICE";"CONSEJO",#N/A,FALSE,"Dist p0";"uno",#N/A,FALSE,"Dist total"}</definedName>
    <definedName name="rtyf" localSheetId="10" hidden="1">{"ANAR",#N/A,FALSE,"Dist total";"MARGEN",#N/A,FALSE,"Dist total";"COMENTARIO",#N/A,FALSE,"Ficha CODICE";"CONSEJO",#N/A,FALSE,"Dist p0";"uno",#N/A,FALSE,"Dist total"}</definedName>
    <definedName name="rtyf" localSheetId="30" hidden="1">{"ANAR",#N/A,FALSE,"Dist total";"MARGEN",#N/A,FALSE,"Dist total";"COMENTARIO",#N/A,FALSE,"Ficha CODICE";"CONSEJO",#N/A,FALSE,"Dist p0";"uno",#N/A,FALSE,"Dist total"}</definedName>
    <definedName name="rtyf" localSheetId="0" hidden="1">{"ANAR",#N/A,FALSE,"Dist total";"MARGEN",#N/A,FALSE,"Dist total";"COMENTARIO",#N/A,FALSE,"Ficha CODICE";"CONSEJO",#N/A,FALSE,"Dist p0";"uno",#N/A,FALSE,"Dist total"}</definedName>
    <definedName name="rtyf" localSheetId="3" hidden="1">{"ANAR",#N/A,FALSE,"Dist total";"MARGEN",#N/A,FALSE,"Dist total";"COMENTARIO",#N/A,FALSE,"Ficha CODICE";"CONSEJO",#N/A,FALSE,"Dist p0";"uno",#N/A,FALSE,"Dist total"}</definedName>
    <definedName name="rtyf" localSheetId="4" hidden="1">{"ANAR",#N/A,FALSE,"Dist total";"MARGEN",#N/A,FALSE,"Dist total";"COMENTARIO",#N/A,FALSE,"Ficha CODICE";"CONSEJO",#N/A,FALSE,"Dist p0";"uno",#N/A,FALSE,"Dist total"}</definedName>
    <definedName name="rtyf" localSheetId="28" hidden="1">{"ANAR",#N/A,FALSE,"Dist total";"MARGEN",#N/A,FALSE,"Dist total";"COMENTARIO",#N/A,FALSE,"Ficha CODICE";"CONSEJO",#N/A,FALSE,"Dist p0";"uno",#N/A,FALSE,"Dist total"}</definedName>
    <definedName name="rtyf" localSheetId="33" hidden="1">{"ANAR",#N/A,FALSE,"Dist total";"MARGEN",#N/A,FALSE,"Dist total";"COMENTARIO",#N/A,FALSE,"Ficha CODICE";"CONSEJO",#N/A,FALSE,"Dist p0";"uno",#N/A,FALSE,"Dist total"}</definedName>
    <definedName name="rtyf" localSheetId="32" hidden="1">{"ANAR",#N/A,FALSE,"Dist total";"MARGEN",#N/A,FALSE,"Dist total";"COMENTARIO",#N/A,FALSE,"Ficha CODICE";"CONSEJO",#N/A,FALSE,"Dist p0";"uno",#N/A,FALSE,"Dist total"}</definedName>
    <definedName name="rtyf" localSheetId="7" hidden="1">{"ANAR",#N/A,FALSE,"Dist total";"MARGEN",#N/A,FALSE,"Dist total";"COMENTARIO",#N/A,FALSE,"Ficha CODICE";"CONSEJO",#N/A,FALSE,"Dist p0";"uno",#N/A,FALSE,"Dist total"}</definedName>
    <definedName name="rtyf" localSheetId="29" hidden="1">{"ANAR",#N/A,FALSE,"Dist total";"MARGEN",#N/A,FALSE,"Dist total";"COMENTARIO",#N/A,FALSE,"Ficha CODICE";"CONSEJO",#N/A,FALSE,"Dist p0";"uno",#N/A,FALSE,"Dist total"}</definedName>
    <definedName name="rtyf" localSheetId="1" hidden="1">{"ANAR",#N/A,FALSE,"Dist total";"MARGEN",#N/A,FALSE,"Dist total";"COMENTARIO",#N/A,FALSE,"Ficha CODICE";"CONSEJO",#N/A,FALSE,"Dist p0";"uno",#N/A,FALSE,"Dist total"}</definedName>
    <definedName name="rtyf" localSheetId="31" hidden="1">{"ANAR",#N/A,FALSE,"Dist total";"MARGEN",#N/A,FALSE,"Dist total";"COMENTARIO",#N/A,FALSE,"Ficha CODICE";"CONSEJO",#N/A,FALSE,"Dist p0";"uno",#N/A,FALSE,"Dist total"}</definedName>
    <definedName name="rtyf" hidden="1">{"ANAR",#N/A,FALSE,"Dist total";"MARGEN",#N/A,FALSE,"Dist total";"COMENTARIO",#N/A,FALSE,"Ficha CODICE";"CONSEJO",#N/A,FALSE,"Dist p0";"uno",#N/A,FALSE,"Dist total"}</definedName>
    <definedName name="SAPBEXhrIndnt" hidden="1">1</definedName>
    <definedName name="SAPBEXrevision" hidden="1">10</definedName>
    <definedName name="SAPBEXsysID" hidden="1">"BWP"</definedName>
    <definedName name="SAPBEXwbID" hidden="1">"8BS5KXOP1VE0J55EZ2AEWULQ0"</definedName>
    <definedName name="sas" localSheetId="12" hidden="1">{"Tariff Comparison",#N/A,FALSE,"Benchmarking";"Tariff Comparison 2",#N/A,FALSE,"Benchmarking";"Tariff Comparison 3",#N/A,FALSE,"Benchmarking"}</definedName>
    <definedName name="sas" localSheetId="18" hidden="1">{"Tariff Comparison",#N/A,FALSE,"Benchmarking";"Tariff Comparison 2",#N/A,FALSE,"Benchmarking";"Tariff Comparison 3",#N/A,FALSE,"Benchmarking"}</definedName>
    <definedName name="sas" localSheetId="19" hidden="1">{"Tariff Comparison",#N/A,FALSE,"Benchmarking";"Tariff Comparison 2",#N/A,FALSE,"Benchmarking";"Tariff Comparison 3",#N/A,FALSE,"Benchmarking"}</definedName>
    <definedName name="sas" localSheetId="17" hidden="1">{"Tariff Comparison",#N/A,FALSE,"Benchmarking";"Tariff Comparison 2",#N/A,FALSE,"Benchmarking";"Tariff Comparison 3",#N/A,FALSE,"Benchmarking"}</definedName>
    <definedName name="sas" localSheetId="22" hidden="1">{"Tariff Comparison",#N/A,FALSE,"Benchmarking";"Tariff Comparison 2",#N/A,FALSE,"Benchmarking";"Tariff Comparison 3",#N/A,FALSE,"Benchmarking"}</definedName>
    <definedName name="sas" localSheetId="10" hidden="1">{"Tariff Comparison",#N/A,FALSE,"Benchmarking";"Tariff Comparison 2",#N/A,FALSE,"Benchmarking";"Tariff Comparison 3",#N/A,FALSE,"Benchmarking"}</definedName>
    <definedName name="sas" localSheetId="30" hidden="1">{"Tariff Comparison",#N/A,FALSE,"Benchmarking";"Tariff Comparison 2",#N/A,FALSE,"Benchmarking";"Tariff Comparison 3",#N/A,FALSE,"Benchmarking"}</definedName>
    <definedName name="sas" localSheetId="0" hidden="1">{"Tariff Comparison",#N/A,FALSE,"Benchmarking";"Tariff Comparison 2",#N/A,FALSE,"Benchmarking";"Tariff Comparison 3",#N/A,FALSE,"Benchmarking"}</definedName>
    <definedName name="sas" localSheetId="3" hidden="1">{"Tariff Comparison",#N/A,FALSE,"Benchmarking";"Tariff Comparison 2",#N/A,FALSE,"Benchmarking";"Tariff Comparison 3",#N/A,FALSE,"Benchmarking"}</definedName>
    <definedName name="sas" localSheetId="4" hidden="1">{"Tariff Comparison",#N/A,FALSE,"Benchmarking";"Tariff Comparison 2",#N/A,FALSE,"Benchmarking";"Tariff Comparison 3",#N/A,FALSE,"Benchmarking"}</definedName>
    <definedName name="sas" localSheetId="28" hidden="1">{"Tariff Comparison",#N/A,FALSE,"Benchmarking";"Tariff Comparison 2",#N/A,FALSE,"Benchmarking";"Tariff Comparison 3",#N/A,FALSE,"Benchmarking"}</definedName>
    <definedName name="sas" localSheetId="33" hidden="1">{"Tariff Comparison",#N/A,FALSE,"Benchmarking";"Tariff Comparison 2",#N/A,FALSE,"Benchmarking";"Tariff Comparison 3",#N/A,FALSE,"Benchmarking"}</definedName>
    <definedName name="sas" localSheetId="32" hidden="1">{"Tariff Comparison",#N/A,FALSE,"Benchmarking";"Tariff Comparison 2",#N/A,FALSE,"Benchmarking";"Tariff Comparison 3",#N/A,FALSE,"Benchmarking"}</definedName>
    <definedName name="sas" localSheetId="7" hidden="1">{"Tariff Comparison",#N/A,FALSE,"Benchmarking";"Tariff Comparison 2",#N/A,FALSE,"Benchmarking";"Tariff Comparison 3",#N/A,FALSE,"Benchmarking"}</definedName>
    <definedName name="sas" localSheetId="29" hidden="1">{"Tariff Comparison",#N/A,FALSE,"Benchmarking";"Tariff Comparison 2",#N/A,FALSE,"Benchmarking";"Tariff Comparison 3",#N/A,FALSE,"Benchmarking"}</definedName>
    <definedName name="sas" localSheetId="1" hidden="1">{"Tariff Comparison",#N/A,FALSE,"Benchmarking";"Tariff Comparison 2",#N/A,FALSE,"Benchmarking";"Tariff Comparison 3",#N/A,FALSE,"Benchmarking"}</definedName>
    <definedName name="sas" localSheetId="31" hidden="1">{"Tariff Comparison",#N/A,FALSE,"Benchmarking";"Tariff Comparison 2",#N/A,FALSE,"Benchmarking";"Tariff Comparison 3",#N/A,FALSE,"Benchmarking"}</definedName>
    <definedName name="sas" hidden="1">{"Tariff Comparison",#N/A,FALSE,"Benchmarking";"Tariff Comparison 2",#N/A,FALSE,"Benchmarking";"Tariff Comparison 3",#N/A,FALSE,"Benchmarking"}</definedName>
    <definedName name="sd" localSheetId="12" hidden="1">{#N/A,#N/A,FALSE,"CA";#N/A,#N/A,FALSE,"CN";#N/A,#N/A,FALSE,"Inv";#N/A,#N/A,FALSE,"Inv Acc";"Miguel_balance",#N/A,FALSE,"Bal";#N/A,#N/A,FALSE,"Plantilla";#N/A,#N/A,FALSE,"CA (2)";#N/A,#N/A,FALSE,"CN (2)"}</definedName>
    <definedName name="sd" localSheetId="18" hidden="1">{#N/A,#N/A,FALSE,"CA";#N/A,#N/A,FALSE,"CN";#N/A,#N/A,FALSE,"Inv";#N/A,#N/A,FALSE,"Inv Acc";"Miguel_balance",#N/A,FALSE,"Bal";#N/A,#N/A,FALSE,"Plantilla";#N/A,#N/A,FALSE,"CA (2)";#N/A,#N/A,FALSE,"CN (2)"}</definedName>
    <definedName name="sd" localSheetId="19" hidden="1">{#N/A,#N/A,FALSE,"CA";#N/A,#N/A,FALSE,"CN";#N/A,#N/A,FALSE,"Inv";#N/A,#N/A,FALSE,"Inv Acc";"Miguel_balance",#N/A,FALSE,"Bal";#N/A,#N/A,FALSE,"Plantilla";#N/A,#N/A,FALSE,"CA (2)";#N/A,#N/A,FALSE,"CN (2)"}</definedName>
    <definedName name="sd" localSheetId="17" hidden="1">{#N/A,#N/A,FALSE,"CA";#N/A,#N/A,FALSE,"CN";#N/A,#N/A,FALSE,"Inv";#N/A,#N/A,FALSE,"Inv Acc";"Miguel_balance",#N/A,FALSE,"Bal";#N/A,#N/A,FALSE,"Plantilla";#N/A,#N/A,FALSE,"CA (2)";#N/A,#N/A,FALSE,"CN (2)"}</definedName>
    <definedName name="sd" localSheetId="22" hidden="1">{#N/A,#N/A,FALSE,"CA";#N/A,#N/A,FALSE,"CN";#N/A,#N/A,FALSE,"Inv";#N/A,#N/A,FALSE,"Inv Acc";"Miguel_balance",#N/A,FALSE,"Bal";#N/A,#N/A,FALSE,"Plantilla";#N/A,#N/A,FALSE,"CA (2)";#N/A,#N/A,FALSE,"CN (2)"}</definedName>
    <definedName name="sd" localSheetId="10" hidden="1">{#N/A,#N/A,FALSE,"CA";#N/A,#N/A,FALSE,"CN";#N/A,#N/A,FALSE,"Inv";#N/A,#N/A,FALSE,"Inv Acc";"Miguel_balance",#N/A,FALSE,"Bal";#N/A,#N/A,FALSE,"Plantilla";#N/A,#N/A,FALSE,"CA (2)";#N/A,#N/A,FALSE,"CN (2)"}</definedName>
    <definedName name="sd" localSheetId="30" hidden="1">{#N/A,#N/A,FALSE,"CA";#N/A,#N/A,FALSE,"CN";#N/A,#N/A,FALSE,"Inv";#N/A,#N/A,FALSE,"Inv Acc";"Miguel_balance",#N/A,FALSE,"Bal";#N/A,#N/A,FALSE,"Plantilla";#N/A,#N/A,FALSE,"CA (2)";#N/A,#N/A,FALSE,"CN (2)"}</definedName>
    <definedName name="sd" localSheetId="0" hidden="1">{#N/A,#N/A,FALSE,"CA";#N/A,#N/A,FALSE,"CN";#N/A,#N/A,FALSE,"Inv";#N/A,#N/A,FALSE,"Inv Acc";"Miguel_balance",#N/A,FALSE,"Bal";#N/A,#N/A,FALSE,"Plantilla";#N/A,#N/A,FALSE,"CA (2)";#N/A,#N/A,FALSE,"CN (2)"}</definedName>
    <definedName name="sd" localSheetId="3" hidden="1">{#N/A,#N/A,FALSE,"CA";#N/A,#N/A,FALSE,"CN";#N/A,#N/A,FALSE,"Inv";#N/A,#N/A,FALSE,"Inv Acc";"Miguel_balance",#N/A,FALSE,"Bal";#N/A,#N/A,FALSE,"Plantilla";#N/A,#N/A,FALSE,"CA (2)";#N/A,#N/A,FALSE,"CN (2)"}</definedName>
    <definedName name="sd" localSheetId="4" hidden="1">{#N/A,#N/A,FALSE,"CA";#N/A,#N/A,FALSE,"CN";#N/A,#N/A,FALSE,"Inv";#N/A,#N/A,FALSE,"Inv Acc";"Miguel_balance",#N/A,FALSE,"Bal";#N/A,#N/A,FALSE,"Plantilla";#N/A,#N/A,FALSE,"CA (2)";#N/A,#N/A,FALSE,"CN (2)"}</definedName>
    <definedName name="sd" localSheetId="28" hidden="1">{#N/A,#N/A,FALSE,"CA";#N/A,#N/A,FALSE,"CN";#N/A,#N/A,FALSE,"Inv";#N/A,#N/A,FALSE,"Inv Acc";"Miguel_balance",#N/A,FALSE,"Bal";#N/A,#N/A,FALSE,"Plantilla";#N/A,#N/A,FALSE,"CA (2)";#N/A,#N/A,FALSE,"CN (2)"}</definedName>
    <definedName name="sd" localSheetId="33" hidden="1">{#N/A,#N/A,FALSE,"CA";#N/A,#N/A,FALSE,"CN";#N/A,#N/A,FALSE,"Inv";#N/A,#N/A,FALSE,"Inv Acc";"Miguel_balance",#N/A,FALSE,"Bal";#N/A,#N/A,FALSE,"Plantilla";#N/A,#N/A,FALSE,"CA (2)";#N/A,#N/A,FALSE,"CN (2)"}</definedName>
    <definedName name="sd" localSheetId="32" hidden="1">{#N/A,#N/A,FALSE,"CA";#N/A,#N/A,FALSE,"CN";#N/A,#N/A,FALSE,"Inv";#N/A,#N/A,FALSE,"Inv Acc";"Miguel_balance",#N/A,FALSE,"Bal";#N/A,#N/A,FALSE,"Plantilla";#N/A,#N/A,FALSE,"CA (2)";#N/A,#N/A,FALSE,"CN (2)"}</definedName>
    <definedName name="sd" localSheetId="7" hidden="1">{#N/A,#N/A,FALSE,"CA";#N/A,#N/A,FALSE,"CN";#N/A,#N/A,FALSE,"Inv";#N/A,#N/A,FALSE,"Inv Acc";"Miguel_balance",#N/A,FALSE,"Bal";#N/A,#N/A,FALSE,"Plantilla";#N/A,#N/A,FALSE,"CA (2)";#N/A,#N/A,FALSE,"CN (2)"}</definedName>
    <definedName name="sd" localSheetId="29" hidden="1">{#N/A,#N/A,FALSE,"CA";#N/A,#N/A,FALSE,"CN";#N/A,#N/A,FALSE,"Inv";#N/A,#N/A,FALSE,"Inv Acc";"Miguel_balance",#N/A,FALSE,"Bal";#N/A,#N/A,FALSE,"Plantilla";#N/A,#N/A,FALSE,"CA (2)";#N/A,#N/A,FALSE,"CN (2)"}</definedName>
    <definedName name="sd" localSheetId="1" hidden="1">{#N/A,#N/A,FALSE,"CA";#N/A,#N/A,FALSE,"CN";#N/A,#N/A,FALSE,"Inv";#N/A,#N/A,FALSE,"Inv Acc";"Miguel_balance",#N/A,FALSE,"Bal";#N/A,#N/A,FALSE,"Plantilla";#N/A,#N/A,FALSE,"CA (2)";#N/A,#N/A,FALSE,"CN (2)"}</definedName>
    <definedName name="sd" localSheetId="31" hidden="1">{#N/A,#N/A,FALSE,"CA";#N/A,#N/A,FALSE,"CN";#N/A,#N/A,FALSE,"Inv";#N/A,#N/A,FALSE,"Inv Acc";"Miguel_balance",#N/A,FALSE,"Bal";#N/A,#N/A,FALSE,"Plantilla";#N/A,#N/A,FALSE,"CA (2)";#N/A,#N/A,FALSE,"CN (2)"}</definedName>
    <definedName name="sd" hidden="1">{#N/A,#N/A,FALSE,"CA";#N/A,#N/A,FALSE,"CN";#N/A,#N/A,FALSE,"Inv";#N/A,#N/A,FALSE,"Inv Acc";"Miguel_balance",#N/A,FALSE,"Bal";#N/A,#N/A,FALSE,"Plantilla";#N/A,#N/A,FALSE,"CA (2)";#N/A,#N/A,FALSE,"CN (2)"}</definedName>
    <definedName name="sdfaslk"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sdfaslk" hidden="1">{TRUE,TRUE,-1.25,-15.5,604.5,369,FALSE,FALSE,TRUE,TRUE,0,1,83,1,38,4,5,4,TRUE,TRUE,3,TRUE,1,TRUE,75,"Swvu.inputs._.raw._.data.","ACwvu.inputs._.raw._.data.",#N/A,FALSE,FALSE,0.5,0.5,0.5,0.5,2,"&amp;F","&amp;A&amp;RPage &amp;P",FALSE,FALSE,FALSE,FALSE,1,60,#N/A,#N/A,"=R1C61:R53C89","=C1:C5",#N/A,#N/A,FALSE,FALSE,FALSE,1,600,600,FALSE,FALSE,TRUE,TRUE,TRUE}</definedName>
    <definedName name="se" localSheetId="12" hidden="1">{#N/A,#N/A,FALSE,"A&amp;E";#N/A,#N/A,FALSE,"HighTop";#N/A,#N/A,FALSE,"JG";#N/A,#N/A,FALSE,"RI";#N/A,#N/A,FALSE,"woHT";#N/A,#N/A,FALSE,"woHT&amp;JG"}</definedName>
    <definedName name="se" localSheetId="18" hidden="1">{#N/A,#N/A,FALSE,"A&amp;E";#N/A,#N/A,FALSE,"HighTop";#N/A,#N/A,FALSE,"JG";#N/A,#N/A,FALSE,"RI";#N/A,#N/A,FALSE,"woHT";#N/A,#N/A,FALSE,"woHT&amp;JG"}</definedName>
    <definedName name="se" localSheetId="19" hidden="1">{#N/A,#N/A,FALSE,"A&amp;E";#N/A,#N/A,FALSE,"HighTop";#N/A,#N/A,FALSE,"JG";#N/A,#N/A,FALSE,"RI";#N/A,#N/A,FALSE,"woHT";#N/A,#N/A,FALSE,"woHT&amp;JG"}</definedName>
    <definedName name="se" localSheetId="17" hidden="1">{#N/A,#N/A,FALSE,"A&amp;E";#N/A,#N/A,FALSE,"HighTop";#N/A,#N/A,FALSE,"JG";#N/A,#N/A,FALSE,"RI";#N/A,#N/A,FALSE,"woHT";#N/A,#N/A,FALSE,"woHT&amp;JG"}</definedName>
    <definedName name="se" localSheetId="22" hidden="1">{#N/A,#N/A,FALSE,"A&amp;E";#N/A,#N/A,FALSE,"HighTop";#N/A,#N/A,FALSE,"JG";#N/A,#N/A,FALSE,"RI";#N/A,#N/A,FALSE,"woHT";#N/A,#N/A,FALSE,"woHT&amp;JG"}</definedName>
    <definedName name="se" localSheetId="10" hidden="1">{#N/A,#N/A,FALSE,"A&amp;E";#N/A,#N/A,FALSE,"HighTop";#N/A,#N/A,FALSE,"JG";#N/A,#N/A,FALSE,"RI";#N/A,#N/A,FALSE,"woHT";#N/A,#N/A,FALSE,"woHT&amp;JG"}</definedName>
    <definedName name="se" localSheetId="30" hidden="1">{#N/A,#N/A,FALSE,"A&amp;E";#N/A,#N/A,FALSE,"HighTop";#N/A,#N/A,FALSE,"JG";#N/A,#N/A,FALSE,"RI";#N/A,#N/A,FALSE,"woHT";#N/A,#N/A,FALSE,"woHT&amp;JG"}</definedName>
    <definedName name="se" localSheetId="0" hidden="1">{#N/A,#N/A,FALSE,"A&amp;E";#N/A,#N/A,FALSE,"HighTop";#N/A,#N/A,FALSE,"JG";#N/A,#N/A,FALSE,"RI";#N/A,#N/A,FALSE,"woHT";#N/A,#N/A,FALSE,"woHT&amp;JG"}</definedName>
    <definedName name="se" localSheetId="3" hidden="1">{#N/A,#N/A,FALSE,"A&amp;E";#N/A,#N/A,FALSE,"HighTop";#N/A,#N/A,FALSE,"JG";#N/A,#N/A,FALSE,"RI";#N/A,#N/A,FALSE,"woHT";#N/A,#N/A,FALSE,"woHT&amp;JG"}</definedName>
    <definedName name="se" localSheetId="4" hidden="1">{#N/A,#N/A,FALSE,"A&amp;E";#N/A,#N/A,FALSE,"HighTop";#N/A,#N/A,FALSE,"JG";#N/A,#N/A,FALSE,"RI";#N/A,#N/A,FALSE,"woHT";#N/A,#N/A,FALSE,"woHT&amp;JG"}</definedName>
    <definedName name="se" localSheetId="28" hidden="1">{#N/A,#N/A,FALSE,"A&amp;E";#N/A,#N/A,FALSE,"HighTop";#N/A,#N/A,FALSE,"JG";#N/A,#N/A,FALSE,"RI";#N/A,#N/A,FALSE,"woHT";#N/A,#N/A,FALSE,"woHT&amp;JG"}</definedName>
    <definedName name="se" localSheetId="33" hidden="1">{#N/A,#N/A,FALSE,"A&amp;E";#N/A,#N/A,FALSE,"HighTop";#N/A,#N/A,FALSE,"JG";#N/A,#N/A,FALSE,"RI";#N/A,#N/A,FALSE,"woHT";#N/A,#N/A,FALSE,"woHT&amp;JG"}</definedName>
    <definedName name="se" localSheetId="32" hidden="1">{#N/A,#N/A,FALSE,"A&amp;E";#N/A,#N/A,FALSE,"HighTop";#N/A,#N/A,FALSE,"JG";#N/A,#N/A,FALSE,"RI";#N/A,#N/A,FALSE,"woHT";#N/A,#N/A,FALSE,"woHT&amp;JG"}</definedName>
    <definedName name="se" localSheetId="7" hidden="1">{#N/A,#N/A,FALSE,"A&amp;E";#N/A,#N/A,FALSE,"HighTop";#N/A,#N/A,FALSE,"JG";#N/A,#N/A,FALSE,"RI";#N/A,#N/A,FALSE,"woHT";#N/A,#N/A,FALSE,"woHT&amp;JG"}</definedName>
    <definedName name="se" localSheetId="29" hidden="1">{#N/A,#N/A,FALSE,"A&amp;E";#N/A,#N/A,FALSE,"HighTop";#N/A,#N/A,FALSE,"JG";#N/A,#N/A,FALSE,"RI";#N/A,#N/A,FALSE,"woHT";#N/A,#N/A,FALSE,"woHT&amp;JG"}</definedName>
    <definedName name="se" localSheetId="1" hidden="1">{#N/A,#N/A,FALSE,"A&amp;E";#N/A,#N/A,FALSE,"HighTop";#N/A,#N/A,FALSE,"JG";#N/A,#N/A,FALSE,"RI";#N/A,#N/A,FALSE,"woHT";#N/A,#N/A,FALSE,"woHT&amp;JG"}</definedName>
    <definedName name="se" localSheetId="31" hidden="1">{#N/A,#N/A,FALSE,"A&amp;E";#N/A,#N/A,FALSE,"HighTop";#N/A,#N/A,FALSE,"JG";#N/A,#N/A,FALSE,"RI";#N/A,#N/A,FALSE,"woHT";#N/A,#N/A,FALSE,"woHT&amp;JG"}</definedName>
    <definedName name="se" hidden="1">{#N/A,#N/A,FALSE,"A&amp;E";#N/A,#N/A,FALSE,"HighTop";#N/A,#N/A,FALSE,"JG";#N/A,#N/A,FALSE,"RI";#N/A,#N/A,FALSE,"woHT";#N/A,#N/A,FALSE,"woHT&amp;JG"}</definedName>
    <definedName name="sencount" hidden="1">1</definedName>
    <definedName name="si"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i"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solver_lin" hidden="1">0</definedName>
    <definedName name="spo"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po"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st" localSheetId="12" hidden="1">{"IS",#N/A,FALSE,"IS";"RPTIS",#N/A,FALSE,"RPTIS";"STATS",#N/A,FALSE,"STATS";"BS",#N/A,FALSE,"BS"}</definedName>
    <definedName name="st" localSheetId="18" hidden="1">{"IS",#N/A,FALSE,"IS";"RPTIS",#N/A,FALSE,"RPTIS";"STATS",#N/A,FALSE,"STATS";"BS",#N/A,FALSE,"BS"}</definedName>
    <definedName name="st" localSheetId="19" hidden="1">{"IS",#N/A,FALSE,"IS";"RPTIS",#N/A,FALSE,"RPTIS";"STATS",#N/A,FALSE,"STATS";"BS",#N/A,FALSE,"BS"}</definedName>
    <definedName name="st" localSheetId="17" hidden="1">{"IS",#N/A,FALSE,"IS";"RPTIS",#N/A,FALSE,"RPTIS";"STATS",#N/A,FALSE,"STATS";"BS",#N/A,FALSE,"BS"}</definedName>
    <definedName name="st" localSheetId="22" hidden="1">{"IS",#N/A,FALSE,"IS";"RPTIS",#N/A,FALSE,"RPTIS";"STATS",#N/A,FALSE,"STATS";"BS",#N/A,FALSE,"BS"}</definedName>
    <definedName name="st" localSheetId="10" hidden="1">{"IS",#N/A,FALSE,"IS";"RPTIS",#N/A,FALSE,"RPTIS";"STATS",#N/A,FALSE,"STATS";"BS",#N/A,FALSE,"BS"}</definedName>
    <definedName name="st" localSheetId="30" hidden="1">{"IS",#N/A,FALSE,"IS";"RPTIS",#N/A,FALSE,"RPTIS";"STATS",#N/A,FALSE,"STATS";"BS",#N/A,FALSE,"BS"}</definedName>
    <definedName name="st" localSheetId="0" hidden="1">{"IS",#N/A,FALSE,"IS";"RPTIS",#N/A,FALSE,"RPTIS";"STATS",#N/A,FALSE,"STATS";"BS",#N/A,FALSE,"BS"}</definedName>
    <definedName name="st" localSheetId="3" hidden="1">{"IS",#N/A,FALSE,"IS";"RPTIS",#N/A,FALSE,"RPTIS";"STATS",#N/A,FALSE,"STATS";"BS",#N/A,FALSE,"BS"}</definedName>
    <definedName name="st" localSheetId="4" hidden="1">{"IS",#N/A,FALSE,"IS";"RPTIS",#N/A,FALSE,"RPTIS";"STATS",#N/A,FALSE,"STATS";"BS",#N/A,FALSE,"BS"}</definedName>
    <definedName name="st" localSheetId="28" hidden="1">{"IS",#N/A,FALSE,"IS";"RPTIS",#N/A,FALSE,"RPTIS";"STATS",#N/A,FALSE,"STATS";"BS",#N/A,FALSE,"BS"}</definedName>
    <definedName name="st" localSheetId="33" hidden="1">{"IS",#N/A,FALSE,"IS";"RPTIS",#N/A,FALSE,"RPTIS";"STATS",#N/A,FALSE,"STATS";"BS",#N/A,FALSE,"BS"}</definedName>
    <definedName name="st" localSheetId="32" hidden="1">{"IS",#N/A,FALSE,"IS";"RPTIS",#N/A,FALSE,"RPTIS";"STATS",#N/A,FALSE,"STATS";"BS",#N/A,FALSE,"BS"}</definedName>
    <definedName name="st" localSheetId="7" hidden="1">{"IS",#N/A,FALSE,"IS";"RPTIS",#N/A,FALSE,"RPTIS";"STATS",#N/A,FALSE,"STATS";"BS",#N/A,FALSE,"BS"}</definedName>
    <definedName name="st" localSheetId="29" hidden="1">{"IS",#N/A,FALSE,"IS";"RPTIS",#N/A,FALSE,"RPTIS";"STATS",#N/A,FALSE,"STATS";"BS",#N/A,FALSE,"BS"}</definedName>
    <definedName name="st" localSheetId="1" hidden="1">{"IS",#N/A,FALSE,"IS";"RPTIS",#N/A,FALSE,"RPTIS";"STATS",#N/A,FALSE,"STATS";"BS",#N/A,FALSE,"BS"}</definedName>
    <definedName name="st" localSheetId="31" hidden="1">{"IS",#N/A,FALSE,"IS";"RPTIS",#N/A,FALSE,"RPTIS";"STATS",#N/A,FALSE,"STATS";"BS",#N/A,FALSE,"BS"}</definedName>
    <definedName name="st" hidden="1">{"IS",#N/A,FALSE,"IS";"RPTIS",#N/A,FALSE,"RPTIS";"STATS",#N/A,FALSE,"STATS";"BS",#N/A,FALSE,"BS"}</definedName>
    <definedName name="str" localSheetId="12" hidden="1">{"summary1",#N/A,TRUE,"Comps";"summary2",#N/A,TRUE,"Comps";"summary3",#N/A,TRUE,"Comps"}</definedName>
    <definedName name="str" localSheetId="18" hidden="1">{"summary1",#N/A,TRUE,"Comps";"summary2",#N/A,TRUE,"Comps";"summary3",#N/A,TRUE,"Comps"}</definedName>
    <definedName name="str" localSheetId="19" hidden="1">{"summary1",#N/A,TRUE,"Comps";"summary2",#N/A,TRUE,"Comps";"summary3",#N/A,TRUE,"Comps"}</definedName>
    <definedName name="str" localSheetId="17" hidden="1">{"summary1",#N/A,TRUE,"Comps";"summary2",#N/A,TRUE,"Comps";"summary3",#N/A,TRUE,"Comps"}</definedName>
    <definedName name="str" localSheetId="22" hidden="1">{"summary1",#N/A,TRUE,"Comps";"summary2",#N/A,TRUE,"Comps";"summary3",#N/A,TRUE,"Comps"}</definedName>
    <definedName name="str" localSheetId="10" hidden="1">{"summary1",#N/A,TRUE,"Comps";"summary2",#N/A,TRUE,"Comps";"summary3",#N/A,TRUE,"Comps"}</definedName>
    <definedName name="str" localSheetId="30" hidden="1">{"summary1",#N/A,TRUE,"Comps";"summary2",#N/A,TRUE,"Comps";"summary3",#N/A,TRUE,"Comps"}</definedName>
    <definedName name="str" localSheetId="0" hidden="1">{"summary1",#N/A,TRUE,"Comps";"summary2",#N/A,TRUE,"Comps";"summary3",#N/A,TRUE,"Comps"}</definedName>
    <definedName name="str" localSheetId="3" hidden="1">{"summary1",#N/A,TRUE,"Comps";"summary2",#N/A,TRUE,"Comps";"summary3",#N/A,TRUE,"Comps"}</definedName>
    <definedName name="str" localSheetId="4" hidden="1">{"summary1",#N/A,TRUE,"Comps";"summary2",#N/A,TRUE,"Comps";"summary3",#N/A,TRUE,"Comps"}</definedName>
    <definedName name="str" localSheetId="28" hidden="1">{"summary1",#N/A,TRUE,"Comps";"summary2",#N/A,TRUE,"Comps";"summary3",#N/A,TRUE,"Comps"}</definedName>
    <definedName name="str" localSheetId="33" hidden="1">{"summary1",#N/A,TRUE,"Comps";"summary2",#N/A,TRUE,"Comps";"summary3",#N/A,TRUE,"Comps"}</definedName>
    <definedName name="str" localSheetId="32" hidden="1">{"summary1",#N/A,TRUE,"Comps";"summary2",#N/A,TRUE,"Comps";"summary3",#N/A,TRUE,"Comps"}</definedName>
    <definedName name="str" localSheetId="7" hidden="1">{"summary1",#N/A,TRUE,"Comps";"summary2",#N/A,TRUE,"Comps";"summary3",#N/A,TRUE,"Comps"}</definedName>
    <definedName name="str" localSheetId="29" hidden="1">{"summary1",#N/A,TRUE,"Comps";"summary2",#N/A,TRUE,"Comps";"summary3",#N/A,TRUE,"Comps"}</definedName>
    <definedName name="str" localSheetId="1" hidden="1">{"summary1",#N/A,TRUE,"Comps";"summary2",#N/A,TRUE,"Comps";"summary3",#N/A,TRUE,"Comps"}</definedName>
    <definedName name="str" localSheetId="31" hidden="1">{"summary1",#N/A,TRUE,"Comps";"summary2",#N/A,TRUE,"Comps";"summary3",#N/A,TRUE,"Comps"}</definedName>
    <definedName name="str" hidden="1">{"summary1",#N/A,TRUE,"Comps";"summary2",#N/A,TRUE,"Comps";"summary3",#N/A,TRUE,"Comps"}</definedName>
    <definedName name="Stub" hidden="1">#REF!</definedName>
    <definedName name="su"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u"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sw" localSheetId="12" hidden="1">{"test2",#N/A,TRUE,"Prices"}</definedName>
    <definedName name="sw" localSheetId="18" hidden="1">{"test2",#N/A,TRUE,"Prices"}</definedName>
    <definedName name="sw" localSheetId="19" hidden="1">{"test2",#N/A,TRUE,"Prices"}</definedName>
    <definedName name="sw" localSheetId="17" hidden="1">{"test2",#N/A,TRUE,"Prices"}</definedName>
    <definedName name="sw" localSheetId="22" hidden="1">{"test2",#N/A,TRUE,"Prices"}</definedName>
    <definedName name="sw" localSheetId="10" hidden="1">{"test2",#N/A,TRUE,"Prices"}</definedName>
    <definedName name="sw" localSheetId="30" hidden="1">{"test2",#N/A,TRUE,"Prices"}</definedName>
    <definedName name="sw" localSheetId="0" hidden="1">{"test2",#N/A,TRUE,"Prices"}</definedName>
    <definedName name="sw" localSheetId="3" hidden="1">{"test2",#N/A,TRUE,"Prices"}</definedName>
    <definedName name="sw" localSheetId="4" hidden="1">{"test2",#N/A,TRUE,"Prices"}</definedName>
    <definedName name="sw" localSheetId="28" hidden="1">{"test2",#N/A,TRUE,"Prices"}</definedName>
    <definedName name="sw" localSheetId="33" hidden="1">{"test2",#N/A,TRUE,"Prices"}</definedName>
    <definedName name="sw" localSheetId="32" hidden="1">{"test2",#N/A,TRUE,"Prices"}</definedName>
    <definedName name="sw" localSheetId="7" hidden="1">{"test2",#N/A,TRUE,"Prices"}</definedName>
    <definedName name="sw" localSheetId="29" hidden="1">{"test2",#N/A,TRUE,"Prices"}</definedName>
    <definedName name="sw" localSheetId="1" hidden="1">{"test2",#N/A,TRUE,"Prices"}</definedName>
    <definedName name="sw" localSheetId="31" hidden="1">{"test2",#N/A,TRUE,"Prices"}</definedName>
    <definedName name="sw" hidden="1">{"test2",#N/A,TRUE,"Prices"}</definedName>
    <definedName name="sy"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sy"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sy" hidden="1">{TRUE,TRUE,-1.25,-15.5,604.5,369,FALSE,FALSE,TRUE,TRUE,0,1,83,1,38,4,5,4,TRUE,TRUE,3,TRUE,1,TRUE,75,"Swvu.inputs._.raw._.data.","ACwvu.inputs._.raw._.data.",#N/A,FALSE,FALSE,0.5,0.5,0.5,0.5,2,"&amp;F","&amp;A&amp;RPage &amp;P",FALSE,FALSE,FALSE,FALSE,1,60,#N/A,#N/A,"=R1C61:R53C89","=C1:C5",#N/A,#N/A,FALSE,FALSE,FALSE,1,600,600,FALSE,FALSE,TRUE,TRUE,TRUE}</definedName>
    <definedName name="TOTAL_IN" localSheetId="12" hidden="1">{"Informes",#N/A,FALSE,"CA";"Informes",#N/A,FALSE,"CN";"Informes",#N/A,FALSE,"INVERSIONES";"Informes",#N/A,FALSE,"CN Oficial";"Informes",#N/A,FALSE,"CA Oficial";"Informes",#N/A,FALSE,"Res Datos Areas"}</definedName>
    <definedName name="TOTAL_IN" localSheetId="18" hidden="1">{"Informes",#N/A,FALSE,"CA";"Informes",#N/A,FALSE,"CN";"Informes",#N/A,FALSE,"INVERSIONES";"Informes",#N/A,FALSE,"CN Oficial";"Informes",#N/A,FALSE,"CA Oficial";"Informes",#N/A,FALSE,"Res Datos Areas"}</definedName>
    <definedName name="TOTAL_IN" localSheetId="19" hidden="1">{"Informes",#N/A,FALSE,"CA";"Informes",#N/A,FALSE,"CN";"Informes",#N/A,FALSE,"INVERSIONES";"Informes",#N/A,FALSE,"CN Oficial";"Informes",#N/A,FALSE,"CA Oficial";"Informes",#N/A,FALSE,"Res Datos Areas"}</definedName>
    <definedName name="TOTAL_IN" localSheetId="17" hidden="1">{"Informes",#N/A,FALSE,"CA";"Informes",#N/A,FALSE,"CN";"Informes",#N/A,FALSE,"INVERSIONES";"Informes",#N/A,FALSE,"CN Oficial";"Informes",#N/A,FALSE,"CA Oficial";"Informes",#N/A,FALSE,"Res Datos Areas"}</definedName>
    <definedName name="TOTAL_IN" localSheetId="22" hidden="1">{"Informes",#N/A,FALSE,"CA";"Informes",#N/A,FALSE,"CN";"Informes",#N/A,FALSE,"INVERSIONES";"Informes",#N/A,FALSE,"CN Oficial";"Informes",#N/A,FALSE,"CA Oficial";"Informes",#N/A,FALSE,"Res Datos Areas"}</definedName>
    <definedName name="TOTAL_IN" localSheetId="10" hidden="1">{"Informes",#N/A,FALSE,"CA";"Informes",#N/A,FALSE,"CN";"Informes",#N/A,FALSE,"INVERSIONES";"Informes",#N/A,FALSE,"CN Oficial";"Informes",#N/A,FALSE,"CA Oficial";"Informes",#N/A,FALSE,"Res Datos Areas"}</definedName>
    <definedName name="TOTAL_IN" localSheetId="30" hidden="1">{"Informes",#N/A,FALSE,"CA";"Informes",#N/A,FALSE,"CN";"Informes",#N/A,FALSE,"INVERSIONES";"Informes",#N/A,FALSE,"CN Oficial";"Informes",#N/A,FALSE,"CA Oficial";"Informes",#N/A,FALSE,"Res Datos Areas"}</definedName>
    <definedName name="TOTAL_IN" localSheetId="0" hidden="1">{"Informes",#N/A,FALSE,"CA";"Informes",#N/A,FALSE,"CN";"Informes",#N/A,FALSE,"INVERSIONES";"Informes",#N/A,FALSE,"CN Oficial";"Informes",#N/A,FALSE,"CA Oficial";"Informes",#N/A,FALSE,"Res Datos Areas"}</definedName>
    <definedName name="TOTAL_IN" localSheetId="3" hidden="1">{"Informes",#N/A,FALSE,"CA";"Informes",#N/A,FALSE,"CN";"Informes",#N/A,FALSE,"INVERSIONES";"Informes",#N/A,FALSE,"CN Oficial";"Informes",#N/A,FALSE,"CA Oficial";"Informes",#N/A,FALSE,"Res Datos Areas"}</definedName>
    <definedName name="TOTAL_IN" localSheetId="4" hidden="1">{"Informes",#N/A,FALSE,"CA";"Informes",#N/A,FALSE,"CN";"Informes",#N/A,FALSE,"INVERSIONES";"Informes",#N/A,FALSE,"CN Oficial";"Informes",#N/A,FALSE,"CA Oficial";"Informes",#N/A,FALSE,"Res Datos Areas"}</definedName>
    <definedName name="TOTAL_IN" localSheetId="28" hidden="1">{"Informes",#N/A,FALSE,"CA";"Informes",#N/A,FALSE,"CN";"Informes",#N/A,FALSE,"INVERSIONES";"Informes",#N/A,FALSE,"CN Oficial";"Informes",#N/A,FALSE,"CA Oficial";"Informes",#N/A,FALSE,"Res Datos Areas"}</definedName>
    <definedName name="TOTAL_IN" localSheetId="33" hidden="1">{"Informes",#N/A,FALSE,"CA";"Informes",#N/A,FALSE,"CN";"Informes",#N/A,FALSE,"INVERSIONES";"Informes",#N/A,FALSE,"CN Oficial";"Informes",#N/A,FALSE,"CA Oficial";"Informes",#N/A,FALSE,"Res Datos Areas"}</definedName>
    <definedName name="TOTAL_IN" localSheetId="32" hidden="1">{"Informes",#N/A,FALSE,"CA";"Informes",#N/A,FALSE,"CN";"Informes",#N/A,FALSE,"INVERSIONES";"Informes",#N/A,FALSE,"CN Oficial";"Informes",#N/A,FALSE,"CA Oficial";"Informes",#N/A,FALSE,"Res Datos Areas"}</definedName>
    <definedName name="TOTAL_IN" localSheetId="7" hidden="1">{"Informes",#N/A,FALSE,"CA";"Informes",#N/A,FALSE,"CN";"Informes",#N/A,FALSE,"INVERSIONES";"Informes",#N/A,FALSE,"CN Oficial";"Informes",#N/A,FALSE,"CA Oficial";"Informes",#N/A,FALSE,"Res Datos Areas"}</definedName>
    <definedName name="TOTAL_IN" localSheetId="29" hidden="1">{"Informes",#N/A,FALSE,"CA";"Informes",#N/A,FALSE,"CN";"Informes",#N/A,FALSE,"INVERSIONES";"Informes",#N/A,FALSE,"CN Oficial";"Informes",#N/A,FALSE,"CA Oficial";"Informes",#N/A,FALSE,"Res Datos Areas"}</definedName>
    <definedName name="TOTAL_IN" localSheetId="1" hidden="1">{"Informes",#N/A,FALSE,"CA";"Informes",#N/A,FALSE,"CN";"Informes",#N/A,FALSE,"INVERSIONES";"Informes",#N/A,FALSE,"CN Oficial";"Informes",#N/A,FALSE,"CA Oficial";"Informes",#N/A,FALSE,"Res Datos Areas"}</definedName>
    <definedName name="TOTAL_IN" localSheetId="31" hidden="1">{"Informes",#N/A,FALSE,"CA";"Informes",#N/A,FALSE,"CN";"Informes",#N/A,FALSE,"INVERSIONES";"Informes",#N/A,FALSE,"CN Oficial";"Informes",#N/A,FALSE,"CA Oficial";"Informes",#N/A,FALSE,"Res Datos Areas"}</definedName>
    <definedName name="TOTAL_IN" hidden="1">{"Informes",#N/A,FALSE,"CA";"Informes",#N/A,FALSE,"CN";"Informes",#N/A,FALSE,"INVERSIONES";"Informes",#N/A,FALSE,"CN Oficial";"Informes",#N/A,FALSE,"CA Oficial";"Informes",#N/A,FALSE,"Res Datos Areas"}</definedName>
    <definedName name="TOTAL_INFORMES" localSheetId="12" hidden="1">{"Informes",#N/A,FALSE,"CA";"Informes",#N/A,FALSE,"CN";"Informes",#N/A,FALSE,"INVERSIONES";"Informes",#N/A,FALSE,"CN Oficial";"Informes",#N/A,FALSE,"CA Oficial";"Informes",#N/A,FALSE,"Res Datos Areas"}</definedName>
    <definedName name="TOTAL_INFORMES" localSheetId="18" hidden="1">{"Informes",#N/A,FALSE,"CA";"Informes",#N/A,FALSE,"CN";"Informes",#N/A,FALSE,"INVERSIONES";"Informes",#N/A,FALSE,"CN Oficial";"Informes",#N/A,FALSE,"CA Oficial";"Informes",#N/A,FALSE,"Res Datos Areas"}</definedName>
    <definedName name="TOTAL_INFORMES" localSheetId="19" hidden="1">{"Informes",#N/A,FALSE,"CA";"Informes",#N/A,FALSE,"CN";"Informes",#N/A,FALSE,"INVERSIONES";"Informes",#N/A,FALSE,"CN Oficial";"Informes",#N/A,FALSE,"CA Oficial";"Informes",#N/A,FALSE,"Res Datos Areas"}</definedName>
    <definedName name="TOTAL_INFORMES" localSheetId="17" hidden="1">{"Informes",#N/A,FALSE,"CA";"Informes",#N/A,FALSE,"CN";"Informes",#N/A,FALSE,"INVERSIONES";"Informes",#N/A,FALSE,"CN Oficial";"Informes",#N/A,FALSE,"CA Oficial";"Informes",#N/A,FALSE,"Res Datos Areas"}</definedName>
    <definedName name="TOTAL_INFORMES" localSheetId="22" hidden="1">{"Informes",#N/A,FALSE,"CA";"Informes",#N/A,FALSE,"CN";"Informes",#N/A,FALSE,"INVERSIONES";"Informes",#N/A,FALSE,"CN Oficial";"Informes",#N/A,FALSE,"CA Oficial";"Informes",#N/A,FALSE,"Res Datos Areas"}</definedName>
    <definedName name="TOTAL_INFORMES" localSheetId="10" hidden="1">{"Informes",#N/A,FALSE,"CA";"Informes",#N/A,FALSE,"CN";"Informes",#N/A,FALSE,"INVERSIONES";"Informes",#N/A,FALSE,"CN Oficial";"Informes",#N/A,FALSE,"CA Oficial";"Informes",#N/A,FALSE,"Res Datos Areas"}</definedName>
    <definedName name="TOTAL_INFORMES" localSheetId="30" hidden="1">{"Informes",#N/A,FALSE,"CA";"Informes",#N/A,FALSE,"CN";"Informes",#N/A,FALSE,"INVERSIONES";"Informes",#N/A,FALSE,"CN Oficial";"Informes",#N/A,FALSE,"CA Oficial";"Informes",#N/A,FALSE,"Res Datos Areas"}</definedName>
    <definedName name="TOTAL_INFORMES" localSheetId="0" hidden="1">{"Informes",#N/A,FALSE,"CA";"Informes",#N/A,FALSE,"CN";"Informes",#N/A,FALSE,"INVERSIONES";"Informes",#N/A,FALSE,"CN Oficial";"Informes",#N/A,FALSE,"CA Oficial";"Informes",#N/A,FALSE,"Res Datos Areas"}</definedName>
    <definedName name="TOTAL_INFORMES" localSheetId="3" hidden="1">{"Informes",#N/A,FALSE,"CA";"Informes",#N/A,FALSE,"CN";"Informes",#N/A,FALSE,"INVERSIONES";"Informes",#N/A,FALSE,"CN Oficial";"Informes",#N/A,FALSE,"CA Oficial";"Informes",#N/A,FALSE,"Res Datos Areas"}</definedName>
    <definedName name="TOTAL_INFORMES" localSheetId="4" hidden="1">{"Informes",#N/A,FALSE,"CA";"Informes",#N/A,FALSE,"CN";"Informes",#N/A,FALSE,"INVERSIONES";"Informes",#N/A,FALSE,"CN Oficial";"Informes",#N/A,FALSE,"CA Oficial";"Informes",#N/A,FALSE,"Res Datos Areas"}</definedName>
    <definedName name="TOTAL_INFORMES" localSheetId="28" hidden="1">{"Informes",#N/A,FALSE,"CA";"Informes",#N/A,FALSE,"CN";"Informes",#N/A,FALSE,"INVERSIONES";"Informes",#N/A,FALSE,"CN Oficial";"Informes",#N/A,FALSE,"CA Oficial";"Informes",#N/A,FALSE,"Res Datos Areas"}</definedName>
    <definedName name="TOTAL_INFORMES" localSheetId="33" hidden="1">{"Informes",#N/A,FALSE,"CA";"Informes",#N/A,FALSE,"CN";"Informes",#N/A,FALSE,"INVERSIONES";"Informes",#N/A,FALSE,"CN Oficial";"Informes",#N/A,FALSE,"CA Oficial";"Informes",#N/A,FALSE,"Res Datos Areas"}</definedName>
    <definedName name="TOTAL_INFORMES" localSheetId="32" hidden="1">{"Informes",#N/A,FALSE,"CA";"Informes",#N/A,FALSE,"CN";"Informes",#N/A,FALSE,"INVERSIONES";"Informes",#N/A,FALSE,"CN Oficial";"Informes",#N/A,FALSE,"CA Oficial";"Informes",#N/A,FALSE,"Res Datos Areas"}</definedName>
    <definedName name="TOTAL_INFORMES" localSheetId="7" hidden="1">{"Informes",#N/A,FALSE,"CA";"Informes",#N/A,FALSE,"CN";"Informes",#N/A,FALSE,"INVERSIONES";"Informes",#N/A,FALSE,"CN Oficial";"Informes",#N/A,FALSE,"CA Oficial";"Informes",#N/A,FALSE,"Res Datos Areas"}</definedName>
    <definedName name="TOTAL_INFORMES" localSheetId="29" hidden="1">{"Informes",#N/A,FALSE,"CA";"Informes",#N/A,FALSE,"CN";"Informes",#N/A,FALSE,"INVERSIONES";"Informes",#N/A,FALSE,"CN Oficial";"Informes",#N/A,FALSE,"CA Oficial";"Informes",#N/A,FALSE,"Res Datos Areas"}</definedName>
    <definedName name="TOTAL_INFORMES" localSheetId="1" hidden="1">{"Informes",#N/A,FALSE,"CA";"Informes",#N/A,FALSE,"CN";"Informes",#N/A,FALSE,"INVERSIONES";"Informes",#N/A,FALSE,"CN Oficial";"Informes",#N/A,FALSE,"CA Oficial";"Informes",#N/A,FALSE,"Res Datos Areas"}</definedName>
    <definedName name="TOTAL_INFORMES" localSheetId="31" hidden="1">{"Informes",#N/A,FALSE,"CA";"Informes",#N/A,FALSE,"CN";"Informes",#N/A,FALSE,"INVERSIONES";"Informes",#N/A,FALSE,"CN Oficial";"Informes",#N/A,FALSE,"CA Oficial";"Informes",#N/A,FALSE,"Res Datos Areas"}</definedName>
    <definedName name="TOTAL_INFORMES" hidden="1">{"Informes",#N/A,FALSE,"CA";"Informes",#N/A,FALSE,"CN";"Informes",#N/A,FALSE,"INVERSIONES";"Informes",#N/A,FALSE,"CN Oficial";"Informes",#N/A,FALSE,"CA Oficial";"Informes",#N/A,FALSE,"Res Datos Areas"}</definedName>
    <definedName name="ursula" localSheetId="1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8"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9"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7"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0"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4"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8"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3"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2"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7"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29"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1"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localSheetId="31" hidden="1">{"Side 1",#N/A,FALSE,"Hovedark";"Side 2",#N/A,FALSE,"Hovedark";"Cash Flow",#N/A,FALSE,"Hovedark";"Bagside DK",#N/A,FALSE,"Bagside";"Bidrag",#N/A,FALSE,"Bidrag";"Valuation",#N/A,FALSE,"Valuation";"Privatforbrug",#N/A,FALSE,"Macro";"Penetreing",#N/A,FALSE,"Oms. forv.";"Prod_Markeder",#N/A,FALSE,"Oms. forv.";"penetreing",#N/A,FALSE,"Penetrering"}</definedName>
    <definedName name="ursula" hidden="1">{"Side 1",#N/A,FALSE,"Hovedark";"Side 2",#N/A,FALSE,"Hovedark";"Cash Flow",#N/A,FALSE,"Hovedark";"Bagside DK",#N/A,FALSE,"Bagside";"Bidrag",#N/A,FALSE,"Bidrag";"Valuation",#N/A,FALSE,"Valuation";"Privatforbrug",#N/A,FALSE,"Macro";"Penetreing",#N/A,FALSE,"Oms. forv.";"Prod_Markeder",#N/A,FALSE,"Oms. forv.";"penetreing",#N/A,FALSE,"Penetrering"}</definedName>
    <definedName name="utt" localSheetId="12" hidden="1">{"ANAR",#N/A,FALSE,"Dist total";"MARGEN",#N/A,FALSE,"Dist total";"COMENTARIO",#N/A,FALSE,"Ficha CODICE";"CONSEJO",#N/A,FALSE,"Dist p0";"uno",#N/A,FALSE,"Dist total"}</definedName>
    <definedName name="utt" localSheetId="18" hidden="1">{"ANAR",#N/A,FALSE,"Dist total";"MARGEN",#N/A,FALSE,"Dist total";"COMENTARIO",#N/A,FALSE,"Ficha CODICE";"CONSEJO",#N/A,FALSE,"Dist p0";"uno",#N/A,FALSE,"Dist total"}</definedName>
    <definedName name="utt" localSheetId="19" hidden="1">{"ANAR",#N/A,FALSE,"Dist total";"MARGEN",#N/A,FALSE,"Dist total";"COMENTARIO",#N/A,FALSE,"Ficha CODICE";"CONSEJO",#N/A,FALSE,"Dist p0";"uno",#N/A,FALSE,"Dist total"}</definedName>
    <definedName name="utt" localSheetId="17" hidden="1">{"ANAR",#N/A,FALSE,"Dist total";"MARGEN",#N/A,FALSE,"Dist total";"COMENTARIO",#N/A,FALSE,"Ficha CODICE";"CONSEJO",#N/A,FALSE,"Dist p0";"uno",#N/A,FALSE,"Dist total"}</definedName>
    <definedName name="utt" localSheetId="22" hidden="1">{"ANAR",#N/A,FALSE,"Dist total";"MARGEN",#N/A,FALSE,"Dist total";"COMENTARIO",#N/A,FALSE,"Ficha CODICE";"CONSEJO",#N/A,FALSE,"Dist p0";"uno",#N/A,FALSE,"Dist total"}</definedName>
    <definedName name="utt" localSheetId="10" hidden="1">{"ANAR",#N/A,FALSE,"Dist total";"MARGEN",#N/A,FALSE,"Dist total";"COMENTARIO",#N/A,FALSE,"Ficha CODICE";"CONSEJO",#N/A,FALSE,"Dist p0";"uno",#N/A,FALSE,"Dist total"}</definedName>
    <definedName name="utt" localSheetId="30" hidden="1">{"ANAR",#N/A,FALSE,"Dist total";"MARGEN",#N/A,FALSE,"Dist total";"COMENTARIO",#N/A,FALSE,"Ficha CODICE";"CONSEJO",#N/A,FALSE,"Dist p0";"uno",#N/A,FALSE,"Dist total"}</definedName>
    <definedName name="utt" localSheetId="0" hidden="1">{"ANAR",#N/A,FALSE,"Dist total";"MARGEN",#N/A,FALSE,"Dist total";"COMENTARIO",#N/A,FALSE,"Ficha CODICE";"CONSEJO",#N/A,FALSE,"Dist p0";"uno",#N/A,FALSE,"Dist total"}</definedName>
    <definedName name="utt" localSheetId="3" hidden="1">{"ANAR",#N/A,FALSE,"Dist total";"MARGEN",#N/A,FALSE,"Dist total";"COMENTARIO",#N/A,FALSE,"Ficha CODICE";"CONSEJO",#N/A,FALSE,"Dist p0";"uno",#N/A,FALSE,"Dist total"}</definedName>
    <definedName name="utt" localSheetId="4" hidden="1">{"ANAR",#N/A,FALSE,"Dist total";"MARGEN",#N/A,FALSE,"Dist total";"COMENTARIO",#N/A,FALSE,"Ficha CODICE";"CONSEJO",#N/A,FALSE,"Dist p0";"uno",#N/A,FALSE,"Dist total"}</definedName>
    <definedName name="utt" localSheetId="28" hidden="1">{"ANAR",#N/A,FALSE,"Dist total";"MARGEN",#N/A,FALSE,"Dist total";"COMENTARIO",#N/A,FALSE,"Ficha CODICE";"CONSEJO",#N/A,FALSE,"Dist p0";"uno",#N/A,FALSE,"Dist total"}</definedName>
    <definedName name="utt" localSheetId="33" hidden="1">{"ANAR",#N/A,FALSE,"Dist total";"MARGEN",#N/A,FALSE,"Dist total";"COMENTARIO",#N/A,FALSE,"Ficha CODICE";"CONSEJO",#N/A,FALSE,"Dist p0";"uno",#N/A,FALSE,"Dist total"}</definedName>
    <definedName name="utt" localSheetId="32" hidden="1">{"ANAR",#N/A,FALSE,"Dist total";"MARGEN",#N/A,FALSE,"Dist total";"COMENTARIO",#N/A,FALSE,"Ficha CODICE";"CONSEJO",#N/A,FALSE,"Dist p0";"uno",#N/A,FALSE,"Dist total"}</definedName>
    <definedName name="utt" localSheetId="7" hidden="1">{"ANAR",#N/A,FALSE,"Dist total";"MARGEN",#N/A,FALSE,"Dist total";"COMENTARIO",#N/A,FALSE,"Ficha CODICE";"CONSEJO",#N/A,FALSE,"Dist p0";"uno",#N/A,FALSE,"Dist total"}</definedName>
    <definedName name="utt" localSheetId="29" hidden="1">{"ANAR",#N/A,FALSE,"Dist total";"MARGEN",#N/A,FALSE,"Dist total";"COMENTARIO",#N/A,FALSE,"Ficha CODICE";"CONSEJO",#N/A,FALSE,"Dist p0";"uno",#N/A,FALSE,"Dist total"}</definedName>
    <definedName name="utt" localSheetId="1" hidden="1">{"ANAR",#N/A,FALSE,"Dist total";"MARGEN",#N/A,FALSE,"Dist total";"COMENTARIO",#N/A,FALSE,"Ficha CODICE";"CONSEJO",#N/A,FALSE,"Dist p0";"uno",#N/A,FALSE,"Dist total"}</definedName>
    <definedName name="utt" localSheetId="31" hidden="1">{"ANAR",#N/A,FALSE,"Dist total";"MARGEN",#N/A,FALSE,"Dist total";"COMENTARIO",#N/A,FALSE,"Ficha CODICE";"CONSEJO",#N/A,FALSE,"Dist p0";"uno",#N/A,FALSE,"Dist total"}</definedName>
    <definedName name="utt" hidden="1">{"ANAR",#N/A,FALSE,"Dist total";"MARGEN",#N/A,FALSE,"Dist total";"COMENTARIO",#N/A,FALSE,"Ficha CODICE";"CONSEJO",#N/A,FALSE,"Dist p0";"uno",#N/A,FALSE,"Dist total"}</definedName>
    <definedName name="vall" localSheetId="12" hidden="1">{"mgmt forecast",#N/A,FALSE,"Mgmt Forecast";"dcf table",#N/A,FALSE,"Mgmt Forecast";"sensitivity",#N/A,FALSE,"Mgmt Forecast";"table inputs",#N/A,FALSE,"Mgmt Forecast";"calculations",#N/A,FALSE,"Mgmt Forecast"}</definedName>
    <definedName name="vall" localSheetId="18" hidden="1">{"mgmt forecast",#N/A,FALSE,"Mgmt Forecast";"dcf table",#N/A,FALSE,"Mgmt Forecast";"sensitivity",#N/A,FALSE,"Mgmt Forecast";"table inputs",#N/A,FALSE,"Mgmt Forecast";"calculations",#N/A,FALSE,"Mgmt Forecast"}</definedName>
    <definedName name="vall" localSheetId="19" hidden="1">{"mgmt forecast",#N/A,FALSE,"Mgmt Forecast";"dcf table",#N/A,FALSE,"Mgmt Forecast";"sensitivity",#N/A,FALSE,"Mgmt Forecast";"table inputs",#N/A,FALSE,"Mgmt Forecast";"calculations",#N/A,FALSE,"Mgmt Forecast"}</definedName>
    <definedName name="vall" localSheetId="17" hidden="1">{"mgmt forecast",#N/A,FALSE,"Mgmt Forecast";"dcf table",#N/A,FALSE,"Mgmt Forecast";"sensitivity",#N/A,FALSE,"Mgmt Forecast";"table inputs",#N/A,FALSE,"Mgmt Forecast";"calculations",#N/A,FALSE,"Mgmt Forecast"}</definedName>
    <definedName name="vall" localSheetId="22" hidden="1">{"mgmt forecast",#N/A,FALSE,"Mgmt Forecast";"dcf table",#N/A,FALSE,"Mgmt Forecast";"sensitivity",#N/A,FALSE,"Mgmt Forecast";"table inputs",#N/A,FALSE,"Mgmt Forecast";"calculations",#N/A,FALSE,"Mgmt Forecast"}</definedName>
    <definedName name="vall" localSheetId="10" hidden="1">{"mgmt forecast",#N/A,FALSE,"Mgmt Forecast";"dcf table",#N/A,FALSE,"Mgmt Forecast";"sensitivity",#N/A,FALSE,"Mgmt Forecast";"table inputs",#N/A,FALSE,"Mgmt Forecast";"calculations",#N/A,FALSE,"Mgmt Forecast"}</definedName>
    <definedName name="vall" localSheetId="30" hidden="1">{"mgmt forecast",#N/A,FALSE,"Mgmt Forecast";"dcf table",#N/A,FALSE,"Mgmt Forecast";"sensitivity",#N/A,FALSE,"Mgmt Forecast";"table inputs",#N/A,FALSE,"Mgmt Forecast";"calculations",#N/A,FALSE,"Mgmt Forecast"}</definedName>
    <definedName name="vall" localSheetId="0" hidden="1">{"mgmt forecast",#N/A,FALSE,"Mgmt Forecast";"dcf table",#N/A,FALSE,"Mgmt Forecast";"sensitivity",#N/A,FALSE,"Mgmt Forecast";"table inputs",#N/A,FALSE,"Mgmt Forecast";"calculations",#N/A,FALSE,"Mgmt Forecast"}</definedName>
    <definedName name="vall" localSheetId="3" hidden="1">{"mgmt forecast",#N/A,FALSE,"Mgmt Forecast";"dcf table",#N/A,FALSE,"Mgmt Forecast";"sensitivity",#N/A,FALSE,"Mgmt Forecast";"table inputs",#N/A,FALSE,"Mgmt Forecast";"calculations",#N/A,FALSE,"Mgmt Forecast"}</definedName>
    <definedName name="vall" localSheetId="4" hidden="1">{"mgmt forecast",#N/A,FALSE,"Mgmt Forecast";"dcf table",#N/A,FALSE,"Mgmt Forecast";"sensitivity",#N/A,FALSE,"Mgmt Forecast";"table inputs",#N/A,FALSE,"Mgmt Forecast";"calculations",#N/A,FALSE,"Mgmt Forecast"}</definedName>
    <definedName name="vall" localSheetId="28" hidden="1">{"mgmt forecast",#N/A,FALSE,"Mgmt Forecast";"dcf table",#N/A,FALSE,"Mgmt Forecast";"sensitivity",#N/A,FALSE,"Mgmt Forecast";"table inputs",#N/A,FALSE,"Mgmt Forecast";"calculations",#N/A,FALSE,"Mgmt Forecast"}</definedName>
    <definedName name="vall" localSheetId="33" hidden="1">{"mgmt forecast",#N/A,FALSE,"Mgmt Forecast";"dcf table",#N/A,FALSE,"Mgmt Forecast";"sensitivity",#N/A,FALSE,"Mgmt Forecast";"table inputs",#N/A,FALSE,"Mgmt Forecast";"calculations",#N/A,FALSE,"Mgmt Forecast"}</definedName>
    <definedName name="vall" localSheetId="32" hidden="1">{"mgmt forecast",#N/A,FALSE,"Mgmt Forecast";"dcf table",#N/A,FALSE,"Mgmt Forecast";"sensitivity",#N/A,FALSE,"Mgmt Forecast";"table inputs",#N/A,FALSE,"Mgmt Forecast";"calculations",#N/A,FALSE,"Mgmt Forecast"}</definedName>
    <definedName name="vall" localSheetId="7" hidden="1">{"mgmt forecast",#N/A,FALSE,"Mgmt Forecast";"dcf table",#N/A,FALSE,"Mgmt Forecast";"sensitivity",#N/A,FALSE,"Mgmt Forecast";"table inputs",#N/A,FALSE,"Mgmt Forecast";"calculations",#N/A,FALSE,"Mgmt Forecast"}</definedName>
    <definedName name="vall" localSheetId="29" hidden="1">{"mgmt forecast",#N/A,FALSE,"Mgmt Forecast";"dcf table",#N/A,FALSE,"Mgmt Forecast";"sensitivity",#N/A,FALSE,"Mgmt Forecast";"table inputs",#N/A,FALSE,"Mgmt Forecast";"calculations",#N/A,FALSE,"Mgmt Forecast"}</definedName>
    <definedName name="vall" localSheetId="1" hidden="1">{"mgmt forecast",#N/A,FALSE,"Mgmt Forecast";"dcf table",#N/A,FALSE,"Mgmt Forecast";"sensitivity",#N/A,FALSE,"Mgmt Forecast";"table inputs",#N/A,FALSE,"Mgmt Forecast";"calculations",#N/A,FALSE,"Mgmt Forecast"}</definedName>
    <definedName name="vall" localSheetId="31" hidden="1">{"mgmt forecast",#N/A,FALSE,"Mgmt Forecast";"dcf table",#N/A,FALSE,"Mgmt Forecast";"sensitivity",#N/A,FALSE,"Mgmt Forecast";"table inputs",#N/A,FALSE,"Mgmt Forecast";"calculations",#N/A,FALSE,"Mgmt Forecast"}</definedName>
    <definedName name="vall" hidden="1">{"mgmt forecast",#N/A,FALSE,"Mgmt Forecast";"dcf table",#N/A,FALSE,"Mgmt Forecast";"sensitivity",#N/A,FALSE,"Mgmt Forecast";"table inputs",#N/A,FALSE,"Mgmt Forecast";"calculations",#N/A,FALSE,"Mgmt Forecast"}</definedName>
    <definedName name="wrn.ALL." localSheetId="12" hidden="1">{#N/A,#N/A,FALSE,"DCF";#N/A,#N/A,FALSE,"WACC";#N/A,#N/A,FALSE,"Sales_EBIT";#N/A,#N/A,FALSE,"Capex_Depreciation";#N/A,#N/A,FALSE,"WC";#N/A,#N/A,FALSE,"Interest";#N/A,#N/A,FALSE,"Assumptions"}</definedName>
    <definedName name="wrn.ALL." localSheetId="18" hidden="1">{#N/A,#N/A,FALSE,"DCF";#N/A,#N/A,FALSE,"WACC";#N/A,#N/A,FALSE,"Sales_EBIT";#N/A,#N/A,FALSE,"Capex_Depreciation";#N/A,#N/A,FALSE,"WC";#N/A,#N/A,FALSE,"Interest";#N/A,#N/A,FALSE,"Assumptions"}</definedName>
    <definedName name="wrn.ALL." localSheetId="19" hidden="1">{#N/A,#N/A,FALSE,"DCF";#N/A,#N/A,FALSE,"WACC";#N/A,#N/A,FALSE,"Sales_EBIT";#N/A,#N/A,FALSE,"Capex_Depreciation";#N/A,#N/A,FALSE,"WC";#N/A,#N/A,FALSE,"Interest";#N/A,#N/A,FALSE,"Assumptions"}</definedName>
    <definedName name="wrn.ALL." localSheetId="17" hidden="1">{#N/A,#N/A,FALSE,"DCF";#N/A,#N/A,FALSE,"WACC";#N/A,#N/A,FALSE,"Sales_EBIT";#N/A,#N/A,FALSE,"Capex_Depreciation";#N/A,#N/A,FALSE,"WC";#N/A,#N/A,FALSE,"Interest";#N/A,#N/A,FALSE,"Assumptions"}</definedName>
    <definedName name="wrn.ALL." localSheetId="22" hidden="1">{#N/A,#N/A,FALSE,"DCF";#N/A,#N/A,FALSE,"WACC";#N/A,#N/A,FALSE,"Sales_EBIT";#N/A,#N/A,FALSE,"Capex_Depreciation";#N/A,#N/A,FALSE,"WC";#N/A,#N/A,FALSE,"Interest";#N/A,#N/A,FALSE,"Assumptions"}</definedName>
    <definedName name="wrn.ALL." localSheetId="10" hidden="1">{#N/A,#N/A,FALSE,"DCF";#N/A,#N/A,FALSE,"WACC";#N/A,#N/A,FALSE,"Sales_EBIT";#N/A,#N/A,FALSE,"Capex_Depreciation";#N/A,#N/A,FALSE,"WC";#N/A,#N/A,FALSE,"Interest";#N/A,#N/A,FALSE,"Assumptions"}</definedName>
    <definedName name="wrn.ALL." localSheetId="30" hidden="1">{#N/A,#N/A,FALSE,"DCF";#N/A,#N/A,FALSE,"WACC";#N/A,#N/A,FALSE,"Sales_EBIT";#N/A,#N/A,FALSE,"Capex_Depreciation";#N/A,#N/A,FALSE,"WC";#N/A,#N/A,FALSE,"Interest";#N/A,#N/A,FALSE,"Assumptions"}</definedName>
    <definedName name="wrn.ALL." localSheetId="0" hidden="1">{#N/A,#N/A,FALSE,"DCF";#N/A,#N/A,FALSE,"WACC";#N/A,#N/A,FALSE,"Sales_EBIT";#N/A,#N/A,FALSE,"Capex_Depreciation";#N/A,#N/A,FALSE,"WC";#N/A,#N/A,FALSE,"Interest";#N/A,#N/A,FALSE,"Assumptions"}</definedName>
    <definedName name="wrn.ALL." localSheetId="3" hidden="1">{#N/A,#N/A,FALSE,"DCF";#N/A,#N/A,FALSE,"WACC";#N/A,#N/A,FALSE,"Sales_EBIT";#N/A,#N/A,FALSE,"Capex_Depreciation";#N/A,#N/A,FALSE,"WC";#N/A,#N/A,FALSE,"Interest";#N/A,#N/A,FALSE,"Assumptions"}</definedName>
    <definedName name="wrn.ALL." localSheetId="4" hidden="1">{#N/A,#N/A,FALSE,"DCF";#N/A,#N/A,FALSE,"WACC";#N/A,#N/A,FALSE,"Sales_EBIT";#N/A,#N/A,FALSE,"Capex_Depreciation";#N/A,#N/A,FALSE,"WC";#N/A,#N/A,FALSE,"Interest";#N/A,#N/A,FALSE,"Assumptions"}</definedName>
    <definedName name="wrn.ALL." localSheetId="28" hidden="1">{#N/A,#N/A,FALSE,"DCF";#N/A,#N/A,FALSE,"WACC";#N/A,#N/A,FALSE,"Sales_EBIT";#N/A,#N/A,FALSE,"Capex_Depreciation";#N/A,#N/A,FALSE,"WC";#N/A,#N/A,FALSE,"Interest";#N/A,#N/A,FALSE,"Assumptions"}</definedName>
    <definedName name="wrn.ALL." localSheetId="33" hidden="1">{#N/A,#N/A,FALSE,"DCF";#N/A,#N/A,FALSE,"WACC";#N/A,#N/A,FALSE,"Sales_EBIT";#N/A,#N/A,FALSE,"Capex_Depreciation";#N/A,#N/A,FALSE,"WC";#N/A,#N/A,FALSE,"Interest";#N/A,#N/A,FALSE,"Assumptions"}</definedName>
    <definedName name="wrn.ALL." localSheetId="32" hidden="1">{#N/A,#N/A,FALSE,"DCF";#N/A,#N/A,FALSE,"WACC";#N/A,#N/A,FALSE,"Sales_EBIT";#N/A,#N/A,FALSE,"Capex_Depreciation";#N/A,#N/A,FALSE,"WC";#N/A,#N/A,FALSE,"Interest";#N/A,#N/A,FALSE,"Assumptions"}</definedName>
    <definedName name="wrn.ALL." localSheetId="7" hidden="1">{#N/A,#N/A,FALSE,"DCF";#N/A,#N/A,FALSE,"WACC";#N/A,#N/A,FALSE,"Sales_EBIT";#N/A,#N/A,FALSE,"Capex_Depreciation";#N/A,#N/A,FALSE,"WC";#N/A,#N/A,FALSE,"Interest";#N/A,#N/A,FALSE,"Assumptions"}</definedName>
    <definedName name="wrn.ALL." localSheetId="29" hidden="1">{#N/A,#N/A,FALSE,"DCF";#N/A,#N/A,FALSE,"WACC";#N/A,#N/A,FALSE,"Sales_EBIT";#N/A,#N/A,FALSE,"Capex_Depreciation";#N/A,#N/A,FALSE,"WC";#N/A,#N/A,FALSE,"Interest";#N/A,#N/A,FALSE,"Assumptions"}</definedName>
    <definedName name="wrn.ALL." localSheetId="1" hidden="1">{#N/A,#N/A,FALSE,"DCF";#N/A,#N/A,FALSE,"WACC";#N/A,#N/A,FALSE,"Sales_EBIT";#N/A,#N/A,FALSE,"Capex_Depreciation";#N/A,#N/A,FALSE,"WC";#N/A,#N/A,FALSE,"Interest";#N/A,#N/A,FALSE,"Assumptions"}</definedName>
    <definedName name="wrn.ALL." localSheetId="31" hidden="1">{#N/A,#N/A,FALSE,"DCF";#N/A,#N/A,FALSE,"WACC";#N/A,#N/A,FALSE,"Sales_EBIT";#N/A,#N/A,FALSE,"Capex_Depreciation";#N/A,#N/A,FALSE,"WC";#N/A,#N/A,FALSE,"Interest";#N/A,#N/A,FALSE,"Assumptions"}</definedName>
    <definedName name="wrn.ALL." hidden="1">{#N/A,#N/A,FALSE,"DCF";#N/A,#N/A,FALSE,"WACC";#N/A,#N/A,FALSE,"Sales_EBIT";#N/A,#N/A,FALSE,"Capex_Depreciation";#N/A,#N/A,FALSE,"WC";#N/A,#N/A,FALSE,"Interest";#N/A,#N/A,FALSE,"Assumptions"}</definedName>
    <definedName name="wrn.All._.Company._.Analyses." localSheetId="1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0"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4"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8"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3"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2"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7"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29"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localSheetId="31"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Company._.Analyses." hidden="1">{"Methodology and Sourcing",#N/A,FALSE,"Methodology and Sourcing";"britishtelecom",#N/A,FALSE,"BT out";"CTC",#N/A,FALSE,"CTC out";"DT",#N/A,FALSE,"DT out";"FT",#N/A,FALSE,"FT out";"HKT",#N/A,FALSE,"HKT out";"KPN",#N/A,FALSE,"KPN out";"MATAV",#N/A,FALSE,"MATAV out";"PT Telkom",#N/A,FALSE,"PT Telkom out";"Tel Arg",#N/A,FALSE,"Tel Arg out";"Telef Arg",#N/A,FALSE,"TASA out";"Tel Asia",#N/A,FALSE,"Tel. Asia Out";"T de E",#N/A,FALSE,"T de E out";"Tel Malay",#N/A,FALSE,"Tel Malay out";"TELMEX",#N/A,FALSE,"Telmex out";"TNZ",#N/A,FALSE,"TNZ out";"Telkom SA",#N/A,FALSE,"Telkom SA out";"SPT",#N/A,FALSE,"SPT out";"USA",#N/A,FALSE,"USA out"}</definedName>
    <definedName name="wrn.All._.Financials." localSheetId="12" hidden="1">{#N/A,#N/A,TRUE,"Assumptions";#N/A,#N/A,TRUE,"Op Projection";#N/A,#N/A,TRUE,"Capital";#N/A,#N/A,TRUE,"Income";#N/A,#N/A,TRUE,"Balance";#N/A,#N/A,TRUE,"Sources&amp;Uses"}</definedName>
    <definedName name="wrn.All._.Financials." localSheetId="18" hidden="1">{#N/A,#N/A,TRUE,"Assumptions";#N/A,#N/A,TRUE,"Op Projection";#N/A,#N/A,TRUE,"Capital";#N/A,#N/A,TRUE,"Income";#N/A,#N/A,TRUE,"Balance";#N/A,#N/A,TRUE,"Sources&amp;Uses"}</definedName>
    <definedName name="wrn.All._.Financials." localSheetId="19" hidden="1">{#N/A,#N/A,TRUE,"Assumptions";#N/A,#N/A,TRUE,"Op Projection";#N/A,#N/A,TRUE,"Capital";#N/A,#N/A,TRUE,"Income";#N/A,#N/A,TRUE,"Balance";#N/A,#N/A,TRUE,"Sources&amp;Uses"}</definedName>
    <definedName name="wrn.All._.Financials." localSheetId="17" hidden="1">{#N/A,#N/A,TRUE,"Assumptions";#N/A,#N/A,TRUE,"Op Projection";#N/A,#N/A,TRUE,"Capital";#N/A,#N/A,TRUE,"Income";#N/A,#N/A,TRUE,"Balance";#N/A,#N/A,TRUE,"Sources&amp;Uses"}</definedName>
    <definedName name="wrn.All._.Financials." localSheetId="22" hidden="1">{#N/A,#N/A,TRUE,"Assumptions";#N/A,#N/A,TRUE,"Op Projection";#N/A,#N/A,TRUE,"Capital";#N/A,#N/A,TRUE,"Income";#N/A,#N/A,TRUE,"Balance";#N/A,#N/A,TRUE,"Sources&amp;Uses"}</definedName>
    <definedName name="wrn.All._.Financials." localSheetId="10" hidden="1">{#N/A,#N/A,TRUE,"Assumptions";#N/A,#N/A,TRUE,"Op Projection";#N/A,#N/A,TRUE,"Capital";#N/A,#N/A,TRUE,"Income";#N/A,#N/A,TRUE,"Balance";#N/A,#N/A,TRUE,"Sources&amp;Uses"}</definedName>
    <definedName name="wrn.All._.Financials." localSheetId="30" hidden="1">{#N/A,#N/A,TRUE,"Assumptions";#N/A,#N/A,TRUE,"Op Projection";#N/A,#N/A,TRUE,"Capital";#N/A,#N/A,TRUE,"Income";#N/A,#N/A,TRUE,"Balance";#N/A,#N/A,TRUE,"Sources&amp;Uses"}</definedName>
    <definedName name="wrn.All._.Financials." localSheetId="0" hidden="1">{#N/A,#N/A,TRUE,"Assumptions";#N/A,#N/A,TRUE,"Op Projection";#N/A,#N/A,TRUE,"Capital";#N/A,#N/A,TRUE,"Income";#N/A,#N/A,TRUE,"Balance";#N/A,#N/A,TRUE,"Sources&amp;Uses"}</definedName>
    <definedName name="wrn.All._.Financials." localSheetId="3" hidden="1">{#N/A,#N/A,TRUE,"Assumptions";#N/A,#N/A,TRUE,"Op Projection";#N/A,#N/A,TRUE,"Capital";#N/A,#N/A,TRUE,"Income";#N/A,#N/A,TRUE,"Balance";#N/A,#N/A,TRUE,"Sources&amp;Uses"}</definedName>
    <definedName name="wrn.All._.Financials." localSheetId="4" hidden="1">{#N/A,#N/A,TRUE,"Assumptions";#N/A,#N/A,TRUE,"Op Projection";#N/A,#N/A,TRUE,"Capital";#N/A,#N/A,TRUE,"Income";#N/A,#N/A,TRUE,"Balance";#N/A,#N/A,TRUE,"Sources&amp;Uses"}</definedName>
    <definedName name="wrn.All._.Financials." localSheetId="28" hidden="1">{#N/A,#N/A,TRUE,"Assumptions";#N/A,#N/A,TRUE,"Op Projection";#N/A,#N/A,TRUE,"Capital";#N/A,#N/A,TRUE,"Income";#N/A,#N/A,TRUE,"Balance";#N/A,#N/A,TRUE,"Sources&amp;Uses"}</definedName>
    <definedName name="wrn.All._.Financials." localSheetId="33" hidden="1">{#N/A,#N/A,TRUE,"Assumptions";#N/A,#N/A,TRUE,"Op Projection";#N/A,#N/A,TRUE,"Capital";#N/A,#N/A,TRUE,"Income";#N/A,#N/A,TRUE,"Balance";#N/A,#N/A,TRUE,"Sources&amp;Uses"}</definedName>
    <definedName name="wrn.All._.Financials." localSheetId="32" hidden="1">{#N/A,#N/A,TRUE,"Assumptions";#N/A,#N/A,TRUE,"Op Projection";#N/A,#N/A,TRUE,"Capital";#N/A,#N/A,TRUE,"Income";#N/A,#N/A,TRUE,"Balance";#N/A,#N/A,TRUE,"Sources&amp;Uses"}</definedName>
    <definedName name="wrn.All._.Financials." localSheetId="7" hidden="1">{#N/A,#N/A,TRUE,"Assumptions";#N/A,#N/A,TRUE,"Op Projection";#N/A,#N/A,TRUE,"Capital";#N/A,#N/A,TRUE,"Income";#N/A,#N/A,TRUE,"Balance";#N/A,#N/A,TRUE,"Sources&amp;Uses"}</definedName>
    <definedName name="wrn.All._.Financials." localSheetId="29" hidden="1">{#N/A,#N/A,TRUE,"Assumptions";#N/A,#N/A,TRUE,"Op Projection";#N/A,#N/A,TRUE,"Capital";#N/A,#N/A,TRUE,"Income";#N/A,#N/A,TRUE,"Balance";#N/A,#N/A,TRUE,"Sources&amp;Uses"}</definedName>
    <definedName name="wrn.All._.Financials." localSheetId="1" hidden="1">{#N/A,#N/A,TRUE,"Assumptions";#N/A,#N/A,TRUE,"Op Projection";#N/A,#N/A,TRUE,"Capital";#N/A,#N/A,TRUE,"Income";#N/A,#N/A,TRUE,"Balance";#N/A,#N/A,TRUE,"Sources&amp;Uses"}</definedName>
    <definedName name="wrn.All._.Financials." localSheetId="31" hidden="1">{#N/A,#N/A,TRUE,"Assumptions";#N/A,#N/A,TRUE,"Op Projection";#N/A,#N/A,TRUE,"Capital";#N/A,#N/A,TRUE,"Income";#N/A,#N/A,TRUE,"Balance";#N/A,#N/A,TRUE,"Sources&amp;Uses"}</definedName>
    <definedName name="wrn.All._.Financials." hidden="1">{#N/A,#N/A,TRUE,"Assumptions";#N/A,#N/A,TRUE,"Op Projection";#N/A,#N/A,TRUE,"Capital";#N/A,#N/A,TRUE,"Income";#N/A,#N/A,TRUE,"Balance";#N/A,#N/A,TRUE,"Sources&amp;Uses"}</definedName>
    <definedName name="wrn.ALL.Ge" localSheetId="12" hidden="1">{#N/A,#N/A,FALSE,"DCF";#N/A,#N/A,FALSE,"WACC";#N/A,#N/A,FALSE,"Sales_EBIT";#N/A,#N/A,FALSE,"Capex_Depreciation";#N/A,#N/A,FALSE,"WC";#N/A,#N/A,FALSE,"Interest";#N/A,#N/A,FALSE,"Assumptions"}</definedName>
    <definedName name="wrn.ALL.Ge" localSheetId="18" hidden="1">{#N/A,#N/A,FALSE,"DCF";#N/A,#N/A,FALSE,"WACC";#N/A,#N/A,FALSE,"Sales_EBIT";#N/A,#N/A,FALSE,"Capex_Depreciation";#N/A,#N/A,FALSE,"WC";#N/A,#N/A,FALSE,"Interest";#N/A,#N/A,FALSE,"Assumptions"}</definedName>
    <definedName name="wrn.ALL.Ge" localSheetId="19" hidden="1">{#N/A,#N/A,FALSE,"DCF";#N/A,#N/A,FALSE,"WACC";#N/A,#N/A,FALSE,"Sales_EBIT";#N/A,#N/A,FALSE,"Capex_Depreciation";#N/A,#N/A,FALSE,"WC";#N/A,#N/A,FALSE,"Interest";#N/A,#N/A,FALSE,"Assumptions"}</definedName>
    <definedName name="wrn.ALL.Ge" localSheetId="17" hidden="1">{#N/A,#N/A,FALSE,"DCF";#N/A,#N/A,FALSE,"WACC";#N/A,#N/A,FALSE,"Sales_EBIT";#N/A,#N/A,FALSE,"Capex_Depreciation";#N/A,#N/A,FALSE,"WC";#N/A,#N/A,FALSE,"Interest";#N/A,#N/A,FALSE,"Assumptions"}</definedName>
    <definedName name="wrn.ALL.Ge" localSheetId="22" hidden="1">{#N/A,#N/A,FALSE,"DCF";#N/A,#N/A,FALSE,"WACC";#N/A,#N/A,FALSE,"Sales_EBIT";#N/A,#N/A,FALSE,"Capex_Depreciation";#N/A,#N/A,FALSE,"WC";#N/A,#N/A,FALSE,"Interest";#N/A,#N/A,FALSE,"Assumptions"}</definedName>
    <definedName name="wrn.ALL.Ge" localSheetId="10" hidden="1">{#N/A,#N/A,FALSE,"DCF";#N/A,#N/A,FALSE,"WACC";#N/A,#N/A,FALSE,"Sales_EBIT";#N/A,#N/A,FALSE,"Capex_Depreciation";#N/A,#N/A,FALSE,"WC";#N/A,#N/A,FALSE,"Interest";#N/A,#N/A,FALSE,"Assumptions"}</definedName>
    <definedName name="wrn.ALL.Ge" localSheetId="30" hidden="1">{#N/A,#N/A,FALSE,"DCF";#N/A,#N/A,FALSE,"WACC";#N/A,#N/A,FALSE,"Sales_EBIT";#N/A,#N/A,FALSE,"Capex_Depreciation";#N/A,#N/A,FALSE,"WC";#N/A,#N/A,FALSE,"Interest";#N/A,#N/A,FALSE,"Assumptions"}</definedName>
    <definedName name="wrn.ALL.Ge" localSheetId="0" hidden="1">{#N/A,#N/A,FALSE,"DCF";#N/A,#N/A,FALSE,"WACC";#N/A,#N/A,FALSE,"Sales_EBIT";#N/A,#N/A,FALSE,"Capex_Depreciation";#N/A,#N/A,FALSE,"WC";#N/A,#N/A,FALSE,"Interest";#N/A,#N/A,FALSE,"Assumptions"}</definedName>
    <definedName name="wrn.ALL.Ge" localSheetId="3" hidden="1">{#N/A,#N/A,FALSE,"DCF";#N/A,#N/A,FALSE,"WACC";#N/A,#N/A,FALSE,"Sales_EBIT";#N/A,#N/A,FALSE,"Capex_Depreciation";#N/A,#N/A,FALSE,"WC";#N/A,#N/A,FALSE,"Interest";#N/A,#N/A,FALSE,"Assumptions"}</definedName>
    <definedName name="wrn.ALL.Ge" localSheetId="4" hidden="1">{#N/A,#N/A,FALSE,"DCF";#N/A,#N/A,FALSE,"WACC";#N/A,#N/A,FALSE,"Sales_EBIT";#N/A,#N/A,FALSE,"Capex_Depreciation";#N/A,#N/A,FALSE,"WC";#N/A,#N/A,FALSE,"Interest";#N/A,#N/A,FALSE,"Assumptions"}</definedName>
    <definedName name="wrn.ALL.Ge" localSheetId="28" hidden="1">{#N/A,#N/A,FALSE,"DCF";#N/A,#N/A,FALSE,"WACC";#N/A,#N/A,FALSE,"Sales_EBIT";#N/A,#N/A,FALSE,"Capex_Depreciation";#N/A,#N/A,FALSE,"WC";#N/A,#N/A,FALSE,"Interest";#N/A,#N/A,FALSE,"Assumptions"}</definedName>
    <definedName name="wrn.ALL.Ge" localSheetId="33" hidden="1">{#N/A,#N/A,FALSE,"DCF";#N/A,#N/A,FALSE,"WACC";#N/A,#N/A,FALSE,"Sales_EBIT";#N/A,#N/A,FALSE,"Capex_Depreciation";#N/A,#N/A,FALSE,"WC";#N/A,#N/A,FALSE,"Interest";#N/A,#N/A,FALSE,"Assumptions"}</definedName>
    <definedName name="wrn.ALL.Ge" localSheetId="32" hidden="1">{#N/A,#N/A,FALSE,"DCF";#N/A,#N/A,FALSE,"WACC";#N/A,#N/A,FALSE,"Sales_EBIT";#N/A,#N/A,FALSE,"Capex_Depreciation";#N/A,#N/A,FALSE,"WC";#N/A,#N/A,FALSE,"Interest";#N/A,#N/A,FALSE,"Assumptions"}</definedName>
    <definedName name="wrn.ALL.Ge" localSheetId="7" hidden="1">{#N/A,#N/A,FALSE,"DCF";#N/A,#N/A,FALSE,"WACC";#N/A,#N/A,FALSE,"Sales_EBIT";#N/A,#N/A,FALSE,"Capex_Depreciation";#N/A,#N/A,FALSE,"WC";#N/A,#N/A,FALSE,"Interest";#N/A,#N/A,FALSE,"Assumptions"}</definedName>
    <definedName name="wrn.ALL.Ge" localSheetId="29" hidden="1">{#N/A,#N/A,FALSE,"DCF";#N/A,#N/A,FALSE,"WACC";#N/A,#N/A,FALSE,"Sales_EBIT";#N/A,#N/A,FALSE,"Capex_Depreciation";#N/A,#N/A,FALSE,"WC";#N/A,#N/A,FALSE,"Interest";#N/A,#N/A,FALSE,"Assumptions"}</definedName>
    <definedName name="wrn.ALL.Ge" localSheetId="1" hidden="1">{#N/A,#N/A,FALSE,"DCF";#N/A,#N/A,FALSE,"WACC";#N/A,#N/A,FALSE,"Sales_EBIT";#N/A,#N/A,FALSE,"Capex_Depreciation";#N/A,#N/A,FALSE,"WC";#N/A,#N/A,FALSE,"Interest";#N/A,#N/A,FALSE,"Assumptions"}</definedName>
    <definedName name="wrn.ALL.Ge" localSheetId="31" hidden="1">{#N/A,#N/A,FALSE,"DCF";#N/A,#N/A,FALSE,"WACC";#N/A,#N/A,FALSE,"Sales_EBIT";#N/A,#N/A,FALSE,"Capex_Depreciation";#N/A,#N/A,FALSE,"WC";#N/A,#N/A,FALSE,"Interest";#N/A,#N/A,FALSE,"Assumptions"}</definedName>
    <definedName name="wrn.ALL.Ge" hidden="1">{#N/A,#N/A,FALSE,"DCF";#N/A,#N/A,FALSE,"WACC";#N/A,#N/A,FALSE,"Sales_EBIT";#N/A,#N/A,FALSE,"Capex_Depreciation";#N/A,#N/A,FALSE,"WC";#N/A,#N/A,FALSE,"Interest";#N/A,#N/A,FALSE,"Assumptions"}</definedName>
    <definedName name="wrn.All_Excl_Depr." localSheetId="1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4"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2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localSheetId="3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All_ProdQuantities." localSheetId="1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8"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9"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7"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0"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4"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8"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3"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2"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7"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29"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1"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localSheetId="31"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ll_ProdQuantities." hidden="1">{"ProdQuantities1_2000_2009",#N/A,FALSE,"ProdQuantities";"ProdQuantities2_2010_2019",#N/A,FALSE,"ProdQuantities";"ProdQuantities3_2000_2009",#N/A,FALSE,"ProdQuantities";"ProdQuantities4_2010_2019",#N/A,FALSE,"ProdQuantities";"ProdQuantities5_2000_2009",#N/A,FALSE,"ProdQuantities";"ProdQuantities6_2010_2019",#N/A,FALSE,"ProdQuantities";"ProdQuantities7_2000_2009",#N/A,FALSE,"ProdQuantities";"ProdQuantities8_2010_2019",#N/A,FALSE,"ProdQuantities";"ProdQuantities9_2000_2009",#N/A,FALSE,"ProdQuantities";"ProdQuantities10_2010_2019",#N/A,FALSE,"ProdQuantities";"ProdQuantities11_2000_2009",#N/A,FALSE,"ProdQuantities";"ProdQuantities12_2010_2019",#N/A,FALSE,"ProdQuantities";"ProdQuantitiesTotal2000_2009",#N/A,FALSE,"ProdQuantities";"ProdQuantitiesTotal2010_2019",#N/A,FALSE,"ProdQuantities"}</definedName>
    <definedName name="wrn.ANALISIS." localSheetId="12" hidden="1">{"ANAR",#N/A,FALSE,"Dist total";"MARGEN",#N/A,FALSE,"Dist total";"COMENTARIO",#N/A,FALSE,"Ficha CODICE";"CONSEJO",#N/A,FALSE,"Dist p0";"uno",#N/A,FALSE,"Dist total"}</definedName>
    <definedName name="wrn.ANALISIS." localSheetId="18" hidden="1">{"ANAR",#N/A,FALSE,"Dist total";"MARGEN",#N/A,FALSE,"Dist total";"COMENTARIO",#N/A,FALSE,"Ficha CODICE";"CONSEJO",#N/A,FALSE,"Dist p0";"uno",#N/A,FALSE,"Dist total"}</definedName>
    <definedName name="wrn.ANALISIS." localSheetId="19" hidden="1">{"ANAR",#N/A,FALSE,"Dist total";"MARGEN",#N/A,FALSE,"Dist total";"COMENTARIO",#N/A,FALSE,"Ficha CODICE";"CONSEJO",#N/A,FALSE,"Dist p0";"uno",#N/A,FALSE,"Dist total"}</definedName>
    <definedName name="wrn.ANALISIS." localSheetId="17" hidden="1">{"ANAR",#N/A,FALSE,"Dist total";"MARGEN",#N/A,FALSE,"Dist total";"COMENTARIO",#N/A,FALSE,"Ficha CODICE";"CONSEJO",#N/A,FALSE,"Dist p0";"uno",#N/A,FALSE,"Dist total"}</definedName>
    <definedName name="wrn.ANALISIS." localSheetId="22" hidden="1">{"ANAR",#N/A,FALSE,"Dist total";"MARGEN",#N/A,FALSE,"Dist total";"COMENTARIO",#N/A,FALSE,"Ficha CODICE";"CONSEJO",#N/A,FALSE,"Dist p0";"uno",#N/A,FALSE,"Dist total"}</definedName>
    <definedName name="wrn.ANALISIS." localSheetId="10" hidden="1">{"ANAR",#N/A,FALSE,"Dist total";"MARGEN",#N/A,FALSE,"Dist total";"COMENTARIO",#N/A,FALSE,"Ficha CODICE";"CONSEJO",#N/A,FALSE,"Dist p0";"uno",#N/A,FALSE,"Dist total"}</definedName>
    <definedName name="wrn.ANALISIS." localSheetId="30" hidden="1">{"ANAR",#N/A,FALSE,"Dist total";"MARGEN",#N/A,FALSE,"Dist total";"COMENTARIO",#N/A,FALSE,"Ficha CODICE";"CONSEJO",#N/A,FALSE,"Dist p0";"uno",#N/A,FALSE,"Dist total"}</definedName>
    <definedName name="wrn.ANALISIS." localSheetId="0" hidden="1">{"ANAR",#N/A,FALSE,"Dist total";"MARGEN",#N/A,FALSE,"Dist total";"COMENTARIO",#N/A,FALSE,"Ficha CODICE";"CONSEJO",#N/A,FALSE,"Dist p0";"uno",#N/A,FALSE,"Dist total"}</definedName>
    <definedName name="wrn.ANALISIS." localSheetId="3" hidden="1">{"ANAR",#N/A,FALSE,"Dist total";"MARGEN",#N/A,FALSE,"Dist total";"COMENTARIO",#N/A,FALSE,"Ficha CODICE";"CONSEJO",#N/A,FALSE,"Dist p0";"uno",#N/A,FALSE,"Dist total"}</definedName>
    <definedName name="wrn.ANALISIS." localSheetId="4" hidden="1">{"ANAR",#N/A,FALSE,"Dist total";"MARGEN",#N/A,FALSE,"Dist total";"COMENTARIO",#N/A,FALSE,"Ficha CODICE";"CONSEJO",#N/A,FALSE,"Dist p0";"uno",#N/A,FALSE,"Dist total"}</definedName>
    <definedName name="wrn.ANALISIS." localSheetId="28" hidden="1">{"ANAR",#N/A,FALSE,"Dist total";"MARGEN",#N/A,FALSE,"Dist total";"COMENTARIO",#N/A,FALSE,"Ficha CODICE";"CONSEJO",#N/A,FALSE,"Dist p0";"uno",#N/A,FALSE,"Dist total"}</definedName>
    <definedName name="wrn.ANALISIS." localSheetId="33" hidden="1">{"ANAR",#N/A,FALSE,"Dist total";"MARGEN",#N/A,FALSE,"Dist total";"COMENTARIO",#N/A,FALSE,"Ficha CODICE";"CONSEJO",#N/A,FALSE,"Dist p0";"uno",#N/A,FALSE,"Dist total"}</definedName>
    <definedName name="wrn.ANALISIS." localSheetId="32" hidden="1">{"ANAR",#N/A,FALSE,"Dist total";"MARGEN",#N/A,FALSE,"Dist total";"COMENTARIO",#N/A,FALSE,"Ficha CODICE";"CONSEJO",#N/A,FALSE,"Dist p0";"uno",#N/A,FALSE,"Dist total"}</definedName>
    <definedName name="wrn.ANALISIS." localSheetId="7" hidden="1">{"ANAR",#N/A,FALSE,"Dist total";"MARGEN",#N/A,FALSE,"Dist total";"COMENTARIO",#N/A,FALSE,"Ficha CODICE";"CONSEJO",#N/A,FALSE,"Dist p0";"uno",#N/A,FALSE,"Dist total"}</definedName>
    <definedName name="wrn.ANALISIS." localSheetId="29" hidden="1">{"ANAR",#N/A,FALSE,"Dist total";"MARGEN",#N/A,FALSE,"Dist total";"COMENTARIO",#N/A,FALSE,"Ficha CODICE";"CONSEJO",#N/A,FALSE,"Dist p0";"uno",#N/A,FALSE,"Dist total"}</definedName>
    <definedName name="wrn.ANALISIS." localSheetId="1" hidden="1">{"ANAR",#N/A,FALSE,"Dist total";"MARGEN",#N/A,FALSE,"Dist total";"COMENTARIO",#N/A,FALSE,"Ficha CODICE";"CONSEJO",#N/A,FALSE,"Dist p0";"uno",#N/A,FALSE,"Dist total"}</definedName>
    <definedName name="wrn.ANALISIS." localSheetId="31" hidden="1">{"ANAR",#N/A,FALSE,"Dist total";"MARGEN",#N/A,FALSE,"Dist total";"COMENTARIO",#N/A,FALSE,"Ficha CODICE";"CONSEJO",#N/A,FALSE,"Dist p0";"uno",#N/A,FALSE,"Dist total"}</definedName>
    <definedName name="wrn.ANALISIS." hidden="1">{"ANAR",#N/A,FALSE,"Dist total";"MARGEN",#N/A,FALSE,"Dist total";"COMENTARIO",#N/A,FALSE,"Ficha CODICE";"CONSEJO",#N/A,FALSE,"Dist p0";"uno",#N/A,FALSE,"Dist total"}</definedName>
    <definedName name="wrn.annualpl." localSheetId="12" hidden="1">{#N/A,#N/A,FALSE,"Sheet1"}</definedName>
    <definedName name="wrn.annualpl." localSheetId="18" hidden="1">{#N/A,#N/A,FALSE,"Sheet1"}</definedName>
    <definedName name="wrn.annualpl." localSheetId="19" hidden="1">{#N/A,#N/A,FALSE,"Sheet1"}</definedName>
    <definedName name="wrn.annualpl." localSheetId="17" hidden="1">{#N/A,#N/A,FALSE,"Sheet1"}</definedName>
    <definedName name="wrn.annualpl." localSheetId="22" hidden="1">{#N/A,#N/A,FALSE,"Sheet1"}</definedName>
    <definedName name="wrn.annualpl." localSheetId="10" hidden="1">{#N/A,#N/A,FALSE,"Sheet1"}</definedName>
    <definedName name="wrn.annualpl." localSheetId="30" hidden="1">{#N/A,#N/A,FALSE,"Sheet1"}</definedName>
    <definedName name="wrn.annualpl." localSheetId="0" hidden="1">{#N/A,#N/A,FALSE,"Sheet1"}</definedName>
    <definedName name="wrn.annualpl." localSheetId="3" hidden="1">{#N/A,#N/A,FALSE,"Sheet1"}</definedName>
    <definedName name="wrn.annualpl." localSheetId="4" hidden="1">{#N/A,#N/A,FALSE,"Sheet1"}</definedName>
    <definedName name="wrn.annualpl." localSheetId="28" hidden="1">{#N/A,#N/A,FALSE,"Sheet1"}</definedName>
    <definedName name="wrn.annualpl." localSheetId="33" hidden="1">{#N/A,#N/A,FALSE,"Sheet1"}</definedName>
    <definedName name="wrn.annualpl." localSheetId="32" hidden="1">{#N/A,#N/A,FALSE,"Sheet1"}</definedName>
    <definedName name="wrn.annualpl." localSheetId="7" hidden="1">{#N/A,#N/A,FALSE,"Sheet1"}</definedName>
    <definedName name="wrn.annualpl." localSheetId="29" hidden="1">{#N/A,#N/A,FALSE,"Sheet1"}</definedName>
    <definedName name="wrn.annualpl." localSheetId="1" hidden="1">{#N/A,#N/A,FALSE,"Sheet1"}</definedName>
    <definedName name="wrn.annualpl." localSheetId="31" hidden="1">{#N/A,#N/A,FALSE,"Sheet1"}</definedName>
    <definedName name="wrn.annualpl." hidden="1">{#N/A,#N/A,FALSE,"Sheet1"}</definedName>
    <definedName name="wrn.annualpll." localSheetId="12" hidden="1">{#N/A,#N/A,FALSE,"Sheet1"}</definedName>
    <definedName name="wrn.annualpll." localSheetId="18" hidden="1">{#N/A,#N/A,FALSE,"Sheet1"}</definedName>
    <definedName name="wrn.annualpll." localSheetId="19" hidden="1">{#N/A,#N/A,FALSE,"Sheet1"}</definedName>
    <definedName name="wrn.annualpll." localSheetId="17" hidden="1">{#N/A,#N/A,FALSE,"Sheet1"}</definedName>
    <definedName name="wrn.annualpll." localSheetId="22" hidden="1">{#N/A,#N/A,FALSE,"Sheet1"}</definedName>
    <definedName name="wrn.annualpll." localSheetId="10" hidden="1">{#N/A,#N/A,FALSE,"Sheet1"}</definedName>
    <definedName name="wrn.annualpll." localSheetId="30" hidden="1">{#N/A,#N/A,FALSE,"Sheet1"}</definedName>
    <definedName name="wrn.annualpll." localSheetId="0" hidden="1">{#N/A,#N/A,FALSE,"Sheet1"}</definedName>
    <definedName name="wrn.annualpll." localSheetId="3" hidden="1">{#N/A,#N/A,FALSE,"Sheet1"}</definedName>
    <definedName name="wrn.annualpll." localSheetId="4" hidden="1">{#N/A,#N/A,FALSE,"Sheet1"}</definedName>
    <definedName name="wrn.annualpll." localSheetId="28" hidden="1">{#N/A,#N/A,FALSE,"Sheet1"}</definedName>
    <definedName name="wrn.annualpll." localSheetId="33" hidden="1">{#N/A,#N/A,FALSE,"Sheet1"}</definedName>
    <definedName name="wrn.annualpll." localSheetId="32" hidden="1">{#N/A,#N/A,FALSE,"Sheet1"}</definedName>
    <definedName name="wrn.annualpll." localSheetId="7" hidden="1">{#N/A,#N/A,FALSE,"Sheet1"}</definedName>
    <definedName name="wrn.annualpll." localSheetId="29" hidden="1">{#N/A,#N/A,FALSE,"Sheet1"}</definedName>
    <definedName name="wrn.annualpll." localSheetId="1" hidden="1">{#N/A,#N/A,FALSE,"Sheet1"}</definedName>
    <definedName name="wrn.annualpll." localSheetId="31" hidden="1">{#N/A,#N/A,FALSE,"Sheet1"}</definedName>
    <definedName name="wrn.annualpll." hidden="1">{#N/A,#N/A,FALSE,"Sheet1"}</definedName>
    <definedName name="wrn.Asia." localSheetId="1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0"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4"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8"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3"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7"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29"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localSheetId="31"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back" localSheetId="12" hidden="1">{"Back Page",#N/A,FALSE,"Front and Back"}</definedName>
    <definedName name="wrn.back" localSheetId="18" hidden="1">{"Back Page",#N/A,FALSE,"Front and Back"}</definedName>
    <definedName name="wrn.back" localSheetId="19" hidden="1">{"Back Page",#N/A,FALSE,"Front and Back"}</definedName>
    <definedName name="wrn.back" localSheetId="17" hidden="1">{"Back Page",#N/A,FALSE,"Front and Back"}</definedName>
    <definedName name="wrn.back" localSheetId="22" hidden="1">{"Back Page",#N/A,FALSE,"Front and Back"}</definedName>
    <definedName name="wrn.back" localSheetId="10" hidden="1">{"Back Page",#N/A,FALSE,"Front and Back"}</definedName>
    <definedName name="wrn.back" localSheetId="30" hidden="1">{"Back Page",#N/A,FALSE,"Front and Back"}</definedName>
    <definedName name="wrn.back" localSheetId="0" hidden="1">{"Back Page",#N/A,FALSE,"Front and Back"}</definedName>
    <definedName name="wrn.back" localSheetId="3" hidden="1">{"Back Page",#N/A,FALSE,"Front and Back"}</definedName>
    <definedName name="wrn.back" localSheetId="4" hidden="1">{"Back Page",#N/A,FALSE,"Front and Back"}</definedName>
    <definedName name="wrn.back" localSheetId="28" hidden="1">{"Back Page",#N/A,FALSE,"Front and Back"}</definedName>
    <definedName name="wrn.back" localSheetId="33" hidden="1">{"Back Page",#N/A,FALSE,"Front and Back"}</definedName>
    <definedName name="wrn.back" localSheetId="32" hidden="1">{"Back Page",#N/A,FALSE,"Front and Back"}</definedName>
    <definedName name="wrn.back" localSheetId="7" hidden="1">{"Back Page",#N/A,FALSE,"Front and Back"}</definedName>
    <definedName name="wrn.back" localSheetId="29" hidden="1">{"Back Page",#N/A,FALSE,"Front and Back"}</definedName>
    <definedName name="wrn.back" localSheetId="1" hidden="1">{"Back Page",#N/A,FALSE,"Front and Back"}</definedName>
    <definedName name="wrn.back" localSheetId="31" hidden="1">{"Back Page",#N/A,FALSE,"Front and Back"}</definedName>
    <definedName name="wrn.back" hidden="1">{"Back Page",#N/A,FALSE,"Front and Back"}</definedName>
    <definedName name="wrn.Back._.Page." localSheetId="12" hidden="1">{"Back Page",#N/A,FALSE,"Front and Back"}</definedName>
    <definedName name="wrn.Back._.Page." localSheetId="18" hidden="1">{"Back Page",#N/A,FALSE,"Front and Back"}</definedName>
    <definedName name="wrn.Back._.Page." localSheetId="19" hidden="1">{"Back Page",#N/A,FALSE,"Front and Back"}</definedName>
    <definedName name="wrn.Back._.Page." localSheetId="17" hidden="1">{"Back Page",#N/A,FALSE,"Front and Back"}</definedName>
    <definedName name="wrn.Back._.Page." localSheetId="22" hidden="1">{"Back Page",#N/A,FALSE,"Front and Back"}</definedName>
    <definedName name="wrn.Back._.Page." localSheetId="10" hidden="1">{"Back Page",#N/A,FALSE,"Front and Back"}</definedName>
    <definedName name="wrn.Back._.Page." localSheetId="30" hidden="1">{"Back Page",#N/A,FALSE,"Front and Back"}</definedName>
    <definedName name="wrn.Back._.Page." localSheetId="0" hidden="1">{"Back Page",#N/A,FALSE,"Front and Back"}</definedName>
    <definedName name="wrn.Back._.Page." localSheetId="3" hidden="1">{"Back Page",#N/A,FALSE,"Front and Back"}</definedName>
    <definedName name="wrn.Back._.Page." localSheetId="4" hidden="1">{"Back Page",#N/A,FALSE,"Front and Back"}</definedName>
    <definedName name="wrn.Back._.Page." localSheetId="28" hidden="1">{"Back Page",#N/A,FALSE,"Front and Back"}</definedName>
    <definedName name="wrn.Back._.Page." localSheetId="33" hidden="1">{"Back Page",#N/A,FALSE,"Front and Back"}</definedName>
    <definedName name="wrn.Back._.Page." localSheetId="32" hidden="1">{"Back Page",#N/A,FALSE,"Front and Back"}</definedName>
    <definedName name="wrn.Back._.Page." localSheetId="7" hidden="1">{"Back Page",#N/A,FALSE,"Front and Back"}</definedName>
    <definedName name="wrn.Back._.Page." localSheetId="29" hidden="1">{"Back Page",#N/A,FALSE,"Front and Back"}</definedName>
    <definedName name="wrn.Back._.Page." localSheetId="1" hidden="1">{"Back Page",#N/A,FALSE,"Front and Back"}</definedName>
    <definedName name="wrn.Back._.Page." localSheetId="31" hidden="1">{"Back Page",#N/A,FALSE,"Front and Back"}</definedName>
    <definedName name="wrn.Back._.Page." hidden="1">{"Back Page",#N/A,FALSE,"Front and Back"}</definedName>
    <definedName name="wrn.BalanceSheetGermanGAAP2000_2009." localSheetId="12" hidden="1">{"BSGGAAP1",#N/A,FALSE,"P&amp;L G GAAP"}</definedName>
    <definedName name="wrn.BalanceSheetGermanGAAP2000_2009." localSheetId="18" hidden="1">{"BSGGAAP1",#N/A,FALSE,"P&amp;L G GAAP"}</definedName>
    <definedName name="wrn.BalanceSheetGermanGAAP2000_2009." localSheetId="19" hidden="1">{"BSGGAAP1",#N/A,FALSE,"P&amp;L G GAAP"}</definedName>
    <definedName name="wrn.BalanceSheetGermanGAAP2000_2009." localSheetId="17" hidden="1">{"BSGGAAP1",#N/A,FALSE,"P&amp;L G GAAP"}</definedName>
    <definedName name="wrn.BalanceSheetGermanGAAP2000_2009." localSheetId="22" hidden="1">{"BSGGAAP1",#N/A,FALSE,"P&amp;L G GAAP"}</definedName>
    <definedName name="wrn.BalanceSheetGermanGAAP2000_2009." localSheetId="10" hidden="1">{"BSGGAAP1",#N/A,FALSE,"P&amp;L G GAAP"}</definedName>
    <definedName name="wrn.BalanceSheetGermanGAAP2000_2009." localSheetId="30" hidden="1">{"BSGGAAP1",#N/A,FALSE,"P&amp;L G GAAP"}</definedName>
    <definedName name="wrn.BalanceSheetGermanGAAP2000_2009." localSheetId="0" hidden="1">{"BSGGAAP1",#N/A,FALSE,"P&amp;L G GAAP"}</definedName>
    <definedName name="wrn.BalanceSheetGermanGAAP2000_2009." localSheetId="3" hidden="1">{"BSGGAAP1",#N/A,FALSE,"P&amp;L G GAAP"}</definedName>
    <definedName name="wrn.BalanceSheetGermanGAAP2000_2009." localSheetId="4" hidden="1">{"BSGGAAP1",#N/A,FALSE,"P&amp;L G GAAP"}</definedName>
    <definedName name="wrn.BalanceSheetGermanGAAP2000_2009." localSheetId="28" hidden="1">{"BSGGAAP1",#N/A,FALSE,"P&amp;L G GAAP"}</definedName>
    <definedName name="wrn.BalanceSheetGermanGAAP2000_2009." localSheetId="33" hidden="1">{"BSGGAAP1",#N/A,FALSE,"P&amp;L G GAAP"}</definedName>
    <definedName name="wrn.BalanceSheetGermanGAAP2000_2009." localSheetId="32" hidden="1">{"BSGGAAP1",#N/A,FALSE,"P&amp;L G GAAP"}</definedName>
    <definedName name="wrn.BalanceSheetGermanGAAP2000_2009." localSheetId="7" hidden="1">{"BSGGAAP1",#N/A,FALSE,"P&amp;L G GAAP"}</definedName>
    <definedName name="wrn.BalanceSheetGermanGAAP2000_2009." localSheetId="29" hidden="1">{"BSGGAAP1",#N/A,FALSE,"P&amp;L G GAAP"}</definedName>
    <definedName name="wrn.BalanceSheetGermanGAAP2000_2009." localSheetId="1" hidden="1">{"BSGGAAP1",#N/A,FALSE,"P&amp;L G GAAP"}</definedName>
    <definedName name="wrn.BalanceSheetGermanGAAP2000_2009." localSheetId="31" hidden="1">{"BSGGAAP1",#N/A,FALSE,"P&amp;L G GAAP"}</definedName>
    <definedName name="wrn.BalanceSheetGermanGAAP2000_2009." hidden="1">{"BSGGAAP1",#N/A,FALSE,"P&amp;L G GAAP"}</definedName>
    <definedName name="wrn.BalanceSheetGermanGAAP2010_2019." localSheetId="12" hidden="1">{"BSGGAAP2",#N/A,FALSE,"BS G GAAP"}</definedName>
    <definedName name="wrn.BalanceSheetGermanGAAP2010_2019." localSheetId="18" hidden="1">{"BSGGAAP2",#N/A,FALSE,"BS G GAAP"}</definedName>
    <definedName name="wrn.BalanceSheetGermanGAAP2010_2019." localSheetId="19" hidden="1">{"BSGGAAP2",#N/A,FALSE,"BS G GAAP"}</definedName>
    <definedName name="wrn.BalanceSheetGermanGAAP2010_2019." localSheetId="17" hidden="1">{"BSGGAAP2",#N/A,FALSE,"BS G GAAP"}</definedName>
    <definedName name="wrn.BalanceSheetGermanGAAP2010_2019." localSheetId="22" hidden="1">{"BSGGAAP2",#N/A,FALSE,"BS G GAAP"}</definedName>
    <definedName name="wrn.BalanceSheetGermanGAAP2010_2019." localSheetId="10" hidden="1">{"BSGGAAP2",#N/A,FALSE,"BS G GAAP"}</definedName>
    <definedName name="wrn.BalanceSheetGermanGAAP2010_2019." localSheetId="30" hidden="1">{"BSGGAAP2",#N/A,FALSE,"BS G GAAP"}</definedName>
    <definedName name="wrn.BalanceSheetGermanGAAP2010_2019." localSheetId="0" hidden="1">{"BSGGAAP2",#N/A,FALSE,"BS G GAAP"}</definedName>
    <definedName name="wrn.BalanceSheetGermanGAAP2010_2019." localSheetId="3" hidden="1">{"BSGGAAP2",#N/A,FALSE,"BS G GAAP"}</definedName>
    <definedName name="wrn.BalanceSheetGermanGAAP2010_2019." localSheetId="4" hidden="1">{"BSGGAAP2",#N/A,FALSE,"BS G GAAP"}</definedName>
    <definedName name="wrn.BalanceSheetGermanGAAP2010_2019." localSheetId="28" hidden="1">{"BSGGAAP2",#N/A,FALSE,"BS G GAAP"}</definedName>
    <definedName name="wrn.BalanceSheetGermanGAAP2010_2019." localSheetId="33" hidden="1">{"BSGGAAP2",#N/A,FALSE,"BS G GAAP"}</definedName>
    <definedName name="wrn.BalanceSheetGermanGAAP2010_2019." localSheetId="32" hidden="1">{"BSGGAAP2",#N/A,FALSE,"BS G GAAP"}</definedName>
    <definedName name="wrn.BalanceSheetGermanGAAP2010_2019." localSheetId="7" hidden="1">{"BSGGAAP2",#N/A,FALSE,"BS G GAAP"}</definedName>
    <definedName name="wrn.BalanceSheetGermanGAAP2010_2019." localSheetId="29" hidden="1">{"BSGGAAP2",#N/A,FALSE,"BS G GAAP"}</definedName>
    <definedName name="wrn.BalanceSheetGermanGAAP2010_2019." localSheetId="1" hidden="1">{"BSGGAAP2",#N/A,FALSE,"BS G GAAP"}</definedName>
    <definedName name="wrn.BalanceSheetGermanGAAP2010_2019." localSheetId="31" hidden="1">{"BSGGAAP2",#N/A,FALSE,"BS G GAAP"}</definedName>
    <definedName name="wrn.BalanceSheetGermanGAAP2010_2019." hidden="1">{"BSGGAAP2",#N/A,FALSE,"BS G GAAP"}</definedName>
    <definedName name="wrn.BalanceSheetUSGAAP2000_2009." localSheetId="12" hidden="1">{"BSUSGAAP1",#N/A,FALSE,"BS US GAAP"}</definedName>
    <definedName name="wrn.BalanceSheetUSGAAP2000_2009." localSheetId="18" hidden="1">{"BSUSGAAP1",#N/A,FALSE,"BS US GAAP"}</definedName>
    <definedName name="wrn.BalanceSheetUSGAAP2000_2009." localSheetId="19" hidden="1">{"BSUSGAAP1",#N/A,FALSE,"BS US GAAP"}</definedName>
    <definedName name="wrn.BalanceSheetUSGAAP2000_2009." localSheetId="17" hidden="1">{"BSUSGAAP1",#N/A,FALSE,"BS US GAAP"}</definedName>
    <definedName name="wrn.BalanceSheetUSGAAP2000_2009." localSheetId="22" hidden="1">{"BSUSGAAP1",#N/A,FALSE,"BS US GAAP"}</definedName>
    <definedName name="wrn.BalanceSheetUSGAAP2000_2009." localSheetId="10" hidden="1">{"BSUSGAAP1",#N/A,FALSE,"BS US GAAP"}</definedName>
    <definedName name="wrn.BalanceSheetUSGAAP2000_2009." localSheetId="30" hidden="1">{"BSUSGAAP1",#N/A,FALSE,"BS US GAAP"}</definedName>
    <definedName name="wrn.BalanceSheetUSGAAP2000_2009." localSheetId="0" hidden="1">{"BSUSGAAP1",#N/A,FALSE,"BS US GAAP"}</definedName>
    <definedName name="wrn.BalanceSheetUSGAAP2000_2009." localSheetId="3" hidden="1">{"BSUSGAAP1",#N/A,FALSE,"BS US GAAP"}</definedName>
    <definedName name="wrn.BalanceSheetUSGAAP2000_2009." localSheetId="4" hidden="1">{"BSUSGAAP1",#N/A,FALSE,"BS US GAAP"}</definedName>
    <definedName name="wrn.BalanceSheetUSGAAP2000_2009." localSheetId="28" hidden="1">{"BSUSGAAP1",#N/A,FALSE,"BS US GAAP"}</definedName>
    <definedName name="wrn.BalanceSheetUSGAAP2000_2009." localSheetId="33" hidden="1">{"BSUSGAAP1",#N/A,FALSE,"BS US GAAP"}</definedName>
    <definedName name="wrn.BalanceSheetUSGAAP2000_2009." localSheetId="32" hidden="1">{"BSUSGAAP1",#N/A,FALSE,"BS US GAAP"}</definedName>
    <definedName name="wrn.BalanceSheetUSGAAP2000_2009." localSheetId="7" hidden="1">{"BSUSGAAP1",#N/A,FALSE,"BS US GAAP"}</definedName>
    <definedName name="wrn.BalanceSheetUSGAAP2000_2009." localSheetId="29" hidden="1">{"BSUSGAAP1",#N/A,FALSE,"BS US GAAP"}</definedName>
    <definedName name="wrn.BalanceSheetUSGAAP2000_2009." localSheetId="1" hidden="1">{"BSUSGAAP1",#N/A,FALSE,"BS US GAAP"}</definedName>
    <definedName name="wrn.BalanceSheetUSGAAP2000_2009." localSheetId="31" hidden="1">{"BSUSGAAP1",#N/A,FALSE,"BS US GAAP"}</definedName>
    <definedName name="wrn.BalanceSheetUSGAAP2000_2009." hidden="1">{"BSUSGAAP1",#N/A,FALSE,"BS US GAAP"}</definedName>
    <definedName name="wrn.BalanceSheetUSGAAP2010_2019." localSheetId="12" hidden="1">{"BSUSGAAP2",#N/A,FALSE,"BS US GAAP"}</definedName>
    <definedName name="wrn.BalanceSheetUSGAAP2010_2019." localSheetId="18" hidden="1">{"BSUSGAAP2",#N/A,FALSE,"BS US GAAP"}</definedName>
    <definedName name="wrn.BalanceSheetUSGAAP2010_2019." localSheetId="19" hidden="1">{"BSUSGAAP2",#N/A,FALSE,"BS US GAAP"}</definedName>
    <definedName name="wrn.BalanceSheetUSGAAP2010_2019." localSheetId="17" hidden="1">{"BSUSGAAP2",#N/A,FALSE,"BS US GAAP"}</definedName>
    <definedName name="wrn.BalanceSheetUSGAAP2010_2019." localSheetId="22" hidden="1">{"BSUSGAAP2",#N/A,FALSE,"BS US GAAP"}</definedName>
    <definedName name="wrn.BalanceSheetUSGAAP2010_2019." localSheetId="10" hidden="1">{"BSUSGAAP2",#N/A,FALSE,"BS US GAAP"}</definedName>
    <definedName name="wrn.BalanceSheetUSGAAP2010_2019." localSheetId="30" hidden="1">{"BSUSGAAP2",#N/A,FALSE,"BS US GAAP"}</definedName>
    <definedName name="wrn.BalanceSheetUSGAAP2010_2019." localSheetId="0" hidden="1">{"BSUSGAAP2",#N/A,FALSE,"BS US GAAP"}</definedName>
    <definedName name="wrn.BalanceSheetUSGAAP2010_2019." localSheetId="3" hidden="1">{"BSUSGAAP2",#N/A,FALSE,"BS US GAAP"}</definedName>
    <definedName name="wrn.BalanceSheetUSGAAP2010_2019." localSheetId="4" hidden="1">{"BSUSGAAP2",#N/A,FALSE,"BS US GAAP"}</definedName>
    <definedName name="wrn.BalanceSheetUSGAAP2010_2019." localSheetId="28" hidden="1">{"BSUSGAAP2",#N/A,FALSE,"BS US GAAP"}</definedName>
    <definedName name="wrn.BalanceSheetUSGAAP2010_2019." localSheetId="33" hidden="1">{"BSUSGAAP2",#N/A,FALSE,"BS US GAAP"}</definedName>
    <definedName name="wrn.BalanceSheetUSGAAP2010_2019." localSheetId="32" hidden="1">{"BSUSGAAP2",#N/A,FALSE,"BS US GAAP"}</definedName>
    <definedName name="wrn.BalanceSheetUSGAAP2010_2019." localSheetId="7" hidden="1">{"BSUSGAAP2",#N/A,FALSE,"BS US GAAP"}</definedName>
    <definedName name="wrn.BalanceSheetUSGAAP2010_2019." localSheetId="29" hidden="1">{"BSUSGAAP2",#N/A,FALSE,"BS US GAAP"}</definedName>
    <definedName name="wrn.BalanceSheetUSGAAP2010_2019." localSheetId="1" hidden="1">{"BSUSGAAP2",#N/A,FALSE,"BS US GAAP"}</definedName>
    <definedName name="wrn.BalanceSheetUSGAAP2010_2019." localSheetId="31" hidden="1">{"BSUSGAAP2",#N/A,FALSE,"BS US GAAP"}</definedName>
    <definedName name="wrn.BalanceSheetUSGAAP2010_2019." hidden="1">{"BSUSGAAP2",#N/A,FALSE,"BS US GAAP"}</definedName>
    <definedName name="wrn.BEL." localSheetId="12" hidden="1">{"IS",#N/A,FALSE,"IS";"RPTIS",#N/A,FALSE,"RPTIS";"STATS",#N/A,FALSE,"STATS";"CELL",#N/A,FALSE,"CELL";"BS",#N/A,FALSE,"BS"}</definedName>
    <definedName name="wrn.BEL." localSheetId="18" hidden="1">{"IS",#N/A,FALSE,"IS";"RPTIS",#N/A,FALSE,"RPTIS";"STATS",#N/A,FALSE,"STATS";"CELL",#N/A,FALSE,"CELL";"BS",#N/A,FALSE,"BS"}</definedName>
    <definedName name="wrn.BEL." localSheetId="19" hidden="1">{"IS",#N/A,FALSE,"IS";"RPTIS",#N/A,FALSE,"RPTIS";"STATS",#N/A,FALSE,"STATS";"CELL",#N/A,FALSE,"CELL";"BS",#N/A,FALSE,"BS"}</definedName>
    <definedName name="wrn.BEL." localSheetId="17" hidden="1">{"IS",#N/A,FALSE,"IS";"RPTIS",#N/A,FALSE,"RPTIS";"STATS",#N/A,FALSE,"STATS";"CELL",#N/A,FALSE,"CELL";"BS",#N/A,FALSE,"BS"}</definedName>
    <definedName name="wrn.BEL." localSheetId="22" hidden="1">{"IS",#N/A,FALSE,"IS";"RPTIS",#N/A,FALSE,"RPTIS";"STATS",#N/A,FALSE,"STATS";"CELL",#N/A,FALSE,"CELL";"BS",#N/A,FALSE,"BS"}</definedName>
    <definedName name="wrn.BEL." localSheetId="10" hidden="1">{"IS",#N/A,FALSE,"IS";"RPTIS",#N/A,FALSE,"RPTIS";"STATS",#N/A,FALSE,"STATS";"CELL",#N/A,FALSE,"CELL";"BS",#N/A,FALSE,"BS"}</definedName>
    <definedName name="wrn.BEL." localSheetId="30" hidden="1">{"IS",#N/A,FALSE,"IS";"RPTIS",#N/A,FALSE,"RPTIS";"STATS",#N/A,FALSE,"STATS";"CELL",#N/A,FALSE,"CELL";"BS",#N/A,FALSE,"BS"}</definedName>
    <definedName name="wrn.BEL." localSheetId="0" hidden="1">{"IS",#N/A,FALSE,"IS";"RPTIS",#N/A,FALSE,"RPTIS";"STATS",#N/A,FALSE,"STATS";"CELL",#N/A,FALSE,"CELL";"BS",#N/A,FALSE,"BS"}</definedName>
    <definedName name="wrn.BEL." localSheetId="3" hidden="1">{"IS",#N/A,FALSE,"IS";"RPTIS",#N/A,FALSE,"RPTIS";"STATS",#N/A,FALSE,"STATS";"CELL",#N/A,FALSE,"CELL";"BS",#N/A,FALSE,"BS"}</definedName>
    <definedName name="wrn.BEL." localSheetId="4" hidden="1">{"IS",#N/A,FALSE,"IS";"RPTIS",#N/A,FALSE,"RPTIS";"STATS",#N/A,FALSE,"STATS";"CELL",#N/A,FALSE,"CELL";"BS",#N/A,FALSE,"BS"}</definedName>
    <definedName name="wrn.BEL." localSheetId="28" hidden="1">{"IS",#N/A,FALSE,"IS";"RPTIS",#N/A,FALSE,"RPTIS";"STATS",#N/A,FALSE,"STATS";"CELL",#N/A,FALSE,"CELL";"BS",#N/A,FALSE,"BS"}</definedName>
    <definedName name="wrn.BEL." localSheetId="33" hidden="1">{"IS",#N/A,FALSE,"IS";"RPTIS",#N/A,FALSE,"RPTIS";"STATS",#N/A,FALSE,"STATS";"CELL",#N/A,FALSE,"CELL";"BS",#N/A,FALSE,"BS"}</definedName>
    <definedName name="wrn.BEL." localSheetId="32" hidden="1">{"IS",#N/A,FALSE,"IS";"RPTIS",#N/A,FALSE,"RPTIS";"STATS",#N/A,FALSE,"STATS";"CELL",#N/A,FALSE,"CELL";"BS",#N/A,FALSE,"BS"}</definedName>
    <definedName name="wrn.BEL." localSheetId="7" hidden="1">{"IS",#N/A,FALSE,"IS";"RPTIS",#N/A,FALSE,"RPTIS";"STATS",#N/A,FALSE,"STATS";"CELL",#N/A,FALSE,"CELL";"BS",#N/A,FALSE,"BS"}</definedName>
    <definedName name="wrn.BEL." localSheetId="29" hidden="1">{"IS",#N/A,FALSE,"IS";"RPTIS",#N/A,FALSE,"RPTIS";"STATS",#N/A,FALSE,"STATS";"CELL",#N/A,FALSE,"CELL";"BS",#N/A,FALSE,"BS"}</definedName>
    <definedName name="wrn.BEL." localSheetId="1" hidden="1">{"IS",#N/A,FALSE,"IS";"RPTIS",#N/A,FALSE,"RPTIS";"STATS",#N/A,FALSE,"STATS";"CELL",#N/A,FALSE,"CELL";"BS",#N/A,FALSE,"BS"}</definedName>
    <definedName name="wrn.BEL." localSheetId="31" hidden="1">{"IS",#N/A,FALSE,"IS";"RPTIS",#N/A,FALSE,"RPTIS";"STATS",#N/A,FALSE,"STATS";"CELL",#N/A,FALSE,"CELL";"BS",#N/A,FALSE,"BS"}</definedName>
    <definedName name="wrn.BEL." hidden="1">{"IS",#N/A,FALSE,"IS";"RPTIS",#N/A,FALSE,"RPTIS";"STATS",#N/A,FALSE,"STATS";"CELL",#N/A,FALSE,"CELL";"BS",#N/A,FALSE,"BS"}</definedName>
    <definedName name="wrn.C_G_Hele." localSheetId="12" hidden="1">{"Side 1",#N/A,FALSE,"Hovedark";"Side 2",#N/A,FALSE,"Hovedark";"Cash Flow",#N/A,FALSE,"Hovedark";"Butik_oms",#N/A,FALSE,"Omsætning";"Lande_oms",#N/A,FALSE,"Land";"Halvår",#N/A,FALSE,"Halvår";"Valuation",#N/A,FALSE,"Valuation";"DCF",#N/A,FALSE,"DCF";"Bidrag",#N/A,FALSE,"Bidrag";"Bagside DK",#N/A,FALSE,"Bagside"}</definedName>
    <definedName name="wrn.C_G_Hele." localSheetId="18" hidden="1">{"Side 1",#N/A,FALSE,"Hovedark";"Side 2",#N/A,FALSE,"Hovedark";"Cash Flow",#N/A,FALSE,"Hovedark";"Butik_oms",#N/A,FALSE,"Omsætning";"Lande_oms",#N/A,FALSE,"Land";"Halvår",#N/A,FALSE,"Halvår";"Valuation",#N/A,FALSE,"Valuation";"DCF",#N/A,FALSE,"DCF";"Bidrag",#N/A,FALSE,"Bidrag";"Bagside DK",#N/A,FALSE,"Bagside"}</definedName>
    <definedName name="wrn.C_G_Hele." localSheetId="19" hidden="1">{"Side 1",#N/A,FALSE,"Hovedark";"Side 2",#N/A,FALSE,"Hovedark";"Cash Flow",#N/A,FALSE,"Hovedark";"Butik_oms",#N/A,FALSE,"Omsætning";"Lande_oms",#N/A,FALSE,"Land";"Halvår",#N/A,FALSE,"Halvår";"Valuation",#N/A,FALSE,"Valuation";"DCF",#N/A,FALSE,"DCF";"Bidrag",#N/A,FALSE,"Bidrag";"Bagside DK",#N/A,FALSE,"Bagside"}</definedName>
    <definedName name="wrn.C_G_Hele." localSheetId="17" hidden="1">{"Side 1",#N/A,FALSE,"Hovedark";"Side 2",#N/A,FALSE,"Hovedark";"Cash Flow",#N/A,FALSE,"Hovedark";"Butik_oms",#N/A,FALSE,"Omsætning";"Lande_oms",#N/A,FALSE,"Land";"Halvår",#N/A,FALSE,"Halvår";"Valuation",#N/A,FALSE,"Valuation";"DCF",#N/A,FALSE,"DCF";"Bidrag",#N/A,FALSE,"Bidrag";"Bagside DK",#N/A,FALSE,"Bagside"}</definedName>
    <definedName name="wrn.C_G_Hele." localSheetId="22" hidden="1">{"Side 1",#N/A,FALSE,"Hovedark";"Side 2",#N/A,FALSE,"Hovedark";"Cash Flow",#N/A,FALSE,"Hovedark";"Butik_oms",#N/A,FALSE,"Omsætning";"Lande_oms",#N/A,FALSE,"Land";"Halvår",#N/A,FALSE,"Halvår";"Valuation",#N/A,FALSE,"Valuation";"DCF",#N/A,FALSE,"DCF";"Bidrag",#N/A,FALSE,"Bidrag";"Bagside DK",#N/A,FALSE,"Bagside"}</definedName>
    <definedName name="wrn.C_G_Hele." localSheetId="10" hidden="1">{"Side 1",#N/A,FALSE,"Hovedark";"Side 2",#N/A,FALSE,"Hovedark";"Cash Flow",#N/A,FALSE,"Hovedark";"Butik_oms",#N/A,FALSE,"Omsætning";"Lande_oms",#N/A,FALSE,"Land";"Halvår",#N/A,FALSE,"Halvår";"Valuation",#N/A,FALSE,"Valuation";"DCF",#N/A,FALSE,"DCF";"Bidrag",#N/A,FALSE,"Bidrag";"Bagside DK",#N/A,FALSE,"Bagside"}</definedName>
    <definedName name="wrn.C_G_Hele." localSheetId="30" hidden="1">{"Side 1",#N/A,FALSE,"Hovedark";"Side 2",#N/A,FALSE,"Hovedark";"Cash Flow",#N/A,FALSE,"Hovedark";"Butik_oms",#N/A,FALSE,"Omsætning";"Lande_oms",#N/A,FALSE,"Land";"Halvår",#N/A,FALSE,"Halvår";"Valuation",#N/A,FALSE,"Valuation";"DCF",#N/A,FALSE,"DCF";"Bidrag",#N/A,FALSE,"Bidrag";"Bagside DK",#N/A,FALSE,"Bagside"}</definedName>
    <definedName name="wrn.C_G_Hele." localSheetId="0" hidden="1">{"Side 1",#N/A,FALSE,"Hovedark";"Side 2",#N/A,FALSE,"Hovedark";"Cash Flow",#N/A,FALSE,"Hovedark";"Butik_oms",#N/A,FALSE,"Omsætning";"Lande_oms",#N/A,FALSE,"Land";"Halvår",#N/A,FALSE,"Halvår";"Valuation",#N/A,FALSE,"Valuation";"DCF",#N/A,FALSE,"DCF";"Bidrag",#N/A,FALSE,"Bidrag";"Bagside DK",#N/A,FALSE,"Bagside"}</definedName>
    <definedName name="wrn.C_G_Hele." localSheetId="3" hidden="1">{"Side 1",#N/A,FALSE,"Hovedark";"Side 2",#N/A,FALSE,"Hovedark";"Cash Flow",#N/A,FALSE,"Hovedark";"Butik_oms",#N/A,FALSE,"Omsætning";"Lande_oms",#N/A,FALSE,"Land";"Halvår",#N/A,FALSE,"Halvår";"Valuation",#N/A,FALSE,"Valuation";"DCF",#N/A,FALSE,"DCF";"Bidrag",#N/A,FALSE,"Bidrag";"Bagside DK",#N/A,FALSE,"Bagside"}</definedName>
    <definedName name="wrn.C_G_Hele." localSheetId="4" hidden="1">{"Side 1",#N/A,FALSE,"Hovedark";"Side 2",#N/A,FALSE,"Hovedark";"Cash Flow",#N/A,FALSE,"Hovedark";"Butik_oms",#N/A,FALSE,"Omsætning";"Lande_oms",#N/A,FALSE,"Land";"Halvår",#N/A,FALSE,"Halvår";"Valuation",#N/A,FALSE,"Valuation";"DCF",#N/A,FALSE,"DCF";"Bidrag",#N/A,FALSE,"Bidrag";"Bagside DK",#N/A,FALSE,"Bagside"}</definedName>
    <definedName name="wrn.C_G_Hele." localSheetId="28" hidden="1">{"Side 1",#N/A,FALSE,"Hovedark";"Side 2",#N/A,FALSE,"Hovedark";"Cash Flow",#N/A,FALSE,"Hovedark";"Butik_oms",#N/A,FALSE,"Omsætning";"Lande_oms",#N/A,FALSE,"Land";"Halvår",#N/A,FALSE,"Halvår";"Valuation",#N/A,FALSE,"Valuation";"DCF",#N/A,FALSE,"DCF";"Bidrag",#N/A,FALSE,"Bidrag";"Bagside DK",#N/A,FALSE,"Bagside"}</definedName>
    <definedName name="wrn.C_G_Hele." localSheetId="33" hidden="1">{"Side 1",#N/A,FALSE,"Hovedark";"Side 2",#N/A,FALSE,"Hovedark";"Cash Flow",#N/A,FALSE,"Hovedark";"Butik_oms",#N/A,FALSE,"Omsætning";"Lande_oms",#N/A,FALSE,"Land";"Halvår",#N/A,FALSE,"Halvår";"Valuation",#N/A,FALSE,"Valuation";"DCF",#N/A,FALSE,"DCF";"Bidrag",#N/A,FALSE,"Bidrag";"Bagside DK",#N/A,FALSE,"Bagside"}</definedName>
    <definedName name="wrn.C_G_Hele." localSheetId="32" hidden="1">{"Side 1",#N/A,FALSE,"Hovedark";"Side 2",#N/A,FALSE,"Hovedark";"Cash Flow",#N/A,FALSE,"Hovedark";"Butik_oms",#N/A,FALSE,"Omsætning";"Lande_oms",#N/A,FALSE,"Land";"Halvår",#N/A,FALSE,"Halvår";"Valuation",#N/A,FALSE,"Valuation";"DCF",#N/A,FALSE,"DCF";"Bidrag",#N/A,FALSE,"Bidrag";"Bagside DK",#N/A,FALSE,"Bagside"}</definedName>
    <definedName name="wrn.C_G_Hele." localSheetId="7" hidden="1">{"Side 1",#N/A,FALSE,"Hovedark";"Side 2",#N/A,FALSE,"Hovedark";"Cash Flow",#N/A,FALSE,"Hovedark";"Butik_oms",#N/A,FALSE,"Omsætning";"Lande_oms",#N/A,FALSE,"Land";"Halvår",#N/A,FALSE,"Halvår";"Valuation",#N/A,FALSE,"Valuation";"DCF",#N/A,FALSE,"DCF";"Bidrag",#N/A,FALSE,"Bidrag";"Bagside DK",#N/A,FALSE,"Bagside"}</definedName>
    <definedName name="wrn.C_G_Hele." localSheetId="29" hidden="1">{"Side 1",#N/A,FALSE,"Hovedark";"Side 2",#N/A,FALSE,"Hovedark";"Cash Flow",#N/A,FALSE,"Hovedark";"Butik_oms",#N/A,FALSE,"Omsætning";"Lande_oms",#N/A,FALSE,"Land";"Halvår",#N/A,FALSE,"Halvår";"Valuation",#N/A,FALSE,"Valuation";"DCF",#N/A,FALSE,"DCF";"Bidrag",#N/A,FALSE,"Bidrag";"Bagside DK",#N/A,FALSE,"Bagside"}</definedName>
    <definedName name="wrn.C_G_Hele." localSheetId="1" hidden="1">{"Side 1",#N/A,FALSE,"Hovedark";"Side 2",#N/A,FALSE,"Hovedark";"Cash Flow",#N/A,FALSE,"Hovedark";"Butik_oms",#N/A,FALSE,"Omsætning";"Lande_oms",#N/A,FALSE,"Land";"Halvår",#N/A,FALSE,"Halvår";"Valuation",#N/A,FALSE,"Valuation";"DCF",#N/A,FALSE,"DCF";"Bidrag",#N/A,FALSE,"Bidrag";"Bagside DK",#N/A,FALSE,"Bagside"}</definedName>
    <definedName name="wrn.C_G_Hele." localSheetId="31" hidden="1">{"Side 1",#N/A,FALSE,"Hovedark";"Side 2",#N/A,FALSE,"Hovedark";"Cash Flow",#N/A,FALSE,"Hovedark";"Butik_oms",#N/A,FALSE,"Omsætning";"Lande_oms",#N/A,FALSE,"Land";"Halvår",#N/A,FALSE,"Halvår";"Valuation",#N/A,FALSE,"Valuation";"DCF",#N/A,FALSE,"DCF";"Bidrag",#N/A,FALSE,"Bidrag";"Bagside DK",#N/A,FALSE,"Bagside"}</definedName>
    <definedName name="wrn.C_G_Hele." hidden="1">{"Side 1",#N/A,FALSE,"Hovedark";"Side 2",#N/A,FALSE,"Hovedark";"Cash Flow",#N/A,FALSE,"Hovedark";"Butik_oms",#N/A,FALSE,"Omsætning";"Lande_oms",#N/A,FALSE,"Land";"Halvår",#N/A,FALSE,"Halvår";"Valuation",#N/A,FALSE,"Valuation";"DCF",#N/A,FALSE,"DCF";"Bidrag",#N/A,FALSE,"Bidrag";"Bagside DK",#N/A,FALSE,"Bagside"}</definedName>
    <definedName name="wrn.Capex1." localSheetId="12" hidden="1">{"Capex1",#N/A,FALSE,"Capex"}</definedName>
    <definedName name="wrn.Capex1." localSheetId="18" hidden="1">{"Capex1",#N/A,FALSE,"Capex"}</definedName>
    <definedName name="wrn.Capex1." localSheetId="19" hidden="1">{"Capex1",#N/A,FALSE,"Capex"}</definedName>
    <definedName name="wrn.Capex1." localSheetId="17" hidden="1">{"Capex1",#N/A,FALSE,"Capex"}</definedName>
    <definedName name="wrn.Capex1." localSheetId="22" hidden="1">{"Capex1",#N/A,FALSE,"Capex"}</definedName>
    <definedName name="wrn.Capex1." localSheetId="10" hidden="1">{"Capex1",#N/A,FALSE,"Capex"}</definedName>
    <definedName name="wrn.Capex1." localSheetId="30" hidden="1">{"Capex1",#N/A,FALSE,"Capex"}</definedName>
    <definedName name="wrn.Capex1." localSheetId="0" hidden="1">{"Capex1",#N/A,FALSE,"Capex"}</definedName>
    <definedName name="wrn.Capex1." localSheetId="3" hidden="1">{"Capex1",#N/A,FALSE,"Capex"}</definedName>
    <definedName name="wrn.Capex1." localSheetId="4" hidden="1">{"Capex1",#N/A,FALSE,"Capex"}</definedName>
    <definedName name="wrn.Capex1." localSheetId="28" hidden="1">{"Capex1",#N/A,FALSE,"Capex"}</definedName>
    <definedName name="wrn.Capex1." localSheetId="33" hidden="1">{"Capex1",#N/A,FALSE,"Capex"}</definedName>
    <definedName name="wrn.Capex1." localSheetId="32" hidden="1">{"Capex1",#N/A,FALSE,"Capex"}</definedName>
    <definedName name="wrn.Capex1." localSheetId="7" hidden="1">{"Capex1",#N/A,FALSE,"Capex"}</definedName>
    <definedName name="wrn.Capex1." localSheetId="29" hidden="1">{"Capex1",#N/A,FALSE,"Capex"}</definedName>
    <definedName name="wrn.Capex1." localSheetId="1" hidden="1">{"Capex1",#N/A,FALSE,"Capex"}</definedName>
    <definedName name="wrn.Capex1." localSheetId="31" hidden="1">{"Capex1",#N/A,FALSE,"Capex"}</definedName>
    <definedName name="wrn.Capex1." hidden="1">{"Capex1",#N/A,FALSE,"Capex"}</definedName>
    <definedName name="wrn.Capex2." localSheetId="12" hidden="1">{"Capex2",#N/A,FALSE,"Capex"}</definedName>
    <definedName name="wrn.Capex2." localSheetId="18" hidden="1">{"Capex2",#N/A,FALSE,"Capex"}</definedName>
    <definedName name="wrn.Capex2." localSheetId="19" hidden="1">{"Capex2",#N/A,FALSE,"Capex"}</definedName>
    <definedName name="wrn.Capex2." localSheetId="17" hidden="1">{"Capex2",#N/A,FALSE,"Capex"}</definedName>
    <definedName name="wrn.Capex2." localSheetId="22" hidden="1">{"Capex2",#N/A,FALSE,"Capex"}</definedName>
    <definedName name="wrn.Capex2." localSheetId="10" hidden="1">{"Capex2",#N/A,FALSE,"Capex"}</definedName>
    <definedName name="wrn.Capex2." localSheetId="30" hidden="1">{"Capex2",#N/A,FALSE,"Capex"}</definedName>
    <definedName name="wrn.Capex2." localSheetId="0" hidden="1">{"Capex2",#N/A,FALSE,"Capex"}</definedName>
    <definedName name="wrn.Capex2." localSheetId="3" hidden="1">{"Capex2",#N/A,FALSE,"Capex"}</definedName>
    <definedName name="wrn.Capex2." localSheetId="4" hidden="1">{"Capex2",#N/A,FALSE,"Capex"}</definedName>
    <definedName name="wrn.Capex2." localSheetId="28" hidden="1">{"Capex2",#N/A,FALSE,"Capex"}</definedName>
    <definedName name="wrn.Capex2." localSheetId="33" hidden="1">{"Capex2",#N/A,FALSE,"Capex"}</definedName>
    <definedName name="wrn.Capex2." localSheetId="32" hidden="1">{"Capex2",#N/A,FALSE,"Capex"}</definedName>
    <definedName name="wrn.Capex2." localSheetId="7" hidden="1">{"Capex2",#N/A,FALSE,"Capex"}</definedName>
    <definedName name="wrn.Capex2." localSheetId="29" hidden="1">{"Capex2",#N/A,FALSE,"Capex"}</definedName>
    <definedName name="wrn.Capex2." localSheetId="1" hidden="1">{"Capex2",#N/A,FALSE,"Capex"}</definedName>
    <definedName name="wrn.Capex2." localSheetId="31" hidden="1">{"Capex2",#N/A,FALSE,"Capex"}</definedName>
    <definedName name="wrn.Capex2." hidden="1">{"Capex2",#N/A,FALSE,"Capex"}</definedName>
    <definedName name="wrn.Capex3." localSheetId="12" hidden="1">{"Capex3",#N/A,FALSE,"Capex"}</definedName>
    <definedName name="wrn.Capex3." localSheetId="18" hidden="1">{"Capex3",#N/A,FALSE,"Capex"}</definedName>
    <definedName name="wrn.Capex3." localSheetId="19" hidden="1">{"Capex3",#N/A,FALSE,"Capex"}</definedName>
    <definedName name="wrn.Capex3." localSheetId="17" hidden="1">{"Capex3",#N/A,FALSE,"Capex"}</definedName>
    <definedName name="wrn.Capex3." localSheetId="22" hidden="1">{"Capex3",#N/A,FALSE,"Capex"}</definedName>
    <definedName name="wrn.Capex3." localSheetId="10" hidden="1">{"Capex3",#N/A,FALSE,"Capex"}</definedName>
    <definedName name="wrn.Capex3." localSheetId="30" hidden="1">{"Capex3",#N/A,FALSE,"Capex"}</definedName>
    <definedName name="wrn.Capex3." localSheetId="0" hidden="1">{"Capex3",#N/A,FALSE,"Capex"}</definedName>
    <definedName name="wrn.Capex3." localSheetId="3" hidden="1">{"Capex3",#N/A,FALSE,"Capex"}</definedName>
    <definedName name="wrn.Capex3." localSheetId="4" hidden="1">{"Capex3",#N/A,FALSE,"Capex"}</definedName>
    <definedName name="wrn.Capex3." localSheetId="28" hidden="1">{"Capex3",#N/A,FALSE,"Capex"}</definedName>
    <definedName name="wrn.Capex3." localSheetId="33" hidden="1">{"Capex3",#N/A,FALSE,"Capex"}</definedName>
    <definedName name="wrn.Capex3." localSheetId="32" hidden="1">{"Capex3",#N/A,FALSE,"Capex"}</definedName>
    <definedName name="wrn.Capex3." localSheetId="7" hidden="1">{"Capex3",#N/A,FALSE,"Capex"}</definedName>
    <definedName name="wrn.Capex3." localSheetId="29" hidden="1">{"Capex3",#N/A,FALSE,"Capex"}</definedName>
    <definedName name="wrn.Capex3." localSheetId="1" hidden="1">{"Capex3",#N/A,FALSE,"Capex"}</definedName>
    <definedName name="wrn.Capex3." localSheetId="31" hidden="1">{"Capex3",#N/A,FALSE,"Capex"}</definedName>
    <definedName name="wrn.Capex3." hidden="1">{"Capex3",#N/A,FALSE,"Capex"}</definedName>
    <definedName name="wrn.CashFlowGermanGAAP2000_2009." localSheetId="12" hidden="1">{"CFGGAAP1a",#N/A,FALSE,"CF G GAAP"}</definedName>
    <definedName name="wrn.CashFlowGermanGAAP2000_2009." localSheetId="18" hidden="1">{"CFGGAAP1a",#N/A,FALSE,"CF G GAAP"}</definedName>
    <definedName name="wrn.CashFlowGermanGAAP2000_2009." localSheetId="19" hidden="1">{"CFGGAAP1a",#N/A,FALSE,"CF G GAAP"}</definedName>
    <definedName name="wrn.CashFlowGermanGAAP2000_2009." localSheetId="17" hidden="1">{"CFGGAAP1a",#N/A,FALSE,"CF G GAAP"}</definedName>
    <definedName name="wrn.CashFlowGermanGAAP2000_2009." localSheetId="22" hidden="1">{"CFGGAAP1a",#N/A,FALSE,"CF G GAAP"}</definedName>
    <definedName name="wrn.CashFlowGermanGAAP2000_2009." localSheetId="10" hidden="1">{"CFGGAAP1a",#N/A,FALSE,"CF G GAAP"}</definedName>
    <definedName name="wrn.CashFlowGermanGAAP2000_2009." localSheetId="30" hidden="1">{"CFGGAAP1a",#N/A,FALSE,"CF G GAAP"}</definedName>
    <definedName name="wrn.CashFlowGermanGAAP2000_2009." localSheetId="0" hidden="1">{"CFGGAAP1a",#N/A,FALSE,"CF G GAAP"}</definedName>
    <definedName name="wrn.CashFlowGermanGAAP2000_2009." localSheetId="3" hidden="1">{"CFGGAAP1a",#N/A,FALSE,"CF G GAAP"}</definedName>
    <definedName name="wrn.CashFlowGermanGAAP2000_2009." localSheetId="4" hidden="1">{"CFGGAAP1a",#N/A,FALSE,"CF G GAAP"}</definedName>
    <definedName name="wrn.CashFlowGermanGAAP2000_2009." localSheetId="28" hidden="1">{"CFGGAAP1a",#N/A,FALSE,"CF G GAAP"}</definedName>
    <definedName name="wrn.CashFlowGermanGAAP2000_2009." localSheetId="33" hidden="1">{"CFGGAAP1a",#N/A,FALSE,"CF G GAAP"}</definedName>
    <definedName name="wrn.CashFlowGermanGAAP2000_2009." localSheetId="32" hidden="1">{"CFGGAAP1a",#N/A,FALSE,"CF G GAAP"}</definedName>
    <definedName name="wrn.CashFlowGermanGAAP2000_2009." localSheetId="7" hidden="1">{"CFGGAAP1a",#N/A,FALSE,"CF G GAAP"}</definedName>
    <definedName name="wrn.CashFlowGermanGAAP2000_2009." localSheetId="29" hidden="1">{"CFGGAAP1a",#N/A,FALSE,"CF G GAAP"}</definedName>
    <definedName name="wrn.CashFlowGermanGAAP2000_2009." localSheetId="1" hidden="1">{"CFGGAAP1a",#N/A,FALSE,"CF G GAAP"}</definedName>
    <definedName name="wrn.CashFlowGermanGAAP2000_2009." localSheetId="31" hidden="1">{"CFGGAAP1a",#N/A,FALSE,"CF G GAAP"}</definedName>
    <definedName name="wrn.CashFlowGermanGAAP2000_2009." hidden="1">{"CFGGAAP1a",#N/A,FALSE,"CF G GAAP"}</definedName>
    <definedName name="wrn.CashFlowGermanGAAP2010_2019." localSheetId="12" hidden="1">{"CFGGAAP2a",#N/A,FALSE,"CF G GAAP"}</definedName>
    <definedName name="wrn.CashFlowGermanGAAP2010_2019." localSheetId="18" hidden="1">{"CFGGAAP2a",#N/A,FALSE,"CF G GAAP"}</definedName>
    <definedName name="wrn.CashFlowGermanGAAP2010_2019." localSheetId="19" hidden="1">{"CFGGAAP2a",#N/A,FALSE,"CF G GAAP"}</definedName>
    <definedName name="wrn.CashFlowGermanGAAP2010_2019." localSheetId="17" hidden="1">{"CFGGAAP2a",#N/A,FALSE,"CF G GAAP"}</definedName>
    <definedName name="wrn.CashFlowGermanGAAP2010_2019." localSheetId="22" hidden="1">{"CFGGAAP2a",#N/A,FALSE,"CF G GAAP"}</definedName>
    <definedName name="wrn.CashFlowGermanGAAP2010_2019." localSheetId="10" hidden="1">{"CFGGAAP2a",#N/A,FALSE,"CF G GAAP"}</definedName>
    <definedName name="wrn.CashFlowGermanGAAP2010_2019." localSheetId="30" hidden="1">{"CFGGAAP2a",#N/A,FALSE,"CF G GAAP"}</definedName>
    <definedName name="wrn.CashFlowGermanGAAP2010_2019." localSheetId="0" hidden="1">{"CFGGAAP2a",#N/A,FALSE,"CF G GAAP"}</definedName>
    <definedName name="wrn.CashFlowGermanGAAP2010_2019." localSheetId="3" hidden="1">{"CFGGAAP2a",#N/A,FALSE,"CF G GAAP"}</definedName>
    <definedName name="wrn.CashFlowGermanGAAP2010_2019." localSheetId="4" hidden="1">{"CFGGAAP2a",#N/A,FALSE,"CF G GAAP"}</definedName>
    <definedName name="wrn.CashFlowGermanGAAP2010_2019." localSheetId="28" hidden="1">{"CFGGAAP2a",#N/A,FALSE,"CF G GAAP"}</definedName>
    <definedName name="wrn.CashFlowGermanGAAP2010_2019." localSheetId="33" hidden="1">{"CFGGAAP2a",#N/A,FALSE,"CF G GAAP"}</definedName>
    <definedName name="wrn.CashFlowGermanGAAP2010_2019." localSheetId="32" hidden="1">{"CFGGAAP2a",#N/A,FALSE,"CF G GAAP"}</definedName>
    <definedName name="wrn.CashFlowGermanGAAP2010_2019." localSheetId="7" hidden="1">{"CFGGAAP2a",#N/A,FALSE,"CF G GAAP"}</definedName>
    <definedName name="wrn.CashFlowGermanGAAP2010_2019." localSheetId="29" hidden="1">{"CFGGAAP2a",#N/A,FALSE,"CF G GAAP"}</definedName>
    <definedName name="wrn.CashFlowGermanGAAP2010_2019." localSheetId="1" hidden="1">{"CFGGAAP2a",#N/A,FALSE,"CF G GAAP"}</definedName>
    <definedName name="wrn.CashFlowGermanGAAP2010_2019." localSheetId="31" hidden="1">{"CFGGAAP2a",#N/A,FALSE,"CF G GAAP"}</definedName>
    <definedName name="wrn.CashFlowGermanGAAP2010_2019." hidden="1">{"CFGGAAP2a",#N/A,FALSE,"CF G GAAP"}</definedName>
    <definedName name="wrn.CashFlowUSGAAP2000_2009." localSheetId="12" hidden="1">{"CFUSGAAP1a",#N/A,FALSE,"CF US GAAP"}</definedName>
    <definedName name="wrn.CashFlowUSGAAP2000_2009." localSheetId="18" hidden="1">{"CFUSGAAP1a",#N/A,FALSE,"CF US GAAP"}</definedName>
    <definedName name="wrn.CashFlowUSGAAP2000_2009." localSheetId="19" hidden="1">{"CFUSGAAP1a",#N/A,FALSE,"CF US GAAP"}</definedName>
    <definedName name="wrn.CashFlowUSGAAP2000_2009." localSheetId="17" hidden="1">{"CFUSGAAP1a",#N/A,FALSE,"CF US GAAP"}</definedName>
    <definedName name="wrn.CashFlowUSGAAP2000_2009." localSheetId="22" hidden="1">{"CFUSGAAP1a",#N/A,FALSE,"CF US GAAP"}</definedName>
    <definedName name="wrn.CashFlowUSGAAP2000_2009." localSheetId="10" hidden="1">{"CFUSGAAP1a",#N/A,FALSE,"CF US GAAP"}</definedName>
    <definedName name="wrn.CashFlowUSGAAP2000_2009." localSheetId="30" hidden="1">{"CFUSGAAP1a",#N/A,FALSE,"CF US GAAP"}</definedName>
    <definedName name="wrn.CashFlowUSGAAP2000_2009." localSheetId="0" hidden="1">{"CFUSGAAP1a",#N/A,FALSE,"CF US GAAP"}</definedName>
    <definedName name="wrn.CashFlowUSGAAP2000_2009." localSheetId="3" hidden="1">{"CFUSGAAP1a",#N/A,FALSE,"CF US GAAP"}</definedName>
    <definedName name="wrn.CashFlowUSGAAP2000_2009." localSheetId="4" hidden="1">{"CFUSGAAP1a",#N/A,FALSE,"CF US GAAP"}</definedName>
    <definedName name="wrn.CashFlowUSGAAP2000_2009." localSheetId="28" hidden="1">{"CFUSGAAP1a",#N/A,FALSE,"CF US GAAP"}</definedName>
    <definedName name="wrn.CashFlowUSGAAP2000_2009." localSheetId="33" hidden="1">{"CFUSGAAP1a",#N/A,FALSE,"CF US GAAP"}</definedName>
    <definedName name="wrn.CashFlowUSGAAP2000_2009." localSheetId="32" hidden="1">{"CFUSGAAP1a",#N/A,FALSE,"CF US GAAP"}</definedName>
    <definedName name="wrn.CashFlowUSGAAP2000_2009." localSheetId="7" hidden="1">{"CFUSGAAP1a",#N/A,FALSE,"CF US GAAP"}</definedName>
    <definedName name="wrn.CashFlowUSGAAP2000_2009." localSheetId="29" hidden="1">{"CFUSGAAP1a",#N/A,FALSE,"CF US GAAP"}</definedName>
    <definedName name="wrn.CashFlowUSGAAP2000_2009." localSheetId="1" hidden="1">{"CFUSGAAP1a",#N/A,FALSE,"CF US GAAP"}</definedName>
    <definedName name="wrn.CashFlowUSGAAP2000_2009." localSheetId="31" hidden="1">{"CFUSGAAP1a",#N/A,FALSE,"CF US GAAP"}</definedName>
    <definedName name="wrn.CashFlowUSGAAP2000_2009." hidden="1">{"CFUSGAAP1a",#N/A,FALSE,"CF US GAAP"}</definedName>
    <definedName name="wrn.CashFlowUSGAAP2009_2019." localSheetId="12" hidden="1">{"CFUSGAAP2a",#N/A,FALSE,"CF US GAAP"}</definedName>
    <definedName name="wrn.CashFlowUSGAAP2009_2019." localSheetId="18" hidden="1">{"CFUSGAAP2a",#N/A,FALSE,"CF US GAAP"}</definedName>
    <definedName name="wrn.CashFlowUSGAAP2009_2019." localSheetId="19" hidden="1">{"CFUSGAAP2a",#N/A,FALSE,"CF US GAAP"}</definedName>
    <definedName name="wrn.CashFlowUSGAAP2009_2019." localSheetId="17" hidden="1">{"CFUSGAAP2a",#N/A,FALSE,"CF US GAAP"}</definedName>
    <definedName name="wrn.CashFlowUSGAAP2009_2019." localSheetId="22" hidden="1">{"CFUSGAAP2a",#N/A,FALSE,"CF US GAAP"}</definedName>
    <definedName name="wrn.CashFlowUSGAAP2009_2019." localSheetId="10" hidden="1">{"CFUSGAAP2a",#N/A,FALSE,"CF US GAAP"}</definedName>
    <definedName name="wrn.CashFlowUSGAAP2009_2019." localSheetId="30" hidden="1">{"CFUSGAAP2a",#N/A,FALSE,"CF US GAAP"}</definedName>
    <definedName name="wrn.CashFlowUSGAAP2009_2019." localSheetId="0" hidden="1">{"CFUSGAAP2a",#N/A,FALSE,"CF US GAAP"}</definedName>
    <definedName name="wrn.CashFlowUSGAAP2009_2019." localSheetId="3" hidden="1">{"CFUSGAAP2a",#N/A,FALSE,"CF US GAAP"}</definedName>
    <definedName name="wrn.CashFlowUSGAAP2009_2019." localSheetId="4" hidden="1">{"CFUSGAAP2a",#N/A,FALSE,"CF US GAAP"}</definedName>
    <definedName name="wrn.CashFlowUSGAAP2009_2019." localSheetId="28" hidden="1">{"CFUSGAAP2a",#N/A,FALSE,"CF US GAAP"}</definedName>
    <definedName name="wrn.CashFlowUSGAAP2009_2019." localSheetId="33" hidden="1">{"CFUSGAAP2a",#N/A,FALSE,"CF US GAAP"}</definedName>
    <definedName name="wrn.CashFlowUSGAAP2009_2019." localSheetId="32" hidden="1">{"CFUSGAAP2a",#N/A,FALSE,"CF US GAAP"}</definedName>
    <definedName name="wrn.CashFlowUSGAAP2009_2019." localSheetId="7" hidden="1">{"CFUSGAAP2a",#N/A,FALSE,"CF US GAAP"}</definedName>
    <definedName name="wrn.CashFlowUSGAAP2009_2019." localSheetId="29" hidden="1">{"CFUSGAAP2a",#N/A,FALSE,"CF US GAAP"}</definedName>
    <definedName name="wrn.CashFlowUSGAAP2009_2019." localSheetId="1" hidden="1">{"CFUSGAAP2a",#N/A,FALSE,"CF US GAAP"}</definedName>
    <definedName name="wrn.CashFlowUSGAAP2009_2019." localSheetId="31" hidden="1">{"CFUSGAAP2a",#N/A,FALSE,"CF US GAAP"}</definedName>
    <definedName name="wrn.CashFlowUSGAAP2009_2019." hidden="1">{"CFUSGAAP2a",#N/A,FALSE,"CF US GAAP"}</definedName>
    <definedName name="wrn.Central." localSheetId="12" hidden="1">{"Side 1",#N/A,FALSE,"Hovedark";"Side 2",#N/A,FALSE,"Hovedark";"Side 3",#N/A,FALSE,"Hovedark"}</definedName>
    <definedName name="wrn.Central." localSheetId="18" hidden="1">{"Side 1",#N/A,FALSE,"Hovedark";"Side 2",#N/A,FALSE,"Hovedark";"Side 3",#N/A,FALSE,"Hovedark"}</definedName>
    <definedName name="wrn.Central." localSheetId="19" hidden="1">{"Side 1",#N/A,FALSE,"Hovedark";"Side 2",#N/A,FALSE,"Hovedark";"Side 3",#N/A,FALSE,"Hovedark"}</definedName>
    <definedName name="wrn.Central." localSheetId="17" hidden="1">{"Side 1",#N/A,FALSE,"Hovedark";"Side 2",#N/A,FALSE,"Hovedark";"Side 3",#N/A,FALSE,"Hovedark"}</definedName>
    <definedName name="wrn.Central." localSheetId="22" hidden="1">{"Side 1",#N/A,FALSE,"Hovedark";"Side 2",#N/A,FALSE,"Hovedark";"Side 3",#N/A,FALSE,"Hovedark"}</definedName>
    <definedName name="wrn.Central." localSheetId="10" hidden="1">{"Side 1",#N/A,FALSE,"Hovedark";"Side 2",#N/A,FALSE,"Hovedark";"Side 3",#N/A,FALSE,"Hovedark"}</definedName>
    <definedName name="wrn.Central." localSheetId="30" hidden="1">{"Side 1",#N/A,FALSE,"Hovedark";"Side 2",#N/A,FALSE,"Hovedark";"Side 3",#N/A,FALSE,"Hovedark"}</definedName>
    <definedName name="wrn.Central." localSheetId="0" hidden="1">{"Side 1",#N/A,FALSE,"Hovedark";"Side 2",#N/A,FALSE,"Hovedark";"Side 3",#N/A,FALSE,"Hovedark"}</definedName>
    <definedName name="wrn.Central." localSheetId="3" hidden="1">{"Side 1",#N/A,FALSE,"Hovedark";"Side 2",#N/A,FALSE,"Hovedark";"Side 3",#N/A,FALSE,"Hovedark"}</definedName>
    <definedName name="wrn.Central." localSheetId="4" hidden="1">{"Side 1",#N/A,FALSE,"Hovedark";"Side 2",#N/A,FALSE,"Hovedark";"Side 3",#N/A,FALSE,"Hovedark"}</definedName>
    <definedName name="wrn.Central." localSheetId="28" hidden="1">{"Side 1",#N/A,FALSE,"Hovedark";"Side 2",#N/A,FALSE,"Hovedark";"Side 3",#N/A,FALSE,"Hovedark"}</definedName>
    <definedName name="wrn.Central." localSheetId="33" hidden="1">{"Side 1",#N/A,FALSE,"Hovedark";"Side 2",#N/A,FALSE,"Hovedark";"Side 3",#N/A,FALSE,"Hovedark"}</definedName>
    <definedName name="wrn.Central." localSheetId="32" hidden="1">{"Side 1",#N/A,FALSE,"Hovedark";"Side 2",#N/A,FALSE,"Hovedark";"Side 3",#N/A,FALSE,"Hovedark"}</definedName>
    <definedName name="wrn.Central." localSheetId="7" hidden="1">{"Side 1",#N/A,FALSE,"Hovedark";"Side 2",#N/A,FALSE,"Hovedark";"Side 3",#N/A,FALSE,"Hovedark"}</definedName>
    <definedName name="wrn.Central." localSheetId="29" hidden="1">{"Side 1",#N/A,FALSE,"Hovedark";"Side 2",#N/A,FALSE,"Hovedark";"Side 3",#N/A,FALSE,"Hovedark"}</definedName>
    <definedName name="wrn.Central." localSheetId="1" hidden="1">{"Side 1",#N/A,FALSE,"Hovedark";"Side 2",#N/A,FALSE,"Hovedark";"Side 3",#N/A,FALSE,"Hovedark"}</definedName>
    <definedName name="wrn.Central." localSheetId="31" hidden="1">{"Side 1",#N/A,FALSE,"Hovedark";"Side 2",#N/A,FALSE,"Hovedark";"Side 3",#N/A,FALSE,"Hovedark"}</definedName>
    <definedName name="wrn.Central." hidden="1">{"Side 1",#N/A,FALSE,"Hovedark";"Side 2",#N/A,FALSE,"Hovedark";"Side 3",#N/A,FALSE,"Hovedark"}</definedName>
    <definedName name="wrn.CFGGAAPMSDW." localSheetId="12" hidden="1">{"CFGGAAP1",#N/A,FALSE,"P&amp;L G GAAP";"CFGGAAP2",#N/A,FALSE,"P&amp;L G GAAP"}</definedName>
    <definedName name="wrn.CFGGAAPMSDW." localSheetId="18" hidden="1">{"CFGGAAP1",#N/A,FALSE,"P&amp;L G GAAP";"CFGGAAP2",#N/A,FALSE,"P&amp;L G GAAP"}</definedName>
    <definedName name="wrn.CFGGAAPMSDW." localSheetId="19" hidden="1">{"CFGGAAP1",#N/A,FALSE,"P&amp;L G GAAP";"CFGGAAP2",#N/A,FALSE,"P&amp;L G GAAP"}</definedName>
    <definedName name="wrn.CFGGAAPMSDW." localSheetId="17" hidden="1">{"CFGGAAP1",#N/A,FALSE,"P&amp;L G GAAP";"CFGGAAP2",#N/A,FALSE,"P&amp;L G GAAP"}</definedName>
    <definedName name="wrn.CFGGAAPMSDW." localSheetId="22" hidden="1">{"CFGGAAP1",#N/A,FALSE,"P&amp;L G GAAP";"CFGGAAP2",#N/A,FALSE,"P&amp;L G GAAP"}</definedName>
    <definedName name="wrn.CFGGAAPMSDW." localSheetId="10" hidden="1">{"CFGGAAP1",#N/A,FALSE,"P&amp;L G GAAP";"CFGGAAP2",#N/A,FALSE,"P&amp;L G GAAP"}</definedName>
    <definedName name="wrn.CFGGAAPMSDW." localSheetId="30" hidden="1">{"CFGGAAP1",#N/A,FALSE,"P&amp;L G GAAP";"CFGGAAP2",#N/A,FALSE,"P&amp;L G GAAP"}</definedName>
    <definedName name="wrn.CFGGAAPMSDW." localSheetId="0" hidden="1">{"CFGGAAP1",#N/A,FALSE,"P&amp;L G GAAP";"CFGGAAP2",#N/A,FALSE,"P&amp;L G GAAP"}</definedName>
    <definedName name="wrn.CFGGAAPMSDW." localSheetId="3" hidden="1">{"CFGGAAP1",#N/A,FALSE,"P&amp;L G GAAP";"CFGGAAP2",#N/A,FALSE,"P&amp;L G GAAP"}</definedName>
    <definedName name="wrn.CFGGAAPMSDW." localSheetId="4" hidden="1">{"CFGGAAP1",#N/A,FALSE,"P&amp;L G GAAP";"CFGGAAP2",#N/A,FALSE,"P&amp;L G GAAP"}</definedName>
    <definedName name="wrn.CFGGAAPMSDW." localSheetId="28" hidden="1">{"CFGGAAP1",#N/A,FALSE,"P&amp;L G GAAP";"CFGGAAP2",#N/A,FALSE,"P&amp;L G GAAP"}</definedName>
    <definedName name="wrn.CFGGAAPMSDW." localSheetId="33" hidden="1">{"CFGGAAP1",#N/A,FALSE,"P&amp;L G GAAP";"CFGGAAP2",#N/A,FALSE,"P&amp;L G GAAP"}</definedName>
    <definedName name="wrn.CFGGAAPMSDW." localSheetId="32" hidden="1">{"CFGGAAP1",#N/A,FALSE,"P&amp;L G GAAP";"CFGGAAP2",#N/A,FALSE,"P&amp;L G GAAP"}</definedName>
    <definedName name="wrn.CFGGAAPMSDW." localSheetId="7" hidden="1">{"CFGGAAP1",#N/A,FALSE,"P&amp;L G GAAP";"CFGGAAP2",#N/A,FALSE,"P&amp;L G GAAP"}</definedName>
    <definedName name="wrn.CFGGAAPMSDW." localSheetId="29" hidden="1">{"CFGGAAP1",#N/A,FALSE,"P&amp;L G GAAP";"CFGGAAP2",#N/A,FALSE,"P&amp;L G GAAP"}</definedName>
    <definedName name="wrn.CFGGAAPMSDW." localSheetId="1" hidden="1">{"CFGGAAP1",#N/A,FALSE,"P&amp;L G GAAP";"CFGGAAP2",#N/A,FALSE,"P&amp;L G GAAP"}</definedName>
    <definedName name="wrn.CFGGAAPMSDW." localSheetId="31" hidden="1">{"CFGGAAP1",#N/A,FALSE,"P&amp;L G GAAP";"CFGGAAP2",#N/A,FALSE,"P&amp;L G GAAP"}</definedName>
    <definedName name="wrn.CFGGAAPMSDW." hidden="1">{"CFGGAAP1",#N/A,FALSE,"P&amp;L G GAAP";"CFGGAAP2",#N/A,FALSE,"P&amp;L G GAAP"}</definedName>
    <definedName name="wrn.comps." localSheetId="12" hidden="1">{#N/A,#N/A,FALSE,"Comp"}</definedName>
    <definedName name="wrn.comps." localSheetId="18" hidden="1">{#N/A,#N/A,FALSE,"Comp"}</definedName>
    <definedName name="wrn.comps." localSheetId="19" hidden="1">{#N/A,#N/A,FALSE,"Comp"}</definedName>
    <definedName name="wrn.comps." localSheetId="17" hidden="1">{#N/A,#N/A,FALSE,"Comp"}</definedName>
    <definedName name="wrn.comps." localSheetId="22" hidden="1">{#N/A,#N/A,FALSE,"Comp"}</definedName>
    <definedName name="wrn.comps." localSheetId="10" hidden="1">{#N/A,#N/A,FALSE,"Comp"}</definedName>
    <definedName name="wrn.comps." localSheetId="30" hidden="1">{#N/A,#N/A,FALSE,"Comp"}</definedName>
    <definedName name="wrn.comps." localSheetId="0" hidden="1">{#N/A,#N/A,FALSE,"Comp"}</definedName>
    <definedName name="wrn.comps." localSheetId="3" hidden="1">{#N/A,#N/A,FALSE,"Comp"}</definedName>
    <definedName name="wrn.comps." localSheetId="4" hidden="1">{#N/A,#N/A,FALSE,"Comp"}</definedName>
    <definedName name="wrn.comps." localSheetId="28" hidden="1">{#N/A,#N/A,FALSE,"Comp"}</definedName>
    <definedName name="wrn.comps." localSheetId="33" hidden="1">{#N/A,#N/A,FALSE,"Comp"}</definedName>
    <definedName name="wrn.comps." localSheetId="32" hidden="1">{#N/A,#N/A,FALSE,"Comp"}</definedName>
    <definedName name="wrn.comps." localSheetId="7" hidden="1">{#N/A,#N/A,FALSE,"Comp"}</definedName>
    <definedName name="wrn.comps." localSheetId="29" hidden="1">{#N/A,#N/A,FALSE,"Comp"}</definedName>
    <definedName name="wrn.comps." localSheetId="1" hidden="1">{#N/A,#N/A,FALSE,"Comp"}</definedName>
    <definedName name="wrn.comps." localSheetId="31" hidden="1">{#N/A,#N/A,FALSE,"Comp"}</definedName>
    <definedName name="wrn.comps." hidden="1">{#N/A,#N/A,FALSE,"Comp"}</definedName>
    <definedName name="wrn.contribution." localSheetId="12" hidden="1">{#N/A,#N/A,FALSE,"Contribution Analysis"}</definedName>
    <definedName name="wrn.contribution." localSheetId="18" hidden="1">{#N/A,#N/A,FALSE,"Contribution Analysis"}</definedName>
    <definedName name="wrn.contribution." localSheetId="19" hidden="1">{#N/A,#N/A,FALSE,"Contribution Analysis"}</definedName>
    <definedName name="wrn.contribution." localSheetId="17" hidden="1">{#N/A,#N/A,FALSE,"Contribution Analysis"}</definedName>
    <definedName name="wrn.contribution." localSheetId="22" hidden="1">{#N/A,#N/A,FALSE,"Contribution Analysis"}</definedName>
    <definedName name="wrn.contribution." localSheetId="10" hidden="1">{#N/A,#N/A,FALSE,"Contribution Analysis"}</definedName>
    <definedName name="wrn.contribution." localSheetId="30" hidden="1">{#N/A,#N/A,FALSE,"Contribution Analysis"}</definedName>
    <definedName name="wrn.contribution." localSheetId="0" hidden="1">{#N/A,#N/A,FALSE,"Contribution Analysis"}</definedName>
    <definedName name="wrn.contribution." localSheetId="3" hidden="1">{#N/A,#N/A,FALSE,"Contribution Analysis"}</definedName>
    <definedName name="wrn.contribution." localSheetId="4" hidden="1">{#N/A,#N/A,FALSE,"Contribution Analysis"}</definedName>
    <definedName name="wrn.contribution." localSheetId="28" hidden="1">{#N/A,#N/A,FALSE,"Contribution Analysis"}</definedName>
    <definedName name="wrn.contribution." localSheetId="33" hidden="1">{#N/A,#N/A,FALSE,"Contribution Analysis"}</definedName>
    <definedName name="wrn.contribution." localSheetId="32" hidden="1">{#N/A,#N/A,FALSE,"Contribution Analysis"}</definedName>
    <definedName name="wrn.contribution." localSheetId="7" hidden="1">{#N/A,#N/A,FALSE,"Contribution Analysis"}</definedName>
    <definedName name="wrn.contribution." localSheetId="29" hidden="1">{#N/A,#N/A,FALSE,"Contribution Analysis"}</definedName>
    <definedName name="wrn.contribution." localSheetId="1" hidden="1">{#N/A,#N/A,FALSE,"Contribution Analysis"}</definedName>
    <definedName name="wrn.contribution." localSheetId="31" hidden="1">{#N/A,#N/A,FALSE,"Contribution Analysis"}</definedName>
    <definedName name="wrn.contribution." hidden="1">{#N/A,#N/A,FALSE,"Contribution Analysis"}</definedName>
    <definedName name="wrn.Cover." localSheetId="12" hidden="1">{"coverall",#N/A,FALSE,"Definitions";"cover1",#N/A,FALSE,"Definitions";"cover2",#N/A,FALSE,"Definitions";"cover3",#N/A,FALSE,"Definitions";"cover4",#N/A,FALSE,"Definitions";"cover5",#N/A,FALSE,"Definitions";"blank",#N/A,FALSE,"Definitions"}</definedName>
    <definedName name="wrn.Cover." localSheetId="18" hidden="1">{"coverall",#N/A,FALSE,"Definitions";"cover1",#N/A,FALSE,"Definitions";"cover2",#N/A,FALSE,"Definitions";"cover3",#N/A,FALSE,"Definitions";"cover4",#N/A,FALSE,"Definitions";"cover5",#N/A,FALSE,"Definitions";"blank",#N/A,FALSE,"Definitions"}</definedName>
    <definedName name="wrn.Cover." localSheetId="19" hidden="1">{"coverall",#N/A,FALSE,"Definitions";"cover1",#N/A,FALSE,"Definitions";"cover2",#N/A,FALSE,"Definitions";"cover3",#N/A,FALSE,"Definitions";"cover4",#N/A,FALSE,"Definitions";"cover5",#N/A,FALSE,"Definitions";"blank",#N/A,FALSE,"Definitions"}</definedName>
    <definedName name="wrn.Cover." localSheetId="17" hidden="1">{"coverall",#N/A,FALSE,"Definitions";"cover1",#N/A,FALSE,"Definitions";"cover2",#N/A,FALSE,"Definitions";"cover3",#N/A,FALSE,"Definitions";"cover4",#N/A,FALSE,"Definitions";"cover5",#N/A,FALSE,"Definitions";"blank",#N/A,FALSE,"Definitions"}</definedName>
    <definedName name="wrn.Cover." localSheetId="22" hidden="1">{"coverall",#N/A,FALSE,"Definitions";"cover1",#N/A,FALSE,"Definitions";"cover2",#N/A,FALSE,"Definitions";"cover3",#N/A,FALSE,"Definitions";"cover4",#N/A,FALSE,"Definitions";"cover5",#N/A,FALSE,"Definitions";"blank",#N/A,FALSE,"Definitions"}</definedName>
    <definedName name="wrn.Cover." localSheetId="10" hidden="1">{"coverall",#N/A,FALSE,"Definitions";"cover1",#N/A,FALSE,"Definitions";"cover2",#N/A,FALSE,"Definitions";"cover3",#N/A,FALSE,"Definitions";"cover4",#N/A,FALSE,"Definitions";"cover5",#N/A,FALSE,"Definitions";"blank",#N/A,FALSE,"Definitions"}</definedName>
    <definedName name="wrn.Cover." localSheetId="30" hidden="1">{"coverall",#N/A,FALSE,"Definitions";"cover1",#N/A,FALSE,"Definitions";"cover2",#N/A,FALSE,"Definitions";"cover3",#N/A,FALSE,"Definitions";"cover4",#N/A,FALSE,"Definitions";"cover5",#N/A,FALSE,"Definitions";"blank",#N/A,FALSE,"Definitions"}</definedName>
    <definedName name="wrn.Cover." localSheetId="0" hidden="1">{"coverall",#N/A,FALSE,"Definitions";"cover1",#N/A,FALSE,"Definitions";"cover2",#N/A,FALSE,"Definitions";"cover3",#N/A,FALSE,"Definitions";"cover4",#N/A,FALSE,"Definitions";"cover5",#N/A,FALSE,"Definitions";"blank",#N/A,FALSE,"Definitions"}</definedName>
    <definedName name="wrn.Cover." localSheetId="3" hidden="1">{"coverall",#N/A,FALSE,"Definitions";"cover1",#N/A,FALSE,"Definitions";"cover2",#N/A,FALSE,"Definitions";"cover3",#N/A,FALSE,"Definitions";"cover4",#N/A,FALSE,"Definitions";"cover5",#N/A,FALSE,"Definitions";"blank",#N/A,FALSE,"Definitions"}</definedName>
    <definedName name="wrn.Cover." localSheetId="4" hidden="1">{"coverall",#N/A,FALSE,"Definitions";"cover1",#N/A,FALSE,"Definitions";"cover2",#N/A,FALSE,"Definitions";"cover3",#N/A,FALSE,"Definitions";"cover4",#N/A,FALSE,"Definitions";"cover5",#N/A,FALSE,"Definitions";"blank",#N/A,FALSE,"Definitions"}</definedName>
    <definedName name="wrn.Cover." localSheetId="28" hidden="1">{"coverall",#N/A,FALSE,"Definitions";"cover1",#N/A,FALSE,"Definitions";"cover2",#N/A,FALSE,"Definitions";"cover3",#N/A,FALSE,"Definitions";"cover4",#N/A,FALSE,"Definitions";"cover5",#N/A,FALSE,"Definitions";"blank",#N/A,FALSE,"Definitions"}</definedName>
    <definedName name="wrn.Cover." localSheetId="33" hidden="1">{"coverall",#N/A,FALSE,"Definitions";"cover1",#N/A,FALSE,"Definitions";"cover2",#N/A,FALSE,"Definitions";"cover3",#N/A,FALSE,"Definitions";"cover4",#N/A,FALSE,"Definitions";"cover5",#N/A,FALSE,"Definitions";"blank",#N/A,FALSE,"Definitions"}</definedName>
    <definedName name="wrn.Cover." localSheetId="32" hidden="1">{"coverall",#N/A,FALSE,"Definitions";"cover1",#N/A,FALSE,"Definitions";"cover2",#N/A,FALSE,"Definitions";"cover3",#N/A,FALSE,"Definitions";"cover4",#N/A,FALSE,"Definitions";"cover5",#N/A,FALSE,"Definitions";"blank",#N/A,FALSE,"Definitions"}</definedName>
    <definedName name="wrn.Cover." localSheetId="7" hidden="1">{"coverall",#N/A,FALSE,"Definitions";"cover1",#N/A,FALSE,"Definitions";"cover2",#N/A,FALSE,"Definitions";"cover3",#N/A,FALSE,"Definitions";"cover4",#N/A,FALSE,"Definitions";"cover5",#N/A,FALSE,"Definitions";"blank",#N/A,FALSE,"Definitions"}</definedName>
    <definedName name="wrn.Cover." localSheetId="29" hidden="1">{"coverall",#N/A,FALSE,"Definitions";"cover1",#N/A,FALSE,"Definitions";"cover2",#N/A,FALSE,"Definitions";"cover3",#N/A,FALSE,"Definitions";"cover4",#N/A,FALSE,"Definitions";"cover5",#N/A,FALSE,"Definitions";"blank",#N/A,FALSE,"Definitions"}</definedName>
    <definedName name="wrn.Cover." localSheetId="1" hidden="1">{"coverall",#N/A,FALSE,"Definitions";"cover1",#N/A,FALSE,"Definitions";"cover2",#N/A,FALSE,"Definitions";"cover3",#N/A,FALSE,"Definitions";"cover4",#N/A,FALSE,"Definitions";"cover5",#N/A,FALSE,"Definitions";"blank",#N/A,FALSE,"Definitions"}</definedName>
    <definedName name="wrn.Cover." localSheetId="31"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12" hidden="1">{"orixcsc",#N/A,FALSE,"ORIX CSC";"orixcsc2",#N/A,FALSE,"ORIX CSC"}</definedName>
    <definedName name="wrn.csc." localSheetId="18" hidden="1">{"orixcsc",#N/A,FALSE,"ORIX CSC";"orixcsc2",#N/A,FALSE,"ORIX CSC"}</definedName>
    <definedName name="wrn.csc." localSheetId="19" hidden="1">{"orixcsc",#N/A,FALSE,"ORIX CSC";"orixcsc2",#N/A,FALSE,"ORIX CSC"}</definedName>
    <definedName name="wrn.csc." localSheetId="17" hidden="1">{"orixcsc",#N/A,FALSE,"ORIX CSC";"orixcsc2",#N/A,FALSE,"ORIX CSC"}</definedName>
    <definedName name="wrn.csc." localSheetId="22" hidden="1">{"orixcsc",#N/A,FALSE,"ORIX CSC";"orixcsc2",#N/A,FALSE,"ORIX CSC"}</definedName>
    <definedName name="wrn.csc." localSheetId="10" hidden="1">{"orixcsc",#N/A,FALSE,"ORIX CSC";"orixcsc2",#N/A,FALSE,"ORIX CSC"}</definedName>
    <definedName name="wrn.csc." localSheetId="30" hidden="1">{"orixcsc",#N/A,FALSE,"ORIX CSC";"orixcsc2",#N/A,FALSE,"ORIX CSC"}</definedName>
    <definedName name="wrn.csc." localSheetId="0" hidden="1">{"orixcsc",#N/A,FALSE,"ORIX CSC";"orixcsc2",#N/A,FALSE,"ORIX CSC"}</definedName>
    <definedName name="wrn.csc." localSheetId="3" hidden="1">{"orixcsc",#N/A,FALSE,"ORIX CSC";"orixcsc2",#N/A,FALSE,"ORIX CSC"}</definedName>
    <definedName name="wrn.csc." localSheetId="4" hidden="1">{"orixcsc",#N/A,FALSE,"ORIX CSC";"orixcsc2",#N/A,FALSE,"ORIX CSC"}</definedName>
    <definedName name="wrn.csc." localSheetId="28" hidden="1">{"orixcsc",#N/A,FALSE,"ORIX CSC";"orixcsc2",#N/A,FALSE,"ORIX CSC"}</definedName>
    <definedName name="wrn.csc." localSheetId="33" hidden="1">{"orixcsc",#N/A,FALSE,"ORIX CSC";"orixcsc2",#N/A,FALSE,"ORIX CSC"}</definedName>
    <definedName name="wrn.csc." localSheetId="32" hidden="1">{"orixcsc",#N/A,FALSE,"ORIX CSC";"orixcsc2",#N/A,FALSE,"ORIX CSC"}</definedName>
    <definedName name="wrn.csc." localSheetId="7" hidden="1">{"orixcsc",#N/A,FALSE,"ORIX CSC";"orixcsc2",#N/A,FALSE,"ORIX CSC"}</definedName>
    <definedName name="wrn.csc." localSheetId="29" hidden="1">{"orixcsc",#N/A,FALSE,"ORIX CSC";"orixcsc2",#N/A,FALSE,"ORIX CSC"}</definedName>
    <definedName name="wrn.csc." localSheetId="1" hidden="1">{"orixcsc",#N/A,FALSE,"ORIX CSC";"orixcsc2",#N/A,FALSE,"ORIX CSC"}</definedName>
    <definedName name="wrn.csc." localSheetId="31" hidden="1">{"orixcsc",#N/A,FALSE,"ORIX CSC";"orixcsc2",#N/A,FALSE,"ORIX CSC"}</definedName>
    <definedName name="wrn.csc." hidden="1">{"orixcsc",#N/A,FALSE,"ORIX CSC";"orixcsc2",#N/A,FALSE,"ORIX CSC"}</definedName>
    <definedName name="wrn.csc2." localSheetId="12" hidden="1">{#N/A,#N/A,FALSE,"ORIX CSC"}</definedName>
    <definedName name="wrn.csc2." localSheetId="18" hidden="1">{#N/A,#N/A,FALSE,"ORIX CSC"}</definedName>
    <definedName name="wrn.csc2." localSheetId="19" hidden="1">{#N/A,#N/A,FALSE,"ORIX CSC"}</definedName>
    <definedName name="wrn.csc2." localSheetId="17" hidden="1">{#N/A,#N/A,FALSE,"ORIX CSC"}</definedName>
    <definedName name="wrn.csc2." localSheetId="22" hidden="1">{#N/A,#N/A,FALSE,"ORIX CSC"}</definedName>
    <definedName name="wrn.csc2." localSheetId="10" hidden="1">{#N/A,#N/A,FALSE,"ORIX CSC"}</definedName>
    <definedName name="wrn.csc2." localSheetId="30" hidden="1">{#N/A,#N/A,FALSE,"ORIX CSC"}</definedName>
    <definedName name="wrn.csc2." localSheetId="0" hidden="1">{#N/A,#N/A,FALSE,"ORIX CSC"}</definedName>
    <definedName name="wrn.csc2." localSheetId="3" hidden="1">{#N/A,#N/A,FALSE,"ORIX CSC"}</definedName>
    <definedName name="wrn.csc2." localSheetId="4" hidden="1">{#N/A,#N/A,FALSE,"ORIX CSC"}</definedName>
    <definedName name="wrn.csc2." localSheetId="28" hidden="1">{#N/A,#N/A,FALSE,"ORIX CSC"}</definedName>
    <definedName name="wrn.csc2." localSheetId="33" hidden="1">{#N/A,#N/A,FALSE,"ORIX CSC"}</definedName>
    <definedName name="wrn.csc2." localSheetId="32" hidden="1">{#N/A,#N/A,FALSE,"ORIX CSC"}</definedName>
    <definedName name="wrn.csc2." localSheetId="7" hidden="1">{#N/A,#N/A,FALSE,"ORIX CSC"}</definedName>
    <definedName name="wrn.csc2." localSheetId="29" hidden="1">{#N/A,#N/A,FALSE,"ORIX CSC"}</definedName>
    <definedName name="wrn.csc2." localSheetId="1" hidden="1">{#N/A,#N/A,FALSE,"ORIX CSC"}</definedName>
    <definedName name="wrn.csc2." localSheetId="31" hidden="1">{#N/A,#N/A,FALSE,"ORIX CSC"}</definedName>
    <definedName name="wrn.csc2." hidden="1">{#N/A,#N/A,FALSE,"ORIX CSC"}</definedName>
    <definedName name="wrn.Dahl." localSheetId="12" hidden="1">{"Resultat",#N/A,TRUE,"Hovedtal";"Balance",#N/A,TRUE,"Hovedtal";"Cash_Flow",#N/A,TRUE,"Hovedtal"}</definedName>
    <definedName name="wrn.Dahl." localSheetId="18" hidden="1">{"Resultat",#N/A,TRUE,"Hovedtal";"Balance",#N/A,TRUE,"Hovedtal";"Cash_Flow",#N/A,TRUE,"Hovedtal"}</definedName>
    <definedName name="wrn.Dahl." localSheetId="19" hidden="1">{"Resultat",#N/A,TRUE,"Hovedtal";"Balance",#N/A,TRUE,"Hovedtal";"Cash_Flow",#N/A,TRUE,"Hovedtal"}</definedName>
    <definedName name="wrn.Dahl." localSheetId="17" hidden="1">{"Resultat",#N/A,TRUE,"Hovedtal";"Balance",#N/A,TRUE,"Hovedtal";"Cash_Flow",#N/A,TRUE,"Hovedtal"}</definedName>
    <definedName name="wrn.Dahl." localSheetId="22" hidden="1">{"Resultat",#N/A,TRUE,"Hovedtal";"Balance",#N/A,TRUE,"Hovedtal";"Cash_Flow",#N/A,TRUE,"Hovedtal"}</definedName>
    <definedName name="wrn.Dahl." localSheetId="10" hidden="1">{"Resultat",#N/A,TRUE,"Hovedtal";"Balance",#N/A,TRUE,"Hovedtal";"Cash_Flow",#N/A,TRUE,"Hovedtal"}</definedName>
    <definedName name="wrn.Dahl." localSheetId="30" hidden="1">{"Resultat",#N/A,TRUE,"Hovedtal";"Balance",#N/A,TRUE,"Hovedtal";"Cash_Flow",#N/A,TRUE,"Hovedtal"}</definedName>
    <definedName name="wrn.Dahl." localSheetId="0" hidden="1">{"Resultat",#N/A,TRUE,"Hovedtal";"Balance",#N/A,TRUE,"Hovedtal";"Cash_Flow",#N/A,TRUE,"Hovedtal"}</definedName>
    <definedName name="wrn.Dahl." localSheetId="3" hidden="1">{"Resultat",#N/A,TRUE,"Hovedtal";"Balance",#N/A,TRUE,"Hovedtal";"Cash_Flow",#N/A,TRUE,"Hovedtal"}</definedName>
    <definedName name="wrn.Dahl." localSheetId="4" hidden="1">{"Resultat",#N/A,TRUE,"Hovedtal";"Balance",#N/A,TRUE,"Hovedtal";"Cash_Flow",#N/A,TRUE,"Hovedtal"}</definedName>
    <definedName name="wrn.Dahl." localSheetId="28" hidden="1">{"Resultat",#N/A,TRUE,"Hovedtal";"Balance",#N/A,TRUE,"Hovedtal";"Cash_Flow",#N/A,TRUE,"Hovedtal"}</definedName>
    <definedName name="wrn.Dahl." localSheetId="33" hidden="1">{"Resultat",#N/A,TRUE,"Hovedtal";"Balance",#N/A,TRUE,"Hovedtal";"Cash_Flow",#N/A,TRUE,"Hovedtal"}</definedName>
    <definedName name="wrn.Dahl." localSheetId="32" hidden="1">{"Resultat",#N/A,TRUE,"Hovedtal";"Balance",#N/A,TRUE,"Hovedtal";"Cash_Flow",#N/A,TRUE,"Hovedtal"}</definedName>
    <definedName name="wrn.Dahl." localSheetId="7" hidden="1">{"Resultat",#N/A,TRUE,"Hovedtal";"Balance",#N/A,TRUE,"Hovedtal";"Cash_Flow",#N/A,TRUE,"Hovedtal"}</definedName>
    <definedName name="wrn.Dahl." localSheetId="29" hidden="1">{"Resultat",#N/A,TRUE,"Hovedtal";"Balance",#N/A,TRUE,"Hovedtal";"Cash_Flow",#N/A,TRUE,"Hovedtal"}</definedName>
    <definedName name="wrn.Dahl." localSheetId="1" hidden="1">{"Resultat",#N/A,TRUE,"Hovedtal";"Balance",#N/A,TRUE,"Hovedtal";"Cash_Flow",#N/A,TRUE,"Hovedtal"}</definedName>
    <definedName name="wrn.Dahl." localSheetId="31" hidden="1">{"Resultat",#N/A,TRUE,"Hovedtal";"Balance",#N/A,TRUE,"Hovedtal";"Cash_Flow",#N/A,TRUE,"Hovedtal"}</definedName>
    <definedName name="wrn.Dahl." hidden="1">{"Resultat",#N/A,TRUE,"Hovedtal";"Balance",#N/A,TRUE,"Hovedtal";"Cash_Flow",#N/A,TRUE,"Hovedtal"}</definedName>
    <definedName name="wrn.database." localSheetId="12" hidden="1">{"subs",#N/A,FALSE,"database ";"proportional",#N/A,FALSE,"database "}</definedName>
    <definedName name="wrn.database." localSheetId="18" hidden="1">{"subs",#N/A,FALSE,"database ";"proportional",#N/A,FALSE,"database "}</definedName>
    <definedName name="wrn.database." localSheetId="19" hidden="1">{"subs",#N/A,FALSE,"database ";"proportional",#N/A,FALSE,"database "}</definedName>
    <definedName name="wrn.database." localSheetId="17" hidden="1">{"subs",#N/A,FALSE,"database ";"proportional",#N/A,FALSE,"database "}</definedName>
    <definedName name="wrn.database." localSheetId="22" hidden="1">{"subs",#N/A,FALSE,"database ";"proportional",#N/A,FALSE,"database "}</definedName>
    <definedName name="wrn.database." localSheetId="10" hidden="1">{"subs",#N/A,FALSE,"database ";"proportional",#N/A,FALSE,"database "}</definedName>
    <definedName name="wrn.database." localSheetId="30" hidden="1">{"subs",#N/A,FALSE,"database ";"proportional",#N/A,FALSE,"database "}</definedName>
    <definedName name="wrn.database." localSheetId="0" hidden="1">{"subs",#N/A,FALSE,"database ";"proportional",#N/A,FALSE,"database "}</definedName>
    <definedName name="wrn.database." localSheetId="3" hidden="1">{"subs",#N/A,FALSE,"database ";"proportional",#N/A,FALSE,"database "}</definedName>
    <definedName name="wrn.database." localSheetId="4" hidden="1">{"subs",#N/A,FALSE,"database ";"proportional",#N/A,FALSE,"database "}</definedName>
    <definedName name="wrn.database." localSheetId="28" hidden="1">{"subs",#N/A,FALSE,"database ";"proportional",#N/A,FALSE,"database "}</definedName>
    <definedName name="wrn.database." localSheetId="33" hidden="1">{"subs",#N/A,FALSE,"database ";"proportional",#N/A,FALSE,"database "}</definedName>
    <definedName name="wrn.database." localSheetId="32" hidden="1">{"subs",#N/A,FALSE,"database ";"proportional",#N/A,FALSE,"database "}</definedName>
    <definedName name="wrn.database." localSheetId="7" hidden="1">{"subs",#N/A,FALSE,"database ";"proportional",#N/A,FALSE,"database "}</definedName>
    <definedName name="wrn.database." localSheetId="29" hidden="1">{"subs",#N/A,FALSE,"database ";"proportional",#N/A,FALSE,"database "}</definedName>
    <definedName name="wrn.database." localSheetId="1" hidden="1">{"subs",#N/A,FALSE,"database ";"proportional",#N/A,FALSE,"database "}</definedName>
    <definedName name="wrn.database." localSheetId="31" hidden="1">{"subs",#N/A,FALSE,"database ";"proportional",#N/A,FALSE,"database "}</definedName>
    <definedName name="wrn.database." hidden="1">{"subs",#N/A,FALSE,"database ";"proportional",#N/A,FALSE,"database "}</definedName>
    <definedName name="wrn.dcf." localSheetId="12" hidden="1">{"mgmt forecast",#N/A,FALSE,"Mgmt Forecast";"dcf table",#N/A,FALSE,"Mgmt Forecast";"sensitivity",#N/A,FALSE,"Mgmt Forecast";"table inputs",#N/A,FALSE,"Mgmt Forecast";"calculations",#N/A,FALSE,"Mgmt Forecast"}</definedName>
    <definedName name="wrn.dcf." localSheetId="18" hidden="1">{"mgmt forecast",#N/A,FALSE,"Mgmt Forecast";"dcf table",#N/A,FALSE,"Mgmt Forecast";"sensitivity",#N/A,FALSE,"Mgmt Forecast";"table inputs",#N/A,FALSE,"Mgmt Forecast";"calculations",#N/A,FALSE,"Mgmt Forecast"}</definedName>
    <definedName name="wrn.dcf." localSheetId="19" hidden="1">{"mgmt forecast",#N/A,FALSE,"Mgmt Forecast";"dcf table",#N/A,FALSE,"Mgmt Forecast";"sensitivity",#N/A,FALSE,"Mgmt Forecast";"table inputs",#N/A,FALSE,"Mgmt Forecast";"calculations",#N/A,FALSE,"Mgmt Forecast"}</definedName>
    <definedName name="wrn.dcf." localSheetId="17" hidden="1">{"mgmt forecast",#N/A,FALSE,"Mgmt Forecast";"dcf table",#N/A,FALSE,"Mgmt Forecast";"sensitivity",#N/A,FALSE,"Mgmt Forecast";"table inputs",#N/A,FALSE,"Mgmt Forecast";"calculations",#N/A,FALSE,"Mgmt Forecast"}</definedName>
    <definedName name="wrn.dcf." localSheetId="22" hidden="1">{"mgmt forecast",#N/A,FALSE,"Mgmt Forecast";"dcf table",#N/A,FALSE,"Mgmt Forecast";"sensitivity",#N/A,FALSE,"Mgmt Forecast";"table inputs",#N/A,FALSE,"Mgmt Forecast";"calculations",#N/A,FALSE,"Mgmt Forecast"}</definedName>
    <definedName name="wrn.dcf." localSheetId="10" hidden="1">{"mgmt forecast",#N/A,FALSE,"Mgmt Forecast";"dcf table",#N/A,FALSE,"Mgmt Forecast";"sensitivity",#N/A,FALSE,"Mgmt Forecast";"table inputs",#N/A,FALSE,"Mgmt Forecast";"calculations",#N/A,FALSE,"Mgmt Forecast"}</definedName>
    <definedName name="wrn.dcf." localSheetId="30" hidden="1">{"mgmt forecast",#N/A,FALSE,"Mgmt Forecast";"dcf table",#N/A,FALSE,"Mgmt Forecast";"sensitivity",#N/A,FALSE,"Mgmt Forecast";"table inputs",#N/A,FALSE,"Mgmt Forecast";"calculations",#N/A,FALSE,"Mgmt Forecast"}</definedName>
    <definedName name="wrn.dcf." localSheetId="0" hidden="1">{"mgmt forecast",#N/A,FALSE,"Mgmt Forecast";"dcf table",#N/A,FALSE,"Mgmt Forecast";"sensitivity",#N/A,FALSE,"Mgmt Forecast";"table inputs",#N/A,FALSE,"Mgmt Forecast";"calculations",#N/A,FALSE,"Mgmt Forecast"}</definedName>
    <definedName name="wrn.dcf." localSheetId="3" hidden="1">{"mgmt forecast",#N/A,FALSE,"Mgmt Forecast";"dcf table",#N/A,FALSE,"Mgmt Forecast";"sensitivity",#N/A,FALSE,"Mgmt Forecast";"table inputs",#N/A,FALSE,"Mgmt Forecast";"calculations",#N/A,FALSE,"Mgmt Forecast"}</definedName>
    <definedName name="wrn.dcf." localSheetId="4" hidden="1">{"mgmt forecast",#N/A,FALSE,"Mgmt Forecast";"dcf table",#N/A,FALSE,"Mgmt Forecast";"sensitivity",#N/A,FALSE,"Mgmt Forecast";"table inputs",#N/A,FALSE,"Mgmt Forecast";"calculations",#N/A,FALSE,"Mgmt Forecast"}</definedName>
    <definedName name="wrn.dcf." localSheetId="28" hidden="1">{"mgmt forecast",#N/A,FALSE,"Mgmt Forecast";"dcf table",#N/A,FALSE,"Mgmt Forecast";"sensitivity",#N/A,FALSE,"Mgmt Forecast";"table inputs",#N/A,FALSE,"Mgmt Forecast";"calculations",#N/A,FALSE,"Mgmt Forecast"}</definedName>
    <definedName name="wrn.dcf." localSheetId="33" hidden="1">{"mgmt forecast",#N/A,FALSE,"Mgmt Forecast";"dcf table",#N/A,FALSE,"Mgmt Forecast";"sensitivity",#N/A,FALSE,"Mgmt Forecast";"table inputs",#N/A,FALSE,"Mgmt Forecast";"calculations",#N/A,FALSE,"Mgmt Forecast"}</definedName>
    <definedName name="wrn.dcf." localSheetId="32" hidden="1">{"mgmt forecast",#N/A,FALSE,"Mgmt Forecast";"dcf table",#N/A,FALSE,"Mgmt Forecast";"sensitivity",#N/A,FALSE,"Mgmt Forecast";"table inputs",#N/A,FALSE,"Mgmt Forecast";"calculations",#N/A,FALSE,"Mgmt Forecast"}</definedName>
    <definedName name="wrn.dcf." localSheetId="7" hidden="1">{"mgmt forecast",#N/A,FALSE,"Mgmt Forecast";"dcf table",#N/A,FALSE,"Mgmt Forecast";"sensitivity",#N/A,FALSE,"Mgmt Forecast";"table inputs",#N/A,FALSE,"Mgmt Forecast";"calculations",#N/A,FALSE,"Mgmt Forecast"}</definedName>
    <definedName name="wrn.dcf." localSheetId="29" hidden="1">{"mgmt forecast",#N/A,FALSE,"Mgmt Forecast";"dcf table",#N/A,FALSE,"Mgmt Forecast";"sensitivity",#N/A,FALSE,"Mgmt Forecast";"table inputs",#N/A,FALSE,"Mgmt Forecast";"calculations",#N/A,FALSE,"Mgmt Forecast"}</definedName>
    <definedName name="wrn.dcf." localSheetId="1" hidden="1">{"mgmt forecast",#N/A,FALSE,"Mgmt Forecast";"dcf table",#N/A,FALSE,"Mgmt Forecast";"sensitivity",#N/A,FALSE,"Mgmt Forecast";"table inputs",#N/A,FALSE,"Mgmt Forecast";"calculations",#N/A,FALSE,"Mgmt Forecast"}</definedName>
    <definedName name="wrn.dcf." localSheetId="31"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2" hidden="1">{"mgmt forecast",#N/A,FALSE,"Mgmt Forecast";"dcf table",#N/A,FALSE,"Mgmt Forecast";"sensitivity",#N/A,FALSE,"Mgmt Forecast";"table inputs",#N/A,FALSE,"Mgmt Forecast";"calculations",#N/A,FALSE,"Mgmt Forecast"}</definedName>
    <definedName name="wrn.dcf2" localSheetId="18" hidden="1">{"mgmt forecast",#N/A,FALSE,"Mgmt Forecast";"dcf table",#N/A,FALSE,"Mgmt Forecast";"sensitivity",#N/A,FALSE,"Mgmt Forecast";"table inputs",#N/A,FALSE,"Mgmt Forecast";"calculations",#N/A,FALSE,"Mgmt Forecast"}</definedName>
    <definedName name="wrn.dcf2" localSheetId="19"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localSheetId="22" hidden="1">{"mgmt forecast",#N/A,FALSE,"Mgmt Forecast";"dcf table",#N/A,FALSE,"Mgmt Forecast";"sensitivity",#N/A,FALSE,"Mgmt Forecast";"table inputs",#N/A,FALSE,"Mgmt Forecast";"calculations",#N/A,FALSE,"Mgmt Forecast"}</definedName>
    <definedName name="wrn.dcf2" localSheetId="10" hidden="1">{"mgmt forecast",#N/A,FALSE,"Mgmt Forecast";"dcf table",#N/A,FALSE,"Mgmt Forecast";"sensitivity",#N/A,FALSE,"Mgmt Forecast";"table inputs",#N/A,FALSE,"Mgmt Forecast";"calculations",#N/A,FALSE,"Mgmt Forecast"}</definedName>
    <definedName name="wrn.dcf2" localSheetId="30" hidden="1">{"mgmt forecast",#N/A,FALSE,"Mgmt Forecast";"dcf table",#N/A,FALSE,"Mgmt Forecast";"sensitivity",#N/A,FALSE,"Mgmt Forecast";"table inputs",#N/A,FALSE,"Mgmt Forecast";"calculations",#N/A,FALSE,"Mgmt Forecast"}</definedName>
    <definedName name="wrn.dcf2" localSheetId="0" hidden="1">{"mgmt forecast",#N/A,FALSE,"Mgmt Forecast";"dcf table",#N/A,FALSE,"Mgmt Forecast";"sensitivity",#N/A,FALSE,"Mgmt Forecast";"table inputs",#N/A,FALSE,"Mgmt Forecast";"calculations",#N/A,FALSE,"Mgmt Forecast"}</definedName>
    <definedName name="wrn.dcf2" localSheetId="3" hidden="1">{"mgmt forecast",#N/A,FALSE,"Mgmt Forecast";"dcf table",#N/A,FALSE,"Mgmt Forecast";"sensitivity",#N/A,FALSE,"Mgmt Forecast";"table inputs",#N/A,FALSE,"Mgmt Forecast";"calculations",#N/A,FALSE,"Mgmt Forecast"}</definedName>
    <definedName name="wrn.dcf2" localSheetId="4" hidden="1">{"mgmt forecast",#N/A,FALSE,"Mgmt Forecast";"dcf table",#N/A,FALSE,"Mgmt Forecast";"sensitivity",#N/A,FALSE,"Mgmt Forecast";"table inputs",#N/A,FALSE,"Mgmt Forecast";"calculations",#N/A,FALSE,"Mgmt Forecast"}</definedName>
    <definedName name="wrn.dcf2" localSheetId="28" hidden="1">{"mgmt forecast",#N/A,FALSE,"Mgmt Forecast";"dcf table",#N/A,FALSE,"Mgmt Forecast";"sensitivity",#N/A,FALSE,"Mgmt Forecast";"table inputs",#N/A,FALSE,"Mgmt Forecast";"calculations",#N/A,FALSE,"Mgmt Forecast"}</definedName>
    <definedName name="wrn.dcf2" localSheetId="33" hidden="1">{"mgmt forecast",#N/A,FALSE,"Mgmt Forecast";"dcf table",#N/A,FALSE,"Mgmt Forecast";"sensitivity",#N/A,FALSE,"Mgmt Forecast";"table inputs",#N/A,FALSE,"Mgmt Forecast";"calculations",#N/A,FALSE,"Mgmt Forecast"}</definedName>
    <definedName name="wrn.dcf2" localSheetId="32" hidden="1">{"mgmt forecast",#N/A,FALSE,"Mgmt Forecast";"dcf table",#N/A,FALSE,"Mgmt Forecast";"sensitivity",#N/A,FALSE,"Mgmt Forecast";"table inputs",#N/A,FALSE,"Mgmt Forecast";"calculations",#N/A,FALSE,"Mgmt Forecast"}</definedName>
    <definedName name="wrn.dcf2" localSheetId="7" hidden="1">{"mgmt forecast",#N/A,FALSE,"Mgmt Forecast";"dcf table",#N/A,FALSE,"Mgmt Forecast";"sensitivity",#N/A,FALSE,"Mgmt Forecast";"table inputs",#N/A,FALSE,"Mgmt Forecast";"calculations",#N/A,FALSE,"Mgmt Forecast"}</definedName>
    <definedName name="wrn.dcf2" localSheetId="29" hidden="1">{"mgmt forecast",#N/A,FALSE,"Mgmt Forecast";"dcf table",#N/A,FALSE,"Mgmt Forecast";"sensitivity",#N/A,FALSE,"Mgmt Forecast";"table inputs",#N/A,FALSE,"Mgmt Forecast";"calculations",#N/A,FALSE,"Mgmt Forecast"}</definedName>
    <definedName name="wrn.dcf2" localSheetId="1" hidden="1">{"mgmt forecast",#N/A,FALSE,"Mgmt Forecast";"dcf table",#N/A,FALSE,"Mgmt Forecast";"sensitivity",#N/A,FALSE,"Mgmt Forecast";"table inputs",#N/A,FALSE,"Mgmt Forecast";"calculations",#N/A,FALSE,"Mgmt Forecast"}</definedName>
    <definedName name="wrn.dcf2" localSheetId="31"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cf3" localSheetId="12" hidden="1">{"mgmt forecast",#N/A,FALSE,"Mgmt Forecast";"dcf table",#N/A,FALSE,"Mgmt Forecast";"sensitivity",#N/A,FALSE,"Mgmt Forecast";"table inputs",#N/A,FALSE,"Mgmt Forecast";"calculations",#N/A,FALSE,"Mgmt Forecast"}</definedName>
    <definedName name="wrn.dcf3" localSheetId="18" hidden="1">{"mgmt forecast",#N/A,FALSE,"Mgmt Forecast";"dcf table",#N/A,FALSE,"Mgmt Forecast";"sensitivity",#N/A,FALSE,"Mgmt Forecast";"table inputs",#N/A,FALSE,"Mgmt Forecast";"calculations",#N/A,FALSE,"Mgmt Forecast"}</definedName>
    <definedName name="wrn.dcf3" localSheetId="19" hidden="1">{"mgmt forecast",#N/A,FALSE,"Mgmt Forecast";"dcf table",#N/A,FALSE,"Mgmt Forecast";"sensitivity",#N/A,FALSE,"Mgmt Forecast";"table inputs",#N/A,FALSE,"Mgmt Forecast";"calculations",#N/A,FALSE,"Mgmt Forecast"}</definedName>
    <definedName name="wrn.dcf3" localSheetId="17" hidden="1">{"mgmt forecast",#N/A,FALSE,"Mgmt Forecast";"dcf table",#N/A,FALSE,"Mgmt Forecast";"sensitivity",#N/A,FALSE,"Mgmt Forecast";"table inputs",#N/A,FALSE,"Mgmt Forecast";"calculations",#N/A,FALSE,"Mgmt Forecast"}</definedName>
    <definedName name="wrn.dcf3" localSheetId="22" hidden="1">{"mgmt forecast",#N/A,FALSE,"Mgmt Forecast";"dcf table",#N/A,FALSE,"Mgmt Forecast";"sensitivity",#N/A,FALSE,"Mgmt Forecast";"table inputs",#N/A,FALSE,"Mgmt Forecast";"calculations",#N/A,FALSE,"Mgmt Forecast"}</definedName>
    <definedName name="wrn.dcf3" localSheetId="10" hidden="1">{"mgmt forecast",#N/A,FALSE,"Mgmt Forecast";"dcf table",#N/A,FALSE,"Mgmt Forecast";"sensitivity",#N/A,FALSE,"Mgmt Forecast";"table inputs",#N/A,FALSE,"Mgmt Forecast";"calculations",#N/A,FALSE,"Mgmt Forecast"}</definedName>
    <definedName name="wrn.dcf3" localSheetId="30" hidden="1">{"mgmt forecast",#N/A,FALSE,"Mgmt Forecast";"dcf table",#N/A,FALSE,"Mgmt Forecast";"sensitivity",#N/A,FALSE,"Mgmt Forecast";"table inputs",#N/A,FALSE,"Mgmt Forecast";"calculations",#N/A,FALSE,"Mgmt Forecast"}</definedName>
    <definedName name="wrn.dcf3" localSheetId="0" hidden="1">{"mgmt forecast",#N/A,FALSE,"Mgmt Forecast";"dcf table",#N/A,FALSE,"Mgmt Forecast";"sensitivity",#N/A,FALSE,"Mgmt Forecast";"table inputs",#N/A,FALSE,"Mgmt Forecast";"calculations",#N/A,FALSE,"Mgmt Forecast"}</definedName>
    <definedName name="wrn.dcf3" localSheetId="3" hidden="1">{"mgmt forecast",#N/A,FALSE,"Mgmt Forecast";"dcf table",#N/A,FALSE,"Mgmt Forecast";"sensitivity",#N/A,FALSE,"Mgmt Forecast";"table inputs",#N/A,FALSE,"Mgmt Forecast";"calculations",#N/A,FALSE,"Mgmt Forecast"}</definedName>
    <definedName name="wrn.dcf3" localSheetId="4" hidden="1">{"mgmt forecast",#N/A,FALSE,"Mgmt Forecast";"dcf table",#N/A,FALSE,"Mgmt Forecast";"sensitivity",#N/A,FALSE,"Mgmt Forecast";"table inputs",#N/A,FALSE,"Mgmt Forecast";"calculations",#N/A,FALSE,"Mgmt Forecast"}</definedName>
    <definedName name="wrn.dcf3" localSheetId="28" hidden="1">{"mgmt forecast",#N/A,FALSE,"Mgmt Forecast";"dcf table",#N/A,FALSE,"Mgmt Forecast";"sensitivity",#N/A,FALSE,"Mgmt Forecast";"table inputs",#N/A,FALSE,"Mgmt Forecast";"calculations",#N/A,FALSE,"Mgmt Forecast"}</definedName>
    <definedName name="wrn.dcf3" localSheetId="33" hidden="1">{"mgmt forecast",#N/A,FALSE,"Mgmt Forecast";"dcf table",#N/A,FALSE,"Mgmt Forecast";"sensitivity",#N/A,FALSE,"Mgmt Forecast";"table inputs",#N/A,FALSE,"Mgmt Forecast";"calculations",#N/A,FALSE,"Mgmt Forecast"}</definedName>
    <definedName name="wrn.dcf3" localSheetId="32" hidden="1">{"mgmt forecast",#N/A,FALSE,"Mgmt Forecast";"dcf table",#N/A,FALSE,"Mgmt Forecast";"sensitivity",#N/A,FALSE,"Mgmt Forecast";"table inputs",#N/A,FALSE,"Mgmt Forecast";"calculations",#N/A,FALSE,"Mgmt Forecast"}</definedName>
    <definedName name="wrn.dcf3" localSheetId="7" hidden="1">{"mgmt forecast",#N/A,FALSE,"Mgmt Forecast";"dcf table",#N/A,FALSE,"Mgmt Forecast";"sensitivity",#N/A,FALSE,"Mgmt Forecast";"table inputs",#N/A,FALSE,"Mgmt Forecast";"calculations",#N/A,FALSE,"Mgmt Forecast"}</definedName>
    <definedName name="wrn.dcf3" localSheetId="29" hidden="1">{"mgmt forecast",#N/A,FALSE,"Mgmt Forecast";"dcf table",#N/A,FALSE,"Mgmt Forecast";"sensitivity",#N/A,FALSE,"Mgmt Forecast";"table inputs",#N/A,FALSE,"Mgmt Forecast";"calculations",#N/A,FALSE,"Mgmt Forecast"}</definedName>
    <definedName name="wrn.dcf3" localSheetId="1" hidden="1">{"mgmt forecast",#N/A,FALSE,"Mgmt Forecast";"dcf table",#N/A,FALSE,"Mgmt Forecast";"sensitivity",#N/A,FALSE,"Mgmt Forecast";"table inputs",#N/A,FALSE,"Mgmt Forecast";"calculations",#N/A,FALSE,"Mgmt Forecast"}</definedName>
    <definedName name="wrn.dcf3" localSheetId="31" hidden="1">{"mgmt forecast",#N/A,FALSE,"Mgmt Forecast";"dcf table",#N/A,FALSE,"Mgmt Forecast";"sensitivity",#N/A,FALSE,"Mgmt Forecast";"table inputs",#N/A,FALSE,"Mgmt Forecast";"calculations",#N/A,FALSE,"Mgmt Forecast"}</definedName>
    <definedName name="wrn.dcf3" hidden="1">{"mgmt forecast",#N/A,FALSE,"Mgmt Forecast";"dcf table",#N/A,FALSE,"Mgmt Forecast";"sensitivity",#N/A,FALSE,"Mgmt Forecast";"table inputs",#N/A,FALSE,"Mgmt Forecast";"calculations",#N/A,FALSE,"Mgmt Forecast"}</definedName>
    <definedName name="wrn.dcf4" localSheetId="12" hidden="1">{"mgmt forecast",#N/A,FALSE,"Mgmt Forecast";"dcf table",#N/A,FALSE,"Mgmt Forecast";"sensitivity",#N/A,FALSE,"Mgmt Forecast";"table inputs",#N/A,FALSE,"Mgmt Forecast";"calculations",#N/A,FALSE,"Mgmt Forecast"}</definedName>
    <definedName name="wrn.dcf4" localSheetId="18" hidden="1">{"mgmt forecast",#N/A,FALSE,"Mgmt Forecast";"dcf table",#N/A,FALSE,"Mgmt Forecast";"sensitivity",#N/A,FALSE,"Mgmt Forecast";"table inputs",#N/A,FALSE,"Mgmt Forecast";"calculations",#N/A,FALSE,"Mgmt Forecast"}</definedName>
    <definedName name="wrn.dcf4" localSheetId="19" hidden="1">{"mgmt forecast",#N/A,FALSE,"Mgmt Forecast";"dcf table",#N/A,FALSE,"Mgmt Forecast";"sensitivity",#N/A,FALSE,"Mgmt Forecast";"table inputs",#N/A,FALSE,"Mgmt Forecast";"calculations",#N/A,FALSE,"Mgmt Forecast"}</definedName>
    <definedName name="wrn.dcf4" localSheetId="17" hidden="1">{"mgmt forecast",#N/A,FALSE,"Mgmt Forecast";"dcf table",#N/A,FALSE,"Mgmt Forecast";"sensitivity",#N/A,FALSE,"Mgmt Forecast";"table inputs",#N/A,FALSE,"Mgmt Forecast";"calculations",#N/A,FALSE,"Mgmt Forecast"}</definedName>
    <definedName name="wrn.dcf4" localSheetId="22" hidden="1">{"mgmt forecast",#N/A,FALSE,"Mgmt Forecast";"dcf table",#N/A,FALSE,"Mgmt Forecast";"sensitivity",#N/A,FALSE,"Mgmt Forecast";"table inputs",#N/A,FALSE,"Mgmt Forecast";"calculations",#N/A,FALSE,"Mgmt Forecast"}</definedName>
    <definedName name="wrn.dcf4" localSheetId="10" hidden="1">{"mgmt forecast",#N/A,FALSE,"Mgmt Forecast";"dcf table",#N/A,FALSE,"Mgmt Forecast";"sensitivity",#N/A,FALSE,"Mgmt Forecast";"table inputs",#N/A,FALSE,"Mgmt Forecast";"calculations",#N/A,FALSE,"Mgmt Forecast"}</definedName>
    <definedName name="wrn.dcf4" localSheetId="30" hidden="1">{"mgmt forecast",#N/A,FALSE,"Mgmt Forecast";"dcf table",#N/A,FALSE,"Mgmt Forecast";"sensitivity",#N/A,FALSE,"Mgmt Forecast";"table inputs",#N/A,FALSE,"Mgmt Forecast";"calculations",#N/A,FALSE,"Mgmt Forecast"}</definedName>
    <definedName name="wrn.dcf4" localSheetId="0" hidden="1">{"mgmt forecast",#N/A,FALSE,"Mgmt Forecast";"dcf table",#N/A,FALSE,"Mgmt Forecast";"sensitivity",#N/A,FALSE,"Mgmt Forecast";"table inputs",#N/A,FALSE,"Mgmt Forecast";"calculations",#N/A,FALSE,"Mgmt Forecast"}</definedName>
    <definedName name="wrn.dcf4" localSheetId="3" hidden="1">{"mgmt forecast",#N/A,FALSE,"Mgmt Forecast";"dcf table",#N/A,FALSE,"Mgmt Forecast";"sensitivity",#N/A,FALSE,"Mgmt Forecast";"table inputs",#N/A,FALSE,"Mgmt Forecast";"calculations",#N/A,FALSE,"Mgmt Forecast"}</definedName>
    <definedName name="wrn.dcf4" localSheetId="4" hidden="1">{"mgmt forecast",#N/A,FALSE,"Mgmt Forecast";"dcf table",#N/A,FALSE,"Mgmt Forecast";"sensitivity",#N/A,FALSE,"Mgmt Forecast";"table inputs",#N/A,FALSE,"Mgmt Forecast";"calculations",#N/A,FALSE,"Mgmt Forecast"}</definedName>
    <definedName name="wrn.dcf4" localSheetId="28" hidden="1">{"mgmt forecast",#N/A,FALSE,"Mgmt Forecast";"dcf table",#N/A,FALSE,"Mgmt Forecast";"sensitivity",#N/A,FALSE,"Mgmt Forecast";"table inputs",#N/A,FALSE,"Mgmt Forecast";"calculations",#N/A,FALSE,"Mgmt Forecast"}</definedName>
    <definedName name="wrn.dcf4" localSheetId="33" hidden="1">{"mgmt forecast",#N/A,FALSE,"Mgmt Forecast";"dcf table",#N/A,FALSE,"Mgmt Forecast";"sensitivity",#N/A,FALSE,"Mgmt Forecast";"table inputs",#N/A,FALSE,"Mgmt Forecast";"calculations",#N/A,FALSE,"Mgmt Forecast"}</definedName>
    <definedName name="wrn.dcf4" localSheetId="32" hidden="1">{"mgmt forecast",#N/A,FALSE,"Mgmt Forecast";"dcf table",#N/A,FALSE,"Mgmt Forecast";"sensitivity",#N/A,FALSE,"Mgmt Forecast";"table inputs",#N/A,FALSE,"Mgmt Forecast";"calculations",#N/A,FALSE,"Mgmt Forecast"}</definedName>
    <definedName name="wrn.dcf4" localSheetId="7" hidden="1">{"mgmt forecast",#N/A,FALSE,"Mgmt Forecast";"dcf table",#N/A,FALSE,"Mgmt Forecast";"sensitivity",#N/A,FALSE,"Mgmt Forecast";"table inputs",#N/A,FALSE,"Mgmt Forecast";"calculations",#N/A,FALSE,"Mgmt Forecast"}</definedName>
    <definedName name="wrn.dcf4" localSheetId="29" hidden="1">{"mgmt forecast",#N/A,FALSE,"Mgmt Forecast";"dcf table",#N/A,FALSE,"Mgmt Forecast";"sensitivity",#N/A,FALSE,"Mgmt Forecast";"table inputs",#N/A,FALSE,"Mgmt Forecast";"calculations",#N/A,FALSE,"Mgmt Forecast"}</definedName>
    <definedName name="wrn.dcf4" localSheetId="1" hidden="1">{"mgmt forecast",#N/A,FALSE,"Mgmt Forecast";"dcf table",#N/A,FALSE,"Mgmt Forecast";"sensitivity",#N/A,FALSE,"Mgmt Forecast";"table inputs",#N/A,FALSE,"Mgmt Forecast";"calculations",#N/A,FALSE,"Mgmt Forecast"}</definedName>
    <definedName name="wrn.dcf4" localSheetId="31" hidden="1">{"mgmt forecast",#N/A,FALSE,"Mgmt Forecast";"dcf table",#N/A,FALSE,"Mgmt Forecast";"sensitivity",#N/A,FALSE,"Mgmt Forecast";"table inputs",#N/A,FALSE,"Mgmt Forecast";"calculations",#N/A,FALSE,"Mgmt Forecast"}</definedName>
    <definedName name="wrn.dcf4" hidden="1">{"mgmt forecast",#N/A,FALSE,"Mgmt Forecast";"dcf table",#N/A,FALSE,"Mgmt Forecast";"sensitivity",#N/A,FALSE,"Mgmt Forecast";"table inputs",#N/A,FALSE,"Mgmt Forecast";"calculations",#N/A,FALSE,"Mgmt Forecast"}</definedName>
    <definedName name="wrn.dcf5" localSheetId="12" hidden="1">{"mgmt forecast",#N/A,FALSE,"Mgmt Forecast";"dcf table",#N/A,FALSE,"Mgmt Forecast";"sensitivity",#N/A,FALSE,"Mgmt Forecast";"table inputs",#N/A,FALSE,"Mgmt Forecast";"calculations",#N/A,FALSE,"Mgmt Forecast"}</definedName>
    <definedName name="wrn.dcf5" localSheetId="18" hidden="1">{"mgmt forecast",#N/A,FALSE,"Mgmt Forecast";"dcf table",#N/A,FALSE,"Mgmt Forecast";"sensitivity",#N/A,FALSE,"Mgmt Forecast";"table inputs",#N/A,FALSE,"Mgmt Forecast";"calculations",#N/A,FALSE,"Mgmt Forecast"}</definedName>
    <definedName name="wrn.dcf5" localSheetId="19" hidden="1">{"mgmt forecast",#N/A,FALSE,"Mgmt Forecast";"dcf table",#N/A,FALSE,"Mgmt Forecast";"sensitivity",#N/A,FALSE,"Mgmt Forecast";"table inputs",#N/A,FALSE,"Mgmt Forecast";"calculations",#N/A,FALSE,"Mgmt Forecast"}</definedName>
    <definedName name="wrn.dcf5" localSheetId="17" hidden="1">{"mgmt forecast",#N/A,FALSE,"Mgmt Forecast";"dcf table",#N/A,FALSE,"Mgmt Forecast";"sensitivity",#N/A,FALSE,"Mgmt Forecast";"table inputs",#N/A,FALSE,"Mgmt Forecast";"calculations",#N/A,FALSE,"Mgmt Forecast"}</definedName>
    <definedName name="wrn.dcf5" localSheetId="22" hidden="1">{"mgmt forecast",#N/A,FALSE,"Mgmt Forecast";"dcf table",#N/A,FALSE,"Mgmt Forecast";"sensitivity",#N/A,FALSE,"Mgmt Forecast";"table inputs",#N/A,FALSE,"Mgmt Forecast";"calculations",#N/A,FALSE,"Mgmt Forecast"}</definedName>
    <definedName name="wrn.dcf5" localSheetId="10" hidden="1">{"mgmt forecast",#N/A,FALSE,"Mgmt Forecast";"dcf table",#N/A,FALSE,"Mgmt Forecast";"sensitivity",#N/A,FALSE,"Mgmt Forecast";"table inputs",#N/A,FALSE,"Mgmt Forecast";"calculations",#N/A,FALSE,"Mgmt Forecast"}</definedName>
    <definedName name="wrn.dcf5" localSheetId="30" hidden="1">{"mgmt forecast",#N/A,FALSE,"Mgmt Forecast";"dcf table",#N/A,FALSE,"Mgmt Forecast";"sensitivity",#N/A,FALSE,"Mgmt Forecast";"table inputs",#N/A,FALSE,"Mgmt Forecast";"calculations",#N/A,FALSE,"Mgmt Forecast"}</definedName>
    <definedName name="wrn.dcf5" localSheetId="0" hidden="1">{"mgmt forecast",#N/A,FALSE,"Mgmt Forecast";"dcf table",#N/A,FALSE,"Mgmt Forecast";"sensitivity",#N/A,FALSE,"Mgmt Forecast";"table inputs",#N/A,FALSE,"Mgmt Forecast";"calculations",#N/A,FALSE,"Mgmt Forecast"}</definedName>
    <definedName name="wrn.dcf5" localSheetId="3" hidden="1">{"mgmt forecast",#N/A,FALSE,"Mgmt Forecast";"dcf table",#N/A,FALSE,"Mgmt Forecast";"sensitivity",#N/A,FALSE,"Mgmt Forecast";"table inputs",#N/A,FALSE,"Mgmt Forecast";"calculations",#N/A,FALSE,"Mgmt Forecast"}</definedName>
    <definedName name="wrn.dcf5" localSheetId="4" hidden="1">{"mgmt forecast",#N/A,FALSE,"Mgmt Forecast";"dcf table",#N/A,FALSE,"Mgmt Forecast";"sensitivity",#N/A,FALSE,"Mgmt Forecast";"table inputs",#N/A,FALSE,"Mgmt Forecast";"calculations",#N/A,FALSE,"Mgmt Forecast"}</definedName>
    <definedName name="wrn.dcf5" localSheetId="28" hidden="1">{"mgmt forecast",#N/A,FALSE,"Mgmt Forecast";"dcf table",#N/A,FALSE,"Mgmt Forecast";"sensitivity",#N/A,FALSE,"Mgmt Forecast";"table inputs",#N/A,FALSE,"Mgmt Forecast";"calculations",#N/A,FALSE,"Mgmt Forecast"}</definedName>
    <definedName name="wrn.dcf5" localSheetId="33" hidden="1">{"mgmt forecast",#N/A,FALSE,"Mgmt Forecast";"dcf table",#N/A,FALSE,"Mgmt Forecast";"sensitivity",#N/A,FALSE,"Mgmt Forecast";"table inputs",#N/A,FALSE,"Mgmt Forecast";"calculations",#N/A,FALSE,"Mgmt Forecast"}</definedName>
    <definedName name="wrn.dcf5" localSheetId="32" hidden="1">{"mgmt forecast",#N/A,FALSE,"Mgmt Forecast";"dcf table",#N/A,FALSE,"Mgmt Forecast";"sensitivity",#N/A,FALSE,"Mgmt Forecast";"table inputs",#N/A,FALSE,"Mgmt Forecast";"calculations",#N/A,FALSE,"Mgmt Forecast"}</definedName>
    <definedName name="wrn.dcf5" localSheetId="7" hidden="1">{"mgmt forecast",#N/A,FALSE,"Mgmt Forecast";"dcf table",#N/A,FALSE,"Mgmt Forecast";"sensitivity",#N/A,FALSE,"Mgmt Forecast";"table inputs",#N/A,FALSE,"Mgmt Forecast";"calculations",#N/A,FALSE,"Mgmt Forecast"}</definedName>
    <definedName name="wrn.dcf5" localSheetId="29" hidden="1">{"mgmt forecast",#N/A,FALSE,"Mgmt Forecast";"dcf table",#N/A,FALSE,"Mgmt Forecast";"sensitivity",#N/A,FALSE,"Mgmt Forecast";"table inputs",#N/A,FALSE,"Mgmt Forecast";"calculations",#N/A,FALSE,"Mgmt Forecast"}</definedName>
    <definedName name="wrn.dcf5" localSheetId="1" hidden="1">{"mgmt forecast",#N/A,FALSE,"Mgmt Forecast";"dcf table",#N/A,FALSE,"Mgmt Forecast";"sensitivity",#N/A,FALSE,"Mgmt Forecast";"table inputs",#N/A,FALSE,"Mgmt Forecast";"calculations",#N/A,FALSE,"Mgmt Forecast"}</definedName>
    <definedName name="wrn.dcf5" localSheetId="31" hidden="1">{"mgmt forecast",#N/A,FALSE,"Mgmt Forecast";"dcf table",#N/A,FALSE,"Mgmt Forecast";"sensitivity",#N/A,FALSE,"Mgmt Forecast";"table inputs",#N/A,FALSE,"Mgmt Forecast";"calculations",#N/A,FALSE,"Mgmt Forecast"}</definedName>
    <definedName name="wrn.dcf5" hidden="1">{"mgmt forecast",#N/A,FALSE,"Mgmt Forecast";"dcf table",#N/A,FALSE,"Mgmt Forecast";"sensitivity",#N/A,FALSE,"Mgmt Forecast";"table inputs",#N/A,FALSE,"Mgmt Forecast";"calculations",#N/A,FALSE,"Mgmt Forecast"}</definedName>
    <definedName name="wrn.DebtGermanGAAP2000_2009." localSheetId="12" hidden="1">{"DebtGGAAP1",#N/A,FALSE,"P&amp;L G GAAP"}</definedName>
    <definedName name="wrn.DebtGermanGAAP2000_2009." localSheetId="18" hidden="1">{"DebtGGAAP1",#N/A,FALSE,"P&amp;L G GAAP"}</definedName>
    <definedName name="wrn.DebtGermanGAAP2000_2009." localSheetId="19" hidden="1">{"DebtGGAAP1",#N/A,FALSE,"P&amp;L G GAAP"}</definedName>
    <definedName name="wrn.DebtGermanGAAP2000_2009." localSheetId="17" hidden="1">{"DebtGGAAP1",#N/A,FALSE,"P&amp;L G GAAP"}</definedName>
    <definedName name="wrn.DebtGermanGAAP2000_2009." localSheetId="22" hidden="1">{"DebtGGAAP1",#N/A,FALSE,"P&amp;L G GAAP"}</definedName>
    <definedName name="wrn.DebtGermanGAAP2000_2009." localSheetId="10" hidden="1">{"DebtGGAAP1",#N/A,FALSE,"P&amp;L G GAAP"}</definedName>
    <definedName name="wrn.DebtGermanGAAP2000_2009." localSheetId="30" hidden="1">{"DebtGGAAP1",#N/A,FALSE,"P&amp;L G GAAP"}</definedName>
    <definedName name="wrn.DebtGermanGAAP2000_2009." localSheetId="0" hidden="1">{"DebtGGAAP1",#N/A,FALSE,"P&amp;L G GAAP"}</definedName>
    <definedName name="wrn.DebtGermanGAAP2000_2009." localSheetId="3" hidden="1">{"DebtGGAAP1",#N/A,FALSE,"P&amp;L G GAAP"}</definedName>
    <definedName name="wrn.DebtGermanGAAP2000_2009." localSheetId="4" hidden="1">{"DebtGGAAP1",#N/A,FALSE,"P&amp;L G GAAP"}</definedName>
    <definedName name="wrn.DebtGermanGAAP2000_2009." localSheetId="28" hidden="1">{"DebtGGAAP1",#N/A,FALSE,"P&amp;L G GAAP"}</definedName>
    <definedName name="wrn.DebtGermanGAAP2000_2009." localSheetId="33" hidden="1">{"DebtGGAAP1",#N/A,FALSE,"P&amp;L G GAAP"}</definedName>
    <definedName name="wrn.DebtGermanGAAP2000_2009." localSheetId="32" hidden="1">{"DebtGGAAP1",#N/A,FALSE,"P&amp;L G GAAP"}</definedName>
    <definedName name="wrn.DebtGermanGAAP2000_2009." localSheetId="7" hidden="1">{"DebtGGAAP1",#N/A,FALSE,"P&amp;L G GAAP"}</definedName>
    <definedName name="wrn.DebtGermanGAAP2000_2009." localSheetId="29" hidden="1">{"DebtGGAAP1",#N/A,FALSE,"P&amp;L G GAAP"}</definedName>
    <definedName name="wrn.DebtGermanGAAP2000_2009." localSheetId="1" hidden="1">{"DebtGGAAP1",#N/A,FALSE,"P&amp;L G GAAP"}</definedName>
    <definedName name="wrn.DebtGermanGAAP2000_2009." localSheetId="31" hidden="1">{"DebtGGAAP1",#N/A,FALSE,"P&amp;L G GAAP"}</definedName>
    <definedName name="wrn.DebtGermanGAAP2000_2009." hidden="1">{"DebtGGAAP1",#N/A,FALSE,"P&amp;L G GAAP"}</definedName>
    <definedName name="wrn.DebtGermanGAAP2010_2019." localSheetId="12" hidden="1">{"DebtGGAAP2",#N/A,FALSE,"P&amp;L G GAAP"}</definedName>
    <definedName name="wrn.DebtGermanGAAP2010_2019." localSheetId="18" hidden="1">{"DebtGGAAP2",#N/A,FALSE,"P&amp;L G GAAP"}</definedName>
    <definedName name="wrn.DebtGermanGAAP2010_2019." localSheetId="19" hidden="1">{"DebtGGAAP2",#N/A,FALSE,"P&amp;L G GAAP"}</definedName>
    <definedName name="wrn.DebtGermanGAAP2010_2019." localSheetId="17" hidden="1">{"DebtGGAAP2",#N/A,FALSE,"P&amp;L G GAAP"}</definedName>
    <definedName name="wrn.DebtGermanGAAP2010_2019." localSheetId="22" hidden="1">{"DebtGGAAP2",#N/A,FALSE,"P&amp;L G GAAP"}</definedName>
    <definedName name="wrn.DebtGermanGAAP2010_2019." localSheetId="10" hidden="1">{"DebtGGAAP2",#N/A,FALSE,"P&amp;L G GAAP"}</definedName>
    <definedName name="wrn.DebtGermanGAAP2010_2019." localSheetId="30" hidden="1">{"DebtGGAAP2",#N/A,FALSE,"P&amp;L G GAAP"}</definedName>
    <definedName name="wrn.DebtGermanGAAP2010_2019." localSheetId="0" hidden="1">{"DebtGGAAP2",#N/A,FALSE,"P&amp;L G GAAP"}</definedName>
    <definedName name="wrn.DebtGermanGAAP2010_2019." localSheetId="3" hidden="1">{"DebtGGAAP2",#N/A,FALSE,"P&amp;L G GAAP"}</definedName>
    <definedName name="wrn.DebtGermanGAAP2010_2019." localSheetId="4" hidden="1">{"DebtGGAAP2",#N/A,FALSE,"P&amp;L G GAAP"}</definedName>
    <definedName name="wrn.DebtGermanGAAP2010_2019." localSheetId="28" hidden="1">{"DebtGGAAP2",#N/A,FALSE,"P&amp;L G GAAP"}</definedName>
    <definedName name="wrn.DebtGermanGAAP2010_2019." localSheetId="33" hidden="1">{"DebtGGAAP2",#N/A,FALSE,"P&amp;L G GAAP"}</definedName>
    <definedName name="wrn.DebtGermanGAAP2010_2019." localSheetId="32" hidden="1">{"DebtGGAAP2",#N/A,FALSE,"P&amp;L G GAAP"}</definedName>
    <definedName name="wrn.DebtGermanGAAP2010_2019." localSheetId="7" hidden="1">{"DebtGGAAP2",#N/A,FALSE,"P&amp;L G GAAP"}</definedName>
    <definedName name="wrn.DebtGermanGAAP2010_2019." localSheetId="29" hidden="1">{"DebtGGAAP2",#N/A,FALSE,"P&amp;L G GAAP"}</definedName>
    <definedName name="wrn.DebtGermanGAAP2010_2019." localSheetId="1" hidden="1">{"DebtGGAAP2",#N/A,FALSE,"P&amp;L G GAAP"}</definedName>
    <definedName name="wrn.DebtGermanGAAP2010_2019." localSheetId="31" hidden="1">{"DebtGGAAP2",#N/A,FALSE,"P&amp;L G GAAP"}</definedName>
    <definedName name="wrn.DebtGermanGAAP2010_2019." hidden="1">{"DebtGGAAP2",#N/A,FALSE,"P&amp;L G GAAP"}</definedName>
    <definedName name="wrn.DebtUSGAAP2000_2009." localSheetId="12" hidden="1">{"DebtUSGAAP1",#N/A,FALSE,"P&amp;L US GAAP"}</definedName>
    <definedName name="wrn.DebtUSGAAP2000_2009." localSheetId="18" hidden="1">{"DebtUSGAAP1",#N/A,FALSE,"P&amp;L US GAAP"}</definedName>
    <definedName name="wrn.DebtUSGAAP2000_2009." localSheetId="19" hidden="1">{"DebtUSGAAP1",#N/A,FALSE,"P&amp;L US GAAP"}</definedName>
    <definedName name="wrn.DebtUSGAAP2000_2009." localSheetId="17" hidden="1">{"DebtUSGAAP1",#N/A,FALSE,"P&amp;L US GAAP"}</definedName>
    <definedName name="wrn.DebtUSGAAP2000_2009." localSheetId="22" hidden="1">{"DebtUSGAAP1",#N/A,FALSE,"P&amp;L US GAAP"}</definedName>
    <definedName name="wrn.DebtUSGAAP2000_2009." localSheetId="10" hidden="1">{"DebtUSGAAP1",#N/A,FALSE,"P&amp;L US GAAP"}</definedName>
    <definedName name="wrn.DebtUSGAAP2000_2009." localSheetId="30" hidden="1">{"DebtUSGAAP1",#N/A,FALSE,"P&amp;L US GAAP"}</definedName>
    <definedName name="wrn.DebtUSGAAP2000_2009." localSheetId="0" hidden="1">{"DebtUSGAAP1",#N/A,FALSE,"P&amp;L US GAAP"}</definedName>
    <definedName name="wrn.DebtUSGAAP2000_2009." localSheetId="3" hidden="1">{"DebtUSGAAP1",#N/A,FALSE,"P&amp;L US GAAP"}</definedName>
    <definedName name="wrn.DebtUSGAAP2000_2009." localSheetId="4" hidden="1">{"DebtUSGAAP1",#N/A,FALSE,"P&amp;L US GAAP"}</definedName>
    <definedName name="wrn.DebtUSGAAP2000_2009." localSheetId="28" hidden="1">{"DebtUSGAAP1",#N/A,FALSE,"P&amp;L US GAAP"}</definedName>
    <definedName name="wrn.DebtUSGAAP2000_2009." localSheetId="33" hidden="1">{"DebtUSGAAP1",#N/A,FALSE,"P&amp;L US GAAP"}</definedName>
    <definedName name="wrn.DebtUSGAAP2000_2009." localSheetId="32" hidden="1">{"DebtUSGAAP1",#N/A,FALSE,"P&amp;L US GAAP"}</definedName>
    <definedName name="wrn.DebtUSGAAP2000_2009." localSheetId="7" hidden="1">{"DebtUSGAAP1",#N/A,FALSE,"P&amp;L US GAAP"}</definedName>
    <definedName name="wrn.DebtUSGAAP2000_2009." localSheetId="29" hidden="1">{"DebtUSGAAP1",#N/A,FALSE,"P&amp;L US GAAP"}</definedName>
    <definedName name="wrn.DebtUSGAAP2000_2009." localSheetId="1" hidden="1">{"DebtUSGAAP1",#N/A,FALSE,"P&amp;L US GAAP"}</definedName>
    <definedName name="wrn.DebtUSGAAP2000_2009." localSheetId="31" hidden="1">{"DebtUSGAAP1",#N/A,FALSE,"P&amp;L US GAAP"}</definedName>
    <definedName name="wrn.DebtUSGAAP2000_2009." hidden="1">{"DebtUSGAAP1",#N/A,FALSE,"P&amp;L US GAAP"}</definedName>
    <definedName name="wrn.DebtUSGAAP2010_2019." localSheetId="12" hidden="1">{"DebtUSGAAP2",#N/A,FALSE,"P&amp;L US GAAP"}</definedName>
    <definedName name="wrn.DebtUSGAAP2010_2019." localSheetId="18" hidden="1">{"DebtUSGAAP2",#N/A,FALSE,"P&amp;L US GAAP"}</definedName>
    <definedName name="wrn.DebtUSGAAP2010_2019." localSheetId="19" hidden="1">{"DebtUSGAAP2",#N/A,FALSE,"P&amp;L US GAAP"}</definedName>
    <definedName name="wrn.DebtUSGAAP2010_2019." localSheetId="17" hidden="1">{"DebtUSGAAP2",#N/A,FALSE,"P&amp;L US GAAP"}</definedName>
    <definedName name="wrn.DebtUSGAAP2010_2019." localSheetId="22" hidden="1">{"DebtUSGAAP2",#N/A,FALSE,"P&amp;L US GAAP"}</definedName>
    <definedName name="wrn.DebtUSGAAP2010_2019." localSheetId="10" hidden="1">{"DebtUSGAAP2",#N/A,FALSE,"P&amp;L US GAAP"}</definedName>
    <definedName name="wrn.DebtUSGAAP2010_2019." localSheetId="30" hidden="1">{"DebtUSGAAP2",#N/A,FALSE,"P&amp;L US GAAP"}</definedName>
    <definedName name="wrn.DebtUSGAAP2010_2019." localSheetId="0" hidden="1">{"DebtUSGAAP2",#N/A,FALSE,"P&amp;L US GAAP"}</definedName>
    <definedName name="wrn.DebtUSGAAP2010_2019." localSheetId="3" hidden="1">{"DebtUSGAAP2",#N/A,FALSE,"P&amp;L US GAAP"}</definedName>
    <definedName name="wrn.DebtUSGAAP2010_2019." localSheetId="4" hidden="1">{"DebtUSGAAP2",#N/A,FALSE,"P&amp;L US GAAP"}</definedName>
    <definedName name="wrn.DebtUSGAAP2010_2019." localSheetId="28" hidden="1">{"DebtUSGAAP2",#N/A,FALSE,"P&amp;L US GAAP"}</definedName>
    <definedName name="wrn.DebtUSGAAP2010_2019." localSheetId="33" hidden="1">{"DebtUSGAAP2",#N/A,FALSE,"P&amp;L US GAAP"}</definedName>
    <definedName name="wrn.DebtUSGAAP2010_2019." localSheetId="32" hidden="1">{"DebtUSGAAP2",#N/A,FALSE,"P&amp;L US GAAP"}</definedName>
    <definedName name="wrn.DebtUSGAAP2010_2019." localSheetId="7" hidden="1">{"DebtUSGAAP2",#N/A,FALSE,"P&amp;L US GAAP"}</definedName>
    <definedName name="wrn.DebtUSGAAP2010_2019." localSheetId="29" hidden="1">{"DebtUSGAAP2",#N/A,FALSE,"P&amp;L US GAAP"}</definedName>
    <definedName name="wrn.DebtUSGAAP2010_2019." localSheetId="1" hidden="1">{"DebtUSGAAP2",#N/A,FALSE,"P&amp;L US GAAP"}</definedName>
    <definedName name="wrn.DebtUSGAAP2010_2019." localSheetId="31" hidden="1">{"DebtUSGAAP2",#N/A,FALSE,"P&amp;L US GAAP"}</definedName>
    <definedName name="wrn.DebtUSGAAP2010_2019." hidden="1">{"DebtUSGAAP2",#N/A,FALSE,"P&amp;L US GAAP"}</definedName>
    <definedName name="wrn.Detailed._.P._.and._.L." localSheetId="12" hidden="1">{"P and L Detail Page 1",#N/A,FALSE,"Data";"P and L Detail Page 2",#N/A,FALSE,"Data"}</definedName>
    <definedName name="wrn.Detailed._.P._.and._.L." localSheetId="18" hidden="1">{"P and L Detail Page 1",#N/A,FALSE,"Data";"P and L Detail Page 2",#N/A,FALSE,"Data"}</definedName>
    <definedName name="wrn.Detailed._.P._.and._.L." localSheetId="19" hidden="1">{"P and L Detail Page 1",#N/A,FALSE,"Data";"P and L Detail Page 2",#N/A,FALSE,"Data"}</definedName>
    <definedName name="wrn.Detailed._.P._.and._.L." localSheetId="17" hidden="1">{"P and L Detail Page 1",#N/A,FALSE,"Data";"P and L Detail Page 2",#N/A,FALSE,"Data"}</definedName>
    <definedName name="wrn.Detailed._.P._.and._.L." localSheetId="22" hidden="1">{"P and L Detail Page 1",#N/A,FALSE,"Data";"P and L Detail Page 2",#N/A,FALSE,"Data"}</definedName>
    <definedName name="wrn.Detailed._.P._.and._.L." localSheetId="10" hidden="1">{"P and L Detail Page 1",#N/A,FALSE,"Data";"P and L Detail Page 2",#N/A,FALSE,"Data"}</definedName>
    <definedName name="wrn.Detailed._.P._.and._.L." localSheetId="30" hidden="1">{"P and L Detail Page 1",#N/A,FALSE,"Data";"P and L Detail Page 2",#N/A,FALSE,"Data"}</definedName>
    <definedName name="wrn.Detailed._.P._.and._.L." localSheetId="0" hidden="1">{"P and L Detail Page 1",#N/A,FALSE,"Data";"P and L Detail Page 2",#N/A,FALSE,"Data"}</definedName>
    <definedName name="wrn.Detailed._.P._.and._.L." localSheetId="3" hidden="1">{"P and L Detail Page 1",#N/A,FALSE,"Data";"P and L Detail Page 2",#N/A,FALSE,"Data"}</definedName>
    <definedName name="wrn.Detailed._.P._.and._.L." localSheetId="4" hidden="1">{"P and L Detail Page 1",#N/A,FALSE,"Data";"P and L Detail Page 2",#N/A,FALSE,"Data"}</definedName>
    <definedName name="wrn.Detailed._.P._.and._.L." localSheetId="28" hidden="1">{"P and L Detail Page 1",#N/A,FALSE,"Data";"P and L Detail Page 2",#N/A,FALSE,"Data"}</definedName>
    <definedName name="wrn.Detailed._.P._.and._.L." localSheetId="33" hidden="1">{"P and L Detail Page 1",#N/A,FALSE,"Data";"P and L Detail Page 2",#N/A,FALSE,"Data"}</definedName>
    <definedName name="wrn.Detailed._.P._.and._.L." localSheetId="32" hidden="1">{"P and L Detail Page 1",#N/A,FALSE,"Data";"P and L Detail Page 2",#N/A,FALSE,"Data"}</definedName>
    <definedName name="wrn.Detailed._.P._.and._.L." localSheetId="7" hidden="1">{"P and L Detail Page 1",#N/A,FALSE,"Data";"P and L Detail Page 2",#N/A,FALSE,"Data"}</definedName>
    <definedName name="wrn.Detailed._.P._.and._.L." localSheetId="29" hidden="1">{"P and L Detail Page 1",#N/A,FALSE,"Data";"P and L Detail Page 2",#N/A,FALSE,"Data"}</definedName>
    <definedName name="wrn.Detailed._.P._.and._.L." localSheetId="1" hidden="1">{"P and L Detail Page 1",#N/A,FALSE,"Data";"P and L Detail Page 2",#N/A,FALSE,"Data"}</definedName>
    <definedName name="wrn.Detailed._.P._.and._.L." localSheetId="31" hidden="1">{"P and L Detail Page 1",#N/A,FALSE,"Data";"P and L Detail Page 2",#N/A,FALSE,"Data"}</definedName>
    <definedName name="wrn.Detailed._.P._.and._.L." hidden="1">{"P and L Detail Page 1",#N/A,FALSE,"Data";"P and L Detail Page 2",#N/A,FALSE,"Data"}</definedName>
    <definedName name="wrn.DLH_hele." localSheetId="12" hidden="1">{"Side 1",#N/A,FALSE,"Hovedark";"Side 2",#N/A,FALSE,"Hovedark";"Cash Flow",#N/A,FALSE,"Hovedark";"Breakdown",#N/A,FALSE,"Breakdown";"Valuation",#N/A,FALSE,"Valuation";"Bidrag",#N/A,FALSE,"Bidrag"}</definedName>
    <definedName name="wrn.DLH_hele." localSheetId="18" hidden="1">{"Side 1",#N/A,FALSE,"Hovedark";"Side 2",#N/A,FALSE,"Hovedark";"Cash Flow",#N/A,FALSE,"Hovedark";"Breakdown",#N/A,FALSE,"Breakdown";"Valuation",#N/A,FALSE,"Valuation";"Bidrag",#N/A,FALSE,"Bidrag"}</definedName>
    <definedName name="wrn.DLH_hele." localSheetId="19" hidden="1">{"Side 1",#N/A,FALSE,"Hovedark";"Side 2",#N/A,FALSE,"Hovedark";"Cash Flow",#N/A,FALSE,"Hovedark";"Breakdown",#N/A,FALSE,"Breakdown";"Valuation",#N/A,FALSE,"Valuation";"Bidrag",#N/A,FALSE,"Bidrag"}</definedName>
    <definedName name="wrn.DLH_hele." localSheetId="17" hidden="1">{"Side 1",#N/A,FALSE,"Hovedark";"Side 2",#N/A,FALSE,"Hovedark";"Cash Flow",#N/A,FALSE,"Hovedark";"Breakdown",#N/A,FALSE,"Breakdown";"Valuation",#N/A,FALSE,"Valuation";"Bidrag",#N/A,FALSE,"Bidrag"}</definedName>
    <definedName name="wrn.DLH_hele." localSheetId="22" hidden="1">{"Side 1",#N/A,FALSE,"Hovedark";"Side 2",#N/A,FALSE,"Hovedark";"Cash Flow",#N/A,FALSE,"Hovedark";"Breakdown",#N/A,FALSE,"Breakdown";"Valuation",#N/A,FALSE,"Valuation";"Bidrag",#N/A,FALSE,"Bidrag"}</definedName>
    <definedName name="wrn.DLH_hele." localSheetId="10" hidden="1">{"Side 1",#N/A,FALSE,"Hovedark";"Side 2",#N/A,FALSE,"Hovedark";"Cash Flow",#N/A,FALSE,"Hovedark";"Breakdown",#N/A,FALSE,"Breakdown";"Valuation",#N/A,FALSE,"Valuation";"Bidrag",#N/A,FALSE,"Bidrag"}</definedName>
    <definedName name="wrn.DLH_hele." localSheetId="30" hidden="1">{"Side 1",#N/A,FALSE,"Hovedark";"Side 2",#N/A,FALSE,"Hovedark";"Cash Flow",#N/A,FALSE,"Hovedark";"Breakdown",#N/A,FALSE,"Breakdown";"Valuation",#N/A,FALSE,"Valuation";"Bidrag",#N/A,FALSE,"Bidrag"}</definedName>
    <definedName name="wrn.DLH_hele." localSheetId="0" hidden="1">{"Side 1",#N/A,FALSE,"Hovedark";"Side 2",#N/A,FALSE,"Hovedark";"Cash Flow",#N/A,FALSE,"Hovedark";"Breakdown",#N/A,FALSE,"Breakdown";"Valuation",#N/A,FALSE,"Valuation";"Bidrag",#N/A,FALSE,"Bidrag"}</definedName>
    <definedName name="wrn.DLH_hele." localSheetId="3" hidden="1">{"Side 1",#N/A,FALSE,"Hovedark";"Side 2",#N/A,FALSE,"Hovedark";"Cash Flow",#N/A,FALSE,"Hovedark";"Breakdown",#N/A,FALSE,"Breakdown";"Valuation",#N/A,FALSE,"Valuation";"Bidrag",#N/A,FALSE,"Bidrag"}</definedName>
    <definedName name="wrn.DLH_hele." localSheetId="4" hidden="1">{"Side 1",#N/A,FALSE,"Hovedark";"Side 2",#N/A,FALSE,"Hovedark";"Cash Flow",#N/A,FALSE,"Hovedark";"Breakdown",#N/A,FALSE,"Breakdown";"Valuation",#N/A,FALSE,"Valuation";"Bidrag",#N/A,FALSE,"Bidrag"}</definedName>
    <definedName name="wrn.DLH_hele." localSheetId="28" hidden="1">{"Side 1",#N/A,FALSE,"Hovedark";"Side 2",#N/A,FALSE,"Hovedark";"Cash Flow",#N/A,FALSE,"Hovedark";"Breakdown",#N/A,FALSE,"Breakdown";"Valuation",#N/A,FALSE,"Valuation";"Bidrag",#N/A,FALSE,"Bidrag"}</definedName>
    <definedName name="wrn.DLH_hele." localSheetId="33" hidden="1">{"Side 1",#N/A,FALSE,"Hovedark";"Side 2",#N/A,FALSE,"Hovedark";"Cash Flow",#N/A,FALSE,"Hovedark";"Breakdown",#N/A,FALSE,"Breakdown";"Valuation",#N/A,FALSE,"Valuation";"Bidrag",#N/A,FALSE,"Bidrag"}</definedName>
    <definedName name="wrn.DLH_hele." localSheetId="32" hidden="1">{"Side 1",#N/A,FALSE,"Hovedark";"Side 2",#N/A,FALSE,"Hovedark";"Cash Flow",#N/A,FALSE,"Hovedark";"Breakdown",#N/A,FALSE,"Breakdown";"Valuation",#N/A,FALSE,"Valuation";"Bidrag",#N/A,FALSE,"Bidrag"}</definedName>
    <definedName name="wrn.DLH_hele." localSheetId="7" hidden="1">{"Side 1",#N/A,FALSE,"Hovedark";"Side 2",#N/A,FALSE,"Hovedark";"Cash Flow",#N/A,FALSE,"Hovedark";"Breakdown",#N/A,FALSE,"Breakdown";"Valuation",#N/A,FALSE,"Valuation";"Bidrag",#N/A,FALSE,"Bidrag"}</definedName>
    <definedName name="wrn.DLH_hele." localSheetId="29" hidden="1">{"Side 1",#N/A,FALSE,"Hovedark";"Side 2",#N/A,FALSE,"Hovedark";"Cash Flow",#N/A,FALSE,"Hovedark";"Breakdown",#N/A,FALSE,"Breakdown";"Valuation",#N/A,FALSE,"Valuation";"Bidrag",#N/A,FALSE,"Bidrag"}</definedName>
    <definedName name="wrn.DLH_hele." localSheetId="1" hidden="1">{"Side 1",#N/A,FALSE,"Hovedark";"Side 2",#N/A,FALSE,"Hovedark";"Cash Flow",#N/A,FALSE,"Hovedark";"Breakdown",#N/A,FALSE,"Breakdown";"Valuation",#N/A,FALSE,"Valuation";"Bidrag",#N/A,FALSE,"Bidrag"}</definedName>
    <definedName name="wrn.DLH_hele." localSheetId="31" hidden="1">{"Side 1",#N/A,FALSE,"Hovedark";"Side 2",#N/A,FALSE,"Hovedark";"Cash Flow",#N/A,FALSE,"Hovedark";"Breakdown",#N/A,FALSE,"Breakdown";"Valuation",#N/A,FALSE,"Valuation";"Bidrag",#N/A,FALSE,"Bidrag"}</definedName>
    <definedName name="wrn.DLH_hele." hidden="1">{"Side 1",#N/A,FALSE,"Hovedark";"Side 2",#N/A,FALSE,"Hovedark";"Cash Flow",#N/A,FALSE,"Hovedark";"Breakdown",#N/A,FALSE,"Breakdown";"Valuation",#N/A,FALSE,"Valuation";"Bidrag",#N/A,FALSE,"Bidrag"}</definedName>
    <definedName name="wrn.Earnings._.Model." localSheetId="1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0"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4"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8"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7"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29"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localSheetId="31"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mployee._.Efficiency." localSheetId="12" hidden="1">{"Employee Efficiency",#N/A,FALSE,"Benchmarking"}</definedName>
    <definedName name="wrn.Employee._.Efficiency." localSheetId="18" hidden="1">{"Employee Efficiency",#N/A,FALSE,"Benchmarking"}</definedName>
    <definedName name="wrn.Employee._.Efficiency." localSheetId="19" hidden="1">{"Employee Efficiency",#N/A,FALSE,"Benchmarking"}</definedName>
    <definedName name="wrn.Employee._.Efficiency." localSheetId="17" hidden="1">{"Employee Efficiency",#N/A,FALSE,"Benchmarking"}</definedName>
    <definedName name="wrn.Employee._.Efficiency." localSheetId="22" hidden="1">{"Employee Efficiency",#N/A,FALSE,"Benchmarking"}</definedName>
    <definedName name="wrn.Employee._.Efficiency." localSheetId="10" hidden="1">{"Employee Efficiency",#N/A,FALSE,"Benchmarking"}</definedName>
    <definedName name="wrn.Employee._.Efficiency." localSheetId="30" hidden="1">{"Employee Efficiency",#N/A,FALSE,"Benchmarking"}</definedName>
    <definedName name="wrn.Employee._.Efficiency." localSheetId="0" hidden="1">{"Employee Efficiency",#N/A,FALSE,"Benchmarking"}</definedName>
    <definedName name="wrn.Employee._.Efficiency." localSheetId="3" hidden="1">{"Employee Efficiency",#N/A,FALSE,"Benchmarking"}</definedName>
    <definedName name="wrn.Employee._.Efficiency." localSheetId="4" hidden="1">{"Employee Efficiency",#N/A,FALSE,"Benchmarking"}</definedName>
    <definedName name="wrn.Employee._.Efficiency." localSheetId="28" hidden="1">{"Employee Efficiency",#N/A,FALSE,"Benchmarking"}</definedName>
    <definedName name="wrn.Employee._.Efficiency." localSheetId="33" hidden="1">{"Employee Efficiency",#N/A,FALSE,"Benchmarking"}</definedName>
    <definedName name="wrn.Employee._.Efficiency." localSheetId="32" hidden="1">{"Employee Efficiency",#N/A,FALSE,"Benchmarking"}</definedName>
    <definedName name="wrn.Employee._.Efficiency." localSheetId="7" hidden="1">{"Employee Efficiency",#N/A,FALSE,"Benchmarking"}</definedName>
    <definedName name="wrn.Employee._.Efficiency." localSheetId="29" hidden="1">{"Employee Efficiency",#N/A,FALSE,"Benchmarking"}</definedName>
    <definedName name="wrn.Employee._.Efficiency." localSheetId="1" hidden="1">{"Employee Efficiency",#N/A,FALSE,"Benchmarking"}</definedName>
    <definedName name="wrn.Employee._.Efficiency." localSheetId="31" hidden="1">{"Employee Efficiency",#N/A,FALSE,"Benchmarking"}</definedName>
    <definedName name="wrn.Employee._.Efficiency." hidden="1">{"Employee Efficiency",#N/A,FALSE,"Benchmarking"}</definedName>
    <definedName name="wrn.Europe." localSheetId="1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0"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4"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8"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3"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7"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9"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31"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verything." localSheetId="1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0"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4"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8"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3"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2"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7"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29"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localSheetId="31"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Everything." hidden="1">{#N/A,#N/A,FALSE,"BNSF";#N/A,#N/A,FALSE,"KC";#N/A,#N/A,FALSE,"KCws";#N/A,#N/A,FALSE,"MergKC";#N/A,#N/A,FALSE,"CredStwKC";#N/A,#N/A,FALSE,"SP";#N/A,#N/A,FALSE,"SPws";#N/A,#N/A,FALSE,"MergSP";#N/A,#N/A,FALSE,"CredStwSP";#N/A,#N/A,FALSE,"SPbrkup";#N/A,#N/A,FALSE,"SPwBNSFws";#N/A,#N/A,FALSE,"MergSPwBNSF";#N/A,#N/A,FALSE,"CredStSPwBNSF (2)";#N/A,#N/A,FALSE,"SPwKCws (2)";#N/A,#N/A,FALSE,"MergSPwKC (2)";#N/A,#N/A,FALSE,"CredStKCwSP";#N/A,#N/A,FALSE,"ILL";#N/A,#N/A,FALSE,"SPwILLws";#N/A,#N/A,FALSE,"CredStILLwSP";#N/A,#N/A,FALSE,"MergSPwILL";#N/A,#N/A,FALSE,"CredStILLwSP";#N/A,#N/A,FALSE,"Conrail";#N/A,#N/A,FALSE,"CONws";#N/A,#N/A,FALSE,"MergCON";#N/A,#N/A,FALSE,"CredStwCON";#N/A,#N/A,FALSE,"SPwCONws ";#N/A,#N/A,FALSE,"MergSPwCON";#N/A,#N/A,FALSE,"CredStILLwCON";#N/A,#N/A,FALSE,"SPws (2)";#N/A,#N/A,FALSE,"MergSP (2)";#N/A,#N/A,FALSE,"CredStwSP (2)";#N/A,#N/A,FALSE,"CSX";#N/A,#N/A,FALSE,"CSXws";#N/A,#N/A,FALSE,"MergCSX";#N/A,#N/A,FALSE,"CredStwCSX";#N/A,#N/A,FALSE,"Norfolk";#N/A,#N/A,FALSE,"NORws";#N/A,#N/A,FALSE,"MergNOR";#N/A,#N/A,FALSE,"CredStwNOR";#N/A,#N/A,FALSE,"NORwCONws";#N/A,#N/A,FALSE,"MergNORwCON"}</definedName>
    <definedName name="wrn.Final." localSheetId="12" hidden="1">{#N/A,#N/A,TRUE,"Caps1-5";#N/A,#N/A,TRUE,"Cap6";#N/A,#N/A,TRUE,"Caps7-8";#N/A,#N/A,TRUE,"Cap9-Resumo";#N/A,#N/A,TRUE,"Cap9-Det-2000";#N/A,#N/A,TRUE,"Cap9-Det-2001";#N/A,#N/A,TRUE,"Cap10";#N/A,#N/A,TRUE,"Cap11"}</definedName>
    <definedName name="wrn.Final." localSheetId="18" hidden="1">{#N/A,#N/A,TRUE,"Caps1-5";#N/A,#N/A,TRUE,"Cap6";#N/A,#N/A,TRUE,"Caps7-8";#N/A,#N/A,TRUE,"Cap9-Resumo";#N/A,#N/A,TRUE,"Cap9-Det-2000";#N/A,#N/A,TRUE,"Cap9-Det-2001";#N/A,#N/A,TRUE,"Cap10";#N/A,#N/A,TRUE,"Cap11"}</definedName>
    <definedName name="wrn.Final." localSheetId="19" hidden="1">{#N/A,#N/A,TRUE,"Caps1-5";#N/A,#N/A,TRUE,"Cap6";#N/A,#N/A,TRUE,"Caps7-8";#N/A,#N/A,TRUE,"Cap9-Resumo";#N/A,#N/A,TRUE,"Cap9-Det-2000";#N/A,#N/A,TRUE,"Cap9-Det-2001";#N/A,#N/A,TRUE,"Cap10";#N/A,#N/A,TRUE,"Cap11"}</definedName>
    <definedName name="wrn.Final." localSheetId="17" hidden="1">{#N/A,#N/A,TRUE,"Caps1-5";#N/A,#N/A,TRUE,"Cap6";#N/A,#N/A,TRUE,"Caps7-8";#N/A,#N/A,TRUE,"Cap9-Resumo";#N/A,#N/A,TRUE,"Cap9-Det-2000";#N/A,#N/A,TRUE,"Cap9-Det-2001";#N/A,#N/A,TRUE,"Cap10";#N/A,#N/A,TRUE,"Cap11"}</definedName>
    <definedName name="wrn.Final." localSheetId="22" hidden="1">{#N/A,#N/A,TRUE,"Caps1-5";#N/A,#N/A,TRUE,"Cap6";#N/A,#N/A,TRUE,"Caps7-8";#N/A,#N/A,TRUE,"Cap9-Resumo";#N/A,#N/A,TRUE,"Cap9-Det-2000";#N/A,#N/A,TRUE,"Cap9-Det-2001";#N/A,#N/A,TRUE,"Cap10";#N/A,#N/A,TRUE,"Cap11"}</definedName>
    <definedName name="wrn.Final." localSheetId="10" hidden="1">{#N/A,#N/A,TRUE,"Caps1-5";#N/A,#N/A,TRUE,"Cap6";#N/A,#N/A,TRUE,"Caps7-8";#N/A,#N/A,TRUE,"Cap9-Resumo";#N/A,#N/A,TRUE,"Cap9-Det-2000";#N/A,#N/A,TRUE,"Cap9-Det-2001";#N/A,#N/A,TRUE,"Cap10";#N/A,#N/A,TRUE,"Cap11"}</definedName>
    <definedName name="wrn.Final." localSheetId="30" hidden="1">{#N/A,#N/A,TRUE,"Caps1-5";#N/A,#N/A,TRUE,"Cap6";#N/A,#N/A,TRUE,"Caps7-8";#N/A,#N/A,TRUE,"Cap9-Resumo";#N/A,#N/A,TRUE,"Cap9-Det-2000";#N/A,#N/A,TRUE,"Cap9-Det-2001";#N/A,#N/A,TRUE,"Cap10";#N/A,#N/A,TRUE,"Cap11"}</definedName>
    <definedName name="wrn.Final." localSheetId="0" hidden="1">{#N/A,#N/A,TRUE,"Caps1-5";#N/A,#N/A,TRUE,"Cap6";#N/A,#N/A,TRUE,"Caps7-8";#N/A,#N/A,TRUE,"Cap9-Resumo";#N/A,#N/A,TRUE,"Cap9-Det-2000";#N/A,#N/A,TRUE,"Cap9-Det-2001";#N/A,#N/A,TRUE,"Cap10";#N/A,#N/A,TRUE,"Cap11"}</definedName>
    <definedName name="wrn.Final." localSheetId="3" hidden="1">{#N/A,#N/A,TRUE,"Caps1-5";#N/A,#N/A,TRUE,"Cap6";#N/A,#N/A,TRUE,"Caps7-8";#N/A,#N/A,TRUE,"Cap9-Resumo";#N/A,#N/A,TRUE,"Cap9-Det-2000";#N/A,#N/A,TRUE,"Cap9-Det-2001";#N/A,#N/A,TRUE,"Cap10";#N/A,#N/A,TRUE,"Cap11"}</definedName>
    <definedName name="wrn.Final." localSheetId="4" hidden="1">{#N/A,#N/A,TRUE,"Caps1-5";#N/A,#N/A,TRUE,"Cap6";#N/A,#N/A,TRUE,"Caps7-8";#N/A,#N/A,TRUE,"Cap9-Resumo";#N/A,#N/A,TRUE,"Cap9-Det-2000";#N/A,#N/A,TRUE,"Cap9-Det-2001";#N/A,#N/A,TRUE,"Cap10";#N/A,#N/A,TRUE,"Cap11"}</definedName>
    <definedName name="wrn.Final." localSheetId="28" hidden="1">{#N/A,#N/A,TRUE,"Caps1-5";#N/A,#N/A,TRUE,"Cap6";#N/A,#N/A,TRUE,"Caps7-8";#N/A,#N/A,TRUE,"Cap9-Resumo";#N/A,#N/A,TRUE,"Cap9-Det-2000";#N/A,#N/A,TRUE,"Cap9-Det-2001";#N/A,#N/A,TRUE,"Cap10";#N/A,#N/A,TRUE,"Cap11"}</definedName>
    <definedName name="wrn.Final." localSheetId="33" hidden="1">{#N/A,#N/A,TRUE,"Caps1-5";#N/A,#N/A,TRUE,"Cap6";#N/A,#N/A,TRUE,"Caps7-8";#N/A,#N/A,TRUE,"Cap9-Resumo";#N/A,#N/A,TRUE,"Cap9-Det-2000";#N/A,#N/A,TRUE,"Cap9-Det-2001";#N/A,#N/A,TRUE,"Cap10";#N/A,#N/A,TRUE,"Cap11"}</definedName>
    <definedName name="wrn.Final." localSheetId="32" hidden="1">{#N/A,#N/A,TRUE,"Caps1-5";#N/A,#N/A,TRUE,"Cap6";#N/A,#N/A,TRUE,"Caps7-8";#N/A,#N/A,TRUE,"Cap9-Resumo";#N/A,#N/A,TRUE,"Cap9-Det-2000";#N/A,#N/A,TRUE,"Cap9-Det-2001";#N/A,#N/A,TRUE,"Cap10";#N/A,#N/A,TRUE,"Cap11"}</definedName>
    <definedName name="wrn.Final." localSheetId="7" hidden="1">{#N/A,#N/A,TRUE,"Caps1-5";#N/A,#N/A,TRUE,"Cap6";#N/A,#N/A,TRUE,"Caps7-8";#N/A,#N/A,TRUE,"Cap9-Resumo";#N/A,#N/A,TRUE,"Cap9-Det-2000";#N/A,#N/A,TRUE,"Cap9-Det-2001";#N/A,#N/A,TRUE,"Cap10";#N/A,#N/A,TRUE,"Cap11"}</definedName>
    <definedName name="wrn.Final." localSheetId="29" hidden="1">{#N/A,#N/A,TRUE,"Caps1-5";#N/A,#N/A,TRUE,"Cap6";#N/A,#N/A,TRUE,"Caps7-8";#N/A,#N/A,TRUE,"Cap9-Resumo";#N/A,#N/A,TRUE,"Cap9-Det-2000";#N/A,#N/A,TRUE,"Cap9-Det-2001";#N/A,#N/A,TRUE,"Cap10";#N/A,#N/A,TRUE,"Cap11"}</definedName>
    <definedName name="wrn.Final." localSheetId="1" hidden="1">{#N/A,#N/A,TRUE,"Caps1-5";#N/A,#N/A,TRUE,"Cap6";#N/A,#N/A,TRUE,"Caps7-8";#N/A,#N/A,TRUE,"Cap9-Resumo";#N/A,#N/A,TRUE,"Cap9-Det-2000";#N/A,#N/A,TRUE,"Cap9-Det-2001";#N/A,#N/A,TRUE,"Cap10";#N/A,#N/A,TRUE,"Cap11"}</definedName>
    <definedName name="wrn.Final." localSheetId="31" hidden="1">{#N/A,#N/A,TRUE,"Caps1-5";#N/A,#N/A,TRUE,"Cap6";#N/A,#N/A,TRUE,"Caps7-8";#N/A,#N/A,TRUE,"Cap9-Resumo";#N/A,#N/A,TRUE,"Cap9-Det-2000";#N/A,#N/A,TRUE,"Cap9-Det-2001";#N/A,#N/A,TRUE,"Cap10";#N/A,#N/A,TRUE,"Cap11"}</definedName>
    <definedName name="wrn.Final." hidden="1">{#N/A,#N/A,TRUE,"Caps1-5";#N/A,#N/A,TRUE,"Cap6";#N/A,#N/A,TRUE,"Caps7-8";#N/A,#N/A,TRUE,"Cap9-Resumo";#N/A,#N/A,TRUE,"Cap9-Det-2000";#N/A,#N/A,TRUE,"Cap9-Det-2001";#N/A,#N/A,TRUE,"Cap10";#N/A,#N/A,TRUE,"Cap11"}</definedName>
    <definedName name="wrn.Financial._.Output." localSheetId="12" hidden="1">{"P and L",#N/A,FALSE,"Financial Output";"Cashflow",#N/A,FALSE,"Financial Output";"Balance Sheet",#N/A,FALSE,"Financial Output"}</definedName>
    <definedName name="wrn.Financial._.Output." localSheetId="18" hidden="1">{"P and L",#N/A,FALSE,"Financial Output";"Cashflow",#N/A,FALSE,"Financial Output";"Balance Sheet",#N/A,FALSE,"Financial Output"}</definedName>
    <definedName name="wrn.Financial._.Output." localSheetId="19" hidden="1">{"P and L",#N/A,FALSE,"Financial Output";"Cashflow",#N/A,FALSE,"Financial Output";"Balance Sheet",#N/A,FALSE,"Financial Output"}</definedName>
    <definedName name="wrn.Financial._.Output." localSheetId="17" hidden="1">{"P and L",#N/A,FALSE,"Financial Output";"Cashflow",#N/A,FALSE,"Financial Output";"Balance Sheet",#N/A,FALSE,"Financial Output"}</definedName>
    <definedName name="wrn.Financial._.Output." localSheetId="22" hidden="1">{"P and L",#N/A,FALSE,"Financial Output";"Cashflow",#N/A,FALSE,"Financial Output";"Balance Sheet",#N/A,FALSE,"Financial Output"}</definedName>
    <definedName name="wrn.Financial._.Output." localSheetId="10" hidden="1">{"P and L",#N/A,FALSE,"Financial Output";"Cashflow",#N/A,FALSE,"Financial Output";"Balance Sheet",#N/A,FALSE,"Financial Output"}</definedName>
    <definedName name="wrn.Financial._.Output." localSheetId="30" hidden="1">{"P and L",#N/A,FALSE,"Financial Output";"Cashflow",#N/A,FALSE,"Financial Output";"Balance Sheet",#N/A,FALSE,"Financial Output"}</definedName>
    <definedName name="wrn.Financial._.Output." localSheetId="0" hidden="1">{"P and L",#N/A,FALSE,"Financial Output";"Cashflow",#N/A,FALSE,"Financial Output";"Balance Sheet",#N/A,FALSE,"Financial Output"}</definedName>
    <definedName name="wrn.Financial._.Output." localSheetId="3" hidden="1">{"P and L",#N/A,FALSE,"Financial Output";"Cashflow",#N/A,FALSE,"Financial Output";"Balance Sheet",#N/A,FALSE,"Financial Output"}</definedName>
    <definedName name="wrn.Financial._.Output." localSheetId="4" hidden="1">{"P and L",#N/A,FALSE,"Financial Output";"Cashflow",#N/A,FALSE,"Financial Output";"Balance Sheet",#N/A,FALSE,"Financial Output"}</definedName>
    <definedName name="wrn.Financial._.Output." localSheetId="28" hidden="1">{"P and L",#N/A,FALSE,"Financial Output";"Cashflow",#N/A,FALSE,"Financial Output";"Balance Sheet",#N/A,FALSE,"Financial Output"}</definedName>
    <definedName name="wrn.Financial._.Output." localSheetId="33" hidden="1">{"P and L",#N/A,FALSE,"Financial Output";"Cashflow",#N/A,FALSE,"Financial Output";"Balance Sheet",#N/A,FALSE,"Financial Output"}</definedName>
    <definedName name="wrn.Financial._.Output." localSheetId="32" hidden="1">{"P and L",#N/A,FALSE,"Financial Output";"Cashflow",#N/A,FALSE,"Financial Output";"Balance Sheet",#N/A,FALSE,"Financial Output"}</definedName>
    <definedName name="wrn.Financial._.Output." localSheetId="7" hidden="1">{"P and L",#N/A,FALSE,"Financial Output";"Cashflow",#N/A,FALSE,"Financial Output";"Balance Sheet",#N/A,FALSE,"Financial Output"}</definedName>
    <definedName name="wrn.Financial._.Output." localSheetId="29" hidden="1">{"P and L",#N/A,FALSE,"Financial Output";"Cashflow",#N/A,FALSE,"Financial Output";"Balance Sheet",#N/A,FALSE,"Financial Output"}</definedName>
    <definedName name="wrn.Financial._.Output." localSheetId="1" hidden="1">{"P and L",#N/A,FALSE,"Financial Output";"Cashflow",#N/A,FALSE,"Financial Output";"Balance Sheet",#N/A,FALSE,"Financial Output"}</definedName>
    <definedName name="wrn.Financial._.Output." localSheetId="31" hidden="1">{"P and L",#N/A,FALSE,"Financial Output";"Cashflow",#N/A,FALSE,"Financial Output";"Balance Sheet",#N/A,FALSE,"Financial Output"}</definedName>
    <definedName name="wrn.Financial._.Output." hidden="1">{"P and L",#N/A,FALSE,"Financial Output";"Cashflow",#N/A,FALSE,"Financial Output";"Balance Sheet",#N/A,FALSE,"Financial Output"}</definedName>
    <definedName name="wrn.finmodel." localSheetId="12" hidden="1">{#N/A,#N/A,FALSE,"Fin Model"}</definedName>
    <definedName name="wrn.finmodel." localSheetId="18" hidden="1">{#N/A,#N/A,FALSE,"Fin Model"}</definedName>
    <definedName name="wrn.finmodel." localSheetId="19" hidden="1">{#N/A,#N/A,FALSE,"Fin Model"}</definedName>
    <definedName name="wrn.finmodel." localSheetId="17" hidden="1">{#N/A,#N/A,FALSE,"Fin Model"}</definedName>
    <definedName name="wrn.finmodel." localSheetId="22" hidden="1">{#N/A,#N/A,FALSE,"Fin Model"}</definedName>
    <definedName name="wrn.finmodel." localSheetId="10" hidden="1">{#N/A,#N/A,FALSE,"Fin Model"}</definedName>
    <definedName name="wrn.finmodel." localSheetId="30" hidden="1">{#N/A,#N/A,FALSE,"Fin Model"}</definedName>
    <definedName name="wrn.finmodel." localSheetId="0" hidden="1">{#N/A,#N/A,FALSE,"Fin Model"}</definedName>
    <definedName name="wrn.finmodel." localSheetId="3" hidden="1">{#N/A,#N/A,FALSE,"Fin Model"}</definedName>
    <definedName name="wrn.finmodel." localSheetId="4" hidden="1">{#N/A,#N/A,FALSE,"Fin Model"}</definedName>
    <definedName name="wrn.finmodel." localSheetId="28" hidden="1">{#N/A,#N/A,FALSE,"Fin Model"}</definedName>
    <definedName name="wrn.finmodel." localSheetId="33" hidden="1">{#N/A,#N/A,FALSE,"Fin Model"}</definedName>
    <definedName name="wrn.finmodel." localSheetId="32" hidden="1">{#N/A,#N/A,FALSE,"Fin Model"}</definedName>
    <definedName name="wrn.finmodel." localSheetId="7" hidden="1">{#N/A,#N/A,FALSE,"Fin Model"}</definedName>
    <definedName name="wrn.finmodel." localSheetId="29" hidden="1">{#N/A,#N/A,FALSE,"Fin Model"}</definedName>
    <definedName name="wrn.finmodel." localSheetId="1" hidden="1">{#N/A,#N/A,FALSE,"Fin Model"}</definedName>
    <definedName name="wrn.finmodel." localSheetId="31" hidden="1">{#N/A,#N/A,FALSE,"Fin Model"}</definedName>
    <definedName name="wrn.finmodel." hidden="1">{#N/A,#N/A,FALSE,"Fin Model"}</definedName>
    <definedName name="wrn.FinStatementsGGAAP." localSheetId="1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8"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9"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7"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0"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4"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8"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3"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2"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7"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29"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1"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localSheetId="31"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GGAAP." hidden="1">{"PLGGAAP1",#N/A,TRUE,"P&amp;L G GAAP";"PLGGAAP2",#N/A,TRUE,"P&amp;L G GAAP";"PLGGAAP3",#N/A,TRUE,"P&amp;L G GAAP";"PLGGAAP4",#N/A,TRUE,"P&amp;L G GAAP";"CFGGAAP1a",#N/A,TRUE,"P&amp;L G GAAP";"CFGGAAP2a",#N/A,TRUE,"P&amp;L G GAAP";"WCGGAAP1",#N/A,TRUE,"P&amp;L G GAAP";"WCGGAAP2",#N/A,TRUE,"P&amp;L G GAAP";"BSGGAAP1",#N/A,TRUE,"P&amp;L G GAAP";"BSGGAAP2",#N/A,TRUE,"P&amp;L G GAAP";"DebtGGAAP1",#N/A,TRUE,"P&amp;L G GAAP";"DebtGGAAP2",#N/A,TRUE,"P&amp;L G GAAP"}</definedName>
    <definedName name="wrn.FinStatementsUSGAAP." localSheetId="1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8"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9"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7"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0"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4"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8"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3"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2"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7"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29"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1"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localSheetId="31"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nStatementsUSGAAP." hidden="1">{"PLUSGAAP1",#N/A,TRUE,"P&amp;L US GAAP";"PLUSGAAP2",#N/A,TRUE,"P&amp;L US GAAP";"PLUSGAAP3",#N/A,TRUE,"P&amp;L US GAAP";"PLUSGAAP4",#N/A,TRUE,"P&amp;L US GAAP";"CFUSGAAP1a",#N/A,TRUE,"P&amp;L US GAAP";"CFUSGAAP2a",#N/A,TRUE,"P&amp;L US GAAP";"WCUSGAAP1",#N/A,TRUE,"P&amp;L US GAAP";"WCUSGAAP2",#N/A,TRUE,"P&amp;L US GAAP";"BSUSGAAP1",#N/A,TRUE,"P&amp;L US GAAP";"BSUSGAAP2",#N/A,TRUE,"P&amp;L US GAAP";"DebtUSGAAP1",#N/A,TRUE,"P&amp;L US GAAP";"DebtUSGAAP2",#N/A,TRUE,"P&amp;L US GAAP"}</definedName>
    <definedName name="wrn.Five._.Year._.Record." localSheetId="12" hidden="1">{"Five Year Record",#N/A,FALSE,"Front and Back"}</definedName>
    <definedName name="wrn.Five._.Year._.Record." localSheetId="18" hidden="1">{"Five Year Record",#N/A,FALSE,"Front and Back"}</definedName>
    <definedName name="wrn.Five._.Year._.Record." localSheetId="19" hidden="1">{"Five Year Record",#N/A,FALSE,"Front and Back"}</definedName>
    <definedName name="wrn.Five._.Year._.Record." localSheetId="17" hidden="1">{"Five Year Record",#N/A,FALSE,"Front and Back"}</definedName>
    <definedName name="wrn.Five._.Year._.Record." localSheetId="22" hidden="1">{"Five Year Record",#N/A,FALSE,"Front and Back"}</definedName>
    <definedName name="wrn.Five._.Year._.Record." localSheetId="10" hidden="1">{"Five Year Record",#N/A,FALSE,"Front and Back"}</definedName>
    <definedName name="wrn.Five._.Year._.Record." localSheetId="30" hidden="1">{"Five Year Record",#N/A,FALSE,"Front and Back"}</definedName>
    <definedName name="wrn.Five._.Year._.Record." localSheetId="0" hidden="1">{"Five Year Record",#N/A,FALSE,"Front and Back"}</definedName>
    <definedName name="wrn.Five._.Year._.Record." localSheetId="3" hidden="1">{"Five Year Record",#N/A,FALSE,"Front and Back"}</definedName>
    <definedName name="wrn.Five._.Year._.Record." localSheetId="4" hidden="1">{"Five Year Record",#N/A,FALSE,"Front and Back"}</definedName>
    <definedName name="wrn.Five._.Year._.Record." localSheetId="28" hidden="1">{"Five Year Record",#N/A,FALSE,"Front and Back"}</definedName>
    <definedName name="wrn.Five._.Year._.Record." localSheetId="33" hidden="1">{"Five Year Record",#N/A,FALSE,"Front and Back"}</definedName>
    <definedName name="wrn.Five._.Year._.Record." localSheetId="32" hidden="1">{"Five Year Record",#N/A,FALSE,"Front and Back"}</definedName>
    <definedName name="wrn.Five._.Year._.Record." localSheetId="7" hidden="1">{"Five Year Record",#N/A,FALSE,"Front and Back"}</definedName>
    <definedName name="wrn.Five._.Year._.Record." localSheetId="29" hidden="1">{"Five Year Record",#N/A,FALSE,"Front and Back"}</definedName>
    <definedName name="wrn.Five._.Year._.Record." localSheetId="1" hidden="1">{"Five Year Record",#N/A,FALSE,"Front and Back"}</definedName>
    <definedName name="wrn.Five._.Year._.Record." localSheetId="31" hidden="1">{"Five Year Record",#N/A,FALSE,"Front and Back"}</definedName>
    <definedName name="wrn.Five._.Year._.Record." hidden="1">{"Five Year Record",#N/A,FALSE,"Front and Back"}</definedName>
    <definedName name="wrn.Flugger." localSheetId="12" hidden="1">{"Res_og_nøgle",#N/A,FALSE,"Hovedark";"Balance",#N/A,FALSE,"Hovedark";"Bagside_DK",#N/A,FALSE,"Bagside"}</definedName>
    <definedName name="wrn.Flugger." localSheetId="18" hidden="1">{"Res_og_nøgle",#N/A,FALSE,"Hovedark";"Balance",#N/A,FALSE,"Hovedark";"Bagside_DK",#N/A,FALSE,"Bagside"}</definedName>
    <definedName name="wrn.Flugger." localSheetId="19" hidden="1">{"Res_og_nøgle",#N/A,FALSE,"Hovedark";"Balance",#N/A,FALSE,"Hovedark";"Bagside_DK",#N/A,FALSE,"Bagside"}</definedName>
    <definedName name="wrn.Flugger." localSheetId="17" hidden="1">{"Res_og_nøgle",#N/A,FALSE,"Hovedark";"Balance",#N/A,FALSE,"Hovedark";"Bagside_DK",#N/A,FALSE,"Bagside"}</definedName>
    <definedName name="wrn.Flugger." localSheetId="22" hidden="1">{"Res_og_nøgle",#N/A,FALSE,"Hovedark";"Balance",#N/A,FALSE,"Hovedark";"Bagside_DK",#N/A,FALSE,"Bagside"}</definedName>
    <definedName name="wrn.Flugger." localSheetId="10" hidden="1">{"Res_og_nøgle",#N/A,FALSE,"Hovedark";"Balance",#N/A,FALSE,"Hovedark";"Bagside_DK",#N/A,FALSE,"Bagside"}</definedName>
    <definedName name="wrn.Flugger." localSheetId="30" hidden="1">{"Res_og_nøgle",#N/A,FALSE,"Hovedark";"Balance",#N/A,FALSE,"Hovedark";"Bagside_DK",#N/A,FALSE,"Bagside"}</definedName>
    <definedName name="wrn.Flugger." localSheetId="0" hidden="1">{"Res_og_nøgle",#N/A,FALSE,"Hovedark";"Balance",#N/A,FALSE,"Hovedark";"Bagside_DK",#N/A,FALSE,"Bagside"}</definedName>
    <definedName name="wrn.Flugger." localSheetId="3" hidden="1">{"Res_og_nøgle",#N/A,FALSE,"Hovedark";"Balance",#N/A,FALSE,"Hovedark";"Bagside_DK",#N/A,FALSE,"Bagside"}</definedName>
    <definedName name="wrn.Flugger." localSheetId="4" hidden="1">{"Res_og_nøgle",#N/A,FALSE,"Hovedark";"Balance",#N/A,FALSE,"Hovedark";"Bagside_DK",#N/A,FALSE,"Bagside"}</definedName>
    <definedName name="wrn.Flugger." localSheetId="28" hidden="1">{"Res_og_nøgle",#N/A,FALSE,"Hovedark";"Balance",#N/A,FALSE,"Hovedark";"Bagside_DK",#N/A,FALSE,"Bagside"}</definedName>
    <definedName name="wrn.Flugger." localSheetId="33" hidden="1">{"Res_og_nøgle",#N/A,FALSE,"Hovedark";"Balance",#N/A,FALSE,"Hovedark";"Bagside_DK",#N/A,FALSE,"Bagside"}</definedName>
    <definedName name="wrn.Flugger." localSheetId="32" hidden="1">{"Res_og_nøgle",#N/A,FALSE,"Hovedark";"Balance",#N/A,FALSE,"Hovedark";"Bagside_DK",#N/A,FALSE,"Bagside"}</definedName>
    <definedName name="wrn.Flugger." localSheetId="7" hidden="1">{"Res_og_nøgle",#N/A,FALSE,"Hovedark";"Balance",#N/A,FALSE,"Hovedark";"Bagside_DK",#N/A,FALSE,"Bagside"}</definedName>
    <definedName name="wrn.Flugger." localSheetId="29" hidden="1">{"Res_og_nøgle",#N/A,FALSE,"Hovedark";"Balance",#N/A,FALSE,"Hovedark";"Bagside_DK",#N/A,FALSE,"Bagside"}</definedName>
    <definedName name="wrn.Flugger." localSheetId="1" hidden="1">{"Res_og_nøgle",#N/A,FALSE,"Hovedark";"Balance",#N/A,FALSE,"Hovedark";"Bagside_DK",#N/A,FALSE,"Bagside"}</definedName>
    <definedName name="wrn.Flugger." localSheetId="31" hidden="1">{"Res_og_nøgle",#N/A,FALSE,"Hovedark";"Balance",#N/A,FALSE,"Hovedark";"Bagside_DK",#N/A,FALSE,"Bagside"}</definedName>
    <definedName name="wrn.Flugger." hidden="1">{"Res_og_nøgle",#N/A,FALSE,"Hovedark";"Balance",#N/A,FALSE,"Hovedark";"Bagside_DK",#N/A,FALSE,"Bagside"}</definedName>
    <definedName name="wrn.Front._.Page." localSheetId="12" hidden="1">{"Front Page",#N/A,FALSE,"Front and Back"}</definedName>
    <definedName name="wrn.Front._.Page." localSheetId="18" hidden="1">{"Front Page",#N/A,FALSE,"Front and Back"}</definedName>
    <definedName name="wrn.Front._.Page." localSheetId="19" hidden="1">{"Front Page",#N/A,FALSE,"Front and Back"}</definedName>
    <definedName name="wrn.Front._.Page." localSheetId="17" hidden="1">{"Front Page",#N/A,FALSE,"Front and Back"}</definedName>
    <definedName name="wrn.Front._.Page." localSheetId="22" hidden="1">{"Front Page",#N/A,FALSE,"Front and Back"}</definedName>
    <definedName name="wrn.Front._.Page." localSheetId="10" hidden="1">{"Front Page",#N/A,FALSE,"Front and Back"}</definedName>
    <definedName name="wrn.Front._.Page." localSheetId="30" hidden="1">{"Front Page",#N/A,FALSE,"Front and Back"}</definedName>
    <definedName name="wrn.Front._.Page." localSheetId="0" hidden="1">{"Front Page",#N/A,FALSE,"Front and Back"}</definedName>
    <definedName name="wrn.Front._.Page." localSheetId="3" hidden="1">{"Front Page",#N/A,FALSE,"Front and Back"}</definedName>
    <definedName name="wrn.Front._.Page." localSheetId="4" hidden="1">{"Front Page",#N/A,FALSE,"Front and Back"}</definedName>
    <definedName name="wrn.Front._.Page." localSheetId="28" hidden="1">{"Front Page",#N/A,FALSE,"Front and Back"}</definedName>
    <definedName name="wrn.Front._.Page." localSheetId="33" hidden="1">{"Front Page",#N/A,FALSE,"Front and Back"}</definedName>
    <definedName name="wrn.Front._.Page." localSheetId="32" hidden="1">{"Front Page",#N/A,FALSE,"Front and Back"}</definedName>
    <definedName name="wrn.Front._.Page." localSheetId="7" hidden="1">{"Front Page",#N/A,FALSE,"Front and Back"}</definedName>
    <definedName name="wrn.Front._.Page." localSheetId="29" hidden="1">{"Front Page",#N/A,FALSE,"Front and Back"}</definedName>
    <definedName name="wrn.Front._.Page." localSheetId="1" hidden="1">{"Front Page",#N/A,FALSE,"Front and Back"}</definedName>
    <definedName name="wrn.Front._.Page." localSheetId="31" hidden="1">{"Front Page",#N/A,FALSE,"Front and Back"}</definedName>
    <definedName name="wrn.Front._.Page." hidden="1">{"Front Page",#N/A,FALSE,"Front and Back"}</definedName>
    <definedName name="wrn.Front_Page." localSheetId="12" hidden="1">{"Front_Page",#N/A,FALSE,"Front Page"}</definedName>
    <definedName name="wrn.Front_Page." localSheetId="18" hidden="1">{"Front_Page",#N/A,FALSE,"Front Page"}</definedName>
    <definedName name="wrn.Front_Page." localSheetId="19" hidden="1">{"Front_Page",#N/A,FALSE,"Front Page"}</definedName>
    <definedName name="wrn.Front_Page." localSheetId="17" hidden="1">{"Front_Page",#N/A,FALSE,"Front Page"}</definedName>
    <definedName name="wrn.Front_Page." localSheetId="22" hidden="1">{"Front_Page",#N/A,FALSE,"Front Page"}</definedName>
    <definedName name="wrn.Front_Page." localSheetId="10" hidden="1">{"Front_Page",#N/A,FALSE,"Front Page"}</definedName>
    <definedName name="wrn.Front_Page." localSheetId="30" hidden="1">{"Front_Page",#N/A,FALSE,"Front Page"}</definedName>
    <definedName name="wrn.Front_Page." localSheetId="0" hidden="1">{"Front_Page",#N/A,FALSE,"Front Page"}</definedName>
    <definedName name="wrn.Front_Page." localSheetId="3" hidden="1">{"Front_Page",#N/A,FALSE,"Front Page"}</definedName>
    <definedName name="wrn.Front_Page." localSheetId="4" hidden="1">{"Front_Page",#N/A,FALSE,"Front Page"}</definedName>
    <definedName name="wrn.Front_Page." localSheetId="28" hidden="1">{"Front_Page",#N/A,FALSE,"Front Page"}</definedName>
    <definedName name="wrn.Front_Page." localSheetId="33" hidden="1">{"Front_Page",#N/A,FALSE,"Front Page"}</definedName>
    <definedName name="wrn.Front_Page." localSheetId="32" hidden="1">{"Front_Page",#N/A,FALSE,"Front Page"}</definedName>
    <definedName name="wrn.Front_Page." localSheetId="7" hidden="1">{"Front_Page",#N/A,FALSE,"Front Page"}</definedName>
    <definedName name="wrn.Front_Page." localSheetId="29" hidden="1">{"Front_Page",#N/A,FALSE,"Front Page"}</definedName>
    <definedName name="wrn.Front_Page." localSheetId="1" hidden="1">{"Front_Page",#N/A,FALSE,"Front Page"}</definedName>
    <definedName name="wrn.Front_Page." localSheetId="31" hidden="1">{"Front_Page",#N/A,FALSE,"Front Page"}</definedName>
    <definedName name="wrn.Front_Page." hidden="1">{"Front_Page",#N/A,FALSE,"Front Page"}</definedName>
    <definedName name="wrn.Full._.model." localSheetId="1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8"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9"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7"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0"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4"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8"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3"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2"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7"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29"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1"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localSheetId="31"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model." hidden="1">{"landexbravo",#N/A,FALSE,"Land (ex Bravo)";"Schenker_HO",#N/A,FALSE,"Schenker HO";"Landincbravo",#N/A,FALSE,"Land + Bravo";"Logistics",#N/A,FALSE,"Logistics";"Airandsea",#N/A,FALSE,"Air &amp; Sea";"Schenkgroup",#N/A,FALSE,"Schenker Group";"RaabKarcher",#N/A,FALSE,"Raab Karcher";"Brenntag",#N/A,FALSE,"Brenntag";"Interfer",#N/A,FALSE,"Interfer";"F_S",#N/A,FALSE,"F&amp;S";"Full_line",#N/A,FALSE,"Wholesale";"Auto_S",#N/A,FALSE,"Auto_S";"Otherco",#N/A,FALSE,"Other co";"Centraladmin",#N/A,FALSE,"Central Ad";"Consol_adj",#N/A,FALSE,"Consol adj";"Summary98",#N/A,FALSE,"Summary";"Bravo",#N/A,FALSE,"Bravo";"Offerletter",#N/A,FALSE,"Offer letter 1";"Front sheet",#N/A,FALSE,"Comments"}</definedName>
    <definedName name="wrn.Full._.Print._.Out." localSheetId="1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8"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9"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7"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0"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4"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8"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3"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2"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7"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29"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1"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localSheetId="31"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Full._.Print._.Out." hidden="1">{#N/A,#N/A,TRUE,"Notice";#N/A,#N/A,TRUE,"Title";#N/A,#N/A,TRUE,"Contents";#N/A,#N/A,TRUE,"General Assumptions";#N/A,#N/A,TRUE,"Accounts";#N/A,#N/A,TRUE,"OperatingAssumptions";#N/A,#N/A,TRUE,"OpAssBk";#N/A,#N/A,TRUE,"Consumer";#N/A,#N/A,TRUE,"Business";#N/A,#N/A,TRUE,"CorpISP";#N/A,#N/A,TRUE,"ISP";#N/A,#N/A,TRUE,"Carrier";#N/A,#N/A,TRUE,"Other";#N/A,#N/A,TRUE,"Depn";#N/A,#N/A,TRUE,"Debt";#N/A,#N/A,TRUE,"Cashflow";#N/A,#N/A,TRUE,"Finance Leases";#N/A,#N/A,TRUE,"Optus Lease";#N/A,#N/A,TRUE,"Sthn Cross Lease";#N/A,#N/A,TRUE,"Ops Summary";#N/A,#N/A,TRUE,"Summary";#N/A,#N/A,TRUE,"AssBookGen";#N/A,#N/A,TRUE,"Historical Data"}</definedName>
    <definedName name="wrn.General_Model_Assumptions." localSheetId="12" hidden="1">{#N/A,#N/A,FALSE,"GenAssump"}</definedName>
    <definedName name="wrn.General_Model_Assumptions." localSheetId="18" hidden="1">{#N/A,#N/A,FALSE,"GenAssump"}</definedName>
    <definedName name="wrn.General_Model_Assumptions." localSheetId="19" hidden="1">{#N/A,#N/A,FALSE,"GenAssump"}</definedName>
    <definedName name="wrn.General_Model_Assumptions." localSheetId="17" hidden="1">{#N/A,#N/A,FALSE,"GenAssump"}</definedName>
    <definedName name="wrn.General_Model_Assumptions." localSheetId="22" hidden="1">{#N/A,#N/A,FALSE,"GenAssump"}</definedName>
    <definedName name="wrn.General_Model_Assumptions." localSheetId="10" hidden="1">{#N/A,#N/A,FALSE,"GenAssump"}</definedName>
    <definedName name="wrn.General_Model_Assumptions." localSheetId="30" hidden="1">{#N/A,#N/A,FALSE,"GenAssump"}</definedName>
    <definedName name="wrn.General_Model_Assumptions." localSheetId="0" hidden="1">{#N/A,#N/A,FALSE,"GenAssump"}</definedName>
    <definedName name="wrn.General_Model_Assumptions." localSheetId="3" hidden="1">{#N/A,#N/A,FALSE,"GenAssump"}</definedName>
    <definedName name="wrn.General_Model_Assumptions." localSheetId="4" hidden="1">{#N/A,#N/A,FALSE,"GenAssump"}</definedName>
    <definedName name="wrn.General_Model_Assumptions." localSheetId="28" hidden="1">{#N/A,#N/A,FALSE,"GenAssump"}</definedName>
    <definedName name="wrn.General_Model_Assumptions." localSheetId="33" hidden="1">{#N/A,#N/A,FALSE,"GenAssump"}</definedName>
    <definedName name="wrn.General_Model_Assumptions." localSheetId="32" hidden="1">{#N/A,#N/A,FALSE,"GenAssump"}</definedName>
    <definedName name="wrn.General_Model_Assumptions." localSheetId="7" hidden="1">{#N/A,#N/A,FALSE,"GenAssump"}</definedName>
    <definedName name="wrn.General_Model_Assumptions." localSheetId="29" hidden="1">{#N/A,#N/A,FALSE,"GenAssump"}</definedName>
    <definedName name="wrn.General_Model_Assumptions." localSheetId="1" hidden="1">{#N/A,#N/A,FALSE,"GenAssump"}</definedName>
    <definedName name="wrn.General_Model_Assumptions." localSheetId="31" hidden="1">{#N/A,#N/A,FALSE,"GenAssump"}</definedName>
    <definedName name="wrn.General_Model_Assumptions." hidden="1">{#N/A,#N/A,FALSE,"GenAssump"}</definedName>
    <definedName name="wrn.Geographic._.Trends." localSheetId="12" hidden="1">{"Geographic P1",#N/A,FALSE,"Division &amp; Geog"}</definedName>
    <definedName name="wrn.Geographic._.Trends." localSheetId="18" hidden="1">{"Geographic P1",#N/A,FALSE,"Division &amp; Geog"}</definedName>
    <definedName name="wrn.Geographic._.Trends." localSheetId="19" hidden="1">{"Geographic P1",#N/A,FALSE,"Division &amp; Geog"}</definedName>
    <definedName name="wrn.Geographic._.Trends." localSheetId="17" hidden="1">{"Geographic P1",#N/A,FALSE,"Division &amp; Geog"}</definedName>
    <definedName name="wrn.Geographic._.Trends." localSheetId="22" hidden="1">{"Geographic P1",#N/A,FALSE,"Division &amp; Geog"}</definedName>
    <definedName name="wrn.Geographic._.Trends." localSheetId="10" hidden="1">{"Geographic P1",#N/A,FALSE,"Division &amp; Geog"}</definedName>
    <definedName name="wrn.Geographic._.Trends." localSheetId="30" hidden="1">{"Geographic P1",#N/A,FALSE,"Division &amp; Geog"}</definedName>
    <definedName name="wrn.Geographic._.Trends." localSheetId="0" hidden="1">{"Geographic P1",#N/A,FALSE,"Division &amp; Geog"}</definedName>
    <definedName name="wrn.Geographic._.Trends." localSheetId="3" hidden="1">{"Geographic P1",#N/A,FALSE,"Division &amp; Geog"}</definedName>
    <definedName name="wrn.Geographic._.Trends." localSheetId="4" hidden="1">{"Geographic P1",#N/A,FALSE,"Division &amp; Geog"}</definedName>
    <definedName name="wrn.Geographic._.Trends." localSheetId="28" hidden="1">{"Geographic P1",#N/A,FALSE,"Division &amp; Geog"}</definedName>
    <definedName name="wrn.Geographic._.Trends." localSheetId="33" hidden="1">{"Geographic P1",#N/A,FALSE,"Division &amp; Geog"}</definedName>
    <definedName name="wrn.Geographic._.Trends." localSheetId="32" hidden="1">{"Geographic P1",#N/A,FALSE,"Division &amp; Geog"}</definedName>
    <definedName name="wrn.Geographic._.Trends." localSheetId="7" hidden="1">{"Geographic P1",#N/A,FALSE,"Division &amp; Geog"}</definedName>
    <definedName name="wrn.Geographic._.Trends." localSheetId="29" hidden="1">{"Geographic P1",#N/A,FALSE,"Division &amp; Geog"}</definedName>
    <definedName name="wrn.Geographic._.Trends." localSheetId="1" hidden="1">{"Geographic P1",#N/A,FALSE,"Division &amp; Geog"}</definedName>
    <definedName name="wrn.Geographic._.Trends." localSheetId="31" hidden="1">{"Geographic P1",#N/A,FALSE,"Division &amp; Geog"}</definedName>
    <definedName name="wrn.Geographic._.Trends." hidden="1">{"Geographic P1",#N/A,FALSE,"Division &amp; Geog"}</definedName>
    <definedName name="wrn.Hele." localSheetId="1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8"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9"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7"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0"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4"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8"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3"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2"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7"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29"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1"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localSheetId="31" hidden="1">{"Side 1",#N/A,FALSE,"Hovedark";"Side 2",#N/A,FALSE,"Hovedark";"Cash Flow",#N/A,FALSE,"Hovedark";"Kvartaler",#N/A,FALSE,"Kvartaler";"Div_1",#N/A,FALSE,"Divisioner";"Div_2",#N/A,FALSE,"Divisioner";"Aggregeret",#N/A,FALSE,"Divisioner";"Oppsummering",#N/A,FALSE,"Divisioner";"Produkter",#N/A,FALSE,"Produkter";"Bakside",#N/A,FALSE,"Bagside"}</definedName>
    <definedName name="wrn.Hele." hidden="1">{"Side 1",#N/A,FALSE,"Hovedark";"Side 2",#N/A,FALSE,"Hovedark";"Cash Flow",#N/A,FALSE,"Hovedark";"Kvartaler",#N/A,FALSE,"Kvartaler";"Div_1",#N/A,FALSE,"Divisioner";"Div_2",#N/A,FALSE,"Divisioner";"Aggregeret",#N/A,FALSE,"Divisioner";"Oppsummering",#N/A,FALSE,"Divisioner";"Produkter",#N/A,FALSE,"Produkter";"Bakside",#N/A,FALSE,"Bagside"}</definedName>
    <definedName name="wrn.Income._.Statement." localSheetId="12" hidden="1">{#N/A,#N/A,FALSE,"Report Print"}</definedName>
    <definedName name="wrn.Income._.Statement." localSheetId="18" hidden="1">{#N/A,#N/A,FALSE,"Report Print"}</definedName>
    <definedName name="wrn.Income._.Statement." localSheetId="19" hidden="1">{#N/A,#N/A,FALSE,"Report Print"}</definedName>
    <definedName name="wrn.Income._.Statement." localSheetId="17" hidden="1">{#N/A,#N/A,FALSE,"Report Print"}</definedName>
    <definedName name="wrn.Income._.Statement." localSheetId="22" hidden="1">{#N/A,#N/A,FALSE,"Report Print"}</definedName>
    <definedName name="wrn.Income._.Statement." localSheetId="10" hidden="1">{#N/A,#N/A,FALSE,"Report Print"}</definedName>
    <definedName name="wrn.Income._.Statement." localSheetId="30" hidden="1">{#N/A,#N/A,FALSE,"Report Print"}</definedName>
    <definedName name="wrn.Income._.Statement." localSheetId="0" hidden="1">{#N/A,#N/A,FALSE,"Report Print"}</definedName>
    <definedName name="wrn.Income._.Statement." localSheetId="3" hidden="1">{#N/A,#N/A,FALSE,"Report Print"}</definedName>
    <definedName name="wrn.Income._.Statement." localSheetId="4" hidden="1">{#N/A,#N/A,FALSE,"Report Print"}</definedName>
    <definedName name="wrn.Income._.Statement." localSheetId="28" hidden="1">{#N/A,#N/A,FALSE,"Report Print"}</definedName>
    <definedName name="wrn.Income._.Statement." localSheetId="33" hidden="1">{#N/A,#N/A,FALSE,"Report Print"}</definedName>
    <definedName name="wrn.Income._.Statement." localSheetId="32" hidden="1">{#N/A,#N/A,FALSE,"Report Print"}</definedName>
    <definedName name="wrn.Income._.Statement." localSheetId="7" hidden="1">{#N/A,#N/A,FALSE,"Report Print"}</definedName>
    <definedName name="wrn.Income._.Statement." localSheetId="29" hidden="1">{#N/A,#N/A,FALSE,"Report Print"}</definedName>
    <definedName name="wrn.Income._.Statement." localSheetId="1" hidden="1">{#N/A,#N/A,FALSE,"Report Print"}</definedName>
    <definedName name="wrn.Income._.Statement." localSheetId="31" hidden="1">{#N/A,#N/A,FALSE,"Report Print"}</definedName>
    <definedName name="wrn.Income._.Statement." hidden="1">{#N/A,#N/A,FALSE,"Report Print"}</definedName>
    <definedName name="wrn.Informes." localSheetId="12" hidden="1">{#N/A,#N/A,FALSE,"CN Oficial RESUMIDA EXCanon";#N/A,#N/A,FALSE,"CN Oficial";#N/A,#N/A,FALSE,"CA Oficial";#N/A,#N/A,FALSE,"PLANTILLA";#N/A,#N/A,FALSE,"BAL";#N/A,#N/A,FALSE,"PT_Finanzas";#N/A,#N/A,FALSE,"INVERSIONES BIEN"}</definedName>
    <definedName name="wrn.Informes." localSheetId="18" hidden="1">{#N/A,#N/A,FALSE,"CN Oficial RESUMIDA EXCanon";#N/A,#N/A,FALSE,"CN Oficial";#N/A,#N/A,FALSE,"CA Oficial";#N/A,#N/A,FALSE,"PLANTILLA";#N/A,#N/A,FALSE,"BAL";#N/A,#N/A,FALSE,"PT_Finanzas";#N/A,#N/A,FALSE,"INVERSIONES BIEN"}</definedName>
    <definedName name="wrn.Informes." localSheetId="19" hidden="1">{#N/A,#N/A,FALSE,"CN Oficial RESUMIDA EXCanon";#N/A,#N/A,FALSE,"CN Oficial";#N/A,#N/A,FALSE,"CA Oficial";#N/A,#N/A,FALSE,"PLANTILLA";#N/A,#N/A,FALSE,"BAL";#N/A,#N/A,FALSE,"PT_Finanzas";#N/A,#N/A,FALSE,"INVERSIONES BIEN"}</definedName>
    <definedName name="wrn.Informes." localSheetId="17" hidden="1">{#N/A,#N/A,FALSE,"CN Oficial RESUMIDA EXCanon";#N/A,#N/A,FALSE,"CN Oficial";#N/A,#N/A,FALSE,"CA Oficial";#N/A,#N/A,FALSE,"PLANTILLA";#N/A,#N/A,FALSE,"BAL";#N/A,#N/A,FALSE,"PT_Finanzas";#N/A,#N/A,FALSE,"INVERSIONES BIEN"}</definedName>
    <definedName name="wrn.Informes." localSheetId="22" hidden="1">{#N/A,#N/A,FALSE,"CN Oficial RESUMIDA EXCanon";#N/A,#N/A,FALSE,"CN Oficial";#N/A,#N/A,FALSE,"CA Oficial";#N/A,#N/A,FALSE,"PLANTILLA";#N/A,#N/A,FALSE,"BAL";#N/A,#N/A,FALSE,"PT_Finanzas";#N/A,#N/A,FALSE,"INVERSIONES BIEN"}</definedName>
    <definedName name="wrn.Informes." localSheetId="10" hidden="1">{#N/A,#N/A,FALSE,"CN Oficial RESUMIDA EXCanon";#N/A,#N/A,FALSE,"CN Oficial";#N/A,#N/A,FALSE,"CA Oficial";#N/A,#N/A,FALSE,"PLANTILLA";#N/A,#N/A,FALSE,"BAL";#N/A,#N/A,FALSE,"PT_Finanzas";#N/A,#N/A,FALSE,"INVERSIONES BIEN"}</definedName>
    <definedName name="wrn.Informes." localSheetId="30" hidden="1">{#N/A,#N/A,FALSE,"CN Oficial RESUMIDA EXCanon";#N/A,#N/A,FALSE,"CN Oficial";#N/A,#N/A,FALSE,"CA Oficial";#N/A,#N/A,FALSE,"PLANTILLA";#N/A,#N/A,FALSE,"BAL";#N/A,#N/A,FALSE,"PT_Finanzas";#N/A,#N/A,FALSE,"INVERSIONES BIEN"}</definedName>
    <definedName name="wrn.Informes." localSheetId="0" hidden="1">{#N/A,#N/A,FALSE,"CN Oficial RESUMIDA EXCanon";#N/A,#N/A,FALSE,"CN Oficial";#N/A,#N/A,FALSE,"CA Oficial";#N/A,#N/A,FALSE,"PLANTILLA";#N/A,#N/A,FALSE,"BAL";#N/A,#N/A,FALSE,"PT_Finanzas";#N/A,#N/A,FALSE,"INVERSIONES BIEN"}</definedName>
    <definedName name="wrn.Informes." localSheetId="3" hidden="1">{#N/A,#N/A,FALSE,"CN Oficial RESUMIDA EXCanon";#N/A,#N/A,FALSE,"CN Oficial";#N/A,#N/A,FALSE,"CA Oficial";#N/A,#N/A,FALSE,"PLANTILLA";#N/A,#N/A,FALSE,"BAL";#N/A,#N/A,FALSE,"PT_Finanzas";#N/A,#N/A,FALSE,"INVERSIONES BIEN"}</definedName>
    <definedName name="wrn.Informes." localSheetId="4" hidden="1">{#N/A,#N/A,FALSE,"CN Oficial RESUMIDA EXCanon";#N/A,#N/A,FALSE,"CN Oficial";#N/A,#N/A,FALSE,"CA Oficial";#N/A,#N/A,FALSE,"PLANTILLA";#N/A,#N/A,FALSE,"BAL";#N/A,#N/A,FALSE,"PT_Finanzas";#N/A,#N/A,FALSE,"INVERSIONES BIEN"}</definedName>
    <definedName name="wrn.Informes." localSheetId="28" hidden="1">{#N/A,#N/A,FALSE,"CN Oficial RESUMIDA EXCanon";#N/A,#N/A,FALSE,"CN Oficial";#N/A,#N/A,FALSE,"CA Oficial";#N/A,#N/A,FALSE,"PLANTILLA";#N/A,#N/A,FALSE,"BAL";#N/A,#N/A,FALSE,"PT_Finanzas";#N/A,#N/A,FALSE,"INVERSIONES BIEN"}</definedName>
    <definedName name="wrn.Informes." localSheetId="33" hidden="1">{#N/A,#N/A,FALSE,"CN Oficial RESUMIDA EXCanon";#N/A,#N/A,FALSE,"CN Oficial";#N/A,#N/A,FALSE,"CA Oficial";#N/A,#N/A,FALSE,"PLANTILLA";#N/A,#N/A,FALSE,"BAL";#N/A,#N/A,FALSE,"PT_Finanzas";#N/A,#N/A,FALSE,"INVERSIONES BIEN"}</definedName>
    <definedName name="wrn.Informes." localSheetId="32" hidden="1">{#N/A,#N/A,FALSE,"CN Oficial RESUMIDA EXCanon";#N/A,#N/A,FALSE,"CN Oficial";#N/A,#N/A,FALSE,"CA Oficial";#N/A,#N/A,FALSE,"PLANTILLA";#N/A,#N/A,FALSE,"BAL";#N/A,#N/A,FALSE,"PT_Finanzas";#N/A,#N/A,FALSE,"INVERSIONES BIEN"}</definedName>
    <definedName name="wrn.Informes." localSheetId="7" hidden="1">{#N/A,#N/A,FALSE,"CN Oficial RESUMIDA EXCanon";#N/A,#N/A,FALSE,"CN Oficial";#N/A,#N/A,FALSE,"CA Oficial";#N/A,#N/A,FALSE,"PLANTILLA";#N/A,#N/A,FALSE,"BAL";#N/A,#N/A,FALSE,"PT_Finanzas";#N/A,#N/A,FALSE,"INVERSIONES BIEN"}</definedName>
    <definedName name="wrn.Informes." localSheetId="29" hidden="1">{#N/A,#N/A,FALSE,"CN Oficial RESUMIDA EXCanon";#N/A,#N/A,FALSE,"CN Oficial";#N/A,#N/A,FALSE,"CA Oficial";#N/A,#N/A,FALSE,"PLANTILLA";#N/A,#N/A,FALSE,"BAL";#N/A,#N/A,FALSE,"PT_Finanzas";#N/A,#N/A,FALSE,"INVERSIONES BIEN"}</definedName>
    <definedName name="wrn.Informes." localSheetId="1" hidden="1">{#N/A,#N/A,FALSE,"CN Oficial RESUMIDA EXCanon";#N/A,#N/A,FALSE,"CN Oficial";#N/A,#N/A,FALSE,"CA Oficial";#N/A,#N/A,FALSE,"PLANTILLA";#N/A,#N/A,FALSE,"BAL";#N/A,#N/A,FALSE,"PT_Finanzas";#N/A,#N/A,FALSE,"INVERSIONES BIEN"}</definedName>
    <definedName name="wrn.Informes." localSheetId="31" hidden="1">{#N/A,#N/A,FALSE,"CN Oficial RESUMIDA EXCanon";#N/A,#N/A,FALSE,"CN Oficial";#N/A,#N/A,FALSE,"CA Oficial";#N/A,#N/A,FALSE,"PLANTILLA";#N/A,#N/A,FALSE,"BAL";#N/A,#N/A,FALSE,"PT_Finanzas";#N/A,#N/A,FALSE,"INVERSIONES BIEN"}</definedName>
    <definedName name="wrn.Informes." hidden="1">{#N/A,#N/A,FALSE,"CN Oficial RESUMIDA EXCanon";#N/A,#N/A,FALSE,"CN Oficial";#N/A,#N/A,FALSE,"CA Oficial";#N/A,#N/A,FALSE,"PLANTILLA";#N/A,#N/A,FALSE,"BAL";#N/A,#N/A,FALSE,"PT_Finanzas";#N/A,#N/A,FALSE,"INVERSIONES BIEN"}</definedName>
    <definedName name="wrn.international." localSheetId="12" hidden="1">{"sweden",#N/A,FALSE,"Sweden";"germany",#N/A,FALSE,"Germany";"portugal",#N/A,FALSE,"Portugal";"belgium",#N/A,FALSE,"Belgium";"japan",#N/A,FALSE,"Japan ";"italy",#N/A,FALSE,"Italy";"spain",#N/A,FALSE,"Spain";"korea",#N/A,FALSE,"Korea"}</definedName>
    <definedName name="wrn.international." localSheetId="18" hidden="1">{"sweden",#N/A,FALSE,"Sweden";"germany",#N/A,FALSE,"Germany";"portugal",#N/A,FALSE,"Portugal";"belgium",#N/A,FALSE,"Belgium";"japan",#N/A,FALSE,"Japan ";"italy",#N/A,FALSE,"Italy";"spain",#N/A,FALSE,"Spain";"korea",#N/A,FALSE,"Korea"}</definedName>
    <definedName name="wrn.international." localSheetId="19" hidden="1">{"sweden",#N/A,FALSE,"Sweden";"germany",#N/A,FALSE,"Germany";"portugal",#N/A,FALSE,"Portugal";"belgium",#N/A,FALSE,"Belgium";"japan",#N/A,FALSE,"Japan ";"italy",#N/A,FALSE,"Italy";"spain",#N/A,FALSE,"Spain";"korea",#N/A,FALSE,"Korea"}</definedName>
    <definedName name="wrn.international." localSheetId="17" hidden="1">{"sweden",#N/A,FALSE,"Sweden";"germany",#N/A,FALSE,"Germany";"portugal",#N/A,FALSE,"Portugal";"belgium",#N/A,FALSE,"Belgium";"japan",#N/A,FALSE,"Japan ";"italy",#N/A,FALSE,"Italy";"spain",#N/A,FALSE,"Spain";"korea",#N/A,FALSE,"Korea"}</definedName>
    <definedName name="wrn.international." localSheetId="22" hidden="1">{"sweden",#N/A,FALSE,"Sweden";"germany",#N/A,FALSE,"Germany";"portugal",#N/A,FALSE,"Portugal";"belgium",#N/A,FALSE,"Belgium";"japan",#N/A,FALSE,"Japan ";"italy",#N/A,FALSE,"Italy";"spain",#N/A,FALSE,"Spain";"korea",#N/A,FALSE,"Korea"}</definedName>
    <definedName name="wrn.international." localSheetId="10" hidden="1">{"sweden",#N/A,FALSE,"Sweden";"germany",#N/A,FALSE,"Germany";"portugal",#N/A,FALSE,"Portugal";"belgium",#N/A,FALSE,"Belgium";"japan",#N/A,FALSE,"Japan ";"italy",#N/A,FALSE,"Italy";"spain",#N/A,FALSE,"Spain";"korea",#N/A,FALSE,"Korea"}</definedName>
    <definedName name="wrn.international." localSheetId="30" hidden="1">{"sweden",#N/A,FALSE,"Sweden";"germany",#N/A,FALSE,"Germany";"portugal",#N/A,FALSE,"Portugal";"belgium",#N/A,FALSE,"Belgium";"japan",#N/A,FALSE,"Japan ";"italy",#N/A,FALSE,"Italy";"spain",#N/A,FALSE,"Spain";"korea",#N/A,FALSE,"Korea"}</definedName>
    <definedName name="wrn.international." localSheetId="0" hidden="1">{"sweden",#N/A,FALSE,"Sweden";"germany",#N/A,FALSE,"Germany";"portugal",#N/A,FALSE,"Portugal";"belgium",#N/A,FALSE,"Belgium";"japan",#N/A,FALSE,"Japan ";"italy",#N/A,FALSE,"Italy";"spain",#N/A,FALSE,"Spain";"korea",#N/A,FALSE,"Korea"}</definedName>
    <definedName name="wrn.international." localSheetId="3" hidden="1">{"sweden",#N/A,FALSE,"Sweden";"germany",#N/A,FALSE,"Germany";"portugal",#N/A,FALSE,"Portugal";"belgium",#N/A,FALSE,"Belgium";"japan",#N/A,FALSE,"Japan ";"italy",#N/A,FALSE,"Italy";"spain",#N/A,FALSE,"Spain";"korea",#N/A,FALSE,"Korea"}</definedName>
    <definedName name="wrn.international." localSheetId="4" hidden="1">{"sweden",#N/A,FALSE,"Sweden";"germany",#N/A,FALSE,"Germany";"portugal",#N/A,FALSE,"Portugal";"belgium",#N/A,FALSE,"Belgium";"japan",#N/A,FALSE,"Japan ";"italy",#N/A,FALSE,"Italy";"spain",#N/A,FALSE,"Spain";"korea",#N/A,FALSE,"Korea"}</definedName>
    <definedName name="wrn.international." localSheetId="28" hidden="1">{"sweden",#N/A,FALSE,"Sweden";"germany",#N/A,FALSE,"Germany";"portugal",#N/A,FALSE,"Portugal";"belgium",#N/A,FALSE,"Belgium";"japan",#N/A,FALSE,"Japan ";"italy",#N/A,FALSE,"Italy";"spain",#N/A,FALSE,"Spain";"korea",#N/A,FALSE,"Korea"}</definedName>
    <definedName name="wrn.international." localSheetId="33" hidden="1">{"sweden",#N/A,FALSE,"Sweden";"germany",#N/A,FALSE,"Germany";"portugal",#N/A,FALSE,"Portugal";"belgium",#N/A,FALSE,"Belgium";"japan",#N/A,FALSE,"Japan ";"italy",#N/A,FALSE,"Italy";"spain",#N/A,FALSE,"Spain";"korea",#N/A,FALSE,"Korea"}</definedName>
    <definedName name="wrn.international." localSheetId="32" hidden="1">{"sweden",#N/A,FALSE,"Sweden";"germany",#N/A,FALSE,"Germany";"portugal",#N/A,FALSE,"Portugal";"belgium",#N/A,FALSE,"Belgium";"japan",#N/A,FALSE,"Japan ";"italy",#N/A,FALSE,"Italy";"spain",#N/A,FALSE,"Spain";"korea",#N/A,FALSE,"Korea"}</definedName>
    <definedName name="wrn.international." localSheetId="7" hidden="1">{"sweden",#N/A,FALSE,"Sweden";"germany",#N/A,FALSE,"Germany";"portugal",#N/A,FALSE,"Portugal";"belgium",#N/A,FALSE,"Belgium";"japan",#N/A,FALSE,"Japan ";"italy",#N/A,FALSE,"Italy";"spain",#N/A,FALSE,"Spain";"korea",#N/A,FALSE,"Korea"}</definedName>
    <definedName name="wrn.international." localSheetId="29" hidden="1">{"sweden",#N/A,FALSE,"Sweden";"germany",#N/A,FALSE,"Germany";"portugal",#N/A,FALSE,"Portugal";"belgium",#N/A,FALSE,"Belgium";"japan",#N/A,FALSE,"Japan ";"italy",#N/A,FALSE,"Italy";"spain",#N/A,FALSE,"Spain";"korea",#N/A,FALSE,"Korea"}</definedName>
    <definedName name="wrn.international." localSheetId="1" hidden="1">{"sweden",#N/A,FALSE,"Sweden";"germany",#N/A,FALSE,"Germany";"portugal",#N/A,FALSE,"Portugal";"belgium",#N/A,FALSE,"Belgium";"japan",#N/A,FALSE,"Japan ";"italy",#N/A,FALSE,"Italy";"spain",#N/A,FALSE,"Spain";"korea",#N/A,FALSE,"Korea"}</definedName>
    <definedName name="wrn.international." localSheetId="31" hidden="1">{"sweden",#N/A,FALSE,"Sweden";"germany",#N/A,FALSE,"Germany";"portugal",#N/A,FALSE,"Portugal";"belgium",#N/A,FALSE,"Belgium";"japan",#N/A,FALSE,"Japan ";"italy",#N/A,FALSE,"Italy";"spain",#N/A,FALSE,"Spain";"korea",#N/A,FALSE,"Korea"}</definedName>
    <definedName name="wrn.international." hidden="1">{"sweden",#N/A,FALSE,"Sweden";"germany",#N/A,FALSE,"Germany";"portugal",#N/A,FALSE,"Portugal";"belgium",#N/A,FALSE,"Belgium";"japan",#N/A,FALSE,"Japan ";"italy",#N/A,FALSE,"Italy";"spain",#N/A,FALSE,"Spain";"korea",#N/A,FALSE,"Korea"}</definedName>
    <definedName name="wrn.InWear_Hele." localSheetId="1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8"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9"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7"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0"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4"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8"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3"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2"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7"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29"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1"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localSheetId="31" hidden="1">{"Side 1",#N/A,FALSE,"Hovedark";"Side 2",#N/A,FALSE,"Hovedark";"Cash Flow",#N/A,FALSE,"Hovedark";"Valuation",#N/A,FALSE,"Valuation";"Bagside DK",#N/A,FALSE,"Bagside";"Overblik",#N/A,FALSE,"Butikker";"Egne_but",#N/A,FALSE,"Butikker";"Andet_salg",#N/A,FALSE,"Butikker";"Halvår",#N/A,FALSE,"Halvår";"Investeringer",#N/A,FALSE,"Investeringer"}</definedName>
    <definedName name="wrn.InWear_Hele." hidden="1">{"Side 1",#N/A,FALSE,"Hovedark";"Side 2",#N/A,FALSE,"Hovedark";"Cash Flow",#N/A,FALSE,"Hovedark";"Valuation",#N/A,FALSE,"Valuation";"Bagside DK",#N/A,FALSE,"Bagside";"Overblik",#N/A,FALSE,"Butikker";"Egne_but",#N/A,FALSE,"Butikker";"Andet_salg",#N/A,FALSE,"Butikker";"Halvår",#N/A,FALSE,"Halvår";"Investeringer",#N/A,FALSE,"Investeringer"}</definedName>
    <definedName name="wrn.Jamo_Hele." localSheetId="1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8"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9"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7"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0"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4"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8"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3"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2"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7"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29"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1"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localSheetId="31"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Jamo_Hele." hidden="1">{0,#N/A,FALSE,0;0,#N/A,FALSE,0;0,0,0,"Nl_x001A_ADSL (including wholesale)P_x000B_Total Lines_x0004_PSTNR_x0004_ISDNe_x0004_PSTN_x0004_ISDN _x000F_T";"Bagside DK",#N/A,FALSE,"Bagside";"Bidrag",#N/A,FALSE,"Bidrag";"Valuation",#N/A,FALSE,"Valuation";"Privatforbrug",#N/A,FALSE,"Macro";"Penetreing",#N/A,FALSE,"Oms. forv.";"Prod_Markeder",#N/A,FALSE,"Oms. forv.";"penetreing",#N/A,FALSE,"Penetrering"}</definedName>
    <definedName name="wrn.Line._.Efficiency." localSheetId="12" hidden="1">{"Line Efficiency",#N/A,FALSE,"Benchmarking"}</definedName>
    <definedName name="wrn.Line._.Efficiency." localSheetId="18" hidden="1">{"Line Efficiency",#N/A,FALSE,"Benchmarking"}</definedName>
    <definedName name="wrn.Line._.Efficiency." localSheetId="19" hidden="1">{"Line Efficiency",#N/A,FALSE,"Benchmarking"}</definedName>
    <definedName name="wrn.Line._.Efficiency." localSheetId="17" hidden="1">{"Line Efficiency",#N/A,FALSE,"Benchmarking"}</definedName>
    <definedName name="wrn.Line._.Efficiency." localSheetId="22" hidden="1">{"Line Efficiency",#N/A,FALSE,"Benchmarking"}</definedName>
    <definedName name="wrn.Line._.Efficiency." localSheetId="10" hidden="1">{"Line Efficiency",#N/A,FALSE,"Benchmarking"}</definedName>
    <definedName name="wrn.Line._.Efficiency." localSheetId="30" hidden="1">{"Line Efficiency",#N/A,FALSE,"Benchmarking"}</definedName>
    <definedName name="wrn.Line._.Efficiency." localSheetId="0" hidden="1">{"Line Efficiency",#N/A,FALSE,"Benchmarking"}</definedName>
    <definedName name="wrn.Line._.Efficiency." localSheetId="3" hidden="1">{"Line Efficiency",#N/A,FALSE,"Benchmarking"}</definedName>
    <definedName name="wrn.Line._.Efficiency." localSheetId="4" hidden="1">{"Line Efficiency",#N/A,FALSE,"Benchmarking"}</definedName>
    <definedName name="wrn.Line._.Efficiency." localSheetId="28" hidden="1">{"Line Efficiency",#N/A,FALSE,"Benchmarking"}</definedName>
    <definedName name="wrn.Line._.Efficiency." localSheetId="33" hidden="1">{"Line Efficiency",#N/A,FALSE,"Benchmarking"}</definedName>
    <definedName name="wrn.Line._.Efficiency." localSheetId="32" hidden="1">{"Line Efficiency",#N/A,FALSE,"Benchmarking"}</definedName>
    <definedName name="wrn.Line._.Efficiency." localSheetId="7" hidden="1">{"Line Efficiency",#N/A,FALSE,"Benchmarking"}</definedName>
    <definedName name="wrn.Line._.Efficiency." localSheetId="29" hidden="1">{"Line Efficiency",#N/A,FALSE,"Benchmarking"}</definedName>
    <definedName name="wrn.Line._.Efficiency." localSheetId="1" hidden="1">{"Line Efficiency",#N/A,FALSE,"Benchmarking"}</definedName>
    <definedName name="wrn.Line._.Efficiency." localSheetId="31" hidden="1">{"Line Efficiency",#N/A,FALSE,"Benchmarking"}</definedName>
    <definedName name="wrn.Line._.Efficiency." hidden="1">{"Line Efficiency",#N/A,FALSE,"Benchmarking"}</definedName>
    <definedName name="wrn.Mensal." localSheetId="12" hidden="1">{#N/A,#N/A,TRUE,"Capa";#N/A,#N/A,TRUE,"Dados";#N/A,#N/A,TRUE,"Guanabara";#N/A,#N/A,TRUE,"Norte";#N/A,#N/A,TRUE,"Oceânica";#N/A,#N/A,TRUE,"Serrana";#N/A,#N/A,TRUE,"Usinas";#N/A,#N/A,TRUE,"OUTROS"}</definedName>
    <definedName name="wrn.Mensal." localSheetId="18" hidden="1">{#N/A,#N/A,TRUE,"Capa";#N/A,#N/A,TRUE,"Dados";#N/A,#N/A,TRUE,"Guanabara";#N/A,#N/A,TRUE,"Norte";#N/A,#N/A,TRUE,"Oceânica";#N/A,#N/A,TRUE,"Serrana";#N/A,#N/A,TRUE,"Usinas";#N/A,#N/A,TRUE,"OUTROS"}</definedName>
    <definedName name="wrn.Mensal." localSheetId="19" hidden="1">{#N/A,#N/A,TRUE,"Capa";#N/A,#N/A,TRUE,"Dados";#N/A,#N/A,TRUE,"Guanabara";#N/A,#N/A,TRUE,"Norte";#N/A,#N/A,TRUE,"Oceânica";#N/A,#N/A,TRUE,"Serrana";#N/A,#N/A,TRUE,"Usinas";#N/A,#N/A,TRUE,"OUTROS"}</definedName>
    <definedName name="wrn.Mensal." localSheetId="17" hidden="1">{#N/A,#N/A,TRUE,"Capa";#N/A,#N/A,TRUE,"Dados";#N/A,#N/A,TRUE,"Guanabara";#N/A,#N/A,TRUE,"Norte";#N/A,#N/A,TRUE,"Oceânica";#N/A,#N/A,TRUE,"Serrana";#N/A,#N/A,TRUE,"Usinas";#N/A,#N/A,TRUE,"OUTROS"}</definedName>
    <definedName name="wrn.Mensal." localSheetId="22" hidden="1">{#N/A,#N/A,TRUE,"Capa";#N/A,#N/A,TRUE,"Dados";#N/A,#N/A,TRUE,"Guanabara";#N/A,#N/A,TRUE,"Norte";#N/A,#N/A,TRUE,"Oceânica";#N/A,#N/A,TRUE,"Serrana";#N/A,#N/A,TRUE,"Usinas";#N/A,#N/A,TRUE,"OUTROS"}</definedName>
    <definedName name="wrn.Mensal." localSheetId="10" hidden="1">{#N/A,#N/A,TRUE,"Capa";#N/A,#N/A,TRUE,"Dados";#N/A,#N/A,TRUE,"Guanabara";#N/A,#N/A,TRUE,"Norte";#N/A,#N/A,TRUE,"Oceânica";#N/A,#N/A,TRUE,"Serrana";#N/A,#N/A,TRUE,"Usinas";#N/A,#N/A,TRUE,"OUTROS"}</definedName>
    <definedName name="wrn.Mensal." localSheetId="30" hidden="1">{#N/A,#N/A,TRUE,"Capa";#N/A,#N/A,TRUE,"Dados";#N/A,#N/A,TRUE,"Guanabara";#N/A,#N/A,TRUE,"Norte";#N/A,#N/A,TRUE,"Oceânica";#N/A,#N/A,TRUE,"Serrana";#N/A,#N/A,TRUE,"Usinas";#N/A,#N/A,TRUE,"OUTROS"}</definedName>
    <definedName name="wrn.Mensal." localSheetId="0" hidden="1">{#N/A,#N/A,TRUE,"Capa";#N/A,#N/A,TRUE,"Dados";#N/A,#N/A,TRUE,"Guanabara";#N/A,#N/A,TRUE,"Norte";#N/A,#N/A,TRUE,"Oceânica";#N/A,#N/A,TRUE,"Serrana";#N/A,#N/A,TRUE,"Usinas";#N/A,#N/A,TRUE,"OUTROS"}</definedName>
    <definedName name="wrn.Mensal." localSheetId="3" hidden="1">{#N/A,#N/A,TRUE,"Capa";#N/A,#N/A,TRUE,"Dados";#N/A,#N/A,TRUE,"Guanabara";#N/A,#N/A,TRUE,"Norte";#N/A,#N/A,TRUE,"Oceânica";#N/A,#N/A,TRUE,"Serrana";#N/A,#N/A,TRUE,"Usinas";#N/A,#N/A,TRUE,"OUTROS"}</definedName>
    <definedName name="wrn.Mensal." localSheetId="4" hidden="1">{#N/A,#N/A,TRUE,"Capa";#N/A,#N/A,TRUE,"Dados";#N/A,#N/A,TRUE,"Guanabara";#N/A,#N/A,TRUE,"Norte";#N/A,#N/A,TRUE,"Oceânica";#N/A,#N/A,TRUE,"Serrana";#N/A,#N/A,TRUE,"Usinas";#N/A,#N/A,TRUE,"OUTROS"}</definedName>
    <definedName name="wrn.Mensal." localSheetId="28" hidden="1">{#N/A,#N/A,TRUE,"Capa";#N/A,#N/A,TRUE,"Dados";#N/A,#N/A,TRUE,"Guanabara";#N/A,#N/A,TRUE,"Norte";#N/A,#N/A,TRUE,"Oceânica";#N/A,#N/A,TRUE,"Serrana";#N/A,#N/A,TRUE,"Usinas";#N/A,#N/A,TRUE,"OUTROS"}</definedName>
    <definedName name="wrn.Mensal." localSheetId="33" hidden="1">{#N/A,#N/A,TRUE,"Capa";#N/A,#N/A,TRUE,"Dados";#N/A,#N/A,TRUE,"Guanabara";#N/A,#N/A,TRUE,"Norte";#N/A,#N/A,TRUE,"Oceânica";#N/A,#N/A,TRUE,"Serrana";#N/A,#N/A,TRUE,"Usinas";#N/A,#N/A,TRUE,"OUTROS"}</definedName>
    <definedName name="wrn.Mensal." localSheetId="32" hidden="1">{#N/A,#N/A,TRUE,"Capa";#N/A,#N/A,TRUE,"Dados";#N/A,#N/A,TRUE,"Guanabara";#N/A,#N/A,TRUE,"Norte";#N/A,#N/A,TRUE,"Oceânica";#N/A,#N/A,TRUE,"Serrana";#N/A,#N/A,TRUE,"Usinas";#N/A,#N/A,TRUE,"OUTROS"}</definedName>
    <definedName name="wrn.Mensal." localSheetId="7" hidden="1">{#N/A,#N/A,TRUE,"Capa";#N/A,#N/A,TRUE,"Dados";#N/A,#N/A,TRUE,"Guanabara";#N/A,#N/A,TRUE,"Norte";#N/A,#N/A,TRUE,"Oceânica";#N/A,#N/A,TRUE,"Serrana";#N/A,#N/A,TRUE,"Usinas";#N/A,#N/A,TRUE,"OUTROS"}</definedName>
    <definedName name="wrn.Mensal." localSheetId="29" hidden="1">{#N/A,#N/A,TRUE,"Capa";#N/A,#N/A,TRUE,"Dados";#N/A,#N/A,TRUE,"Guanabara";#N/A,#N/A,TRUE,"Norte";#N/A,#N/A,TRUE,"Oceânica";#N/A,#N/A,TRUE,"Serrana";#N/A,#N/A,TRUE,"Usinas";#N/A,#N/A,TRUE,"OUTROS"}</definedName>
    <definedName name="wrn.Mensal." localSheetId="1" hidden="1">{#N/A,#N/A,TRUE,"Capa";#N/A,#N/A,TRUE,"Dados";#N/A,#N/A,TRUE,"Guanabara";#N/A,#N/A,TRUE,"Norte";#N/A,#N/A,TRUE,"Oceânica";#N/A,#N/A,TRUE,"Serrana";#N/A,#N/A,TRUE,"Usinas";#N/A,#N/A,TRUE,"OUTROS"}</definedName>
    <definedName name="wrn.Mensal." localSheetId="31" hidden="1">{#N/A,#N/A,TRUE,"Capa";#N/A,#N/A,TRUE,"Dados";#N/A,#N/A,TRUE,"Guanabara";#N/A,#N/A,TRUE,"Norte";#N/A,#N/A,TRUE,"Oceânica";#N/A,#N/A,TRUE,"Serrana";#N/A,#N/A,TRUE,"Usinas";#N/A,#N/A,TRUE,"OUTROS"}</definedName>
    <definedName name="wrn.Mensal." hidden="1">{#N/A,#N/A,TRUE,"Capa";#N/A,#N/A,TRUE,"Dados";#N/A,#N/A,TRUE,"Guanabara";#N/A,#N/A,TRUE,"Norte";#N/A,#N/A,TRUE,"Oceânica";#N/A,#N/A,TRUE,"Serrana";#N/A,#N/A,TRUE,"Usinas";#N/A,#N/A,TRUE,"OUTROS"}</definedName>
    <definedName name="wrn.old" localSheetId="12" hidden="1">{#N/A,#N/A,FALSE,"DCF";#N/A,#N/A,FALSE,"WACC";#N/A,#N/A,FALSE,"Sales_EBIT";#N/A,#N/A,FALSE,"Capex_Depreciation";#N/A,#N/A,FALSE,"WC";#N/A,#N/A,FALSE,"Interest";#N/A,#N/A,FALSE,"Assumptions"}</definedName>
    <definedName name="wrn.old" localSheetId="18" hidden="1">{#N/A,#N/A,FALSE,"DCF";#N/A,#N/A,FALSE,"WACC";#N/A,#N/A,FALSE,"Sales_EBIT";#N/A,#N/A,FALSE,"Capex_Depreciation";#N/A,#N/A,FALSE,"WC";#N/A,#N/A,FALSE,"Interest";#N/A,#N/A,FALSE,"Assumptions"}</definedName>
    <definedName name="wrn.old" localSheetId="19" hidden="1">{#N/A,#N/A,FALSE,"DCF";#N/A,#N/A,FALSE,"WACC";#N/A,#N/A,FALSE,"Sales_EBIT";#N/A,#N/A,FALSE,"Capex_Depreciation";#N/A,#N/A,FALSE,"WC";#N/A,#N/A,FALSE,"Interest";#N/A,#N/A,FALSE,"Assumptions"}</definedName>
    <definedName name="wrn.old" localSheetId="17" hidden="1">{#N/A,#N/A,FALSE,"DCF";#N/A,#N/A,FALSE,"WACC";#N/A,#N/A,FALSE,"Sales_EBIT";#N/A,#N/A,FALSE,"Capex_Depreciation";#N/A,#N/A,FALSE,"WC";#N/A,#N/A,FALSE,"Interest";#N/A,#N/A,FALSE,"Assumptions"}</definedName>
    <definedName name="wrn.old" localSheetId="22" hidden="1">{#N/A,#N/A,FALSE,"DCF";#N/A,#N/A,FALSE,"WACC";#N/A,#N/A,FALSE,"Sales_EBIT";#N/A,#N/A,FALSE,"Capex_Depreciation";#N/A,#N/A,FALSE,"WC";#N/A,#N/A,FALSE,"Interest";#N/A,#N/A,FALSE,"Assumptions"}</definedName>
    <definedName name="wrn.old" localSheetId="10" hidden="1">{#N/A,#N/A,FALSE,"DCF";#N/A,#N/A,FALSE,"WACC";#N/A,#N/A,FALSE,"Sales_EBIT";#N/A,#N/A,FALSE,"Capex_Depreciation";#N/A,#N/A,FALSE,"WC";#N/A,#N/A,FALSE,"Interest";#N/A,#N/A,FALSE,"Assumptions"}</definedName>
    <definedName name="wrn.old" localSheetId="30" hidden="1">{#N/A,#N/A,FALSE,"DCF";#N/A,#N/A,FALSE,"WACC";#N/A,#N/A,FALSE,"Sales_EBIT";#N/A,#N/A,FALSE,"Capex_Depreciation";#N/A,#N/A,FALSE,"WC";#N/A,#N/A,FALSE,"Interest";#N/A,#N/A,FALSE,"Assumptions"}</definedName>
    <definedName name="wrn.old" localSheetId="0" hidden="1">{#N/A,#N/A,FALSE,"DCF";#N/A,#N/A,FALSE,"WACC";#N/A,#N/A,FALSE,"Sales_EBIT";#N/A,#N/A,FALSE,"Capex_Depreciation";#N/A,#N/A,FALSE,"WC";#N/A,#N/A,FALSE,"Interest";#N/A,#N/A,FALSE,"Assumptions"}</definedName>
    <definedName name="wrn.old" localSheetId="3" hidden="1">{#N/A,#N/A,FALSE,"DCF";#N/A,#N/A,FALSE,"WACC";#N/A,#N/A,FALSE,"Sales_EBIT";#N/A,#N/A,FALSE,"Capex_Depreciation";#N/A,#N/A,FALSE,"WC";#N/A,#N/A,FALSE,"Interest";#N/A,#N/A,FALSE,"Assumptions"}</definedName>
    <definedName name="wrn.old" localSheetId="4" hidden="1">{#N/A,#N/A,FALSE,"DCF";#N/A,#N/A,FALSE,"WACC";#N/A,#N/A,FALSE,"Sales_EBIT";#N/A,#N/A,FALSE,"Capex_Depreciation";#N/A,#N/A,FALSE,"WC";#N/A,#N/A,FALSE,"Interest";#N/A,#N/A,FALSE,"Assumptions"}</definedName>
    <definedName name="wrn.old" localSheetId="28" hidden="1">{#N/A,#N/A,FALSE,"DCF";#N/A,#N/A,FALSE,"WACC";#N/A,#N/A,FALSE,"Sales_EBIT";#N/A,#N/A,FALSE,"Capex_Depreciation";#N/A,#N/A,FALSE,"WC";#N/A,#N/A,FALSE,"Interest";#N/A,#N/A,FALSE,"Assumptions"}</definedName>
    <definedName name="wrn.old" localSheetId="33" hidden="1">{#N/A,#N/A,FALSE,"DCF";#N/A,#N/A,FALSE,"WACC";#N/A,#N/A,FALSE,"Sales_EBIT";#N/A,#N/A,FALSE,"Capex_Depreciation";#N/A,#N/A,FALSE,"WC";#N/A,#N/A,FALSE,"Interest";#N/A,#N/A,FALSE,"Assumptions"}</definedName>
    <definedName name="wrn.old" localSheetId="32" hidden="1">{#N/A,#N/A,FALSE,"DCF";#N/A,#N/A,FALSE,"WACC";#N/A,#N/A,FALSE,"Sales_EBIT";#N/A,#N/A,FALSE,"Capex_Depreciation";#N/A,#N/A,FALSE,"WC";#N/A,#N/A,FALSE,"Interest";#N/A,#N/A,FALSE,"Assumptions"}</definedName>
    <definedName name="wrn.old" localSheetId="7" hidden="1">{#N/A,#N/A,FALSE,"DCF";#N/A,#N/A,FALSE,"WACC";#N/A,#N/A,FALSE,"Sales_EBIT";#N/A,#N/A,FALSE,"Capex_Depreciation";#N/A,#N/A,FALSE,"WC";#N/A,#N/A,FALSE,"Interest";#N/A,#N/A,FALSE,"Assumptions"}</definedName>
    <definedName name="wrn.old" localSheetId="29" hidden="1">{#N/A,#N/A,FALSE,"DCF";#N/A,#N/A,FALSE,"WACC";#N/A,#N/A,FALSE,"Sales_EBIT";#N/A,#N/A,FALSE,"Capex_Depreciation";#N/A,#N/A,FALSE,"WC";#N/A,#N/A,FALSE,"Interest";#N/A,#N/A,FALSE,"Assumptions"}</definedName>
    <definedName name="wrn.old" localSheetId="1" hidden="1">{#N/A,#N/A,FALSE,"DCF";#N/A,#N/A,FALSE,"WACC";#N/A,#N/A,FALSE,"Sales_EBIT";#N/A,#N/A,FALSE,"Capex_Depreciation";#N/A,#N/A,FALSE,"WC";#N/A,#N/A,FALSE,"Interest";#N/A,#N/A,FALSE,"Assumptions"}</definedName>
    <definedName name="wrn.old" localSheetId="31" hidden="1">{#N/A,#N/A,FALSE,"DCF";#N/A,#N/A,FALSE,"WACC";#N/A,#N/A,FALSE,"Sales_EBIT";#N/A,#N/A,FALSE,"Capex_Depreciation";#N/A,#N/A,FALSE,"WC";#N/A,#N/A,FALSE,"Interest";#N/A,#N/A,FALSE,"Assumptions"}</definedName>
    <definedName name="wrn.old" hidden="1">{#N/A,#N/A,FALSE,"DCF";#N/A,#N/A,FALSE,"WACC";#N/A,#N/A,FALSE,"Sales_EBIT";#N/A,#N/A,FALSE,"Capex_Depreciation";#N/A,#N/A,FALSE,"WC";#N/A,#N/A,FALSE,"Interest";#N/A,#N/A,FALSE,"Assumptions"}</definedName>
    <definedName name="wrn.Output." localSheetId="1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0"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4"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8"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3"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7"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29"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localSheetId="31"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age57to67." localSheetId="12" hidden="1">{#N/A,#N/A,FALSE,"57";#N/A,#N/A,FALSE,"58";#N/A,#N/A,FALSE,"59";#N/A,#N/A,FALSE,"60";#N/A,#N/A,FALSE,"60A";#N/A,#N/A,FALSE,"61";#N/A,#N/A,FALSE,"62";#N/A,#N/A,FALSE,"63";#N/A,#N/A,FALSE,"63A";#N/A,#N/A,FALSE,"64";#N/A,#N/A,FALSE,"65";#N/A,#N/A,FALSE,"66";#N/A,#N/A,FALSE,"67"}</definedName>
    <definedName name="wrn.page57to67." localSheetId="18" hidden="1">{#N/A,#N/A,FALSE,"57";#N/A,#N/A,FALSE,"58";#N/A,#N/A,FALSE,"59";#N/A,#N/A,FALSE,"60";#N/A,#N/A,FALSE,"60A";#N/A,#N/A,FALSE,"61";#N/A,#N/A,FALSE,"62";#N/A,#N/A,FALSE,"63";#N/A,#N/A,FALSE,"63A";#N/A,#N/A,FALSE,"64";#N/A,#N/A,FALSE,"65";#N/A,#N/A,FALSE,"66";#N/A,#N/A,FALSE,"67"}</definedName>
    <definedName name="wrn.page57to67." localSheetId="19" hidden="1">{#N/A,#N/A,FALSE,"57";#N/A,#N/A,FALSE,"58";#N/A,#N/A,FALSE,"59";#N/A,#N/A,FALSE,"60";#N/A,#N/A,FALSE,"60A";#N/A,#N/A,FALSE,"61";#N/A,#N/A,FALSE,"62";#N/A,#N/A,FALSE,"63";#N/A,#N/A,FALSE,"63A";#N/A,#N/A,FALSE,"64";#N/A,#N/A,FALSE,"65";#N/A,#N/A,FALSE,"66";#N/A,#N/A,FALSE,"67"}</definedName>
    <definedName name="wrn.page57to67." localSheetId="17" hidden="1">{#N/A,#N/A,FALSE,"57";#N/A,#N/A,FALSE,"58";#N/A,#N/A,FALSE,"59";#N/A,#N/A,FALSE,"60";#N/A,#N/A,FALSE,"60A";#N/A,#N/A,FALSE,"61";#N/A,#N/A,FALSE,"62";#N/A,#N/A,FALSE,"63";#N/A,#N/A,FALSE,"63A";#N/A,#N/A,FALSE,"64";#N/A,#N/A,FALSE,"65";#N/A,#N/A,FALSE,"66";#N/A,#N/A,FALSE,"67"}</definedName>
    <definedName name="wrn.page57to67." localSheetId="22" hidden="1">{#N/A,#N/A,FALSE,"57";#N/A,#N/A,FALSE,"58";#N/A,#N/A,FALSE,"59";#N/A,#N/A,FALSE,"60";#N/A,#N/A,FALSE,"60A";#N/A,#N/A,FALSE,"61";#N/A,#N/A,FALSE,"62";#N/A,#N/A,FALSE,"63";#N/A,#N/A,FALSE,"63A";#N/A,#N/A,FALSE,"64";#N/A,#N/A,FALSE,"65";#N/A,#N/A,FALSE,"66";#N/A,#N/A,FALSE,"67"}</definedName>
    <definedName name="wrn.page57to67." localSheetId="10" hidden="1">{#N/A,#N/A,FALSE,"57";#N/A,#N/A,FALSE,"58";#N/A,#N/A,FALSE,"59";#N/A,#N/A,FALSE,"60";#N/A,#N/A,FALSE,"60A";#N/A,#N/A,FALSE,"61";#N/A,#N/A,FALSE,"62";#N/A,#N/A,FALSE,"63";#N/A,#N/A,FALSE,"63A";#N/A,#N/A,FALSE,"64";#N/A,#N/A,FALSE,"65";#N/A,#N/A,FALSE,"66";#N/A,#N/A,FALSE,"67"}</definedName>
    <definedName name="wrn.page57to67." localSheetId="30" hidden="1">{#N/A,#N/A,FALSE,"57";#N/A,#N/A,FALSE,"58";#N/A,#N/A,FALSE,"59";#N/A,#N/A,FALSE,"60";#N/A,#N/A,FALSE,"60A";#N/A,#N/A,FALSE,"61";#N/A,#N/A,FALSE,"62";#N/A,#N/A,FALSE,"63";#N/A,#N/A,FALSE,"63A";#N/A,#N/A,FALSE,"64";#N/A,#N/A,FALSE,"65";#N/A,#N/A,FALSE,"66";#N/A,#N/A,FALSE,"67"}</definedName>
    <definedName name="wrn.page57to67." localSheetId="0" hidden="1">{#N/A,#N/A,FALSE,"57";#N/A,#N/A,FALSE,"58";#N/A,#N/A,FALSE,"59";#N/A,#N/A,FALSE,"60";#N/A,#N/A,FALSE,"60A";#N/A,#N/A,FALSE,"61";#N/A,#N/A,FALSE,"62";#N/A,#N/A,FALSE,"63";#N/A,#N/A,FALSE,"63A";#N/A,#N/A,FALSE,"64";#N/A,#N/A,FALSE,"65";#N/A,#N/A,FALSE,"66";#N/A,#N/A,FALSE,"67"}</definedName>
    <definedName name="wrn.page57to67." localSheetId="3" hidden="1">{#N/A,#N/A,FALSE,"57";#N/A,#N/A,FALSE,"58";#N/A,#N/A,FALSE,"59";#N/A,#N/A,FALSE,"60";#N/A,#N/A,FALSE,"60A";#N/A,#N/A,FALSE,"61";#N/A,#N/A,FALSE,"62";#N/A,#N/A,FALSE,"63";#N/A,#N/A,FALSE,"63A";#N/A,#N/A,FALSE,"64";#N/A,#N/A,FALSE,"65";#N/A,#N/A,FALSE,"66";#N/A,#N/A,FALSE,"67"}</definedName>
    <definedName name="wrn.page57to67." localSheetId="4" hidden="1">{#N/A,#N/A,FALSE,"57";#N/A,#N/A,FALSE,"58";#N/A,#N/A,FALSE,"59";#N/A,#N/A,FALSE,"60";#N/A,#N/A,FALSE,"60A";#N/A,#N/A,FALSE,"61";#N/A,#N/A,FALSE,"62";#N/A,#N/A,FALSE,"63";#N/A,#N/A,FALSE,"63A";#N/A,#N/A,FALSE,"64";#N/A,#N/A,FALSE,"65";#N/A,#N/A,FALSE,"66";#N/A,#N/A,FALSE,"67"}</definedName>
    <definedName name="wrn.page57to67." localSheetId="28" hidden="1">{#N/A,#N/A,FALSE,"57";#N/A,#N/A,FALSE,"58";#N/A,#N/A,FALSE,"59";#N/A,#N/A,FALSE,"60";#N/A,#N/A,FALSE,"60A";#N/A,#N/A,FALSE,"61";#N/A,#N/A,FALSE,"62";#N/A,#N/A,FALSE,"63";#N/A,#N/A,FALSE,"63A";#N/A,#N/A,FALSE,"64";#N/A,#N/A,FALSE,"65";#N/A,#N/A,FALSE,"66";#N/A,#N/A,FALSE,"67"}</definedName>
    <definedName name="wrn.page57to67." localSheetId="33" hidden="1">{#N/A,#N/A,FALSE,"57";#N/A,#N/A,FALSE,"58";#N/A,#N/A,FALSE,"59";#N/A,#N/A,FALSE,"60";#N/A,#N/A,FALSE,"60A";#N/A,#N/A,FALSE,"61";#N/A,#N/A,FALSE,"62";#N/A,#N/A,FALSE,"63";#N/A,#N/A,FALSE,"63A";#N/A,#N/A,FALSE,"64";#N/A,#N/A,FALSE,"65";#N/A,#N/A,FALSE,"66";#N/A,#N/A,FALSE,"67"}</definedName>
    <definedName name="wrn.page57to67." localSheetId="32" hidden="1">{#N/A,#N/A,FALSE,"57";#N/A,#N/A,FALSE,"58";#N/A,#N/A,FALSE,"59";#N/A,#N/A,FALSE,"60";#N/A,#N/A,FALSE,"60A";#N/A,#N/A,FALSE,"61";#N/A,#N/A,FALSE,"62";#N/A,#N/A,FALSE,"63";#N/A,#N/A,FALSE,"63A";#N/A,#N/A,FALSE,"64";#N/A,#N/A,FALSE,"65";#N/A,#N/A,FALSE,"66";#N/A,#N/A,FALSE,"67"}</definedName>
    <definedName name="wrn.page57to67." localSheetId="7" hidden="1">{#N/A,#N/A,FALSE,"57";#N/A,#N/A,FALSE,"58";#N/A,#N/A,FALSE,"59";#N/A,#N/A,FALSE,"60";#N/A,#N/A,FALSE,"60A";#N/A,#N/A,FALSE,"61";#N/A,#N/A,FALSE,"62";#N/A,#N/A,FALSE,"63";#N/A,#N/A,FALSE,"63A";#N/A,#N/A,FALSE,"64";#N/A,#N/A,FALSE,"65";#N/A,#N/A,FALSE,"66";#N/A,#N/A,FALSE,"67"}</definedName>
    <definedName name="wrn.page57to67." localSheetId="29" hidden="1">{#N/A,#N/A,FALSE,"57";#N/A,#N/A,FALSE,"58";#N/A,#N/A,FALSE,"59";#N/A,#N/A,FALSE,"60";#N/A,#N/A,FALSE,"60A";#N/A,#N/A,FALSE,"61";#N/A,#N/A,FALSE,"62";#N/A,#N/A,FALSE,"63";#N/A,#N/A,FALSE,"63A";#N/A,#N/A,FALSE,"64";#N/A,#N/A,FALSE,"65";#N/A,#N/A,FALSE,"66";#N/A,#N/A,FALSE,"67"}</definedName>
    <definedName name="wrn.page57to67." localSheetId="1" hidden="1">{#N/A,#N/A,FALSE,"57";#N/A,#N/A,FALSE,"58";#N/A,#N/A,FALSE,"59";#N/A,#N/A,FALSE,"60";#N/A,#N/A,FALSE,"60A";#N/A,#N/A,FALSE,"61";#N/A,#N/A,FALSE,"62";#N/A,#N/A,FALSE,"63";#N/A,#N/A,FALSE,"63A";#N/A,#N/A,FALSE,"64";#N/A,#N/A,FALSE,"65";#N/A,#N/A,FALSE,"66";#N/A,#N/A,FALSE,"67"}</definedName>
    <definedName name="wrn.page57to67." localSheetId="31" hidden="1">{#N/A,#N/A,FALSE,"57";#N/A,#N/A,FALSE,"58";#N/A,#N/A,FALSE,"59";#N/A,#N/A,FALSE,"60";#N/A,#N/A,FALSE,"60A";#N/A,#N/A,FALSE,"61";#N/A,#N/A,FALSE,"62";#N/A,#N/A,FALSE,"63";#N/A,#N/A,FALSE,"63A";#N/A,#N/A,FALSE,"64";#N/A,#N/A,FALSE,"65";#N/A,#N/A,FALSE,"66";#N/A,#N/A,FALSE,"67"}</definedName>
    <definedName name="wrn.page57to67." hidden="1">{#N/A,#N/A,FALSE,"57";#N/A,#N/A,FALSE,"58";#N/A,#N/A,FALSE,"59";#N/A,#N/A,FALSE,"60";#N/A,#N/A,FALSE,"60A";#N/A,#N/A,FALSE,"61";#N/A,#N/A,FALSE,"62";#N/A,#N/A,FALSE,"63";#N/A,#N/A,FALSE,"63A";#N/A,#N/A,FALSE,"64";#N/A,#N/A,FALSE,"65";#N/A,#N/A,FALSE,"66";#N/A,#N/A,FALSE,"67"}</definedName>
    <definedName name="wrn.Pages._.28._.to._.50." localSheetId="1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8"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9"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7"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4"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8"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3"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2"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7"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29"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1"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localSheetId="31"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28._.to._.50." hidden="1">{#N/A,#N/A,FALSE,"28";#N/A,#N/A,FALSE,"29";#N/A,#N/A,FALSE,"30";#N/A,#N/A,FALSE,"31";#N/A,#N/A,FALSE,"32";#N/A,#N/A,FALSE,"33";#N/A,#N/A,FALSE,"34";#N/A,#N/A,FALSE,"35";#N/A,#N/A,FALSE,"36";#N/A,#N/A,FALSE,"37";#N/A,#N/A,FALSE,"38";#N/A,#N/A,FALSE,"39";#N/A,#N/A,FALSE,"40";#N/A,#N/A,FALSE,"41";#N/A,#N/A,FALSE,"42";#N/A,#N/A,FALSE,"43";#N/A,#N/A,FALSE,"44";#N/A,#N/A,FALSE,"45";#N/A,#N/A,FALSE,"46";#N/A,#N/A,FALSE,"47";#N/A,#N/A,FALSE,"48";#N/A,#N/A,FALSE,"49";#N/A,#N/A,FALSE,"50"}</definedName>
    <definedName name="wrn.Pages._.51._.to._.66." localSheetId="1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8"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9"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7"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0"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4"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8"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3"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2"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7"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29"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1" hidden="1">{#N/A,#N/A,FALSE,"51";#N/A,#N/A,FALSE,"52";#N/A,#N/A,FALSE,"53";#N/A,#N/A,FALSE,"54";#N/A,#N/A,FALSE,"55";#N/A,#N/A,FALSE,"55A";#N/A,#N/A,FALSE,"56";#N/A,#N/A,FALSE,"57";#N/A,#N/A,FALSE,"57A";#N/A,#N/A,FALSE,"58";#N/A,#N/A,FALSE,"59";#N/A,#N/A,FALSE,"60";#N/A,#N/A,FALSE,"60A";#N/A,#N/A,FALSE,"61";#N/A,#N/A,FALSE,"62";#N/A,#N/A,FALSE,"63";#N/A,#N/A,FALSE,"63A";#N/A,#N/A,FALSE,"64";#N/A,#N/A,FALSE,"65";#N/A,#N/A,FALSE,"66"}</definedName>
    <definedName name="wrn.Pages._.51._.to._.66." localSheetId="31" hidden="1">{#N/A,#N/A,FALSE,"51";#N/A,#N/A,FALSE,"52";#N/A,#N/A,FALSE,"53";#N/A,#N/A,FALSE,"54";#N/A,#N/A,FALSE,"55";#N/A,#N/A,FALSE,"55A";#N/A,#N/A,FALSE,"56";#N/A,#N/A,FALSE,"57";#N/A,#N/A,FALSE,"57A";#N/A,#N/A,FALSE,"58";#N/A,#N/A,FALSE,"59";#N/A,#N/A,FALSE,"60";#N/A,#N/A,FALSE,"60A";#N/A,#N/A,FALSE,"61";#N/A,#N/A,FALSE,"62";#N/A,#N/A,FALSE,"63";#N/A,#N/A,FALSE,"63A";#N/A,#N/A,FALSE,"64";#N/A,#N/A,FALSE,"65";#N/A,#N/A,FALSE,"66"}</definedName>
    <definedName name="wrn.Pages._.51._.to._.66." hidden="1">{#N/A,#N/A,FALSE,"51";#N/A,#N/A,FALSE,"52";#N/A,#N/A,FALSE,"53";#N/A,#N/A,FALSE,"54";#N/A,#N/A,FALSE,"55";#N/A,#N/A,FALSE,"55A";#N/A,#N/A,FALSE,"56";#N/A,#N/A,FALSE,"57";#N/A,#N/A,FALSE,"57A";#N/A,#N/A,FALSE,"58";#N/A,#N/A,FALSE,"59";#N/A,#N/A,FALSE,"60";#N/A,#N/A,FALSE,"60A";#N/A,#N/A,FALSE,"61";#N/A,#N/A,FALSE,"62";#N/A,#N/A,FALSE,"63";#N/A,#N/A,FALSE,"63A";#N/A,#N/A,FALSE,"64";#N/A,#N/A,FALSE,"65";#N/A,#N/A,FALSE,"66"}</definedName>
    <definedName name="wrn.pages._.88._.to._.end." localSheetId="1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8"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9"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7"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0"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4"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8"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3"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2"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7"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29"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1"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localSheetId="31"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ges._.88._.to._.end." hidden="1">{#N/A,#N/A,FALSE,"88";#N/A,#N/A,FALSE,"89";#N/A,#N/A,FALSE,"90";#N/A,#N/A,FALSE,"91";#N/A,#N/A,FALSE,"92";#N/A,#N/A,FALSE,"93";#N/A,#N/A,FALSE,"94";#N/A,#N/A,FALSE,"94.1a";#N/A,#N/A,FALSE,"94.1b";#N/A,#N/A,FALSE,"94.2a";#N/A,#N/A,FALSE,"94.2b";#N/A,#N/A,FALSE,"94.3a";#N/A,#N/A,FALSE,"94.3b";#N/A,#N/A,FALSE,"95";#N/A,#N/A,FALSE,"96";#N/A,#N/A,FALSE,"97";#N/A,#N/A,FALSE,"98";#N/A,#N/A,FALSE,"99";#N/A,#N/A,FALSE,"100";#N/A,#N/A,FALSE,"101";#N/A,#N/A,FALSE,"102";#N/A,#N/A,FALSE,"103";#N/A,#N/A,FALSE,"104";#N/A,#N/A,FALSE,"105";#N/A,#N/A,FALSE,"106";#N/A,#N/A,FALSE,"107";#N/A,#N/A,FALSE,"108";#N/A,#N/A,FALSE,"109";#N/A,#N/A,FALSE,"110";#N/A,#N/A,FALSE,"110A";#N/A,#N/A,FALSE,"111";#N/A,#N/A,FALSE,"112";#N/A,#N/A,FALSE,"113";#N/A,#N/A,FALSE,"SignPage"}</definedName>
    <definedName name="wrn.PARA._.EL._.CONSEJO." localSheetId="12" hidden="1">{"CONSEJO",#N/A,FALSE,"Dist p0";"CONSEJO",#N/A,FALSE,"Ficha CODICE"}</definedName>
    <definedName name="wrn.PARA._.EL._.CONSEJO." localSheetId="18" hidden="1">{"CONSEJO",#N/A,FALSE,"Dist p0";"CONSEJO",#N/A,FALSE,"Ficha CODICE"}</definedName>
    <definedName name="wrn.PARA._.EL._.CONSEJO." localSheetId="19" hidden="1">{"CONSEJO",#N/A,FALSE,"Dist p0";"CONSEJO",#N/A,FALSE,"Ficha CODICE"}</definedName>
    <definedName name="wrn.PARA._.EL._.CONSEJO." localSheetId="17" hidden="1">{"CONSEJO",#N/A,FALSE,"Dist p0";"CONSEJO",#N/A,FALSE,"Ficha CODICE"}</definedName>
    <definedName name="wrn.PARA._.EL._.CONSEJO." localSheetId="22" hidden="1">{"CONSEJO",#N/A,FALSE,"Dist p0";"CONSEJO",#N/A,FALSE,"Ficha CODICE"}</definedName>
    <definedName name="wrn.PARA._.EL._.CONSEJO." localSheetId="10" hidden="1">{"CONSEJO",#N/A,FALSE,"Dist p0";"CONSEJO",#N/A,FALSE,"Ficha CODICE"}</definedName>
    <definedName name="wrn.PARA._.EL._.CONSEJO." localSheetId="30" hidden="1">{"CONSEJO",#N/A,FALSE,"Dist p0";"CONSEJO",#N/A,FALSE,"Ficha CODICE"}</definedName>
    <definedName name="wrn.PARA._.EL._.CONSEJO." localSheetId="0" hidden="1">{"CONSEJO",#N/A,FALSE,"Dist p0";"CONSEJO",#N/A,FALSE,"Ficha CODICE"}</definedName>
    <definedName name="wrn.PARA._.EL._.CONSEJO." localSheetId="3" hidden="1">{"CONSEJO",#N/A,FALSE,"Dist p0";"CONSEJO",#N/A,FALSE,"Ficha CODICE"}</definedName>
    <definedName name="wrn.PARA._.EL._.CONSEJO." localSheetId="4" hidden="1">{"CONSEJO",#N/A,FALSE,"Dist p0";"CONSEJO",#N/A,FALSE,"Ficha CODICE"}</definedName>
    <definedName name="wrn.PARA._.EL._.CONSEJO." localSheetId="28" hidden="1">{"CONSEJO",#N/A,FALSE,"Dist p0";"CONSEJO",#N/A,FALSE,"Ficha CODICE"}</definedName>
    <definedName name="wrn.PARA._.EL._.CONSEJO." localSheetId="33" hidden="1">{"CONSEJO",#N/A,FALSE,"Dist p0";"CONSEJO",#N/A,FALSE,"Ficha CODICE"}</definedName>
    <definedName name="wrn.PARA._.EL._.CONSEJO." localSheetId="32" hidden="1">{"CONSEJO",#N/A,FALSE,"Dist p0";"CONSEJO",#N/A,FALSE,"Ficha CODICE"}</definedName>
    <definedName name="wrn.PARA._.EL._.CONSEJO." localSheetId="7" hidden="1">{"CONSEJO",#N/A,FALSE,"Dist p0";"CONSEJO",#N/A,FALSE,"Ficha CODICE"}</definedName>
    <definedName name="wrn.PARA._.EL._.CONSEJO." localSheetId="29" hidden="1">{"CONSEJO",#N/A,FALSE,"Dist p0";"CONSEJO",#N/A,FALSE,"Ficha CODICE"}</definedName>
    <definedName name="wrn.PARA._.EL._.CONSEJO." localSheetId="1" hidden="1">{"CONSEJO",#N/A,FALSE,"Dist p0";"CONSEJO",#N/A,FALSE,"Ficha CODICE"}</definedName>
    <definedName name="wrn.PARA._.EL._.CONSEJO." localSheetId="31" hidden="1">{"CONSEJO",#N/A,FALSE,"Dist p0";"CONSEJO",#N/A,FALSE,"Ficha CODICE"}</definedName>
    <definedName name="wrn.PARA._.EL._.CONSEJO." hidden="1">{"CONSEJO",#N/A,FALSE,"Dist p0";"CONSEJO",#N/A,FALSE,"Ficha CODICE"}</definedName>
    <definedName name="wrn.PARA._.LA._.CARTA." localSheetId="12" hidden="1">{"uno",#N/A,FALSE,"Dist total";"COMENTARIO",#N/A,FALSE,"Ficha CODICE"}</definedName>
    <definedName name="wrn.PARA._.LA._.CARTA." localSheetId="18" hidden="1">{"uno",#N/A,FALSE,"Dist total";"COMENTARIO",#N/A,FALSE,"Ficha CODICE"}</definedName>
    <definedName name="wrn.PARA._.LA._.CARTA." localSheetId="19" hidden="1">{"uno",#N/A,FALSE,"Dist total";"COMENTARIO",#N/A,FALSE,"Ficha CODICE"}</definedName>
    <definedName name="wrn.PARA._.LA._.CARTA." localSheetId="17" hidden="1">{"uno",#N/A,FALSE,"Dist total";"COMENTARIO",#N/A,FALSE,"Ficha CODICE"}</definedName>
    <definedName name="wrn.PARA._.LA._.CARTA." localSheetId="22" hidden="1">{"uno",#N/A,FALSE,"Dist total";"COMENTARIO",#N/A,FALSE,"Ficha CODICE"}</definedName>
    <definedName name="wrn.PARA._.LA._.CARTA." localSheetId="10" hidden="1">{"uno",#N/A,FALSE,"Dist total";"COMENTARIO",#N/A,FALSE,"Ficha CODICE"}</definedName>
    <definedName name="wrn.PARA._.LA._.CARTA." localSheetId="30" hidden="1">{"uno",#N/A,FALSE,"Dist total";"COMENTARIO",#N/A,FALSE,"Ficha CODICE"}</definedName>
    <definedName name="wrn.PARA._.LA._.CARTA." localSheetId="0" hidden="1">{"uno",#N/A,FALSE,"Dist total";"COMENTARIO",#N/A,FALSE,"Ficha CODICE"}</definedName>
    <definedName name="wrn.PARA._.LA._.CARTA." localSheetId="3" hidden="1">{"uno",#N/A,FALSE,"Dist total";"COMENTARIO",#N/A,FALSE,"Ficha CODICE"}</definedName>
    <definedName name="wrn.PARA._.LA._.CARTA." localSheetId="4" hidden="1">{"uno",#N/A,FALSE,"Dist total";"COMENTARIO",#N/A,FALSE,"Ficha CODICE"}</definedName>
    <definedName name="wrn.PARA._.LA._.CARTA." localSheetId="28" hidden="1">{"uno",#N/A,FALSE,"Dist total";"COMENTARIO",#N/A,FALSE,"Ficha CODICE"}</definedName>
    <definedName name="wrn.PARA._.LA._.CARTA." localSheetId="33" hidden="1">{"uno",#N/A,FALSE,"Dist total";"COMENTARIO",#N/A,FALSE,"Ficha CODICE"}</definedName>
    <definedName name="wrn.PARA._.LA._.CARTA." localSheetId="32" hidden="1">{"uno",#N/A,FALSE,"Dist total";"COMENTARIO",#N/A,FALSE,"Ficha CODICE"}</definedName>
    <definedName name="wrn.PARA._.LA._.CARTA." localSheetId="7" hidden="1">{"uno",#N/A,FALSE,"Dist total";"COMENTARIO",#N/A,FALSE,"Ficha CODICE"}</definedName>
    <definedName name="wrn.PARA._.LA._.CARTA." localSheetId="29" hidden="1">{"uno",#N/A,FALSE,"Dist total";"COMENTARIO",#N/A,FALSE,"Ficha CODICE"}</definedName>
    <definedName name="wrn.PARA._.LA._.CARTA." localSheetId="1" hidden="1">{"uno",#N/A,FALSE,"Dist total";"COMENTARIO",#N/A,FALSE,"Ficha CODICE"}</definedName>
    <definedName name="wrn.PARA._.LA._.CARTA." localSheetId="31" hidden="1">{"uno",#N/A,FALSE,"Dist total";"COMENTARIO",#N/A,FALSE,"Ficha CODICE"}</definedName>
    <definedName name="wrn.PARA._.LA._.CARTA." hidden="1">{"uno",#N/A,FALSE,"Dist total";"COMENTARIO",#N/A,FALSE,"Ficha CODICE"}</definedName>
    <definedName name="wrn.Penn._.PSC._.part._.1." localSheetId="1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8"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9"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7"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0"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4"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8"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3"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2"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7"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29"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localSheetId="3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1." hidden="1">{#N/A,#N/A,FALSE,"Cover";#N/A,#N/A,FALSE,"Index 1";#N/A,#N/A,FALSE,"Index 2";#N/A,#N/A,FALSE,"Blank";#N/A,#N/A,FALSE,"1";#N/A,#N/A,FALSE,"2";#N/A,#N/A,FALSE,"3";#N/A,#N/A,FALSE,"4";#N/A,#N/A,FALSE,"5";#N/A,#N/A,FALSE,"6";#N/A,#N/A,FALSE,"7";#N/A,#N/A,FALSE,"8";#N/A,#N/A,FALSE,"9";#N/A,#N/A,FALSE,"10";#N/A,#N/A,FALSE,"11";#N/A,#N/A,FALSE,"12";#N/A,#N/A,FALSE,"13";#N/A,#N/A,FALSE,"14";#N/A,#N/A,FALSE,"15";#N/A,#N/A,FALSE,"16";#N/A,#N/A,FALSE,"17";#N/A,#N/A,FALSE,"18";#N/A,#N/A,FALSE,"19";#N/A,#N/A,FALSE,"20";#N/A,#N/A,FALSE,"21";#N/A,#N/A,FALSE,"22";#N/A,#N/A,FALSE,"23";#N/A,#N/A,FALSE,"24";#N/A,#N/A,FALSE,"25";#N/A,#N/A,FALSE,"26";#N/A,#N/A,FALSE,"27";#N/A,#N/A,FALSE,"28";#N/A,#N/A,FALSE,"29";#N/A,#N/A,FALSE,"30";#N/A,#N/A,FALSE,"31";#N/A,#N/A,FALSE,"32";#N/A,#N/A,FALSE,"33";#N/A,#N/A,FALSE,"34";#N/A,#N/A,FALSE,"35";#N/A,#N/A,FALSE,"36";#N/A,#N/A,FALSE,"37";#N/A,#N/A,FALSE,"38";#N/A,#N/A,FALSE,"39";#N/A,#N/A,FALSE,"40";#N/A,#N/A,FALSE,"41";#N/A,#N/A,FALSE,"42";#N/A,#N/A,FALSE,"43";#N/A,#N/A,FALSE,"44";#N/A,#N/A,FALSE,"45";#N/A,#N/A,FALSE,"46";#N/A,#N/A,FALSE,"47";#N/A,#N/A,FALSE,"48";#N/A,#N/A,FALSE,"49";#N/A,#N/A,FALSE,"50";#N/A,#N/A,FALSE,"51";#N/A,#N/A,FALSE,"52";#N/A,#N/A,FALSE,"53";#N/A,#N/A,FALSE,"54";#N/A,#N/A,FALSE,"55";#N/A,#N/A,FALSE,"55A";#N/A,#N/A,FALSE,"56";#N/A,#N/A,FALSE,"57";#N/A,#N/A,FALSE,"57A";#N/A,#N/A,FALSE,"58";#N/A,#N/A,FALSE,"59";#N/A,#N/A,FALSE,"60";#N/A,#N/A,FALSE,"60A";#N/A,#N/A,FALSE,"61";#N/A,#N/A,FALSE,"62";#N/A,#N/A,FALSE,"63";#N/A,#N/A,FALSE,"63A";#N/A,#N/A,FALSE,"64";#N/A,#N/A,FALSE,"65";#N/A,#N/A,FALSE,"66"}</definedName>
    <definedName name="wrn.Penn._.PSC._.part._.2." localSheetId="1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8"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9"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7"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0"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4"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8"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3"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7"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29"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1"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localSheetId="31"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enn._.PSC._.part._.2." hidden="1">{#N/A,#N/A,FALSE,"67";#N/A,#N/A,FALSE,"68";#N/A,#N/A,FALSE,"68A";#N/A,#N/A,FALSE,"69";#N/A,#N/A,FALSE,"70";#N/A,#N/A,FALSE,"71";#N/A,#N/A,FALSE,"72";#N/A,#N/A,FALSE,"73";#N/A,#N/A,FALSE,"74";#N/A,#N/A,FALSE,"75";#N/A,#N/A,FALSE,"76";#N/A,#N/A,FALSE,"77";#N/A,#N/A,FALSE,"78";#N/A,#N/A,FALSE,"79";#N/A,#N/A,FALSE,"80";#N/A,#N/A,FALSE,"81";#N/A,#N/A,FALSE,"82";#N/A,#N/A,FALSE,"83";#N/A,#N/A,FALSE,"84";#N/A,#N/A,FALSE,"85";#N/A,#N/A,FALSE,"86";#N/A,#N/A,FALSE,"87";#N/A,#N/A,FALSE,"88";#N/A,#N/A,FALSE,"89";#N/A,#N/A,FALSE,"90";#N/A,#N/A,FALSE,"91";#N/A,#N/A,FALSE,"92";#N/A,#N/A,FALSE,"93";#N/A,#N/A,FALSE,"94.1a";#N/A,#N/A,FALSE,"94.1b";#N/A,#N/A,FALSE,"94.2a";#N/A,#N/A,FALSE,"94.2b";#N/A,#N/A,FALSE,"94.3a";#N/A,#N/A,FALSE,"94.3b";#N/A,#N/A,FALSE,"95";#N/A,#N/A,FALSE,"96";#N/A,#N/A,FALSE,"97";#N/A,#N/A,FALSE,"98";#N/A,#N/A,FALSE,"99";#N/A,#N/A,FALSE,"100";#N/A,#N/A,FALSE,"101";#N/A,#N/A,FALSE,"102";#N/A,#N/A,FALSE,"103";#N/A,#N/A,FALSE,"104";#N/A,#N/A,FALSE,"105";#N/A,#N/A,FALSE,"106";#N/A,#N/A,FALSE,"107";#N/A,#N/A,FALSE,"108";#N/A,#N/A,FALSE,"109";#N/A,#N/A,FALSE,"110";#N/A,#N/A,FALSE,"111";#N/A,#N/A,FALSE,"112";#N/A,#N/A,FALSE,"113";#N/A,#N/A,FALSE,"SignPage"}</definedName>
    <definedName name="wrn.pip." localSheetId="12" hidden="1">{"Aar",#N/A,FALSE,"Divisioner";"Kvartaler",#N/A,FALSE,"Divisioner";"Aggregering",#N/A,FALSE,"Divisioner";"Aar",#N/A,FALSE,"Norge div. (gl)";"Kvartal",#N/A,FALSE,"Norge div. (gl)";"Samling",#N/A,FALSE,"Norge div. (gl)"}</definedName>
    <definedName name="wrn.pip." localSheetId="18" hidden="1">{"Aar",#N/A,FALSE,"Divisioner";"Kvartaler",#N/A,FALSE,"Divisioner";"Aggregering",#N/A,FALSE,"Divisioner";"Aar",#N/A,FALSE,"Norge div. (gl)";"Kvartal",#N/A,FALSE,"Norge div. (gl)";"Samling",#N/A,FALSE,"Norge div. (gl)"}</definedName>
    <definedName name="wrn.pip." localSheetId="19" hidden="1">{"Aar",#N/A,FALSE,"Divisioner";"Kvartaler",#N/A,FALSE,"Divisioner";"Aggregering",#N/A,FALSE,"Divisioner";"Aar",#N/A,FALSE,"Norge div. (gl)";"Kvartal",#N/A,FALSE,"Norge div. (gl)";"Samling",#N/A,FALSE,"Norge div. (gl)"}</definedName>
    <definedName name="wrn.pip." localSheetId="17" hidden="1">{"Aar",#N/A,FALSE,"Divisioner";"Kvartaler",#N/A,FALSE,"Divisioner";"Aggregering",#N/A,FALSE,"Divisioner";"Aar",#N/A,FALSE,"Norge div. (gl)";"Kvartal",#N/A,FALSE,"Norge div. (gl)";"Samling",#N/A,FALSE,"Norge div. (gl)"}</definedName>
    <definedName name="wrn.pip." localSheetId="22" hidden="1">{"Aar",#N/A,FALSE,"Divisioner";"Kvartaler",#N/A,FALSE,"Divisioner";"Aggregering",#N/A,FALSE,"Divisioner";"Aar",#N/A,FALSE,"Norge div. (gl)";"Kvartal",#N/A,FALSE,"Norge div. (gl)";"Samling",#N/A,FALSE,"Norge div. (gl)"}</definedName>
    <definedName name="wrn.pip." localSheetId="10" hidden="1">{"Aar",#N/A,FALSE,"Divisioner";"Kvartaler",#N/A,FALSE,"Divisioner";"Aggregering",#N/A,FALSE,"Divisioner";"Aar",#N/A,FALSE,"Norge div. (gl)";"Kvartal",#N/A,FALSE,"Norge div. (gl)";"Samling",#N/A,FALSE,"Norge div. (gl)"}</definedName>
    <definedName name="wrn.pip." localSheetId="30" hidden="1">{"Aar",#N/A,FALSE,"Divisioner";"Kvartaler",#N/A,FALSE,"Divisioner";"Aggregering",#N/A,FALSE,"Divisioner";"Aar",#N/A,FALSE,"Norge div. (gl)";"Kvartal",#N/A,FALSE,"Norge div. (gl)";"Samling",#N/A,FALSE,"Norge div. (gl)"}</definedName>
    <definedName name="wrn.pip." localSheetId="0" hidden="1">{"Aar",#N/A,FALSE,"Divisioner";"Kvartaler",#N/A,FALSE,"Divisioner";"Aggregering",#N/A,FALSE,"Divisioner";"Aar",#N/A,FALSE,"Norge div. (gl)";"Kvartal",#N/A,FALSE,"Norge div. (gl)";"Samling",#N/A,FALSE,"Norge div. (gl)"}</definedName>
    <definedName name="wrn.pip." localSheetId="3" hidden="1">{"Aar",#N/A,FALSE,"Divisioner";"Kvartaler",#N/A,FALSE,"Divisioner";"Aggregering",#N/A,FALSE,"Divisioner";"Aar",#N/A,FALSE,"Norge div. (gl)";"Kvartal",#N/A,FALSE,"Norge div. (gl)";"Samling",#N/A,FALSE,"Norge div. (gl)"}</definedName>
    <definedName name="wrn.pip." localSheetId="4" hidden="1">{"Aar",#N/A,FALSE,"Divisioner";"Kvartaler",#N/A,FALSE,"Divisioner";"Aggregering",#N/A,FALSE,"Divisioner";"Aar",#N/A,FALSE,"Norge div. (gl)";"Kvartal",#N/A,FALSE,"Norge div. (gl)";"Samling",#N/A,FALSE,"Norge div. (gl)"}</definedName>
    <definedName name="wrn.pip." localSheetId="28" hidden="1">{"Aar",#N/A,FALSE,"Divisioner";"Kvartaler",#N/A,FALSE,"Divisioner";"Aggregering",#N/A,FALSE,"Divisioner";"Aar",#N/A,FALSE,"Norge div. (gl)";"Kvartal",#N/A,FALSE,"Norge div. (gl)";"Samling",#N/A,FALSE,"Norge div. (gl)"}</definedName>
    <definedName name="wrn.pip." localSheetId="33" hidden="1">{"Aar",#N/A,FALSE,"Divisioner";"Kvartaler",#N/A,FALSE,"Divisioner";"Aggregering",#N/A,FALSE,"Divisioner";"Aar",#N/A,FALSE,"Norge div. (gl)";"Kvartal",#N/A,FALSE,"Norge div. (gl)";"Samling",#N/A,FALSE,"Norge div. (gl)"}</definedName>
    <definedName name="wrn.pip." localSheetId="32" hidden="1">{"Aar",#N/A,FALSE,"Divisioner";"Kvartaler",#N/A,FALSE,"Divisioner";"Aggregering",#N/A,FALSE,"Divisioner";"Aar",#N/A,FALSE,"Norge div. (gl)";"Kvartal",#N/A,FALSE,"Norge div. (gl)";"Samling",#N/A,FALSE,"Norge div. (gl)"}</definedName>
    <definedName name="wrn.pip." localSheetId="7" hidden="1">{"Aar",#N/A,FALSE,"Divisioner";"Kvartaler",#N/A,FALSE,"Divisioner";"Aggregering",#N/A,FALSE,"Divisioner";"Aar",#N/A,FALSE,"Norge div. (gl)";"Kvartal",#N/A,FALSE,"Norge div. (gl)";"Samling",#N/A,FALSE,"Norge div. (gl)"}</definedName>
    <definedName name="wrn.pip." localSheetId="29" hidden="1">{"Aar",#N/A,FALSE,"Divisioner";"Kvartaler",#N/A,FALSE,"Divisioner";"Aggregering",#N/A,FALSE,"Divisioner";"Aar",#N/A,FALSE,"Norge div. (gl)";"Kvartal",#N/A,FALSE,"Norge div. (gl)";"Samling",#N/A,FALSE,"Norge div. (gl)"}</definedName>
    <definedName name="wrn.pip." localSheetId="1" hidden="1">{"Aar",#N/A,FALSE,"Divisioner";"Kvartaler",#N/A,FALSE,"Divisioner";"Aggregering",#N/A,FALSE,"Divisioner";"Aar",#N/A,FALSE,"Norge div. (gl)";"Kvartal",#N/A,FALSE,"Norge div. (gl)";"Samling",#N/A,FALSE,"Norge div. (gl)"}</definedName>
    <definedName name="wrn.pip." localSheetId="31" hidden="1">{"Aar",#N/A,FALSE,"Divisioner";"Kvartaler",#N/A,FALSE,"Divisioner";"Aggregering",#N/A,FALSE,"Divisioner";"Aar",#N/A,FALSE,"Norge div. (gl)";"Kvartal",#N/A,FALSE,"Norge div. (gl)";"Samling",#N/A,FALSE,"Norge div. (gl)"}</definedName>
    <definedName name="wrn.pip." hidden="1">{"Aar",#N/A,FALSE,"Divisioner";"Kvartaler",#N/A,FALSE,"Divisioner";"Aggregering",#N/A,FALSE,"Divisioner";"Aar",#N/A,FALSE,"Norge div. (gl)";"Kvartal",#N/A,FALSE,"Norge div. (gl)";"Samling",#N/A,FALSE,"Norge div. (gl)"}</definedName>
    <definedName name="wrn.PL_cont_GermanGAAP2000_2009." localSheetId="12" hidden="1">{"PLGGAAP3",#N/A,FALSE,"P&amp;L G GAAP"}</definedName>
    <definedName name="wrn.PL_cont_GermanGAAP2000_2009." localSheetId="18" hidden="1">{"PLGGAAP3",#N/A,FALSE,"P&amp;L G GAAP"}</definedName>
    <definedName name="wrn.PL_cont_GermanGAAP2000_2009." localSheetId="19" hidden="1">{"PLGGAAP3",#N/A,FALSE,"P&amp;L G GAAP"}</definedName>
    <definedName name="wrn.PL_cont_GermanGAAP2000_2009." localSheetId="17" hidden="1">{"PLGGAAP3",#N/A,FALSE,"P&amp;L G GAAP"}</definedName>
    <definedName name="wrn.PL_cont_GermanGAAP2000_2009." localSheetId="22" hidden="1">{"PLGGAAP3",#N/A,FALSE,"P&amp;L G GAAP"}</definedName>
    <definedName name="wrn.PL_cont_GermanGAAP2000_2009." localSheetId="10" hidden="1">{"PLGGAAP3",#N/A,FALSE,"P&amp;L G GAAP"}</definedName>
    <definedName name="wrn.PL_cont_GermanGAAP2000_2009." localSheetId="30" hidden="1">{"PLGGAAP3",#N/A,FALSE,"P&amp;L G GAAP"}</definedName>
    <definedName name="wrn.PL_cont_GermanGAAP2000_2009." localSheetId="0" hidden="1">{"PLGGAAP3",#N/A,FALSE,"P&amp;L G GAAP"}</definedName>
    <definedName name="wrn.PL_cont_GermanGAAP2000_2009." localSheetId="3" hidden="1">{"PLGGAAP3",#N/A,FALSE,"P&amp;L G GAAP"}</definedName>
    <definedName name="wrn.PL_cont_GermanGAAP2000_2009." localSheetId="4" hidden="1">{"PLGGAAP3",#N/A,FALSE,"P&amp;L G GAAP"}</definedName>
    <definedName name="wrn.PL_cont_GermanGAAP2000_2009." localSheetId="28" hidden="1">{"PLGGAAP3",#N/A,FALSE,"P&amp;L G GAAP"}</definedName>
    <definedName name="wrn.PL_cont_GermanGAAP2000_2009." localSheetId="33" hidden="1">{"PLGGAAP3",#N/A,FALSE,"P&amp;L G GAAP"}</definedName>
    <definedName name="wrn.PL_cont_GermanGAAP2000_2009." localSheetId="32" hidden="1">{"PLGGAAP3",#N/A,FALSE,"P&amp;L G GAAP"}</definedName>
    <definedName name="wrn.PL_cont_GermanGAAP2000_2009." localSheetId="7" hidden="1">{"PLGGAAP3",#N/A,FALSE,"P&amp;L G GAAP"}</definedName>
    <definedName name="wrn.PL_cont_GermanGAAP2000_2009." localSheetId="29" hidden="1">{"PLGGAAP3",#N/A,FALSE,"P&amp;L G GAAP"}</definedName>
    <definedName name="wrn.PL_cont_GermanGAAP2000_2009." localSheetId="1" hidden="1">{"PLGGAAP3",#N/A,FALSE,"P&amp;L G GAAP"}</definedName>
    <definedName name="wrn.PL_cont_GermanGAAP2000_2009." localSheetId="31" hidden="1">{"PLGGAAP3",#N/A,FALSE,"P&amp;L G GAAP"}</definedName>
    <definedName name="wrn.PL_cont_GermanGAAP2000_2009." hidden="1">{"PLGGAAP3",#N/A,FALSE,"P&amp;L G GAAP"}</definedName>
    <definedName name="wrn.PL_cont_GermanGAAP2010_2019." localSheetId="12" hidden="1">{"PLGGAAP4",#N/A,FALSE,"P&amp;L G GAAP"}</definedName>
    <definedName name="wrn.PL_cont_GermanGAAP2010_2019." localSheetId="18" hidden="1">{"PLGGAAP4",#N/A,FALSE,"P&amp;L G GAAP"}</definedName>
    <definedName name="wrn.PL_cont_GermanGAAP2010_2019." localSheetId="19" hidden="1">{"PLGGAAP4",#N/A,FALSE,"P&amp;L G GAAP"}</definedName>
    <definedName name="wrn.PL_cont_GermanGAAP2010_2019." localSheetId="17" hidden="1">{"PLGGAAP4",#N/A,FALSE,"P&amp;L G GAAP"}</definedName>
    <definedName name="wrn.PL_cont_GermanGAAP2010_2019." localSheetId="22" hidden="1">{"PLGGAAP4",#N/A,FALSE,"P&amp;L G GAAP"}</definedName>
    <definedName name="wrn.PL_cont_GermanGAAP2010_2019." localSheetId="10" hidden="1">{"PLGGAAP4",#N/A,FALSE,"P&amp;L G GAAP"}</definedName>
    <definedName name="wrn.PL_cont_GermanGAAP2010_2019." localSheetId="30" hidden="1">{"PLGGAAP4",#N/A,FALSE,"P&amp;L G GAAP"}</definedName>
    <definedName name="wrn.PL_cont_GermanGAAP2010_2019." localSheetId="0" hidden="1">{"PLGGAAP4",#N/A,FALSE,"P&amp;L G GAAP"}</definedName>
    <definedName name="wrn.PL_cont_GermanGAAP2010_2019." localSheetId="3" hidden="1">{"PLGGAAP4",#N/A,FALSE,"P&amp;L G GAAP"}</definedName>
    <definedName name="wrn.PL_cont_GermanGAAP2010_2019." localSheetId="4" hidden="1">{"PLGGAAP4",#N/A,FALSE,"P&amp;L G GAAP"}</definedName>
    <definedName name="wrn.PL_cont_GermanGAAP2010_2019." localSheetId="28" hidden="1">{"PLGGAAP4",#N/A,FALSE,"P&amp;L G GAAP"}</definedName>
    <definedName name="wrn.PL_cont_GermanGAAP2010_2019." localSheetId="33" hidden="1">{"PLGGAAP4",#N/A,FALSE,"P&amp;L G GAAP"}</definedName>
    <definedName name="wrn.PL_cont_GermanGAAP2010_2019." localSheetId="32" hidden="1">{"PLGGAAP4",#N/A,FALSE,"P&amp;L G GAAP"}</definedName>
    <definedName name="wrn.PL_cont_GermanGAAP2010_2019." localSheetId="7" hidden="1">{"PLGGAAP4",#N/A,FALSE,"P&amp;L G GAAP"}</definedName>
    <definedName name="wrn.PL_cont_GermanGAAP2010_2019." localSheetId="29" hidden="1">{"PLGGAAP4",#N/A,FALSE,"P&amp;L G GAAP"}</definedName>
    <definedName name="wrn.PL_cont_GermanGAAP2010_2019." localSheetId="1" hidden="1">{"PLGGAAP4",#N/A,FALSE,"P&amp;L G GAAP"}</definedName>
    <definedName name="wrn.PL_cont_GermanGAAP2010_2019." localSheetId="31" hidden="1">{"PLGGAAP4",#N/A,FALSE,"P&amp;L G GAAP"}</definedName>
    <definedName name="wrn.PL_cont_GermanGAAP2010_2019." hidden="1">{"PLGGAAP4",#N/A,FALSE,"P&amp;L G GAAP"}</definedName>
    <definedName name="wrn.PL_cont_USGAAP2000_2009." localSheetId="12" hidden="1">{"PLUSGAAP3",#N/A,FALSE,"P&amp;L US GAAP"}</definedName>
    <definedName name="wrn.PL_cont_USGAAP2000_2009." localSheetId="18" hidden="1">{"PLUSGAAP3",#N/A,FALSE,"P&amp;L US GAAP"}</definedName>
    <definedName name="wrn.PL_cont_USGAAP2000_2009." localSheetId="19" hidden="1">{"PLUSGAAP3",#N/A,FALSE,"P&amp;L US GAAP"}</definedName>
    <definedName name="wrn.PL_cont_USGAAP2000_2009." localSheetId="17" hidden="1">{"PLUSGAAP3",#N/A,FALSE,"P&amp;L US GAAP"}</definedName>
    <definedName name="wrn.PL_cont_USGAAP2000_2009." localSheetId="22" hidden="1">{"PLUSGAAP3",#N/A,FALSE,"P&amp;L US GAAP"}</definedName>
    <definedName name="wrn.PL_cont_USGAAP2000_2009." localSheetId="10" hidden="1">{"PLUSGAAP3",#N/A,FALSE,"P&amp;L US GAAP"}</definedName>
    <definedName name="wrn.PL_cont_USGAAP2000_2009." localSheetId="30" hidden="1">{"PLUSGAAP3",#N/A,FALSE,"P&amp;L US GAAP"}</definedName>
    <definedName name="wrn.PL_cont_USGAAP2000_2009." localSheetId="0" hidden="1">{"PLUSGAAP3",#N/A,FALSE,"P&amp;L US GAAP"}</definedName>
    <definedName name="wrn.PL_cont_USGAAP2000_2009." localSheetId="3" hidden="1">{"PLUSGAAP3",#N/A,FALSE,"P&amp;L US GAAP"}</definedName>
    <definedName name="wrn.PL_cont_USGAAP2000_2009." localSheetId="4" hidden="1">{"PLUSGAAP3",#N/A,FALSE,"P&amp;L US GAAP"}</definedName>
    <definedName name="wrn.PL_cont_USGAAP2000_2009." localSheetId="28" hidden="1">{"PLUSGAAP3",#N/A,FALSE,"P&amp;L US GAAP"}</definedName>
    <definedName name="wrn.PL_cont_USGAAP2000_2009." localSheetId="33" hidden="1">{"PLUSGAAP3",#N/A,FALSE,"P&amp;L US GAAP"}</definedName>
    <definedName name="wrn.PL_cont_USGAAP2000_2009." localSheetId="32" hidden="1">{"PLUSGAAP3",#N/A,FALSE,"P&amp;L US GAAP"}</definedName>
    <definedName name="wrn.PL_cont_USGAAP2000_2009." localSheetId="7" hidden="1">{"PLUSGAAP3",#N/A,FALSE,"P&amp;L US GAAP"}</definedName>
    <definedName name="wrn.PL_cont_USGAAP2000_2009." localSheetId="29" hidden="1">{"PLUSGAAP3",#N/A,FALSE,"P&amp;L US GAAP"}</definedName>
    <definedName name="wrn.PL_cont_USGAAP2000_2009." localSheetId="1" hidden="1">{"PLUSGAAP3",#N/A,FALSE,"P&amp;L US GAAP"}</definedName>
    <definedName name="wrn.PL_cont_USGAAP2000_2009." localSheetId="31" hidden="1">{"PLUSGAAP3",#N/A,FALSE,"P&amp;L US GAAP"}</definedName>
    <definedName name="wrn.PL_cont_USGAAP2000_2009." hidden="1">{"PLUSGAAP3",#N/A,FALSE,"P&amp;L US GAAP"}</definedName>
    <definedName name="wrn.PL_cont_USGAAP2010_2019." localSheetId="12" hidden="1">{"PLUSGAAP4",#N/A,FALSE,"P&amp;L US GAAP"}</definedName>
    <definedName name="wrn.PL_cont_USGAAP2010_2019." localSheetId="18" hidden="1">{"PLUSGAAP4",#N/A,FALSE,"P&amp;L US GAAP"}</definedName>
    <definedName name="wrn.PL_cont_USGAAP2010_2019." localSheetId="19" hidden="1">{"PLUSGAAP4",#N/A,FALSE,"P&amp;L US GAAP"}</definedName>
    <definedName name="wrn.PL_cont_USGAAP2010_2019." localSheetId="17" hidden="1">{"PLUSGAAP4",#N/A,FALSE,"P&amp;L US GAAP"}</definedName>
    <definedName name="wrn.PL_cont_USGAAP2010_2019." localSheetId="22" hidden="1">{"PLUSGAAP4",#N/A,FALSE,"P&amp;L US GAAP"}</definedName>
    <definedName name="wrn.PL_cont_USGAAP2010_2019." localSheetId="10" hidden="1">{"PLUSGAAP4",#N/A,FALSE,"P&amp;L US GAAP"}</definedName>
    <definedName name="wrn.PL_cont_USGAAP2010_2019." localSheetId="30" hidden="1">{"PLUSGAAP4",#N/A,FALSE,"P&amp;L US GAAP"}</definedName>
    <definedName name="wrn.PL_cont_USGAAP2010_2019." localSheetId="0" hidden="1">{"PLUSGAAP4",#N/A,FALSE,"P&amp;L US GAAP"}</definedName>
    <definedName name="wrn.PL_cont_USGAAP2010_2019." localSheetId="3" hidden="1">{"PLUSGAAP4",#N/A,FALSE,"P&amp;L US GAAP"}</definedName>
    <definedName name="wrn.PL_cont_USGAAP2010_2019." localSheetId="4" hidden="1">{"PLUSGAAP4",#N/A,FALSE,"P&amp;L US GAAP"}</definedName>
    <definedName name="wrn.PL_cont_USGAAP2010_2019." localSheetId="28" hidden="1">{"PLUSGAAP4",#N/A,FALSE,"P&amp;L US GAAP"}</definedName>
    <definedName name="wrn.PL_cont_USGAAP2010_2019." localSheetId="33" hidden="1">{"PLUSGAAP4",#N/A,FALSE,"P&amp;L US GAAP"}</definedName>
    <definedName name="wrn.PL_cont_USGAAP2010_2019." localSheetId="32" hidden="1">{"PLUSGAAP4",#N/A,FALSE,"P&amp;L US GAAP"}</definedName>
    <definedName name="wrn.PL_cont_USGAAP2010_2019." localSheetId="7" hidden="1">{"PLUSGAAP4",#N/A,FALSE,"P&amp;L US GAAP"}</definedName>
    <definedName name="wrn.PL_cont_USGAAP2010_2019." localSheetId="29" hidden="1">{"PLUSGAAP4",#N/A,FALSE,"P&amp;L US GAAP"}</definedName>
    <definedName name="wrn.PL_cont_USGAAP2010_2019." localSheetId="1" hidden="1">{"PLUSGAAP4",#N/A,FALSE,"P&amp;L US GAAP"}</definedName>
    <definedName name="wrn.PL_cont_USGAAP2010_2019." localSheetId="31" hidden="1">{"PLUSGAAP4",#N/A,FALSE,"P&amp;L US GAAP"}</definedName>
    <definedName name="wrn.PL_cont_USGAAP2010_2019." hidden="1">{"PLUSGAAP4",#N/A,FALSE,"P&amp;L US GAAP"}</definedName>
    <definedName name="wrn.PLGermanGAAP2000_2009." localSheetId="12" hidden="1">{"PLGGAAP1",#N/A,FALSE,"P&amp;L G GAAP"}</definedName>
    <definedName name="wrn.PLGermanGAAP2000_2009." localSheetId="18" hidden="1">{"PLGGAAP1",#N/A,FALSE,"P&amp;L G GAAP"}</definedName>
    <definedName name="wrn.PLGermanGAAP2000_2009." localSheetId="19" hidden="1">{"PLGGAAP1",#N/A,FALSE,"P&amp;L G GAAP"}</definedName>
    <definedName name="wrn.PLGermanGAAP2000_2009." localSheetId="17" hidden="1">{"PLGGAAP1",#N/A,FALSE,"P&amp;L G GAAP"}</definedName>
    <definedName name="wrn.PLGermanGAAP2000_2009." localSheetId="22" hidden="1">{"PLGGAAP1",#N/A,FALSE,"P&amp;L G GAAP"}</definedName>
    <definedName name="wrn.PLGermanGAAP2000_2009." localSheetId="10" hidden="1">{"PLGGAAP1",#N/A,FALSE,"P&amp;L G GAAP"}</definedName>
    <definedName name="wrn.PLGermanGAAP2000_2009." localSheetId="30" hidden="1">{"PLGGAAP1",#N/A,FALSE,"P&amp;L G GAAP"}</definedName>
    <definedName name="wrn.PLGermanGAAP2000_2009." localSheetId="0" hidden="1">{"PLGGAAP1",#N/A,FALSE,"P&amp;L G GAAP"}</definedName>
    <definedName name="wrn.PLGermanGAAP2000_2009." localSheetId="3" hidden="1">{"PLGGAAP1",#N/A,FALSE,"P&amp;L G GAAP"}</definedName>
    <definedName name="wrn.PLGermanGAAP2000_2009." localSheetId="4" hidden="1">{"PLGGAAP1",#N/A,FALSE,"P&amp;L G GAAP"}</definedName>
    <definedName name="wrn.PLGermanGAAP2000_2009." localSheetId="28" hidden="1">{"PLGGAAP1",#N/A,FALSE,"P&amp;L G GAAP"}</definedName>
    <definedName name="wrn.PLGermanGAAP2000_2009." localSheetId="33" hidden="1">{"PLGGAAP1",#N/A,FALSE,"P&amp;L G GAAP"}</definedName>
    <definedName name="wrn.PLGermanGAAP2000_2009." localSheetId="32" hidden="1">{"PLGGAAP1",#N/A,FALSE,"P&amp;L G GAAP"}</definedName>
    <definedName name="wrn.PLGermanGAAP2000_2009." localSheetId="7" hidden="1">{"PLGGAAP1",#N/A,FALSE,"P&amp;L G GAAP"}</definedName>
    <definedName name="wrn.PLGermanGAAP2000_2009." localSheetId="29" hidden="1">{"PLGGAAP1",#N/A,FALSE,"P&amp;L G GAAP"}</definedName>
    <definedName name="wrn.PLGermanGAAP2000_2009." localSheetId="1" hidden="1">{"PLGGAAP1",#N/A,FALSE,"P&amp;L G GAAP"}</definedName>
    <definedName name="wrn.PLGermanGAAP2000_2009." localSheetId="31" hidden="1">{"PLGGAAP1",#N/A,FALSE,"P&amp;L G GAAP"}</definedName>
    <definedName name="wrn.PLGermanGAAP2000_2009." hidden="1">{"PLGGAAP1",#N/A,FALSE,"P&amp;L G GAAP"}</definedName>
    <definedName name="wrn.PLGermanGAAP2010_2019." localSheetId="12" hidden="1">{"PLGGAAP2",#N/A,FALSE,"P&amp;L G GAAP"}</definedName>
    <definedName name="wrn.PLGermanGAAP2010_2019." localSheetId="18" hidden="1">{"PLGGAAP2",#N/A,FALSE,"P&amp;L G GAAP"}</definedName>
    <definedName name="wrn.PLGermanGAAP2010_2019." localSheetId="19" hidden="1">{"PLGGAAP2",#N/A,FALSE,"P&amp;L G GAAP"}</definedName>
    <definedName name="wrn.PLGermanGAAP2010_2019." localSheetId="17" hidden="1">{"PLGGAAP2",#N/A,FALSE,"P&amp;L G GAAP"}</definedName>
    <definedName name="wrn.PLGermanGAAP2010_2019." localSheetId="22" hidden="1">{"PLGGAAP2",#N/A,FALSE,"P&amp;L G GAAP"}</definedName>
    <definedName name="wrn.PLGermanGAAP2010_2019." localSheetId="10" hidden="1">{"PLGGAAP2",#N/A,FALSE,"P&amp;L G GAAP"}</definedName>
    <definedName name="wrn.PLGermanGAAP2010_2019." localSheetId="30" hidden="1">{"PLGGAAP2",#N/A,FALSE,"P&amp;L G GAAP"}</definedName>
    <definedName name="wrn.PLGermanGAAP2010_2019." localSheetId="0" hidden="1">{"PLGGAAP2",#N/A,FALSE,"P&amp;L G GAAP"}</definedName>
    <definedName name="wrn.PLGermanGAAP2010_2019." localSheetId="3" hidden="1">{"PLGGAAP2",#N/A,FALSE,"P&amp;L G GAAP"}</definedName>
    <definedName name="wrn.PLGermanGAAP2010_2019." localSheetId="4" hidden="1">{"PLGGAAP2",#N/A,FALSE,"P&amp;L G GAAP"}</definedName>
    <definedName name="wrn.PLGermanGAAP2010_2019." localSheetId="28" hidden="1">{"PLGGAAP2",#N/A,FALSE,"P&amp;L G GAAP"}</definedName>
    <definedName name="wrn.PLGermanGAAP2010_2019." localSheetId="33" hidden="1">{"PLGGAAP2",#N/A,FALSE,"P&amp;L G GAAP"}</definedName>
    <definedName name="wrn.PLGermanGAAP2010_2019." localSheetId="32" hidden="1">{"PLGGAAP2",#N/A,FALSE,"P&amp;L G GAAP"}</definedName>
    <definedName name="wrn.PLGermanGAAP2010_2019." localSheetId="7" hidden="1">{"PLGGAAP2",#N/A,FALSE,"P&amp;L G GAAP"}</definedName>
    <definedName name="wrn.PLGermanGAAP2010_2019." localSheetId="29" hidden="1">{"PLGGAAP2",#N/A,FALSE,"P&amp;L G GAAP"}</definedName>
    <definedName name="wrn.PLGermanGAAP2010_2019." localSheetId="1" hidden="1">{"PLGGAAP2",#N/A,FALSE,"P&amp;L G GAAP"}</definedName>
    <definedName name="wrn.PLGermanGAAP2010_2019." localSheetId="31" hidden="1">{"PLGGAAP2",#N/A,FALSE,"P&amp;L G GAAP"}</definedName>
    <definedName name="wrn.PLGermanGAAP2010_2019." hidden="1">{"PLGGAAP2",#N/A,FALSE,"P&amp;L G GAAP"}</definedName>
    <definedName name="wrn.PLUSGAAP2000_2009." localSheetId="12" hidden="1">{"PLUSGAAP1",#N/A,FALSE,"P&amp;L US GAAP"}</definedName>
    <definedName name="wrn.PLUSGAAP2000_2009." localSheetId="18" hidden="1">{"PLUSGAAP1",#N/A,FALSE,"P&amp;L US GAAP"}</definedName>
    <definedName name="wrn.PLUSGAAP2000_2009." localSheetId="19" hidden="1">{"PLUSGAAP1",#N/A,FALSE,"P&amp;L US GAAP"}</definedName>
    <definedName name="wrn.PLUSGAAP2000_2009." localSheetId="17" hidden="1">{"PLUSGAAP1",#N/A,FALSE,"P&amp;L US GAAP"}</definedName>
    <definedName name="wrn.PLUSGAAP2000_2009." localSheetId="22" hidden="1">{"PLUSGAAP1",#N/A,FALSE,"P&amp;L US GAAP"}</definedName>
    <definedName name="wrn.PLUSGAAP2000_2009." localSheetId="10" hidden="1">{"PLUSGAAP1",#N/A,FALSE,"P&amp;L US GAAP"}</definedName>
    <definedName name="wrn.PLUSGAAP2000_2009." localSheetId="30" hidden="1">{"PLUSGAAP1",#N/A,FALSE,"P&amp;L US GAAP"}</definedName>
    <definedName name="wrn.PLUSGAAP2000_2009." localSheetId="0" hidden="1">{"PLUSGAAP1",#N/A,FALSE,"P&amp;L US GAAP"}</definedName>
    <definedName name="wrn.PLUSGAAP2000_2009." localSheetId="3" hidden="1">{"PLUSGAAP1",#N/A,FALSE,"P&amp;L US GAAP"}</definedName>
    <definedName name="wrn.PLUSGAAP2000_2009." localSheetId="4" hidden="1">{"PLUSGAAP1",#N/A,FALSE,"P&amp;L US GAAP"}</definedName>
    <definedName name="wrn.PLUSGAAP2000_2009." localSheetId="28" hidden="1">{"PLUSGAAP1",#N/A,FALSE,"P&amp;L US GAAP"}</definedName>
    <definedName name="wrn.PLUSGAAP2000_2009." localSheetId="33" hidden="1">{"PLUSGAAP1",#N/A,FALSE,"P&amp;L US GAAP"}</definedName>
    <definedName name="wrn.PLUSGAAP2000_2009." localSheetId="32" hidden="1">{"PLUSGAAP1",#N/A,FALSE,"P&amp;L US GAAP"}</definedName>
    <definedName name="wrn.PLUSGAAP2000_2009." localSheetId="7" hidden="1">{"PLUSGAAP1",#N/A,FALSE,"P&amp;L US GAAP"}</definedName>
    <definedName name="wrn.PLUSGAAP2000_2009." localSheetId="29" hidden="1">{"PLUSGAAP1",#N/A,FALSE,"P&amp;L US GAAP"}</definedName>
    <definedName name="wrn.PLUSGAAP2000_2009." localSheetId="1" hidden="1">{"PLUSGAAP1",#N/A,FALSE,"P&amp;L US GAAP"}</definedName>
    <definedName name="wrn.PLUSGAAP2000_2009." localSheetId="31" hidden="1">{"PLUSGAAP1",#N/A,FALSE,"P&amp;L US GAAP"}</definedName>
    <definedName name="wrn.PLUSGAAP2000_2009." hidden="1">{"PLUSGAAP1",#N/A,FALSE,"P&amp;L US GAAP"}</definedName>
    <definedName name="wrn.PLUSGAAP2010_2019." localSheetId="12" hidden="1">{"PLUSGAAP2",#N/A,FALSE,"P&amp;L US GAAP"}</definedName>
    <definedName name="wrn.PLUSGAAP2010_2019." localSheetId="18" hidden="1">{"PLUSGAAP2",#N/A,FALSE,"P&amp;L US GAAP"}</definedName>
    <definedName name="wrn.PLUSGAAP2010_2019." localSheetId="19" hidden="1">{"PLUSGAAP2",#N/A,FALSE,"P&amp;L US GAAP"}</definedName>
    <definedName name="wrn.PLUSGAAP2010_2019." localSheetId="17" hidden="1">{"PLUSGAAP2",#N/A,FALSE,"P&amp;L US GAAP"}</definedName>
    <definedName name="wrn.PLUSGAAP2010_2019." localSheetId="22" hidden="1">{"PLUSGAAP2",#N/A,FALSE,"P&amp;L US GAAP"}</definedName>
    <definedName name="wrn.PLUSGAAP2010_2019." localSheetId="10" hidden="1">{"PLUSGAAP2",#N/A,FALSE,"P&amp;L US GAAP"}</definedName>
    <definedName name="wrn.PLUSGAAP2010_2019." localSheetId="30" hidden="1">{"PLUSGAAP2",#N/A,FALSE,"P&amp;L US GAAP"}</definedName>
    <definedName name="wrn.PLUSGAAP2010_2019." localSheetId="0" hidden="1">{"PLUSGAAP2",#N/A,FALSE,"P&amp;L US GAAP"}</definedName>
    <definedName name="wrn.PLUSGAAP2010_2019." localSheetId="3" hidden="1">{"PLUSGAAP2",#N/A,FALSE,"P&amp;L US GAAP"}</definedName>
    <definedName name="wrn.PLUSGAAP2010_2019." localSheetId="4" hidden="1">{"PLUSGAAP2",#N/A,FALSE,"P&amp;L US GAAP"}</definedName>
    <definedName name="wrn.PLUSGAAP2010_2019." localSheetId="28" hidden="1">{"PLUSGAAP2",#N/A,FALSE,"P&amp;L US GAAP"}</definedName>
    <definedName name="wrn.PLUSGAAP2010_2019." localSheetId="33" hidden="1">{"PLUSGAAP2",#N/A,FALSE,"P&amp;L US GAAP"}</definedName>
    <definedName name="wrn.PLUSGAAP2010_2019." localSheetId="32" hidden="1">{"PLUSGAAP2",#N/A,FALSE,"P&amp;L US GAAP"}</definedName>
    <definedName name="wrn.PLUSGAAP2010_2019." localSheetId="7" hidden="1">{"PLUSGAAP2",#N/A,FALSE,"P&amp;L US GAAP"}</definedName>
    <definedName name="wrn.PLUSGAAP2010_2019." localSheetId="29" hidden="1">{"PLUSGAAP2",#N/A,FALSE,"P&amp;L US GAAP"}</definedName>
    <definedName name="wrn.PLUSGAAP2010_2019." localSheetId="1" hidden="1">{"PLUSGAAP2",#N/A,FALSE,"P&amp;L US GAAP"}</definedName>
    <definedName name="wrn.PLUSGAAP2010_2019." localSheetId="31" hidden="1">{"PLUSGAAP2",#N/A,FALSE,"P&amp;L US GAAP"}</definedName>
    <definedName name="wrn.PLUSGAAP2010_2019." hidden="1">{"PLUSGAAP2",#N/A,FALSE,"P&amp;L US GAAP"}</definedName>
    <definedName name="wrn.PriceAssump2000_2009." localSheetId="12" hidden="1">{"PriceAssump1",#N/A,FALSE,"PriceAssump"}</definedName>
    <definedName name="wrn.PriceAssump2000_2009." localSheetId="18" hidden="1">{"PriceAssump1",#N/A,FALSE,"PriceAssump"}</definedName>
    <definedName name="wrn.PriceAssump2000_2009." localSheetId="19" hidden="1">{"PriceAssump1",#N/A,FALSE,"PriceAssump"}</definedName>
    <definedName name="wrn.PriceAssump2000_2009." localSheetId="17" hidden="1">{"PriceAssump1",#N/A,FALSE,"PriceAssump"}</definedName>
    <definedName name="wrn.PriceAssump2000_2009." localSheetId="22" hidden="1">{"PriceAssump1",#N/A,FALSE,"PriceAssump"}</definedName>
    <definedName name="wrn.PriceAssump2000_2009." localSheetId="10" hidden="1">{"PriceAssump1",#N/A,FALSE,"PriceAssump"}</definedName>
    <definedName name="wrn.PriceAssump2000_2009." localSheetId="30" hidden="1">{"PriceAssump1",#N/A,FALSE,"PriceAssump"}</definedName>
    <definedName name="wrn.PriceAssump2000_2009." localSheetId="0" hidden="1">{"PriceAssump1",#N/A,FALSE,"PriceAssump"}</definedName>
    <definedName name="wrn.PriceAssump2000_2009." localSheetId="3" hidden="1">{"PriceAssump1",#N/A,FALSE,"PriceAssump"}</definedName>
    <definedName name="wrn.PriceAssump2000_2009." localSheetId="4" hidden="1">{"PriceAssump1",#N/A,FALSE,"PriceAssump"}</definedName>
    <definedName name="wrn.PriceAssump2000_2009." localSheetId="28" hidden="1">{"PriceAssump1",#N/A,FALSE,"PriceAssump"}</definedName>
    <definedName name="wrn.PriceAssump2000_2009." localSheetId="33" hidden="1">{"PriceAssump1",#N/A,FALSE,"PriceAssump"}</definedName>
    <definedName name="wrn.PriceAssump2000_2009." localSheetId="32" hidden="1">{"PriceAssump1",#N/A,FALSE,"PriceAssump"}</definedName>
    <definedName name="wrn.PriceAssump2000_2009." localSheetId="7" hidden="1">{"PriceAssump1",#N/A,FALSE,"PriceAssump"}</definedName>
    <definedName name="wrn.PriceAssump2000_2009." localSheetId="29" hidden="1">{"PriceAssump1",#N/A,FALSE,"PriceAssump"}</definedName>
    <definedName name="wrn.PriceAssump2000_2009." localSheetId="1" hidden="1">{"PriceAssump1",#N/A,FALSE,"PriceAssump"}</definedName>
    <definedName name="wrn.PriceAssump2000_2009." localSheetId="31" hidden="1">{"PriceAssump1",#N/A,FALSE,"PriceAssump"}</definedName>
    <definedName name="wrn.PriceAssump2000_2009." hidden="1">{"PriceAssump1",#N/A,FALSE,"PriceAssump"}</definedName>
    <definedName name="wrn.PriceAssump2010_2019." localSheetId="12" hidden="1">{"PriceAssump2",#N/A,FALSE,"PriceAssump"}</definedName>
    <definedName name="wrn.PriceAssump2010_2019." localSheetId="18" hidden="1">{"PriceAssump2",#N/A,FALSE,"PriceAssump"}</definedName>
    <definedName name="wrn.PriceAssump2010_2019." localSheetId="19" hidden="1">{"PriceAssump2",#N/A,FALSE,"PriceAssump"}</definedName>
    <definedName name="wrn.PriceAssump2010_2019." localSheetId="17" hidden="1">{"PriceAssump2",#N/A,FALSE,"PriceAssump"}</definedName>
    <definedName name="wrn.PriceAssump2010_2019." localSheetId="22" hidden="1">{"PriceAssump2",#N/A,FALSE,"PriceAssump"}</definedName>
    <definedName name="wrn.PriceAssump2010_2019." localSheetId="10" hidden="1">{"PriceAssump2",#N/A,FALSE,"PriceAssump"}</definedName>
    <definedName name="wrn.PriceAssump2010_2019." localSheetId="30" hidden="1">{"PriceAssump2",#N/A,FALSE,"PriceAssump"}</definedName>
    <definedName name="wrn.PriceAssump2010_2019." localSheetId="0" hidden="1">{"PriceAssump2",#N/A,FALSE,"PriceAssump"}</definedName>
    <definedName name="wrn.PriceAssump2010_2019." localSheetId="3" hidden="1">{"PriceAssump2",#N/A,FALSE,"PriceAssump"}</definedName>
    <definedName name="wrn.PriceAssump2010_2019." localSheetId="4" hidden="1">{"PriceAssump2",#N/A,FALSE,"PriceAssump"}</definedName>
    <definedName name="wrn.PriceAssump2010_2019." localSheetId="28" hidden="1">{"PriceAssump2",#N/A,FALSE,"PriceAssump"}</definedName>
    <definedName name="wrn.PriceAssump2010_2019." localSheetId="33" hidden="1">{"PriceAssump2",#N/A,FALSE,"PriceAssump"}</definedName>
    <definedName name="wrn.PriceAssump2010_2019." localSheetId="32" hidden="1">{"PriceAssump2",#N/A,FALSE,"PriceAssump"}</definedName>
    <definedName name="wrn.PriceAssump2010_2019." localSheetId="7" hidden="1">{"PriceAssump2",#N/A,FALSE,"PriceAssump"}</definedName>
    <definedName name="wrn.PriceAssump2010_2019." localSheetId="29" hidden="1">{"PriceAssump2",#N/A,FALSE,"PriceAssump"}</definedName>
    <definedName name="wrn.PriceAssump2010_2019." localSheetId="1" hidden="1">{"PriceAssump2",#N/A,FALSE,"PriceAssump"}</definedName>
    <definedName name="wrn.PriceAssump2010_2019." localSheetId="31" hidden="1">{"PriceAssump2",#N/A,FALSE,"PriceAssump"}</definedName>
    <definedName name="wrn.PriceAssump2010_2019." hidden="1">{"PriceAssump2",#N/A,FALSE,"PriceAssump"}</definedName>
    <definedName name="wrn.PrimeCo." localSheetId="12" hidden="1">{"print 1",#N/A,FALSE,"PrimeCo PCS";"print 2",#N/A,FALSE,"PrimeCo PCS";"valuation",#N/A,FALSE,"PrimeCo PCS"}</definedName>
    <definedName name="wrn.PrimeCo." localSheetId="18" hidden="1">{"print 1",#N/A,FALSE,"PrimeCo PCS";"print 2",#N/A,FALSE,"PrimeCo PCS";"valuation",#N/A,FALSE,"PrimeCo PCS"}</definedName>
    <definedName name="wrn.PrimeCo." localSheetId="19" hidden="1">{"print 1",#N/A,FALSE,"PrimeCo PCS";"print 2",#N/A,FALSE,"PrimeCo PCS";"valuation",#N/A,FALSE,"PrimeCo PCS"}</definedName>
    <definedName name="wrn.PrimeCo." localSheetId="17" hidden="1">{"print 1",#N/A,FALSE,"PrimeCo PCS";"print 2",#N/A,FALSE,"PrimeCo PCS";"valuation",#N/A,FALSE,"PrimeCo PCS"}</definedName>
    <definedName name="wrn.PrimeCo." localSheetId="22" hidden="1">{"print 1",#N/A,FALSE,"PrimeCo PCS";"print 2",#N/A,FALSE,"PrimeCo PCS";"valuation",#N/A,FALSE,"PrimeCo PCS"}</definedName>
    <definedName name="wrn.PrimeCo." localSheetId="10" hidden="1">{"print 1",#N/A,FALSE,"PrimeCo PCS";"print 2",#N/A,FALSE,"PrimeCo PCS";"valuation",#N/A,FALSE,"PrimeCo PCS"}</definedName>
    <definedName name="wrn.PrimeCo." localSheetId="30" hidden="1">{"print 1",#N/A,FALSE,"PrimeCo PCS";"print 2",#N/A,FALSE,"PrimeCo PCS";"valuation",#N/A,FALSE,"PrimeCo PCS"}</definedName>
    <definedName name="wrn.PrimeCo." localSheetId="0" hidden="1">{"print 1",#N/A,FALSE,"PrimeCo PCS";"print 2",#N/A,FALSE,"PrimeCo PCS";"valuation",#N/A,FALSE,"PrimeCo PCS"}</definedName>
    <definedName name="wrn.PrimeCo." localSheetId="3" hidden="1">{"print 1",#N/A,FALSE,"PrimeCo PCS";"print 2",#N/A,FALSE,"PrimeCo PCS";"valuation",#N/A,FALSE,"PrimeCo PCS"}</definedName>
    <definedName name="wrn.PrimeCo." localSheetId="4" hidden="1">{"print 1",#N/A,FALSE,"PrimeCo PCS";"print 2",#N/A,FALSE,"PrimeCo PCS";"valuation",#N/A,FALSE,"PrimeCo PCS"}</definedName>
    <definedName name="wrn.PrimeCo." localSheetId="28" hidden="1">{"print 1",#N/A,FALSE,"PrimeCo PCS";"print 2",#N/A,FALSE,"PrimeCo PCS";"valuation",#N/A,FALSE,"PrimeCo PCS"}</definedName>
    <definedName name="wrn.PrimeCo." localSheetId="33" hidden="1">{"print 1",#N/A,FALSE,"PrimeCo PCS";"print 2",#N/A,FALSE,"PrimeCo PCS";"valuation",#N/A,FALSE,"PrimeCo PCS"}</definedName>
    <definedName name="wrn.PrimeCo." localSheetId="32" hidden="1">{"print 1",#N/A,FALSE,"PrimeCo PCS";"print 2",#N/A,FALSE,"PrimeCo PCS";"valuation",#N/A,FALSE,"PrimeCo PCS"}</definedName>
    <definedName name="wrn.PrimeCo." localSheetId="7" hidden="1">{"print 1",#N/A,FALSE,"PrimeCo PCS";"print 2",#N/A,FALSE,"PrimeCo PCS";"valuation",#N/A,FALSE,"PrimeCo PCS"}</definedName>
    <definedName name="wrn.PrimeCo." localSheetId="29" hidden="1">{"print 1",#N/A,FALSE,"PrimeCo PCS";"print 2",#N/A,FALSE,"PrimeCo PCS";"valuation",#N/A,FALSE,"PrimeCo PCS"}</definedName>
    <definedName name="wrn.PrimeCo." localSheetId="1" hidden="1">{"print 1",#N/A,FALSE,"PrimeCo PCS";"print 2",#N/A,FALSE,"PrimeCo PCS";"valuation",#N/A,FALSE,"PrimeCo PCS"}</definedName>
    <definedName name="wrn.PrimeCo." localSheetId="31" hidden="1">{"print 1",#N/A,FALSE,"PrimeCo PCS";"print 2",#N/A,FALSE,"PrimeCo PCS";"valuation",#N/A,FALSE,"PrimeCo PCS"}</definedName>
    <definedName name="wrn.PrimeCo." hidden="1">{"print 1",#N/A,FALSE,"PrimeCo PCS";"print 2",#N/A,FALSE,"PrimeCo PCS";"valuation",#N/A,FALSE,"PrimeCo PCS"}</definedName>
    <definedName name="wrn.print._.graphs." localSheetId="12" hidden="1">{"cap_structure",#N/A,FALSE,"Graph-Mkt Cap";"price",#N/A,FALSE,"Graph-Price";"ebit",#N/A,FALSE,"Graph-EBITDA";"ebitda",#N/A,FALSE,"Graph-EBITDA"}</definedName>
    <definedName name="wrn.print._.graphs." localSheetId="18" hidden="1">{"cap_structure",#N/A,FALSE,"Graph-Mkt Cap";"price",#N/A,FALSE,"Graph-Price";"ebit",#N/A,FALSE,"Graph-EBITDA";"ebitda",#N/A,FALSE,"Graph-EBITDA"}</definedName>
    <definedName name="wrn.print._.graphs." localSheetId="19" hidden="1">{"cap_structure",#N/A,FALSE,"Graph-Mkt Cap";"price",#N/A,FALSE,"Graph-Price";"ebit",#N/A,FALSE,"Graph-EBITDA";"ebitda",#N/A,FALSE,"Graph-EBITDA"}</definedName>
    <definedName name="wrn.print._.graphs." localSheetId="17" hidden="1">{"cap_structure",#N/A,FALSE,"Graph-Mkt Cap";"price",#N/A,FALSE,"Graph-Price";"ebit",#N/A,FALSE,"Graph-EBITDA";"ebitda",#N/A,FALSE,"Graph-EBITDA"}</definedName>
    <definedName name="wrn.print._.graphs." localSheetId="22" hidden="1">{"cap_structure",#N/A,FALSE,"Graph-Mkt Cap";"price",#N/A,FALSE,"Graph-Price";"ebit",#N/A,FALSE,"Graph-EBITDA";"ebitda",#N/A,FALSE,"Graph-EBITDA"}</definedName>
    <definedName name="wrn.print._.graphs." localSheetId="10" hidden="1">{"cap_structure",#N/A,FALSE,"Graph-Mkt Cap";"price",#N/A,FALSE,"Graph-Price";"ebit",#N/A,FALSE,"Graph-EBITDA";"ebitda",#N/A,FALSE,"Graph-EBITDA"}</definedName>
    <definedName name="wrn.print._.graphs." localSheetId="30" hidden="1">{"cap_structure",#N/A,FALSE,"Graph-Mkt Cap";"price",#N/A,FALSE,"Graph-Price";"ebit",#N/A,FALSE,"Graph-EBITDA";"ebitda",#N/A,FALSE,"Graph-EBITDA"}</definedName>
    <definedName name="wrn.print._.graphs." localSheetId="0" hidden="1">{"cap_structure",#N/A,FALSE,"Graph-Mkt Cap";"price",#N/A,FALSE,"Graph-Price";"ebit",#N/A,FALSE,"Graph-EBITDA";"ebitda",#N/A,FALSE,"Graph-EBITDA"}</definedName>
    <definedName name="wrn.print._.graphs." localSheetId="3" hidden="1">{"cap_structure",#N/A,FALSE,"Graph-Mkt Cap";"price",#N/A,FALSE,"Graph-Price";"ebit",#N/A,FALSE,"Graph-EBITDA";"ebitda",#N/A,FALSE,"Graph-EBITDA"}</definedName>
    <definedName name="wrn.print._.graphs." localSheetId="4" hidden="1">{"cap_structure",#N/A,FALSE,"Graph-Mkt Cap";"price",#N/A,FALSE,"Graph-Price";"ebit",#N/A,FALSE,"Graph-EBITDA";"ebitda",#N/A,FALSE,"Graph-EBITDA"}</definedName>
    <definedName name="wrn.print._.graphs." localSheetId="28" hidden="1">{"cap_structure",#N/A,FALSE,"Graph-Mkt Cap";"price",#N/A,FALSE,"Graph-Price";"ebit",#N/A,FALSE,"Graph-EBITDA";"ebitda",#N/A,FALSE,"Graph-EBITDA"}</definedName>
    <definedName name="wrn.print._.graphs." localSheetId="33" hidden="1">{"cap_structure",#N/A,FALSE,"Graph-Mkt Cap";"price",#N/A,FALSE,"Graph-Price";"ebit",#N/A,FALSE,"Graph-EBITDA";"ebitda",#N/A,FALSE,"Graph-EBITDA"}</definedName>
    <definedName name="wrn.print._.graphs." localSheetId="32" hidden="1">{"cap_structure",#N/A,FALSE,"Graph-Mkt Cap";"price",#N/A,FALSE,"Graph-Price";"ebit",#N/A,FALSE,"Graph-EBITDA";"ebitda",#N/A,FALSE,"Graph-EBITDA"}</definedName>
    <definedName name="wrn.print._.graphs." localSheetId="7" hidden="1">{"cap_structure",#N/A,FALSE,"Graph-Mkt Cap";"price",#N/A,FALSE,"Graph-Price";"ebit",#N/A,FALSE,"Graph-EBITDA";"ebitda",#N/A,FALSE,"Graph-EBITDA"}</definedName>
    <definedName name="wrn.print._.graphs." localSheetId="29" hidden="1">{"cap_structure",#N/A,FALSE,"Graph-Mkt Cap";"price",#N/A,FALSE,"Graph-Price";"ebit",#N/A,FALSE,"Graph-EBITDA";"ebitda",#N/A,FALSE,"Graph-EBITDA"}</definedName>
    <definedName name="wrn.print._.graphs." localSheetId="1" hidden="1">{"cap_structure",#N/A,FALSE,"Graph-Mkt Cap";"price",#N/A,FALSE,"Graph-Price";"ebit",#N/A,FALSE,"Graph-EBITDA";"ebitda",#N/A,FALSE,"Graph-EBITDA"}</definedName>
    <definedName name="wrn.print._.graphs." localSheetId="31" hidden="1">{"cap_structure",#N/A,FALSE,"Graph-Mkt Cap";"price",#N/A,FALSE,"Graph-Price";"ebit",#N/A,FALSE,"Graph-EBITDA";"ebitda",#N/A,FALSE,"Graph-EBITDA"}</definedName>
    <definedName name="wrn.print._.graphs." hidden="1">{"cap_structure",#N/A,FALSE,"Graph-Mkt Cap";"price",#N/A,FALSE,"Graph-Price";"ebit",#N/A,FALSE,"Graph-EBITDA";"ebitda",#N/A,FALSE,"Graph-EBITDA"}</definedName>
    <definedName name="wrn.Print._.Model." localSheetId="1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8"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9"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7"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0"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4"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8"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3"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2"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7"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29"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localSheetId="31"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Model." hidden="1">{#N/A,#N/A,TRUE,"Contents";#N/A,#N/A,TRUE,"Scenarios";#N/A,#N/A,TRUE,"SensitivitiesPower";#N/A,#N/A,TRUE,"SensitivitiesGas";#N/A,#N/A,TRUE,"SensitivitiesWater";#N/A,#N/A,TRUE,"Fixed Cost allocation table";#N/A,#N/A,TRUE,"Fixed Cost SWS Forecast";#N/A,#N/A,TRUE,"Revenue per Client";#N/A,#N/A,TRUE,"Supply margin per Client";#N/A,#N/A,TRUE,"DCFCoverPower";#N/A,#N/A,TRUE,"Power Volume &amp; Price Forecast";#N/A,#N/A,TRUE,"Assumption Book";#N/A,#N/A,TRUE,"RevenuesPower";#N/A,#N/A,TRUE,"Power Pricing";#N/A,#N/A,TRUE,"CostsPower";#N/A,#N/A,TRUE,"Power Fixco Allocation&amp;Forecast";#N/A,#N/A,TRUE,"WaccCompPower";#N/A,#N/A,TRUE,"WaccPower";#N/A,#N/A,TRUE,"MatrixPower";#N/A,#N/A,TRUE,"DCFCoverGas";#N/A,#N/A,TRUE,"CostGas";#N/A,#N/A,TRUE,"RevenuesGas";#N/A,#N/A,TRUE,"Gas Fixco Allocation&amp;Forecast";#N/A,#N/A,TRUE,"Gas Volume &amp; Price Forecast";#N/A,#N/A,TRUE,"WaccGas";#N/A,#N/A,TRUE,"WaccCompGas";#N/A,#N/A,TRUE,"MatrixGas";#N/A,#N/A,TRUE,"DCFCoverWater";#N/A,#N/A,TRUE,"Water Volume &amp; Price Forecast";#N/A,#N/A,TRUE,"Water Pricing";#N/A,#N/A,TRUE,"RevenuesWater";#N/A,#N/A,TRUE,"CostWater";#N/A,#N/A,TRUE,"WaccCompWater";#N/A,#N/A,TRUE,"WaccWater";#N/A,#N/A,TRUE,"MatrixWater";#N/A,#N/A,TRUE,"DCFCoverVersorgung";#N/A,#N/A,TRUE,"DCFOverviewPower";#N/A,#N/A,TRUE,"DCFOverviewGas";#N/A,#N/A,TRUE,"DCFOverviewWater";#N/A,#N/A,TRUE,"DCFOverviewVersorgung";#N/A,#N/A,TRUE,"ValuePower";#N/A,#N/A,TRUE,"ValueGas";#N/A,#N/A,TRUE,"ValueVersorgung";#N/A,#N/A,TRUE,"ValueWater";#N/A,#N/A,TRUE,"PlanPower";#N/A,#N/A,TRUE,"PlanGas";#N/A,#N/A,TRUE,"PlanWater";#N/A,#N/A,TRUE,"PlanVersorgung";#N/A,#N/A,TRUE,"DCFPower";#N/A,#N/A,TRUE,"DCFGas";#N/A,#N/A,TRUE,"DCFWater";#N/A,#N/A,TRUE,"DCFVersorgung";#N/A,#N/A,TRUE,"MatrixVersorgung"}</definedName>
    <definedName name="wrn.print._.pages." localSheetId="12" hidden="1">{#N/A,#N/A,FALSE,"Spain MKT";#N/A,#N/A,FALSE,"Assumptions";#N/A,#N/A,FALSE,"Adve";#N/A,#N/A,FALSE,"E-Commerce";#N/A,#N/A,FALSE,"Opex";#N/A,#N/A,FALSE,"P&amp;L";#N/A,#N/A,FALSE,"FCF &amp; DCF"}</definedName>
    <definedName name="wrn.print._.pages." localSheetId="18" hidden="1">{#N/A,#N/A,FALSE,"Spain MKT";#N/A,#N/A,FALSE,"Assumptions";#N/A,#N/A,FALSE,"Adve";#N/A,#N/A,FALSE,"E-Commerce";#N/A,#N/A,FALSE,"Opex";#N/A,#N/A,FALSE,"P&amp;L";#N/A,#N/A,FALSE,"FCF &amp; DCF"}</definedName>
    <definedName name="wrn.print._.pages." localSheetId="19" hidden="1">{#N/A,#N/A,FALSE,"Spain MKT";#N/A,#N/A,FALSE,"Assumptions";#N/A,#N/A,FALSE,"Adve";#N/A,#N/A,FALSE,"E-Commerce";#N/A,#N/A,FALSE,"Opex";#N/A,#N/A,FALSE,"P&amp;L";#N/A,#N/A,FALSE,"FCF &amp; DCF"}</definedName>
    <definedName name="wrn.print._.pages." localSheetId="17" hidden="1">{#N/A,#N/A,FALSE,"Spain MKT";#N/A,#N/A,FALSE,"Assumptions";#N/A,#N/A,FALSE,"Adve";#N/A,#N/A,FALSE,"E-Commerce";#N/A,#N/A,FALSE,"Opex";#N/A,#N/A,FALSE,"P&amp;L";#N/A,#N/A,FALSE,"FCF &amp; DCF"}</definedName>
    <definedName name="wrn.print._.pages." localSheetId="22" hidden="1">{#N/A,#N/A,FALSE,"Spain MKT";#N/A,#N/A,FALSE,"Assumptions";#N/A,#N/A,FALSE,"Adve";#N/A,#N/A,FALSE,"E-Commerce";#N/A,#N/A,FALSE,"Opex";#N/A,#N/A,FALSE,"P&amp;L";#N/A,#N/A,FALSE,"FCF &amp; DCF"}</definedName>
    <definedName name="wrn.print._.pages." localSheetId="10" hidden="1">{#N/A,#N/A,FALSE,"Spain MKT";#N/A,#N/A,FALSE,"Assumptions";#N/A,#N/A,FALSE,"Adve";#N/A,#N/A,FALSE,"E-Commerce";#N/A,#N/A,FALSE,"Opex";#N/A,#N/A,FALSE,"P&amp;L";#N/A,#N/A,FALSE,"FCF &amp; DCF"}</definedName>
    <definedName name="wrn.print._.pages." localSheetId="30" hidden="1">{#N/A,#N/A,FALSE,"Spain MKT";#N/A,#N/A,FALSE,"Assumptions";#N/A,#N/A,FALSE,"Adve";#N/A,#N/A,FALSE,"E-Commerce";#N/A,#N/A,FALSE,"Opex";#N/A,#N/A,FALSE,"P&amp;L";#N/A,#N/A,FALSE,"FCF &amp; DCF"}</definedName>
    <definedName name="wrn.print._.pages." localSheetId="0" hidden="1">{#N/A,#N/A,FALSE,"Spain MKT";#N/A,#N/A,FALSE,"Assumptions";#N/A,#N/A,FALSE,"Adve";#N/A,#N/A,FALSE,"E-Commerce";#N/A,#N/A,FALSE,"Opex";#N/A,#N/A,FALSE,"P&amp;L";#N/A,#N/A,FALSE,"FCF &amp; DCF"}</definedName>
    <definedName name="wrn.print._.pages." localSheetId="3" hidden="1">{#N/A,#N/A,FALSE,"Spain MKT";#N/A,#N/A,FALSE,"Assumptions";#N/A,#N/A,FALSE,"Adve";#N/A,#N/A,FALSE,"E-Commerce";#N/A,#N/A,FALSE,"Opex";#N/A,#N/A,FALSE,"P&amp;L";#N/A,#N/A,FALSE,"FCF &amp; DCF"}</definedName>
    <definedName name="wrn.print._.pages." localSheetId="4" hidden="1">{#N/A,#N/A,FALSE,"Spain MKT";#N/A,#N/A,FALSE,"Assumptions";#N/A,#N/A,FALSE,"Adve";#N/A,#N/A,FALSE,"E-Commerce";#N/A,#N/A,FALSE,"Opex";#N/A,#N/A,FALSE,"P&amp;L";#N/A,#N/A,FALSE,"FCF &amp; DCF"}</definedName>
    <definedName name="wrn.print._.pages." localSheetId="28" hidden="1">{#N/A,#N/A,FALSE,"Spain MKT";#N/A,#N/A,FALSE,"Assumptions";#N/A,#N/A,FALSE,"Adve";#N/A,#N/A,FALSE,"E-Commerce";#N/A,#N/A,FALSE,"Opex";#N/A,#N/A,FALSE,"P&amp;L";#N/A,#N/A,FALSE,"FCF &amp; DCF"}</definedName>
    <definedName name="wrn.print._.pages." localSheetId="33" hidden="1">{#N/A,#N/A,FALSE,"Spain MKT";#N/A,#N/A,FALSE,"Assumptions";#N/A,#N/A,FALSE,"Adve";#N/A,#N/A,FALSE,"E-Commerce";#N/A,#N/A,FALSE,"Opex";#N/A,#N/A,FALSE,"P&amp;L";#N/A,#N/A,FALSE,"FCF &amp; DCF"}</definedName>
    <definedName name="wrn.print._.pages." localSheetId="32" hidden="1">{#N/A,#N/A,FALSE,"Spain MKT";#N/A,#N/A,FALSE,"Assumptions";#N/A,#N/A,FALSE,"Adve";#N/A,#N/A,FALSE,"E-Commerce";#N/A,#N/A,FALSE,"Opex";#N/A,#N/A,FALSE,"P&amp;L";#N/A,#N/A,FALSE,"FCF &amp; DCF"}</definedName>
    <definedName name="wrn.print._.pages." localSheetId="7" hidden="1">{#N/A,#N/A,FALSE,"Spain MKT";#N/A,#N/A,FALSE,"Assumptions";#N/A,#N/A,FALSE,"Adve";#N/A,#N/A,FALSE,"E-Commerce";#N/A,#N/A,FALSE,"Opex";#N/A,#N/A,FALSE,"P&amp;L";#N/A,#N/A,FALSE,"FCF &amp; DCF"}</definedName>
    <definedName name="wrn.print._.pages." localSheetId="29" hidden="1">{#N/A,#N/A,FALSE,"Spain MKT";#N/A,#N/A,FALSE,"Assumptions";#N/A,#N/A,FALSE,"Adve";#N/A,#N/A,FALSE,"E-Commerce";#N/A,#N/A,FALSE,"Opex";#N/A,#N/A,FALSE,"P&amp;L";#N/A,#N/A,FALSE,"FCF &amp; DCF"}</definedName>
    <definedName name="wrn.print._.pages." localSheetId="1" hidden="1">{#N/A,#N/A,FALSE,"Spain MKT";#N/A,#N/A,FALSE,"Assumptions";#N/A,#N/A,FALSE,"Adve";#N/A,#N/A,FALSE,"E-Commerce";#N/A,#N/A,FALSE,"Opex";#N/A,#N/A,FALSE,"P&amp;L";#N/A,#N/A,FALSE,"FCF &amp; DCF"}</definedName>
    <definedName name="wrn.print._.pages." localSheetId="31" hidden="1">{#N/A,#N/A,FALSE,"Spain MKT";#N/A,#N/A,FALSE,"Assumptions";#N/A,#N/A,FALSE,"Adve";#N/A,#N/A,FALSE,"E-Commerce";#N/A,#N/A,FALSE,"Opex";#N/A,#N/A,FALSE,"P&amp;L";#N/A,#N/A,FALSE,"FCF &amp; DCF"}</definedName>
    <definedName name="wrn.print._.pages." hidden="1">{#N/A,#N/A,FALSE,"Spain MKT";#N/A,#N/A,FALSE,"Assumptions";#N/A,#N/A,FALSE,"Adve";#N/A,#N/A,FALSE,"E-Commerce";#N/A,#N/A,FALSE,"Opex";#N/A,#N/A,FALSE,"P&amp;L";#N/A,#N/A,FALSE,"FCF &amp; DCF"}</definedName>
    <definedName name="wrn.print._.raw._.data._.entry." localSheetId="12" hidden="1">{"inputs raw data",#N/A,TRUE,"INPUT"}</definedName>
    <definedName name="wrn.print._.raw._.data._.entry." localSheetId="18" hidden="1">{"inputs raw data",#N/A,TRUE,"INPUT"}</definedName>
    <definedName name="wrn.print._.raw._.data._.entry." localSheetId="19" hidden="1">{"inputs raw data",#N/A,TRUE,"INPUT"}</definedName>
    <definedName name="wrn.print._.raw._.data._.entry." localSheetId="17" hidden="1">{"inputs raw data",#N/A,TRUE,"INPUT"}</definedName>
    <definedName name="wrn.print._.raw._.data._.entry." localSheetId="22" hidden="1">{"inputs raw data",#N/A,TRUE,"INPUT"}</definedName>
    <definedName name="wrn.print._.raw._.data._.entry." localSheetId="10" hidden="1">{"inputs raw data",#N/A,TRUE,"INPUT"}</definedName>
    <definedName name="wrn.print._.raw._.data._.entry." localSheetId="30" hidden="1">{"inputs raw data",#N/A,TRUE,"INPUT"}</definedName>
    <definedName name="wrn.print._.raw._.data._.entry." localSheetId="0" hidden="1">{"inputs raw data",#N/A,TRUE,"INPUT"}</definedName>
    <definedName name="wrn.print._.raw._.data._.entry." localSheetId="3" hidden="1">{"inputs raw data",#N/A,TRUE,"INPUT"}</definedName>
    <definedName name="wrn.print._.raw._.data._.entry." localSheetId="4" hidden="1">{"inputs raw data",#N/A,TRUE,"INPUT"}</definedName>
    <definedName name="wrn.print._.raw._.data._.entry." localSheetId="28" hidden="1">{"inputs raw data",#N/A,TRUE,"INPUT"}</definedName>
    <definedName name="wrn.print._.raw._.data._.entry." localSheetId="33" hidden="1">{"inputs raw data",#N/A,TRUE,"INPUT"}</definedName>
    <definedName name="wrn.print._.raw._.data._.entry." localSheetId="32" hidden="1">{"inputs raw data",#N/A,TRUE,"INPUT"}</definedName>
    <definedName name="wrn.print._.raw._.data._.entry." localSheetId="7" hidden="1">{"inputs raw data",#N/A,TRUE,"INPUT"}</definedName>
    <definedName name="wrn.print._.raw._.data._.entry." localSheetId="29" hidden="1">{"inputs raw data",#N/A,TRUE,"INPUT"}</definedName>
    <definedName name="wrn.print._.raw._.data._.entry." localSheetId="1" hidden="1">{"inputs raw data",#N/A,TRUE,"INPUT"}</definedName>
    <definedName name="wrn.print._.raw._.data._.entry." localSheetId="31" hidden="1">{"inputs raw data",#N/A,TRUE,"INPUT"}</definedName>
    <definedName name="wrn.print._.raw._.data._.entry." hidden="1">{"inputs raw data",#N/A,TRUE,"INPUT"}</definedName>
    <definedName name="wrn.print._.standalone." localSheetId="12" hidden="1">{"standalone1",#N/A,FALSE,"DCFBase";"standalone2",#N/A,FALSE,"DCFBase"}</definedName>
    <definedName name="wrn.print._.standalone." localSheetId="18" hidden="1">{"standalone1",#N/A,FALSE,"DCFBase";"standalone2",#N/A,FALSE,"DCFBase"}</definedName>
    <definedName name="wrn.print._.standalone." localSheetId="19" hidden="1">{"standalone1",#N/A,FALSE,"DCFBase";"standalone2",#N/A,FALSE,"DCFBase"}</definedName>
    <definedName name="wrn.print._.standalone." localSheetId="17" hidden="1">{"standalone1",#N/A,FALSE,"DCFBase";"standalone2",#N/A,FALSE,"DCFBase"}</definedName>
    <definedName name="wrn.print._.standalone." localSheetId="22" hidden="1">{"standalone1",#N/A,FALSE,"DCFBase";"standalone2",#N/A,FALSE,"DCFBase"}</definedName>
    <definedName name="wrn.print._.standalone." localSheetId="10" hidden="1">{"standalone1",#N/A,FALSE,"DCFBase";"standalone2",#N/A,FALSE,"DCFBase"}</definedName>
    <definedName name="wrn.print._.standalone." localSheetId="30" hidden="1">{"standalone1",#N/A,FALSE,"DCFBase";"standalone2",#N/A,FALSE,"DCFBase"}</definedName>
    <definedName name="wrn.print._.standalone." localSheetId="0" hidden="1">{"standalone1",#N/A,FALSE,"DCFBase";"standalone2",#N/A,FALSE,"DCFBase"}</definedName>
    <definedName name="wrn.print._.standalone." localSheetId="3" hidden="1">{"standalone1",#N/A,FALSE,"DCFBase";"standalone2",#N/A,FALSE,"DCFBase"}</definedName>
    <definedName name="wrn.print._.standalone." localSheetId="4" hidden="1">{"standalone1",#N/A,FALSE,"DCFBase";"standalone2",#N/A,FALSE,"DCFBase"}</definedName>
    <definedName name="wrn.print._.standalone." localSheetId="28" hidden="1">{"standalone1",#N/A,FALSE,"DCFBase";"standalone2",#N/A,FALSE,"DCFBase"}</definedName>
    <definedName name="wrn.print._.standalone." localSheetId="33" hidden="1">{"standalone1",#N/A,FALSE,"DCFBase";"standalone2",#N/A,FALSE,"DCFBase"}</definedName>
    <definedName name="wrn.print._.standalone." localSheetId="32" hidden="1">{"standalone1",#N/A,FALSE,"DCFBase";"standalone2",#N/A,FALSE,"DCFBase"}</definedName>
    <definedName name="wrn.print._.standalone." localSheetId="7" hidden="1">{"standalone1",#N/A,FALSE,"DCFBase";"standalone2",#N/A,FALSE,"DCFBase"}</definedName>
    <definedName name="wrn.print._.standalone." localSheetId="29" hidden="1">{"standalone1",#N/A,FALSE,"DCFBase";"standalone2",#N/A,FALSE,"DCFBase"}</definedName>
    <definedName name="wrn.print._.standalone." localSheetId="1" hidden="1">{"standalone1",#N/A,FALSE,"DCFBase";"standalone2",#N/A,FALSE,"DCFBase"}</definedName>
    <definedName name="wrn.print._.standalone." localSheetId="31" hidden="1">{"standalone1",#N/A,FALSE,"DCFBase";"standalone2",#N/A,FALSE,"DCFBase"}</definedName>
    <definedName name="wrn.print._.standalone." hidden="1">{"standalone1",#N/A,FALSE,"DCFBase";"standalone2",#N/A,FALSE,"DCFBase"}</definedName>
    <definedName name="wrn.print._.summary._.sheets." localSheetId="12" hidden="1">{"summary1",#N/A,TRUE,"Comps";"summary2",#N/A,TRUE,"Comps";"summary3",#N/A,TRUE,"Comps"}</definedName>
    <definedName name="wrn.print._.summary._.sheets." localSheetId="18" hidden="1">{"summary1",#N/A,TRUE,"Comps";"summary2",#N/A,TRUE,"Comps";"summary3",#N/A,TRUE,"Comps"}</definedName>
    <definedName name="wrn.print._.summary._.sheets." localSheetId="19" hidden="1">{"summary1",#N/A,TRUE,"Comps";"summary2",#N/A,TRUE,"Comps";"summary3",#N/A,TRUE,"Comps"}</definedName>
    <definedName name="wrn.print._.summary._.sheets." localSheetId="17" hidden="1">{"summary1",#N/A,TRUE,"Comps";"summary2",#N/A,TRUE,"Comps";"summary3",#N/A,TRUE,"Comps"}</definedName>
    <definedName name="wrn.print._.summary._.sheets." localSheetId="22" hidden="1">{"summary1",#N/A,TRUE,"Comps";"summary2",#N/A,TRUE,"Comps";"summary3",#N/A,TRUE,"Comps"}</definedName>
    <definedName name="wrn.print._.summary._.sheets." localSheetId="10" hidden="1">{"summary1",#N/A,TRUE,"Comps";"summary2",#N/A,TRUE,"Comps";"summary3",#N/A,TRUE,"Comps"}</definedName>
    <definedName name="wrn.print._.summary._.sheets." localSheetId="30" hidden="1">{"summary1",#N/A,TRUE,"Comps";"summary2",#N/A,TRUE,"Comps";"summary3",#N/A,TRUE,"Comps"}</definedName>
    <definedName name="wrn.print._.summary._.sheets." localSheetId="0" hidden="1">{"summary1",#N/A,TRUE,"Comps";"summary2",#N/A,TRUE,"Comps";"summary3",#N/A,TRUE,"Comps"}</definedName>
    <definedName name="wrn.print._.summary._.sheets." localSheetId="3" hidden="1">{"summary1",#N/A,TRUE,"Comps";"summary2",#N/A,TRUE,"Comps";"summary3",#N/A,TRUE,"Comps"}</definedName>
    <definedName name="wrn.print._.summary._.sheets." localSheetId="4" hidden="1">{"summary1",#N/A,TRUE,"Comps";"summary2",#N/A,TRUE,"Comps";"summary3",#N/A,TRUE,"Comps"}</definedName>
    <definedName name="wrn.print._.summary._.sheets." localSheetId="28" hidden="1">{"summary1",#N/A,TRUE,"Comps";"summary2",#N/A,TRUE,"Comps";"summary3",#N/A,TRUE,"Comps"}</definedName>
    <definedName name="wrn.print._.summary._.sheets." localSheetId="33" hidden="1">{"summary1",#N/A,TRUE,"Comps";"summary2",#N/A,TRUE,"Comps";"summary3",#N/A,TRUE,"Comps"}</definedName>
    <definedName name="wrn.print._.summary._.sheets." localSheetId="32" hidden="1">{"summary1",#N/A,TRUE,"Comps";"summary2",#N/A,TRUE,"Comps";"summary3",#N/A,TRUE,"Comps"}</definedName>
    <definedName name="wrn.print._.summary._.sheets." localSheetId="7" hidden="1">{"summary1",#N/A,TRUE,"Comps";"summary2",#N/A,TRUE,"Comps";"summary3",#N/A,TRUE,"Comps"}</definedName>
    <definedName name="wrn.print._.summary._.sheets." localSheetId="29" hidden="1">{"summary1",#N/A,TRUE,"Comps";"summary2",#N/A,TRUE,"Comps";"summary3",#N/A,TRUE,"Comps"}</definedName>
    <definedName name="wrn.print._.summary._.sheets." localSheetId="1" hidden="1">{"summary1",#N/A,TRUE,"Comps";"summary2",#N/A,TRUE,"Comps";"summary3",#N/A,TRUE,"Comps"}</definedName>
    <definedName name="wrn.print._.summary._.sheets." localSheetId="31" hidden="1">{"summary1",#N/A,TRUE,"Comps";"summary2",#N/A,TRUE,"Comps";"summary3",#N/A,TRUE,"Comps"}</definedName>
    <definedName name="wrn.print._.summary._.sheets." hidden="1">{"summary1",#N/A,TRUE,"Comps";"summary2",#N/A,TRUE,"Comps";"summary3",#N/A,TRUE,"Comps"}</definedName>
    <definedName name="wrn.Print._.whole._.Report." localSheetId="1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8"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9"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7"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0"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4"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8"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3"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2"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7"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29"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1"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localSheetId="31"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int._.whole._.Report." hidden="1">{#N/A,#N/A,TRUE,"WaccPower";#N/A,#N/A,TRUE,"Model Assumptions";#N/A,#N/A,TRUE,"Financial Assumptions";#N/A,#N/A,TRUE,"Scenarios";#N/A,#N/A,TRUE,"SensitivitiesPower";#N/A,#N/A,TRUE,"SensitivitiesGas";#N/A,#N/A,TRUE,"Fixed Cost allocation table";#N/A,#N/A,TRUE,"SensitivitiesWater";#N/A,#N/A,TRUE,"Fixed Cost SWS Forecast";#N/A,#N/A,TRUE,"Historic balance sheet";#N/A,#N/A,TRUE,"Revenue per Client";#N/A,#N/A,TRUE,"Supply margin per Client";#N/A,#N/A,TRUE,"Multiples Calculation";#N/A,#N/A,TRUE,"Stadtwerke Comps";#N/A,#N/A,TRUE,"Electricity Comps";#N/A,#N/A,TRUE,"Gas Comps";#N/A,#N/A,TRUE,"Water Comps";#N/A,#N/A,TRUE,"DCFCoverPower";#N/A,#N/A,TRUE,"Power Volume &amp; Price Forecast";#N/A,#N/A,TRUE,"Stromabgabe 1999";#N/A,#N/A,TRUE,"RevenuesPower";#N/A,#N/A,TRUE,"Power Pricing";#N/A,#N/A,TRUE,"CostsPower";#N/A,#N/A,TRUE,"PlanPower";#N/A,#N/A,TRUE,"DCFPower";#N/A,#N/A,TRUE,"ValuePower";#N/A,#N/A,TRUE,"WaccCompPower";#N/A,#N/A,TRUE,"MatrixPower";#N/A,#N/A,TRUE,"DCFCoverGas";#N/A,#N/A,TRUE,"DCFOverviewGas";#N/A,#N/A,TRUE,"Gas Pricing";#N/A,#N/A,TRUE,"RevenuesGas";#N/A,#N/A,TRUE,"CostGas";#N/A,#N/A,TRUE,"Gas Volume &amp; Price Forecast";#N/A,#N/A,TRUE,"PlanGas";#N/A,#N/A,TRUE,"DCFGas";#N/A,#N/A,TRUE,"ValueGas";#N/A,#N/A,TRUE,"WaccGas";#N/A,#N/A,TRUE,"WaccCompGas";#N/A,#N/A,TRUE,"MatrixGas";#N/A,#N/A,TRUE,"DCFCoverWater";#N/A,#N/A,TRUE,"DCFCoverWater";#N/A,#N/A,TRUE,"Water Volume &amp; Price Forecast";#N/A,#N/A,TRUE,"Water Pricing";#N/A,#N/A,TRUE,"RevenuesWater";#N/A,#N/A,TRUE,"CostWater";#N/A,#N/A,TRUE,"PlanWater";#N/A,#N/A,TRUE,"DCFWater";#N/A,#N/A,TRUE,"ValueWater";#N/A,#N/A,TRUE,"WaccWater";#N/A,#N/A,TRUE,"WaccCompWater";#N/A,#N/A,TRUE,"MatrixWater";#N/A,#N/A,TRUE,"DCFCoverVersorgung";#N/A,#N/A,TRUE,"DCFOverviewPower";#N/A,#N/A,TRUE,"DCFOverviewWater";#N/A,#N/A,TRUE,"DCFOverviewVersorgung";#N/A,#N/A,TRUE,"PlanVersorgung";#N/A,#N/A,TRUE,"DCFVersorgung";#N/A,#N/A,TRUE,"ValueVersorgung";#N/A,#N/A,TRUE,"WaccVersorgung";#N/A,#N/A,TRUE,"WaccCompVersorgung";#N/A,#N/A,TRUE,"MatrixVersorgung"}</definedName>
    <definedName name="wrn.ProdAssump1_2000_2009." localSheetId="12" hidden="1">{"ProdAssump1_2000_2009",#N/A,FALSE,"ProdAssump"}</definedName>
    <definedName name="wrn.ProdAssump1_2000_2009." localSheetId="18" hidden="1">{"ProdAssump1_2000_2009",#N/A,FALSE,"ProdAssump"}</definedName>
    <definedName name="wrn.ProdAssump1_2000_2009." localSheetId="19" hidden="1">{"ProdAssump1_2000_2009",#N/A,FALSE,"ProdAssump"}</definedName>
    <definedName name="wrn.ProdAssump1_2000_2009." localSheetId="17" hidden="1">{"ProdAssump1_2000_2009",#N/A,FALSE,"ProdAssump"}</definedName>
    <definedName name="wrn.ProdAssump1_2000_2009." localSheetId="22" hidden="1">{"ProdAssump1_2000_2009",#N/A,FALSE,"ProdAssump"}</definedName>
    <definedName name="wrn.ProdAssump1_2000_2009." localSheetId="10" hidden="1">{"ProdAssump1_2000_2009",#N/A,FALSE,"ProdAssump"}</definedName>
    <definedName name="wrn.ProdAssump1_2000_2009." localSheetId="30" hidden="1">{"ProdAssump1_2000_2009",#N/A,FALSE,"ProdAssump"}</definedName>
    <definedName name="wrn.ProdAssump1_2000_2009." localSheetId="0" hidden="1">{"ProdAssump1_2000_2009",#N/A,FALSE,"ProdAssump"}</definedName>
    <definedName name="wrn.ProdAssump1_2000_2009." localSheetId="3" hidden="1">{"ProdAssump1_2000_2009",#N/A,FALSE,"ProdAssump"}</definedName>
    <definedName name="wrn.ProdAssump1_2000_2009." localSheetId="4" hidden="1">{"ProdAssump1_2000_2009",#N/A,FALSE,"ProdAssump"}</definedName>
    <definedName name="wrn.ProdAssump1_2000_2009." localSheetId="28" hidden="1">{"ProdAssump1_2000_2009",#N/A,FALSE,"ProdAssump"}</definedName>
    <definedName name="wrn.ProdAssump1_2000_2009." localSheetId="33" hidden="1">{"ProdAssump1_2000_2009",#N/A,FALSE,"ProdAssump"}</definedName>
    <definedName name="wrn.ProdAssump1_2000_2009." localSheetId="32" hidden="1">{"ProdAssump1_2000_2009",#N/A,FALSE,"ProdAssump"}</definedName>
    <definedName name="wrn.ProdAssump1_2000_2009." localSheetId="7" hidden="1">{"ProdAssump1_2000_2009",#N/A,FALSE,"ProdAssump"}</definedName>
    <definedName name="wrn.ProdAssump1_2000_2009." localSheetId="29" hidden="1">{"ProdAssump1_2000_2009",#N/A,FALSE,"ProdAssump"}</definedName>
    <definedName name="wrn.ProdAssump1_2000_2009." localSheetId="1" hidden="1">{"ProdAssump1_2000_2009",#N/A,FALSE,"ProdAssump"}</definedName>
    <definedName name="wrn.ProdAssump1_2000_2009." localSheetId="31" hidden="1">{"ProdAssump1_2000_2009",#N/A,FALSE,"ProdAssump"}</definedName>
    <definedName name="wrn.ProdAssump1_2000_2009." hidden="1">{"ProdAssump1_2000_2009",#N/A,FALSE,"ProdAssump"}</definedName>
    <definedName name="wrn.ProdAssump11_2000_2009." localSheetId="12" hidden="1">{"ProdAssump11_2000_2009",#N/A,FALSE,"ProdAssump"}</definedName>
    <definedName name="wrn.ProdAssump11_2000_2009." localSheetId="18" hidden="1">{"ProdAssump11_2000_2009",#N/A,FALSE,"ProdAssump"}</definedName>
    <definedName name="wrn.ProdAssump11_2000_2009." localSheetId="19" hidden="1">{"ProdAssump11_2000_2009",#N/A,FALSE,"ProdAssump"}</definedName>
    <definedName name="wrn.ProdAssump11_2000_2009." localSheetId="17" hidden="1">{"ProdAssump11_2000_2009",#N/A,FALSE,"ProdAssump"}</definedName>
    <definedName name="wrn.ProdAssump11_2000_2009." localSheetId="22" hidden="1">{"ProdAssump11_2000_2009",#N/A,FALSE,"ProdAssump"}</definedName>
    <definedName name="wrn.ProdAssump11_2000_2009." localSheetId="10" hidden="1">{"ProdAssump11_2000_2009",#N/A,FALSE,"ProdAssump"}</definedName>
    <definedName name="wrn.ProdAssump11_2000_2009." localSheetId="30" hidden="1">{"ProdAssump11_2000_2009",#N/A,FALSE,"ProdAssump"}</definedName>
    <definedName name="wrn.ProdAssump11_2000_2009." localSheetId="0" hidden="1">{"ProdAssump11_2000_2009",#N/A,FALSE,"ProdAssump"}</definedName>
    <definedName name="wrn.ProdAssump11_2000_2009." localSheetId="3" hidden="1">{"ProdAssump11_2000_2009",#N/A,FALSE,"ProdAssump"}</definedName>
    <definedName name="wrn.ProdAssump11_2000_2009." localSheetId="4" hidden="1">{"ProdAssump11_2000_2009",#N/A,FALSE,"ProdAssump"}</definedName>
    <definedName name="wrn.ProdAssump11_2000_2009." localSheetId="28" hidden="1">{"ProdAssump11_2000_2009",#N/A,FALSE,"ProdAssump"}</definedName>
    <definedName name="wrn.ProdAssump11_2000_2009." localSheetId="33" hidden="1">{"ProdAssump11_2000_2009",#N/A,FALSE,"ProdAssump"}</definedName>
    <definedName name="wrn.ProdAssump11_2000_2009." localSheetId="32" hidden="1">{"ProdAssump11_2000_2009",#N/A,FALSE,"ProdAssump"}</definedName>
    <definedName name="wrn.ProdAssump11_2000_2009." localSheetId="7" hidden="1">{"ProdAssump11_2000_2009",#N/A,FALSE,"ProdAssump"}</definedName>
    <definedName name="wrn.ProdAssump11_2000_2009." localSheetId="29" hidden="1">{"ProdAssump11_2000_2009",#N/A,FALSE,"ProdAssump"}</definedName>
    <definedName name="wrn.ProdAssump11_2000_2009." localSheetId="1" hidden="1">{"ProdAssump11_2000_2009",#N/A,FALSE,"ProdAssump"}</definedName>
    <definedName name="wrn.ProdAssump11_2000_2009." localSheetId="31" hidden="1">{"ProdAssump11_2000_2009",#N/A,FALSE,"ProdAssump"}</definedName>
    <definedName name="wrn.ProdAssump11_2000_2009." hidden="1">{"ProdAssump11_2000_2009",#N/A,FALSE,"ProdAssump"}</definedName>
    <definedName name="wrn.ProdAssump11_2009_2019." localSheetId="12" hidden="1">{"ProdAssump11_2009_2019",#N/A,FALSE,"ProdAssump"}</definedName>
    <definedName name="wrn.ProdAssump11_2009_2019." localSheetId="18" hidden="1">{"ProdAssump11_2009_2019",#N/A,FALSE,"ProdAssump"}</definedName>
    <definedName name="wrn.ProdAssump11_2009_2019." localSheetId="19" hidden="1">{"ProdAssump11_2009_2019",#N/A,FALSE,"ProdAssump"}</definedName>
    <definedName name="wrn.ProdAssump11_2009_2019." localSheetId="17" hidden="1">{"ProdAssump11_2009_2019",#N/A,FALSE,"ProdAssump"}</definedName>
    <definedName name="wrn.ProdAssump11_2009_2019." localSheetId="22" hidden="1">{"ProdAssump11_2009_2019",#N/A,FALSE,"ProdAssump"}</definedName>
    <definedName name="wrn.ProdAssump11_2009_2019." localSheetId="10" hidden="1">{"ProdAssump11_2009_2019",#N/A,FALSE,"ProdAssump"}</definedName>
    <definedName name="wrn.ProdAssump11_2009_2019." localSheetId="30" hidden="1">{"ProdAssump11_2009_2019",#N/A,FALSE,"ProdAssump"}</definedName>
    <definedName name="wrn.ProdAssump11_2009_2019." localSheetId="0" hidden="1">{"ProdAssump11_2009_2019",#N/A,FALSE,"ProdAssump"}</definedName>
    <definedName name="wrn.ProdAssump11_2009_2019." localSheetId="3" hidden="1">{"ProdAssump11_2009_2019",#N/A,FALSE,"ProdAssump"}</definedName>
    <definedName name="wrn.ProdAssump11_2009_2019." localSheetId="4" hidden="1">{"ProdAssump11_2009_2019",#N/A,FALSE,"ProdAssump"}</definedName>
    <definedName name="wrn.ProdAssump11_2009_2019." localSheetId="28" hidden="1">{"ProdAssump11_2009_2019",#N/A,FALSE,"ProdAssump"}</definedName>
    <definedName name="wrn.ProdAssump11_2009_2019." localSheetId="33" hidden="1">{"ProdAssump11_2009_2019",#N/A,FALSE,"ProdAssump"}</definedName>
    <definedName name="wrn.ProdAssump11_2009_2019." localSheetId="32" hidden="1">{"ProdAssump11_2009_2019",#N/A,FALSE,"ProdAssump"}</definedName>
    <definedName name="wrn.ProdAssump11_2009_2019." localSheetId="7" hidden="1">{"ProdAssump11_2009_2019",#N/A,FALSE,"ProdAssump"}</definedName>
    <definedName name="wrn.ProdAssump11_2009_2019." localSheetId="29" hidden="1">{"ProdAssump11_2009_2019",#N/A,FALSE,"ProdAssump"}</definedName>
    <definedName name="wrn.ProdAssump11_2009_2019." localSheetId="1" hidden="1">{"ProdAssump11_2009_2019",#N/A,FALSE,"ProdAssump"}</definedName>
    <definedName name="wrn.ProdAssump11_2009_2019." localSheetId="31" hidden="1">{"ProdAssump11_2009_2019",#N/A,FALSE,"ProdAssump"}</definedName>
    <definedName name="wrn.ProdAssump11_2009_2019." hidden="1">{"ProdAssump11_2009_2019",#N/A,FALSE,"ProdAssump"}</definedName>
    <definedName name="wrn.ProdAssump12_2010_2019." localSheetId="12" hidden="1">{"ProdAssump12_2010_2019",#N/A,FALSE,"ProdAssump"}</definedName>
    <definedName name="wrn.ProdAssump12_2010_2019." localSheetId="18" hidden="1">{"ProdAssump12_2010_2019",#N/A,FALSE,"ProdAssump"}</definedName>
    <definedName name="wrn.ProdAssump12_2010_2019." localSheetId="19" hidden="1">{"ProdAssump12_2010_2019",#N/A,FALSE,"ProdAssump"}</definedName>
    <definedName name="wrn.ProdAssump12_2010_2019." localSheetId="17" hidden="1">{"ProdAssump12_2010_2019",#N/A,FALSE,"ProdAssump"}</definedName>
    <definedName name="wrn.ProdAssump12_2010_2019." localSheetId="22" hidden="1">{"ProdAssump12_2010_2019",#N/A,FALSE,"ProdAssump"}</definedName>
    <definedName name="wrn.ProdAssump12_2010_2019." localSheetId="10" hidden="1">{"ProdAssump12_2010_2019",#N/A,FALSE,"ProdAssump"}</definedName>
    <definedName name="wrn.ProdAssump12_2010_2019." localSheetId="30" hidden="1">{"ProdAssump12_2010_2019",#N/A,FALSE,"ProdAssump"}</definedName>
    <definedName name="wrn.ProdAssump12_2010_2019." localSheetId="0" hidden="1">{"ProdAssump12_2010_2019",#N/A,FALSE,"ProdAssump"}</definedName>
    <definedName name="wrn.ProdAssump12_2010_2019." localSheetId="3" hidden="1">{"ProdAssump12_2010_2019",#N/A,FALSE,"ProdAssump"}</definedName>
    <definedName name="wrn.ProdAssump12_2010_2019." localSheetId="4" hidden="1">{"ProdAssump12_2010_2019",#N/A,FALSE,"ProdAssump"}</definedName>
    <definedName name="wrn.ProdAssump12_2010_2019." localSheetId="28" hidden="1">{"ProdAssump12_2010_2019",#N/A,FALSE,"ProdAssump"}</definedName>
    <definedName name="wrn.ProdAssump12_2010_2019." localSheetId="33" hidden="1">{"ProdAssump12_2010_2019",#N/A,FALSE,"ProdAssump"}</definedName>
    <definedName name="wrn.ProdAssump12_2010_2019." localSheetId="32" hidden="1">{"ProdAssump12_2010_2019",#N/A,FALSE,"ProdAssump"}</definedName>
    <definedName name="wrn.ProdAssump12_2010_2019." localSheetId="7" hidden="1">{"ProdAssump12_2010_2019",#N/A,FALSE,"ProdAssump"}</definedName>
    <definedName name="wrn.ProdAssump12_2010_2019." localSheetId="29" hidden="1">{"ProdAssump12_2010_2019",#N/A,FALSE,"ProdAssump"}</definedName>
    <definedName name="wrn.ProdAssump12_2010_2019." localSheetId="1" hidden="1">{"ProdAssump12_2010_2019",#N/A,FALSE,"ProdAssump"}</definedName>
    <definedName name="wrn.ProdAssump12_2010_2019." localSheetId="31" hidden="1">{"ProdAssump12_2010_2019",#N/A,FALSE,"ProdAssump"}</definedName>
    <definedName name="wrn.ProdAssump12_2010_2019." hidden="1">{"ProdAssump12_2010_2019",#N/A,FALSE,"ProdAssump"}</definedName>
    <definedName name="wrn.ProdAssump13_2000_2009." localSheetId="12" hidden="1">{"ProdAssump13_2000_2009",#N/A,FALSE,"ProdAssump"}</definedName>
    <definedName name="wrn.ProdAssump13_2000_2009." localSheetId="18" hidden="1">{"ProdAssump13_2000_2009",#N/A,FALSE,"ProdAssump"}</definedName>
    <definedName name="wrn.ProdAssump13_2000_2009." localSheetId="19" hidden="1">{"ProdAssump13_2000_2009",#N/A,FALSE,"ProdAssump"}</definedName>
    <definedName name="wrn.ProdAssump13_2000_2009." localSheetId="17" hidden="1">{"ProdAssump13_2000_2009",#N/A,FALSE,"ProdAssump"}</definedName>
    <definedName name="wrn.ProdAssump13_2000_2009." localSheetId="22" hidden="1">{"ProdAssump13_2000_2009",#N/A,FALSE,"ProdAssump"}</definedName>
    <definedName name="wrn.ProdAssump13_2000_2009." localSheetId="10" hidden="1">{"ProdAssump13_2000_2009",#N/A,FALSE,"ProdAssump"}</definedName>
    <definedName name="wrn.ProdAssump13_2000_2009." localSheetId="30" hidden="1">{"ProdAssump13_2000_2009",#N/A,FALSE,"ProdAssump"}</definedName>
    <definedName name="wrn.ProdAssump13_2000_2009." localSheetId="0" hidden="1">{"ProdAssump13_2000_2009",#N/A,FALSE,"ProdAssump"}</definedName>
    <definedName name="wrn.ProdAssump13_2000_2009." localSheetId="3" hidden="1">{"ProdAssump13_2000_2009",#N/A,FALSE,"ProdAssump"}</definedName>
    <definedName name="wrn.ProdAssump13_2000_2009." localSheetId="4" hidden="1">{"ProdAssump13_2000_2009",#N/A,FALSE,"ProdAssump"}</definedName>
    <definedName name="wrn.ProdAssump13_2000_2009." localSheetId="28" hidden="1">{"ProdAssump13_2000_2009",#N/A,FALSE,"ProdAssump"}</definedName>
    <definedName name="wrn.ProdAssump13_2000_2009." localSheetId="33" hidden="1">{"ProdAssump13_2000_2009",#N/A,FALSE,"ProdAssump"}</definedName>
    <definedName name="wrn.ProdAssump13_2000_2009." localSheetId="32" hidden="1">{"ProdAssump13_2000_2009",#N/A,FALSE,"ProdAssump"}</definedName>
    <definedName name="wrn.ProdAssump13_2000_2009." localSheetId="7" hidden="1">{"ProdAssump13_2000_2009",#N/A,FALSE,"ProdAssump"}</definedName>
    <definedName name="wrn.ProdAssump13_2000_2009." localSheetId="29" hidden="1">{"ProdAssump13_2000_2009",#N/A,FALSE,"ProdAssump"}</definedName>
    <definedName name="wrn.ProdAssump13_2000_2009." localSheetId="1" hidden="1">{"ProdAssump13_2000_2009",#N/A,FALSE,"ProdAssump"}</definedName>
    <definedName name="wrn.ProdAssump13_2000_2009." localSheetId="31" hidden="1">{"ProdAssump13_2000_2009",#N/A,FALSE,"ProdAssump"}</definedName>
    <definedName name="wrn.ProdAssump13_2000_2009." hidden="1">{"ProdAssump13_2000_2009",#N/A,FALSE,"ProdAssump"}</definedName>
    <definedName name="wrn.ProdAssump14_2010_2019." localSheetId="12" hidden="1">{"ProdAssump14_2010_2019",#N/A,FALSE,"ProdAssump"}</definedName>
    <definedName name="wrn.ProdAssump14_2010_2019." localSheetId="18" hidden="1">{"ProdAssump14_2010_2019",#N/A,FALSE,"ProdAssump"}</definedName>
    <definedName name="wrn.ProdAssump14_2010_2019." localSheetId="19" hidden="1">{"ProdAssump14_2010_2019",#N/A,FALSE,"ProdAssump"}</definedName>
    <definedName name="wrn.ProdAssump14_2010_2019." localSheetId="17" hidden="1">{"ProdAssump14_2010_2019",#N/A,FALSE,"ProdAssump"}</definedName>
    <definedName name="wrn.ProdAssump14_2010_2019." localSheetId="22" hidden="1">{"ProdAssump14_2010_2019",#N/A,FALSE,"ProdAssump"}</definedName>
    <definedName name="wrn.ProdAssump14_2010_2019." localSheetId="10" hidden="1">{"ProdAssump14_2010_2019",#N/A,FALSE,"ProdAssump"}</definedName>
    <definedName name="wrn.ProdAssump14_2010_2019." localSheetId="30" hidden="1">{"ProdAssump14_2010_2019",#N/A,FALSE,"ProdAssump"}</definedName>
    <definedName name="wrn.ProdAssump14_2010_2019." localSheetId="0" hidden="1">{"ProdAssump14_2010_2019",#N/A,FALSE,"ProdAssump"}</definedName>
    <definedName name="wrn.ProdAssump14_2010_2019." localSheetId="3" hidden="1">{"ProdAssump14_2010_2019",#N/A,FALSE,"ProdAssump"}</definedName>
    <definedName name="wrn.ProdAssump14_2010_2019." localSheetId="4" hidden="1">{"ProdAssump14_2010_2019",#N/A,FALSE,"ProdAssump"}</definedName>
    <definedName name="wrn.ProdAssump14_2010_2019." localSheetId="28" hidden="1">{"ProdAssump14_2010_2019",#N/A,FALSE,"ProdAssump"}</definedName>
    <definedName name="wrn.ProdAssump14_2010_2019." localSheetId="33" hidden="1">{"ProdAssump14_2010_2019",#N/A,FALSE,"ProdAssump"}</definedName>
    <definedName name="wrn.ProdAssump14_2010_2019." localSheetId="32" hidden="1">{"ProdAssump14_2010_2019",#N/A,FALSE,"ProdAssump"}</definedName>
    <definedName name="wrn.ProdAssump14_2010_2019." localSheetId="7" hidden="1">{"ProdAssump14_2010_2019",#N/A,FALSE,"ProdAssump"}</definedName>
    <definedName name="wrn.ProdAssump14_2010_2019." localSheetId="29" hidden="1">{"ProdAssump14_2010_2019",#N/A,FALSE,"ProdAssump"}</definedName>
    <definedName name="wrn.ProdAssump14_2010_2019." localSheetId="1" hidden="1">{"ProdAssump14_2010_2019",#N/A,FALSE,"ProdAssump"}</definedName>
    <definedName name="wrn.ProdAssump14_2010_2019." localSheetId="31" hidden="1">{"ProdAssump14_2010_2019",#N/A,FALSE,"ProdAssump"}</definedName>
    <definedName name="wrn.ProdAssump14_2010_2019." hidden="1">{"ProdAssump14_2010_2019",#N/A,FALSE,"ProdAssump"}</definedName>
    <definedName name="wrn.ProdAssump15_2000_2009." localSheetId="12" hidden="1">{"ProdAssump15_2000_2009",#N/A,FALSE,"ProdAssump"}</definedName>
    <definedName name="wrn.ProdAssump15_2000_2009." localSheetId="18" hidden="1">{"ProdAssump15_2000_2009",#N/A,FALSE,"ProdAssump"}</definedName>
    <definedName name="wrn.ProdAssump15_2000_2009." localSheetId="19" hidden="1">{"ProdAssump15_2000_2009",#N/A,FALSE,"ProdAssump"}</definedName>
    <definedName name="wrn.ProdAssump15_2000_2009." localSheetId="17" hidden="1">{"ProdAssump15_2000_2009",#N/A,FALSE,"ProdAssump"}</definedName>
    <definedName name="wrn.ProdAssump15_2000_2009." localSheetId="22" hidden="1">{"ProdAssump15_2000_2009",#N/A,FALSE,"ProdAssump"}</definedName>
    <definedName name="wrn.ProdAssump15_2000_2009." localSheetId="10" hidden="1">{"ProdAssump15_2000_2009",#N/A,FALSE,"ProdAssump"}</definedName>
    <definedName name="wrn.ProdAssump15_2000_2009." localSheetId="30" hidden="1">{"ProdAssump15_2000_2009",#N/A,FALSE,"ProdAssump"}</definedName>
    <definedName name="wrn.ProdAssump15_2000_2009." localSheetId="0" hidden="1">{"ProdAssump15_2000_2009",#N/A,FALSE,"ProdAssump"}</definedName>
    <definedName name="wrn.ProdAssump15_2000_2009." localSheetId="3" hidden="1">{"ProdAssump15_2000_2009",#N/A,FALSE,"ProdAssump"}</definedName>
    <definedName name="wrn.ProdAssump15_2000_2009." localSheetId="4" hidden="1">{"ProdAssump15_2000_2009",#N/A,FALSE,"ProdAssump"}</definedName>
    <definedName name="wrn.ProdAssump15_2000_2009." localSheetId="28" hidden="1">{"ProdAssump15_2000_2009",#N/A,FALSE,"ProdAssump"}</definedName>
    <definedName name="wrn.ProdAssump15_2000_2009." localSheetId="33" hidden="1">{"ProdAssump15_2000_2009",#N/A,FALSE,"ProdAssump"}</definedName>
    <definedName name="wrn.ProdAssump15_2000_2009." localSheetId="32" hidden="1">{"ProdAssump15_2000_2009",#N/A,FALSE,"ProdAssump"}</definedName>
    <definedName name="wrn.ProdAssump15_2000_2009." localSheetId="7" hidden="1">{"ProdAssump15_2000_2009",#N/A,FALSE,"ProdAssump"}</definedName>
    <definedName name="wrn.ProdAssump15_2000_2009." localSheetId="29" hidden="1">{"ProdAssump15_2000_2009",#N/A,FALSE,"ProdAssump"}</definedName>
    <definedName name="wrn.ProdAssump15_2000_2009." localSheetId="1" hidden="1">{"ProdAssump15_2000_2009",#N/A,FALSE,"ProdAssump"}</definedName>
    <definedName name="wrn.ProdAssump15_2000_2009." localSheetId="31" hidden="1">{"ProdAssump15_2000_2009",#N/A,FALSE,"ProdAssump"}</definedName>
    <definedName name="wrn.ProdAssump15_2000_2009." hidden="1">{"ProdAssump15_2000_2009",#N/A,FALSE,"ProdAssump"}</definedName>
    <definedName name="wrn.ProdAssump16_2010_2019." localSheetId="12" hidden="1">{"ProdAssump16_2010_2019",#N/A,FALSE,"ProdAssump"}</definedName>
    <definedName name="wrn.ProdAssump16_2010_2019." localSheetId="18" hidden="1">{"ProdAssump16_2010_2019",#N/A,FALSE,"ProdAssump"}</definedName>
    <definedName name="wrn.ProdAssump16_2010_2019." localSheetId="19" hidden="1">{"ProdAssump16_2010_2019",#N/A,FALSE,"ProdAssump"}</definedName>
    <definedName name="wrn.ProdAssump16_2010_2019." localSheetId="17" hidden="1">{"ProdAssump16_2010_2019",#N/A,FALSE,"ProdAssump"}</definedName>
    <definedName name="wrn.ProdAssump16_2010_2019." localSheetId="22" hidden="1">{"ProdAssump16_2010_2019",#N/A,FALSE,"ProdAssump"}</definedName>
    <definedName name="wrn.ProdAssump16_2010_2019." localSheetId="10" hidden="1">{"ProdAssump16_2010_2019",#N/A,FALSE,"ProdAssump"}</definedName>
    <definedName name="wrn.ProdAssump16_2010_2019." localSheetId="30" hidden="1">{"ProdAssump16_2010_2019",#N/A,FALSE,"ProdAssump"}</definedName>
    <definedName name="wrn.ProdAssump16_2010_2019." localSheetId="0" hidden="1">{"ProdAssump16_2010_2019",#N/A,FALSE,"ProdAssump"}</definedName>
    <definedName name="wrn.ProdAssump16_2010_2019." localSheetId="3" hidden="1">{"ProdAssump16_2010_2019",#N/A,FALSE,"ProdAssump"}</definedName>
    <definedName name="wrn.ProdAssump16_2010_2019." localSheetId="4" hidden="1">{"ProdAssump16_2010_2019",#N/A,FALSE,"ProdAssump"}</definedName>
    <definedName name="wrn.ProdAssump16_2010_2019." localSheetId="28" hidden="1">{"ProdAssump16_2010_2019",#N/A,FALSE,"ProdAssump"}</definedName>
    <definedName name="wrn.ProdAssump16_2010_2019." localSheetId="33" hidden="1">{"ProdAssump16_2010_2019",#N/A,FALSE,"ProdAssump"}</definedName>
    <definedName name="wrn.ProdAssump16_2010_2019." localSheetId="32" hidden="1">{"ProdAssump16_2010_2019",#N/A,FALSE,"ProdAssump"}</definedName>
    <definedName name="wrn.ProdAssump16_2010_2019." localSheetId="7" hidden="1">{"ProdAssump16_2010_2019",#N/A,FALSE,"ProdAssump"}</definedName>
    <definedName name="wrn.ProdAssump16_2010_2019." localSheetId="29" hidden="1">{"ProdAssump16_2010_2019",#N/A,FALSE,"ProdAssump"}</definedName>
    <definedName name="wrn.ProdAssump16_2010_2019." localSheetId="1" hidden="1">{"ProdAssump16_2010_2019",#N/A,FALSE,"ProdAssump"}</definedName>
    <definedName name="wrn.ProdAssump16_2010_2019." localSheetId="31" hidden="1">{"ProdAssump16_2010_2019",#N/A,FALSE,"ProdAssump"}</definedName>
    <definedName name="wrn.ProdAssump16_2010_2019." hidden="1">{"ProdAssump16_2010_2019",#N/A,FALSE,"ProdAssump"}</definedName>
    <definedName name="wrn.ProdAssump2_2010_2019." localSheetId="12" hidden="1">{"ProdAssump2_2010_2019",#N/A,FALSE,"ProdAssump"}</definedName>
    <definedName name="wrn.ProdAssump2_2010_2019." localSheetId="18" hidden="1">{"ProdAssump2_2010_2019",#N/A,FALSE,"ProdAssump"}</definedName>
    <definedName name="wrn.ProdAssump2_2010_2019." localSheetId="19" hidden="1">{"ProdAssump2_2010_2019",#N/A,FALSE,"ProdAssump"}</definedName>
    <definedName name="wrn.ProdAssump2_2010_2019." localSheetId="17" hidden="1">{"ProdAssump2_2010_2019",#N/A,FALSE,"ProdAssump"}</definedName>
    <definedName name="wrn.ProdAssump2_2010_2019." localSheetId="22" hidden="1">{"ProdAssump2_2010_2019",#N/A,FALSE,"ProdAssump"}</definedName>
    <definedName name="wrn.ProdAssump2_2010_2019." localSheetId="10" hidden="1">{"ProdAssump2_2010_2019",#N/A,FALSE,"ProdAssump"}</definedName>
    <definedName name="wrn.ProdAssump2_2010_2019." localSheetId="30" hidden="1">{"ProdAssump2_2010_2019",#N/A,FALSE,"ProdAssump"}</definedName>
    <definedName name="wrn.ProdAssump2_2010_2019." localSheetId="0" hidden="1">{"ProdAssump2_2010_2019",#N/A,FALSE,"ProdAssump"}</definedName>
    <definedName name="wrn.ProdAssump2_2010_2019." localSheetId="3" hidden="1">{"ProdAssump2_2010_2019",#N/A,FALSE,"ProdAssump"}</definedName>
    <definedName name="wrn.ProdAssump2_2010_2019." localSheetId="4" hidden="1">{"ProdAssump2_2010_2019",#N/A,FALSE,"ProdAssump"}</definedName>
    <definedName name="wrn.ProdAssump2_2010_2019." localSheetId="28" hidden="1">{"ProdAssump2_2010_2019",#N/A,FALSE,"ProdAssump"}</definedName>
    <definedName name="wrn.ProdAssump2_2010_2019." localSheetId="33" hidden="1">{"ProdAssump2_2010_2019",#N/A,FALSE,"ProdAssump"}</definedName>
    <definedName name="wrn.ProdAssump2_2010_2019." localSheetId="32" hidden="1">{"ProdAssump2_2010_2019",#N/A,FALSE,"ProdAssump"}</definedName>
    <definedName name="wrn.ProdAssump2_2010_2019." localSheetId="7" hidden="1">{"ProdAssump2_2010_2019",#N/A,FALSE,"ProdAssump"}</definedName>
    <definedName name="wrn.ProdAssump2_2010_2019." localSheetId="29" hidden="1">{"ProdAssump2_2010_2019",#N/A,FALSE,"ProdAssump"}</definedName>
    <definedName name="wrn.ProdAssump2_2010_2019." localSheetId="1" hidden="1">{"ProdAssump2_2010_2019",#N/A,FALSE,"ProdAssump"}</definedName>
    <definedName name="wrn.ProdAssump2_2010_2019." localSheetId="31" hidden="1">{"ProdAssump2_2010_2019",#N/A,FALSE,"ProdAssump"}</definedName>
    <definedName name="wrn.ProdAssump2_2010_2019." hidden="1">{"ProdAssump2_2010_2019",#N/A,FALSE,"ProdAssump"}</definedName>
    <definedName name="wrn.ProdAssump3_2000_2009." localSheetId="12" hidden="1">{"ProdAssump3_2000_2009",#N/A,FALSE,"ProdAssump"}</definedName>
    <definedName name="wrn.ProdAssump3_2000_2009." localSheetId="18" hidden="1">{"ProdAssump3_2000_2009",#N/A,FALSE,"ProdAssump"}</definedName>
    <definedName name="wrn.ProdAssump3_2000_2009." localSheetId="19" hidden="1">{"ProdAssump3_2000_2009",#N/A,FALSE,"ProdAssump"}</definedName>
    <definedName name="wrn.ProdAssump3_2000_2009." localSheetId="17" hidden="1">{"ProdAssump3_2000_2009",#N/A,FALSE,"ProdAssump"}</definedName>
    <definedName name="wrn.ProdAssump3_2000_2009." localSheetId="22" hidden="1">{"ProdAssump3_2000_2009",#N/A,FALSE,"ProdAssump"}</definedName>
    <definedName name="wrn.ProdAssump3_2000_2009." localSheetId="10" hidden="1">{"ProdAssump3_2000_2009",#N/A,FALSE,"ProdAssump"}</definedName>
    <definedName name="wrn.ProdAssump3_2000_2009." localSheetId="30" hidden="1">{"ProdAssump3_2000_2009",#N/A,FALSE,"ProdAssump"}</definedName>
    <definedName name="wrn.ProdAssump3_2000_2009." localSheetId="0" hidden="1">{"ProdAssump3_2000_2009",#N/A,FALSE,"ProdAssump"}</definedName>
    <definedName name="wrn.ProdAssump3_2000_2009." localSheetId="3" hidden="1">{"ProdAssump3_2000_2009",#N/A,FALSE,"ProdAssump"}</definedName>
    <definedName name="wrn.ProdAssump3_2000_2009." localSheetId="4" hidden="1">{"ProdAssump3_2000_2009",#N/A,FALSE,"ProdAssump"}</definedName>
    <definedName name="wrn.ProdAssump3_2000_2009." localSheetId="28" hidden="1">{"ProdAssump3_2000_2009",#N/A,FALSE,"ProdAssump"}</definedName>
    <definedName name="wrn.ProdAssump3_2000_2009." localSheetId="33" hidden="1">{"ProdAssump3_2000_2009",#N/A,FALSE,"ProdAssump"}</definedName>
    <definedName name="wrn.ProdAssump3_2000_2009." localSheetId="32" hidden="1">{"ProdAssump3_2000_2009",#N/A,FALSE,"ProdAssump"}</definedName>
    <definedName name="wrn.ProdAssump3_2000_2009." localSheetId="7" hidden="1">{"ProdAssump3_2000_2009",#N/A,FALSE,"ProdAssump"}</definedName>
    <definedName name="wrn.ProdAssump3_2000_2009." localSheetId="29" hidden="1">{"ProdAssump3_2000_2009",#N/A,FALSE,"ProdAssump"}</definedName>
    <definedName name="wrn.ProdAssump3_2000_2009." localSheetId="1" hidden="1">{"ProdAssump3_2000_2009",#N/A,FALSE,"ProdAssump"}</definedName>
    <definedName name="wrn.ProdAssump3_2000_2009." localSheetId="31" hidden="1">{"ProdAssump3_2000_2009",#N/A,FALSE,"ProdAssump"}</definedName>
    <definedName name="wrn.ProdAssump3_2000_2009." hidden="1">{"ProdAssump3_2000_2009",#N/A,FALSE,"ProdAssump"}</definedName>
    <definedName name="wrn.ProdAssump4_2010_2019." localSheetId="12" hidden="1">{"ProdAssump4_2010_2019",#N/A,FALSE,"ProdAssump"}</definedName>
    <definedName name="wrn.ProdAssump4_2010_2019." localSheetId="18" hidden="1">{"ProdAssump4_2010_2019",#N/A,FALSE,"ProdAssump"}</definedName>
    <definedName name="wrn.ProdAssump4_2010_2019." localSheetId="19" hidden="1">{"ProdAssump4_2010_2019",#N/A,FALSE,"ProdAssump"}</definedName>
    <definedName name="wrn.ProdAssump4_2010_2019." localSheetId="17" hidden="1">{"ProdAssump4_2010_2019",#N/A,FALSE,"ProdAssump"}</definedName>
    <definedName name="wrn.ProdAssump4_2010_2019." localSheetId="22" hidden="1">{"ProdAssump4_2010_2019",#N/A,FALSE,"ProdAssump"}</definedName>
    <definedName name="wrn.ProdAssump4_2010_2019." localSheetId="10" hidden="1">{"ProdAssump4_2010_2019",#N/A,FALSE,"ProdAssump"}</definedName>
    <definedName name="wrn.ProdAssump4_2010_2019." localSheetId="30" hidden="1">{"ProdAssump4_2010_2019",#N/A,FALSE,"ProdAssump"}</definedName>
    <definedName name="wrn.ProdAssump4_2010_2019." localSheetId="0" hidden="1">{"ProdAssump4_2010_2019",#N/A,FALSE,"ProdAssump"}</definedName>
    <definedName name="wrn.ProdAssump4_2010_2019." localSheetId="3" hidden="1">{"ProdAssump4_2010_2019",#N/A,FALSE,"ProdAssump"}</definedName>
    <definedName name="wrn.ProdAssump4_2010_2019." localSheetId="4" hidden="1">{"ProdAssump4_2010_2019",#N/A,FALSE,"ProdAssump"}</definedName>
    <definedName name="wrn.ProdAssump4_2010_2019." localSheetId="28" hidden="1">{"ProdAssump4_2010_2019",#N/A,FALSE,"ProdAssump"}</definedName>
    <definedName name="wrn.ProdAssump4_2010_2019." localSheetId="33" hidden="1">{"ProdAssump4_2010_2019",#N/A,FALSE,"ProdAssump"}</definedName>
    <definedName name="wrn.ProdAssump4_2010_2019." localSheetId="32" hidden="1">{"ProdAssump4_2010_2019",#N/A,FALSE,"ProdAssump"}</definedName>
    <definedName name="wrn.ProdAssump4_2010_2019." localSheetId="7" hidden="1">{"ProdAssump4_2010_2019",#N/A,FALSE,"ProdAssump"}</definedName>
    <definedName name="wrn.ProdAssump4_2010_2019." localSheetId="29" hidden="1">{"ProdAssump4_2010_2019",#N/A,FALSE,"ProdAssump"}</definedName>
    <definedName name="wrn.ProdAssump4_2010_2019." localSheetId="1" hidden="1">{"ProdAssump4_2010_2019",#N/A,FALSE,"ProdAssump"}</definedName>
    <definedName name="wrn.ProdAssump4_2010_2019." localSheetId="31" hidden="1">{"ProdAssump4_2010_2019",#N/A,FALSE,"ProdAssump"}</definedName>
    <definedName name="wrn.ProdAssump4_2010_2019." hidden="1">{"ProdAssump4_2010_2019",#N/A,FALSE,"ProdAssump"}</definedName>
    <definedName name="wrn.ProdAssump5_2000_2009." localSheetId="12" hidden="1">{"ProdAssump5_2000_2009",#N/A,FALSE,"ProdAssump"}</definedName>
    <definedName name="wrn.ProdAssump5_2000_2009." localSheetId="18" hidden="1">{"ProdAssump5_2000_2009",#N/A,FALSE,"ProdAssump"}</definedName>
    <definedName name="wrn.ProdAssump5_2000_2009." localSheetId="19" hidden="1">{"ProdAssump5_2000_2009",#N/A,FALSE,"ProdAssump"}</definedName>
    <definedName name="wrn.ProdAssump5_2000_2009." localSheetId="17" hidden="1">{"ProdAssump5_2000_2009",#N/A,FALSE,"ProdAssump"}</definedName>
    <definedName name="wrn.ProdAssump5_2000_2009." localSheetId="22" hidden="1">{"ProdAssump5_2000_2009",#N/A,FALSE,"ProdAssump"}</definedName>
    <definedName name="wrn.ProdAssump5_2000_2009." localSheetId="10" hidden="1">{"ProdAssump5_2000_2009",#N/A,FALSE,"ProdAssump"}</definedName>
    <definedName name="wrn.ProdAssump5_2000_2009." localSheetId="30" hidden="1">{"ProdAssump5_2000_2009",#N/A,FALSE,"ProdAssump"}</definedName>
    <definedName name="wrn.ProdAssump5_2000_2009." localSheetId="0" hidden="1">{"ProdAssump5_2000_2009",#N/A,FALSE,"ProdAssump"}</definedName>
    <definedName name="wrn.ProdAssump5_2000_2009." localSheetId="3" hidden="1">{"ProdAssump5_2000_2009",#N/A,FALSE,"ProdAssump"}</definedName>
    <definedName name="wrn.ProdAssump5_2000_2009." localSheetId="4" hidden="1">{"ProdAssump5_2000_2009",#N/A,FALSE,"ProdAssump"}</definedName>
    <definedName name="wrn.ProdAssump5_2000_2009." localSheetId="28" hidden="1">{"ProdAssump5_2000_2009",#N/A,FALSE,"ProdAssump"}</definedName>
    <definedName name="wrn.ProdAssump5_2000_2009." localSheetId="33" hidden="1">{"ProdAssump5_2000_2009",#N/A,FALSE,"ProdAssump"}</definedName>
    <definedName name="wrn.ProdAssump5_2000_2009." localSheetId="32" hidden="1">{"ProdAssump5_2000_2009",#N/A,FALSE,"ProdAssump"}</definedName>
    <definedName name="wrn.ProdAssump5_2000_2009." localSheetId="7" hidden="1">{"ProdAssump5_2000_2009",#N/A,FALSE,"ProdAssump"}</definedName>
    <definedName name="wrn.ProdAssump5_2000_2009." localSheetId="29" hidden="1">{"ProdAssump5_2000_2009",#N/A,FALSE,"ProdAssump"}</definedName>
    <definedName name="wrn.ProdAssump5_2000_2009." localSheetId="1" hidden="1">{"ProdAssump5_2000_2009",#N/A,FALSE,"ProdAssump"}</definedName>
    <definedName name="wrn.ProdAssump5_2000_2009." localSheetId="31" hidden="1">{"ProdAssump5_2000_2009",#N/A,FALSE,"ProdAssump"}</definedName>
    <definedName name="wrn.ProdAssump5_2000_2009." hidden="1">{"ProdAssump5_2000_2009",#N/A,FALSE,"ProdAssump"}</definedName>
    <definedName name="wrn.ProdAssump6_2010_2019." localSheetId="12" hidden="1">{"ProdAssump6_2010_2019",#N/A,FALSE,"ProdAssump"}</definedName>
    <definedName name="wrn.ProdAssump6_2010_2019." localSheetId="18" hidden="1">{"ProdAssump6_2010_2019",#N/A,FALSE,"ProdAssump"}</definedName>
    <definedName name="wrn.ProdAssump6_2010_2019." localSheetId="19" hidden="1">{"ProdAssump6_2010_2019",#N/A,FALSE,"ProdAssump"}</definedName>
    <definedName name="wrn.ProdAssump6_2010_2019." localSheetId="17" hidden="1">{"ProdAssump6_2010_2019",#N/A,FALSE,"ProdAssump"}</definedName>
    <definedName name="wrn.ProdAssump6_2010_2019." localSheetId="22" hidden="1">{"ProdAssump6_2010_2019",#N/A,FALSE,"ProdAssump"}</definedName>
    <definedName name="wrn.ProdAssump6_2010_2019." localSheetId="10" hidden="1">{"ProdAssump6_2010_2019",#N/A,FALSE,"ProdAssump"}</definedName>
    <definedName name="wrn.ProdAssump6_2010_2019." localSheetId="30" hidden="1">{"ProdAssump6_2010_2019",#N/A,FALSE,"ProdAssump"}</definedName>
    <definedName name="wrn.ProdAssump6_2010_2019." localSheetId="0" hidden="1">{"ProdAssump6_2010_2019",#N/A,FALSE,"ProdAssump"}</definedName>
    <definedName name="wrn.ProdAssump6_2010_2019." localSheetId="3" hidden="1">{"ProdAssump6_2010_2019",#N/A,FALSE,"ProdAssump"}</definedName>
    <definedName name="wrn.ProdAssump6_2010_2019." localSheetId="4" hidden="1">{"ProdAssump6_2010_2019",#N/A,FALSE,"ProdAssump"}</definedName>
    <definedName name="wrn.ProdAssump6_2010_2019." localSheetId="28" hidden="1">{"ProdAssump6_2010_2019",#N/A,FALSE,"ProdAssump"}</definedName>
    <definedName name="wrn.ProdAssump6_2010_2019." localSheetId="33" hidden="1">{"ProdAssump6_2010_2019",#N/A,FALSE,"ProdAssump"}</definedName>
    <definedName name="wrn.ProdAssump6_2010_2019." localSheetId="32" hidden="1">{"ProdAssump6_2010_2019",#N/A,FALSE,"ProdAssump"}</definedName>
    <definedName name="wrn.ProdAssump6_2010_2019." localSheetId="7" hidden="1">{"ProdAssump6_2010_2019",#N/A,FALSE,"ProdAssump"}</definedName>
    <definedName name="wrn.ProdAssump6_2010_2019." localSheetId="29" hidden="1">{"ProdAssump6_2010_2019",#N/A,FALSE,"ProdAssump"}</definedName>
    <definedName name="wrn.ProdAssump6_2010_2019." localSheetId="1" hidden="1">{"ProdAssump6_2010_2019",#N/A,FALSE,"ProdAssump"}</definedName>
    <definedName name="wrn.ProdAssump6_2010_2019." localSheetId="31" hidden="1">{"ProdAssump6_2010_2019",#N/A,FALSE,"ProdAssump"}</definedName>
    <definedName name="wrn.ProdAssump6_2010_2019." hidden="1">{"ProdAssump6_2010_2019",#N/A,FALSE,"ProdAssump"}</definedName>
    <definedName name="wrn.ProdAssump7_2000_2009." localSheetId="12" hidden="1">{"ProdAssump7_2000_2009",#N/A,FALSE,"ProdAssump"}</definedName>
    <definedName name="wrn.ProdAssump7_2000_2009." localSheetId="18" hidden="1">{"ProdAssump7_2000_2009",#N/A,FALSE,"ProdAssump"}</definedName>
    <definedName name="wrn.ProdAssump7_2000_2009." localSheetId="19" hidden="1">{"ProdAssump7_2000_2009",#N/A,FALSE,"ProdAssump"}</definedName>
    <definedName name="wrn.ProdAssump7_2000_2009." localSheetId="17" hidden="1">{"ProdAssump7_2000_2009",#N/A,FALSE,"ProdAssump"}</definedName>
    <definedName name="wrn.ProdAssump7_2000_2009." localSheetId="22" hidden="1">{"ProdAssump7_2000_2009",#N/A,FALSE,"ProdAssump"}</definedName>
    <definedName name="wrn.ProdAssump7_2000_2009." localSheetId="10" hidden="1">{"ProdAssump7_2000_2009",#N/A,FALSE,"ProdAssump"}</definedName>
    <definedName name="wrn.ProdAssump7_2000_2009." localSheetId="30" hidden="1">{"ProdAssump7_2000_2009",#N/A,FALSE,"ProdAssump"}</definedName>
    <definedName name="wrn.ProdAssump7_2000_2009." localSheetId="0" hidden="1">{"ProdAssump7_2000_2009",#N/A,FALSE,"ProdAssump"}</definedName>
    <definedName name="wrn.ProdAssump7_2000_2009." localSheetId="3" hidden="1">{"ProdAssump7_2000_2009",#N/A,FALSE,"ProdAssump"}</definedName>
    <definedName name="wrn.ProdAssump7_2000_2009." localSheetId="4" hidden="1">{"ProdAssump7_2000_2009",#N/A,FALSE,"ProdAssump"}</definedName>
    <definedName name="wrn.ProdAssump7_2000_2009." localSheetId="28" hidden="1">{"ProdAssump7_2000_2009",#N/A,FALSE,"ProdAssump"}</definedName>
    <definedName name="wrn.ProdAssump7_2000_2009." localSheetId="33" hidden="1">{"ProdAssump7_2000_2009",#N/A,FALSE,"ProdAssump"}</definedName>
    <definedName name="wrn.ProdAssump7_2000_2009." localSheetId="32" hidden="1">{"ProdAssump7_2000_2009",#N/A,FALSE,"ProdAssump"}</definedName>
    <definedName name="wrn.ProdAssump7_2000_2009." localSheetId="7" hidden="1">{"ProdAssump7_2000_2009",#N/A,FALSE,"ProdAssump"}</definedName>
    <definedName name="wrn.ProdAssump7_2000_2009." localSheetId="29" hidden="1">{"ProdAssump7_2000_2009",#N/A,FALSE,"ProdAssump"}</definedName>
    <definedName name="wrn.ProdAssump7_2000_2009." localSheetId="1" hidden="1">{"ProdAssump7_2000_2009",#N/A,FALSE,"ProdAssump"}</definedName>
    <definedName name="wrn.ProdAssump7_2000_2009." localSheetId="31" hidden="1">{"ProdAssump7_2000_2009",#N/A,FALSE,"ProdAssump"}</definedName>
    <definedName name="wrn.ProdAssump7_2000_2009." hidden="1">{"ProdAssump7_2000_2009",#N/A,FALSE,"ProdAssump"}</definedName>
    <definedName name="wrn.ProdAssump8_2010_2019." localSheetId="12" hidden="1">{"ProdAssump8_2010_2019",#N/A,FALSE,"ProdAssump"}</definedName>
    <definedName name="wrn.ProdAssump8_2010_2019." localSheetId="18" hidden="1">{"ProdAssump8_2010_2019",#N/A,FALSE,"ProdAssump"}</definedName>
    <definedName name="wrn.ProdAssump8_2010_2019." localSheetId="19" hidden="1">{"ProdAssump8_2010_2019",#N/A,FALSE,"ProdAssump"}</definedName>
    <definedName name="wrn.ProdAssump8_2010_2019." localSheetId="17" hidden="1">{"ProdAssump8_2010_2019",#N/A,FALSE,"ProdAssump"}</definedName>
    <definedName name="wrn.ProdAssump8_2010_2019." localSheetId="22" hidden="1">{"ProdAssump8_2010_2019",#N/A,FALSE,"ProdAssump"}</definedName>
    <definedName name="wrn.ProdAssump8_2010_2019." localSheetId="10" hidden="1">{"ProdAssump8_2010_2019",#N/A,FALSE,"ProdAssump"}</definedName>
    <definedName name="wrn.ProdAssump8_2010_2019." localSheetId="30" hidden="1">{"ProdAssump8_2010_2019",#N/A,FALSE,"ProdAssump"}</definedName>
    <definedName name="wrn.ProdAssump8_2010_2019." localSheetId="0" hidden="1">{"ProdAssump8_2010_2019",#N/A,FALSE,"ProdAssump"}</definedName>
    <definedName name="wrn.ProdAssump8_2010_2019." localSheetId="3" hidden="1">{"ProdAssump8_2010_2019",#N/A,FALSE,"ProdAssump"}</definedName>
    <definedName name="wrn.ProdAssump8_2010_2019." localSheetId="4" hidden="1">{"ProdAssump8_2010_2019",#N/A,FALSE,"ProdAssump"}</definedName>
    <definedName name="wrn.ProdAssump8_2010_2019." localSheetId="28" hidden="1">{"ProdAssump8_2010_2019",#N/A,FALSE,"ProdAssump"}</definedName>
    <definedName name="wrn.ProdAssump8_2010_2019." localSheetId="33" hidden="1">{"ProdAssump8_2010_2019",#N/A,FALSE,"ProdAssump"}</definedName>
    <definedName name="wrn.ProdAssump8_2010_2019." localSheetId="32" hidden="1">{"ProdAssump8_2010_2019",#N/A,FALSE,"ProdAssump"}</definedName>
    <definedName name="wrn.ProdAssump8_2010_2019." localSheetId="7" hidden="1">{"ProdAssump8_2010_2019",#N/A,FALSE,"ProdAssump"}</definedName>
    <definedName name="wrn.ProdAssump8_2010_2019." localSheetId="29" hidden="1">{"ProdAssump8_2010_2019",#N/A,FALSE,"ProdAssump"}</definedName>
    <definedName name="wrn.ProdAssump8_2010_2019." localSheetId="1" hidden="1">{"ProdAssump8_2010_2019",#N/A,FALSE,"ProdAssump"}</definedName>
    <definedName name="wrn.ProdAssump8_2010_2019." localSheetId="31" hidden="1">{"ProdAssump8_2010_2019",#N/A,FALSE,"ProdAssump"}</definedName>
    <definedName name="wrn.ProdAssump8_2010_2019." hidden="1">{"ProdAssump8_2010_2019",#N/A,FALSE,"ProdAssump"}</definedName>
    <definedName name="wrn.ProdAssump9_2009_2009." localSheetId="12" hidden="1">{"ProdAssump9_2000_2009",#N/A,FALSE,"ProdAssump"}</definedName>
    <definedName name="wrn.ProdAssump9_2009_2009." localSheetId="18" hidden="1">{"ProdAssump9_2000_2009",#N/A,FALSE,"ProdAssump"}</definedName>
    <definedName name="wrn.ProdAssump9_2009_2009." localSheetId="19" hidden="1">{"ProdAssump9_2000_2009",#N/A,FALSE,"ProdAssump"}</definedName>
    <definedName name="wrn.ProdAssump9_2009_2009." localSheetId="17" hidden="1">{"ProdAssump9_2000_2009",#N/A,FALSE,"ProdAssump"}</definedName>
    <definedName name="wrn.ProdAssump9_2009_2009." localSheetId="22" hidden="1">{"ProdAssump9_2000_2009",#N/A,FALSE,"ProdAssump"}</definedName>
    <definedName name="wrn.ProdAssump9_2009_2009." localSheetId="10" hidden="1">{"ProdAssump9_2000_2009",#N/A,FALSE,"ProdAssump"}</definedName>
    <definedName name="wrn.ProdAssump9_2009_2009." localSheetId="30" hidden="1">{"ProdAssump9_2000_2009",#N/A,FALSE,"ProdAssump"}</definedName>
    <definedName name="wrn.ProdAssump9_2009_2009." localSheetId="0" hidden="1">{"ProdAssump9_2000_2009",#N/A,FALSE,"ProdAssump"}</definedName>
    <definedName name="wrn.ProdAssump9_2009_2009." localSheetId="3" hidden="1">{"ProdAssump9_2000_2009",#N/A,FALSE,"ProdAssump"}</definedName>
    <definedName name="wrn.ProdAssump9_2009_2009." localSheetId="4" hidden="1">{"ProdAssump9_2000_2009",#N/A,FALSE,"ProdAssump"}</definedName>
    <definedName name="wrn.ProdAssump9_2009_2009." localSheetId="28" hidden="1">{"ProdAssump9_2000_2009",#N/A,FALSE,"ProdAssump"}</definedName>
    <definedName name="wrn.ProdAssump9_2009_2009." localSheetId="33" hidden="1">{"ProdAssump9_2000_2009",#N/A,FALSE,"ProdAssump"}</definedName>
    <definedName name="wrn.ProdAssump9_2009_2009." localSheetId="32" hidden="1">{"ProdAssump9_2000_2009",#N/A,FALSE,"ProdAssump"}</definedName>
    <definedName name="wrn.ProdAssump9_2009_2009." localSheetId="7" hidden="1">{"ProdAssump9_2000_2009",#N/A,FALSE,"ProdAssump"}</definedName>
    <definedName name="wrn.ProdAssump9_2009_2009." localSheetId="29" hidden="1">{"ProdAssump9_2000_2009",#N/A,FALSE,"ProdAssump"}</definedName>
    <definedName name="wrn.ProdAssump9_2009_2009." localSheetId="1" hidden="1">{"ProdAssump9_2000_2009",#N/A,FALSE,"ProdAssump"}</definedName>
    <definedName name="wrn.ProdAssump9_2009_2009." localSheetId="31" hidden="1">{"ProdAssump9_2000_2009",#N/A,FALSE,"ProdAssump"}</definedName>
    <definedName name="wrn.ProdAssump9_2009_2009." hidden="1">{"ProdAssump9_2000_2009",#N/A,FALSE,"ProdAssump"}</definedName>
    <definedName name="wrn.ProdAssumpTotal2000_2009." localSheetId="12" hidden="1">{"ProdAssumpTotal1",#N/A,FALSE,"ProdAssump"}</definedName>
    <definedName name="wrn.ProdAssumpTotal2000_2009." localSheetId="18" hidden="1">{"ProdAssumpTotal1",#N/A,FALSE,"ProdAssump"}</definedName>
    <definedName name="wrn.ProdAssumpTotal2000_2009." localSheetId="19" hidden="1">{"ProdAssumpTotal1",#N/A,FALSE,"ProdAssump"}</definedName>
    <definedName name="wrn.ProdAssumpTotal2000_2009." localSheetId="17" hidden="1">{"ProdAssumpTotal1",#N/A,FALSE,"ProdAssump"}</definedName>
    <definedName name="wrn.ProdAssumpTotal2000_2009." localSheetId="22" hidden="1">{"ProdAssumpTotal1",#N/A,FALSE,"ProdAssump"}</definedName>
    <definedName name="wrn.ProdAssumpTotal2000_2009." localSheetId="10" hidden="1">{"ProdAssumpTotal1",#N/A,FALSE,"ProdAssump"}</definedName>
    <definedName name="wrn.ProdAssumpTotal2000_2009." localSheetId="30" hidden="1">{"ProdAssumpTotal1",#N/A,FALSE,"ProdAssump"}</definedName>
    <definedName name="wrn.ProdAssumpTotal2000_2009." localSheetId="0" hidden="1">{"ProdAssumpTotal1",#N/A,FALSE,"ProdAssump"}</definedName>
    <definedName name="wrn.ProdAssumpTotal2000_2009." localSheetId="3" hidden="1">{"ProdAssumpTotal1",#N/A,FALSE,"ProdAssump"}</definedName>
    <definedName name="wrn.ProdAssumpTotal2000_2009." localSheetId="4" hidden="1">{"ProdAssumpTotal1",#N/A,FALSE,"ProdAssump"}</definedName>
    <definedName name="wrn.ProdAssumpTotal2000_2009." localSheetId="28" hidden="1">{"ProdAssumpTotal1",#N/A,FALSE,"ProdAssump"}</definedName>
    <definedName name="wrn.ProdAssumpTotal2000_2009." localSheetId="33" hidden="1">{"ProdAssumpTotal1",#N/A,FALSE,"ProdAssump"}</definedName>
    <definedName name="wrn.ProdAssumpTotal2000_2009." localSheetId="32" hidden="1">{"ProdAssumpTotal1",#N/A,FALSE,"ProdAssump"}</definedName>
    <definedName name="wrn.ProdAssumpTotal2000_2009." localSheetId="7" hidden="1">{"ProdAssumpTotal1",#N/A,FALSE,"ProdAssump"}</definedName>
    <definedName name="wrn.ProdAssumpTotal2000_2009." localSheetId="29" hidden="1">{"ProdAssumpTotal1",#N/A,FALSE,"ProdAssump"}</definedName>
    <definedName name="wrn.ProdAssumpTotal2000_2009." localSheetId="1" hidden="1">{"ProdAssumpTotal1",#N/A,FALSE,"ProdAssump"}</definedName>
    <definedName name="wrn.ProdAssumpTotal2000_2009." localSheetId="31" hidden="1">{"ProdAssumpTotal1",#N/A,FALSE,"ProdAssump"}</definedName>
    <definedName name="wrn.ProdAssumpTotal2000_2009." hidden="1">{"ProdAssumpTotal1",#N/A,FALSE,"ProdAssump"}</definedName>
    <definedName name="wrn.ProdAssumpTotal2010_2019." localSheetId="12" hidden="1">{"ProdAssumpTotal2",#N/A,FALSE,"ProdAssump"}</definedName>
    <definedName name="wrn.ProdAssumpTotal2010_2019." localSheetId="18" hidden="1">{"ProdAssumpTotal2",#N/A,FALSE,"ProdAssump"}</definedName>
    <definedName name="wrn.ProdAssumpTotal2010_2019." localSheetId="19" hidden="1">{"ProdAssumpTotal2",#N/A,FALSE,"ProdAssump"}</definedName>
    <definedName name="wrn.ProdAssumpTotal2010_2019." localSheetId="17" hidden="1">{"ProdAssumpTotal2",#N/A,FALSE,"ProdAssump"}</definedName>
    <definedName name="wrn.ProdAssumpTotal2010_2019." localSheetId="22" hidden="1">{"ProdAssumpTotal2",#N/A,FALSE,"ProdAssump"}</definedName>
    <definedName name="wrn.ProdAssumpTotal2010_2019." localSheetId="10" hidden="1">{"ProdAssumpTotal2",#N/A,FALSE,"ProdAssump"}</definedName>
    <definedName name="wrn.ProdAssumpTotal2010_2019." localSheetId="30" hidden="1">{"ProdAssumpTotal2",#N/A,FALSE,"ProdAssump"}</definedName>
    <definedName name="wrn.ProdAssumpTotal2010_2019." localSheetId="0" hidden="1">{"ProdAssumpTotal2",#N/A,FALSE,"ProdAssump"}</definedName>
    <definedName name="wrn.ProdAssumpTotal2010_2019." localSheetId="3" hidden="1">{"ProdAssumpTotal2",#N/A,FALSE,"ProdAssump"}</definedName>
    <definedName name="wrn.ProdAssumpTotal2010_2019." localSheetId="4" hidden="1">{"ProdAssumpTotal2",#N/A,FALSE,"ProdAssump"}</definedName>
    <definedName name="wrn.ProdAssumpTotal2010_2019." localSheetId="28" hidden="1">{"ProdAssumpTotal2",#N/A,FALSE,"ProdAssump"}</definedName>
    <definedName name="wrn.ProdAssumpTotal2010_2019." localSheetId="33" hidden="1">{"ProdAssumpTotal2",#N/A,FALSE,"ProdAssump"}</definedName>
    <definedName name="wrn.ProdAssumpTotal2010_2019." localSheetId="32" hidden="1">{"ProdAssumpTotal2",#N/A,FALSE,"ProdAssump"}</definedName>
    <definedName name="wrn.ProdAssumpTotal2010_2019." localSheetId="7" hidden="1">{"ProdAssumpTotal2",#N/A,FALSE,"ProdAssump"}</definedName>
    <definedName name="wrn.ProdAssumpTotal2010_2019." localSheetId="29" hidden="1">{"ProdAssumpTotal2",#N/A,FALSE,"ProdAssump"}</definedName>
    <definedName name="wrn.ProdAssumpTotal2010_2019." localSheetId="1" hidden="1">{"ProdAssumpTotal2",#N/A,FALSE,"ProdAssump"}</definedName>
    <definedName name="wrn.ProdAssumpTotal2010_2019." localSheetId="31" hidden="1">{"ProdAssumpTotal2",#N/A,FALSE,"ProdAssump"}</definedName>
    <definedName name="wrn.ProdAssumpTotal2010_2019." hidden="1">{"ProdAssumpTotal2",#N/A,FALSE,"ProdAssump"}</definedName>
    <definedName name="wrn.ProdQuantities1_2000_2009." localSheetId="12" hidden="1">{"ProdQuantities1_2000_2009",#N/A,FALSE,"ProdQuantities"}</definedName>
    <definedName name="wrn.ProdQuantities1_2000_2009." localSheetId="18" hidden="1">{"ProdQuantities1_2000_2009",#N/A,FALSE,"ProdQuantities"}</definedName>
    <definedName name="wrn.ProdQuantities1_2000_2009." localSheetId="19" hidden="1">{"ProdQuantities1_2000_2009",#N/A,FALSE,"ProdQuantities"}</definedName>
    <definedName name="wrn.ProdQuantities1_2000_2009." localSheetId="17" hidden="1">{"ProdQuantities1_2000_2009",#N/A,FALSE,"ProdQuantities"}</definedName>
    <definedName name="wrn.ProdQuantities1_2000_2009." localSheetId="22" hidden="1">{"ProdQuantities1_2000_2009",#N/A,FALSE,"ProdQuantities"}</definedName>
    <definedName name="wrn.ProdQuantities1_2000_2009." localSheetId="10" hidden="1">{"ProdQuantities1_2000_2009",#N/A,FALSE,"ProdQuantities"}</definedName>
    <definedName name="wrn.ProdQuantities1_2000_2009." localSheetId="30" hidden="1">{"ProdQuantities1_2000_2009",#N/A,FALSE,"ProdQuantities"}</definedName>
    <definedName name="wrn.ProdQuantities1_2000_2009." localSheetId="0" hidden="1">{"ProdQuantities1_2000_2009",#N/A,FALSE,"ProdQuantities"}</definedName>
    <definedName name="wrn.ProdQuantities1_2000_2009." localSheetId="3" hidden="1">{"ProdQuantities1_2000_2009",#N/A,FALSE,"ProdQuantities"}</definedName>
    <definedName name="wrn.ProdQuantities1_2000_2009." localSheetId="4" hidden="1">{"ProdQuantities1_2000_2009",#N/A,FALSE,"ProdQuantities"}</definedName>
    <definedName name="wrn.ProdQuantities1_2000_2009." localSheetId="28" hidden="1">{"ProdQuantities1_2000_2009",#N/A,FALSE,"ProdQuantities"}</definedName>
    <definedName name="wrn.ProdQuantities1_2000_2009." localSheetId="33" hidden="1">{"ProdQuantities1_2000_2009",#N/A,FALSE,"ProdQuantities"}</definedName>
    <definedName name="wrn.ProdQuantities1_2000_2009." localSheetId="32" hidden="1">{"ProdQuantities1_2000_2009",#N/A,FALSE,"ProdQuantities"}</definedName>
    <definedName name="wrn.ProdQuantities1_2000_2009." localSheetId="7" hidden="1">{"ProdQuantities1_2000_2009",#N/A,FALSE,"ProdQuantities"}</definedName>
    <definedName name="wrn.ProdQuantities1_2000_2009." localSheetId="29" hidden="1">{"ProdQuantities1_2000_2009",#N/A,FALSE,"ProdQuantities"}</definedName>
    <definedName name="wrn.ProdQuantities1_2000_2009." localSheetId="1" hidden="1">{"ProdQuantities1_2000_2009",#N/A,FALSE,"ProdQuantities"}</definedName>
    <definedName name="wrn.ProdQuantities1_2000_2009." localSheetId="31" hidden="1">{"ProdQuantities1_2000_2009",#N/A,FALSE,"ProdQuantities"}</definedName>
    <definedName name="wrn.ProdQuantities1_2000_2009." hidden="1">{"ProdQuantities1_2000_2009",#N/A,FALSE,"ProdQuantities"}</definedName>
    <definedName name="wrn.ProdQuantities10_2010_2019." localSheetId="12" hidden="1">{"ProdQuantities10_2010_2019",#N/A,FALSE,"ProdQuantities"}</definedName>
    <definedName name="wrn.ProdQuantities10_2010_2019." localSheetId="18" hidden="1">{"ProdQuantities10_2010_2019",#N/A,FALSE,"ProdQuantities"}</definedName>
    <definedName name="wrn.ProdQuantities10_2010_2019." localSheetId="19" hidden="1">{"ProdQuantities10_2010_2019",#N/A,FALSE,"ProdQuantities"}</definedName>
    <definedName name="wrn.ProdQuantities10_2010_2019." localSheetId="17" hidden="1">{"ProdQuantities10_2010_2019",#N/A,FALSE,"ProdQuantities"}</definedName>
    <definedName name="wrn.ProdQuantities10_2010_2019." localSheetId="22" hidden="1">{"ProdQuantities10_2010_2019",#N/A,FALSE,"ProdQuantities"}</definedName>
    <definedName name="wrn.ProdQuantities10_2010_2019." localSheetId="10" hidden="1">{"ProdQuantities10_2010_2019",#N/A,FALSE,"ProdQuantities"}</definedName>
    <definedName name="wrn.ProdQuantities10_2010_2019." localSheetId="30" hidden="1">{"ProdQuantities10_2010_2019",#N/A,FALSE,"ProdQuantities"}</definedName>
    <definedName name="wrn.ProdQuantities10_2010_2019." localSheetId="0" hidden="1">{"ProdQuantities10_2010_2019",#N/A,FALSE,"ProdQuantities"}</definedName>
    <definedName name="wrn.ProdQuantities10_2010_2019." localSheetId="3" hidden="1">{"ProdQuantities10_2010_2019",#N/A,FALSE,"ProdQuantities"}</definedName>
    <definedName name="wrn.ProdQuantities10_2010_2019." localSheetId="4" hidden="1">{"ProdQuantities10_2010_2019",#N/A,FALSE,"ProdQuantities"}</definedName>
    <definedName name="wrn.ProdQuantities10_2010_2019." localSheetId="28" hidden="1">{"ProdQuantities10_2010_2019",#N/A,FALSE,"ProdQuantities"}</definedName>
    <definedName name="wrn.ProdQuantities10_2010_2019." localSheetId="33" hidden="1">{"ProdQuantities10_2010_2019",#N/A,FALSE,"ProdQuantities"}</definedName>
    <definedName name="wrn.ProdQuantities10_2010_2019." localSheetId="32" hidden="1">{"ProdQuantities10_2010_2019",#N/A,FALSE,"ProdQuantities"}</definedName>
    <definedName name="wrn.ProdQuantities10_2010_2019." localSheetId="7" hidden="1">{"ProdQuantities10_2010_2019",#N/A,FALSE,"ProdQuantities"}</definedName>
    <definedName name="wrn.ProdQuantities10_2010_2019." localSheetId="29" hidden="1">{"ProdQuantities10_2010_2019",#N/A,FALSE,"ProdQuantities"}</definedName>
    <definedName name="wrn.ProdQuantities10_2010_2019." localSheetId="1" hidden="1">{"ProdQuantities10_2010_2019",#N/A,FALSE,"ProdQuantities"}</definedName>
    <definedName name="wrn.ProdQuantities10_2010_2019." localSheetId="31" hidden="1">{"ProdQuantities10_2010_2019",#N/A,FALSE,"ProdQuantities"}</definedName>
    <definedName name="wrn.ProdQuantities10_2010_2019." hidden="1">{"ProdQuantities10_2010_2019",#N/A,FALSE,"ProdQuantities"}</definedName>
    <definedName name="wrn.ProdQuantities11_2000_2009." localSheetId="12" hidden="1">{"ProdQuantities11_2000_2009",#N/A,FALSE,"ProdQuantities"}</definedName>
    <definedName name="wrn.ProdQuantities11_2000_2009." localSheetId="18" hidden="1">{"ProdQuantities11_2000_2009",#N/A,FALSE,"ProdQuantities"}</definedName>
    <definedName name="wrn.ProdQuantities11_2000_2009." localSheetId="19" hidden="1">{"ProdQuantities11_2000_2009",#N/A,FALSE,"ProdQuantities"}</definedName>
    <definedName name="wrn.ProdQuantities11_2000_2009." localSheetId="17" hidden="1">{"ProdQuantities11_2000_2009",#N/A,FALSE,"ProdQuantities"}</definedName>
    <definedName name="wrn.ProdQuantities11_2000_2009." localSheetId="22" hidden="1">{"ProdQuantities11_2000_2009",#N/A,FALSE,"ProdQuantities"}</definedName>
    <definedName name="wrn.ProdQuantities11_2000_2009." localSheetId="10" hidden="1">{"ProdQuantities11_2000_2009",#N/A,FALSE,"ProdQuantities"}</definedName>
    <definedName name="wrn.ProdQuantities11_2000_2009." localSheetId="30" hidden="1">{"ProdQuantities11_2000_2009",#N/A,FALSE,"ProdQuantities"}</definedName>
    <definedName name="wrn.ProdQuantities11_2000_2009." localSheetId="0" hidden="1">{"ProdQuantities11_2000_2009",#N/A,FALSE,"ProdQuantities"}</definedName>
    <definedName name="wrn.ProdQuantities11_2000_2009." localSheetId="3" hidden="1">{"ProdQuantities11_2000_2009",#N/A,FALSE,"ProdQuantities"}</definedName>
    <definedName name="wrn.ProdQuantities11_2000_2009." localSheetId="4" hidden="1">{"ProdQuantities11_2000_2009",#N/A,FALSE,"ProdQuantities"}</definedName>
    <definedName name="wrn.ProdQuantities11_2000_2009." localSheetId="28" hidden="1">{"ProdQuantities11_2000_2009",#N/A,FALSE,"ProdQuantities"}</definedName>
    <definedName name="wrn.ProdQuantities11_2000_2009." localSheetId="33" hidden="1">{"ProdQuantities11_2000_2009",#N/A,FALSE,"ProdQuantities"}</definedName>
    <definedName name="wrn.ProdQuantities11_2000_2009." localSheetId="32" hidden="1">{"ProdQuantities11_2000_2009",#N/A,FALSE,"ProdQuantities"}</definedName>
    <definedName name="wrn.ProdQuantities11_2000_2009." localSheetId="7" hidden="1">{"ProdQuantities11_2000_2009",#N/A,FALSE,"ProdQuantities"}</definedName>
    <definedName name="wrn.ProdQuantities11_2000_2009." localSheetId="29" hidden="1">{"ProdQuantities11_2000_2009",#N/A,FALSE,"ProdQuantities"}</definedName>
    <definedName name="wrn.ProdQuantities11_2000_2009." localSheetId="1" hidden="1">{"ProdQuantities11_2000_2009",#N/A,FALSE,"ProdQuantities"}</definedName>
    <definedName name="wrn.ProdQuantities11_2000_2009." localSheetId="31" hidden="1">{"ProdQuantities11_2000_2009",#N/A,FALSE,"ProdQuantities"}</definedName>
    <definedName name="wrn.ProdQuantities11_2000_2009." hidden="1">{"ProdQuantities11_2000_2009",#N/A,FALSE,"ProdQuantities"}</definedName>
    <definedName name="wrn.ProdQuantities12_2010_2019." localSheetId="12" hidden="1">{"ProdQuantities12_2010_2019",#N/A,FALSE,"ProdQuantities"}</definedName>
    <definedName name="wrn.ProdQuantities12_2010_2019." localSheetId="18" hidden="1">{"ProdQuantities12_2010_2019",#N/A,FALSE,"ProdQuantities"}</definedName>
    <definedName name="wrn.ProdQuantities12_2010_2019." localSheetId="19" hidden="1">{"ProdQuantities12_2010_2019",#N/A,FALSE,"ProdQuantities"}</definedName>
    <definedName name="wrn.ProdQuantities12_2010_2019." localSheetId="17" hidden="1">{"ProdQuantities12_2010_2019",#N/A,FALSE,"ProdQuantities"}</definedName>
    <definedName name="wrn.ProdQuantities12_2010_2019." localSheetId="22" hidden="1">{"ProdQuantities12_2010_2019",#N/A,FALSE,"ProdQuantities"}</definedName>
    <definedName name="wrn.ProdQuantities12_2010_2019." localSheetId="10" hidden="1">{"ProdQuantities12_2010_2019",#N/A,FALSE,"ProdQuantities"}</definedName>
    <definedName name="wrn.ProdQuantities12_2010_2019." localSheetId="30" hidden="1">{"ProdQuantities12_2010_2019",#N/A,FALSE,"ProdQuantities"}</definedName>
    <definedName name="wrn.ProdQuantities12_2010_2019." localSheetId="0" hidden="1">{"ProdQuantities12_2010_2019",#N/A,FALSE,"ProdQuantities"}</definedName>
    <definedName name="wrn.ProdQuantities12_2010_2019." localSheetId="3" hidden="1">{"ProdQuantities12_2010_2019",#N/A,FALSE,"ProdQuantities"}</definedName>
    <definedName name="wrn.ProdQuantities12_2010_2019." localSheetId="4" hidden="1">{"ProdQuantities12_2010_2019",#N/A,FALSE,"ProdQuantities"}</definedName>
    <definedName name="wrn.ProdQuantities12_2010_2019." localSheetId="28" hidden="1">{"ProdQuantities12_2010_2019",#N/A,FALSE,"ProdQuantities"}</definedName>
    <definedName name="wrn.ProdQuantities12_2010_2019." localSheetId="33" hidden="1">{"ProdQuantities12_2010_2019",#N/A,FALSE,"ProdQuantities"}</definedName>
    <definedName name="wrn.ProdQuantities12_2010_2019." localSheetId="32" hidden="1">{"ProdQuantities12_2010_2019",#N/A,FALSE,"ProdQuantities"}</definedName>
    <definedName name="wrn.ProdQuantities12_2010_2019." localSheetId="7" hidden="1">{"ProdQuantities12_2010_2019",#N/A,FALSE,"ProdQuantities"}</definedName>
    <definedName name="wrn.ProdQuantities12_2010_2019." localSheetId="29" hidden="1">{"ProdQuantities12_2010_2019",#N/A,FALSE,"ProdQuantities"}</definedName>
    <definedName name="wrn.ProdQuantities12_2010_2019." localSheetId="1" hidden="1">{"ProdQuantities12_2010_2019",#N/A,FALSE,"ProdQuantities"}</definedName>
    <definedName name="wrn.ProdQuantities12_2010_2019." localSheetId="31" hidden="1">{"ProdQuantities12_2010_2019",#N/A,FALSE,"ProdQuantities"}</definedName>
    <definedName name="wrn.ProdQuantities12_2010_2019." hidden="1">{"ProdQuantities12_2010_2019",#N/A,FALSE,"ProdQuantities"}</definedName>
    <definedName name="wrn.ProdQuantities2_2010_2019." localSheetId="12" hidden="1">{"ProdQuantities2_2010_2019",#N/A,FALSE,"ProdQuantities"}</definedName>
    <definedName name="wrn.ProdQuantities2_2010_2019." localSheetId="18" hidden="1">{"ProdQuantities2_2010_2019",#N/A,FALSE,"ProdQuantities"}</definedName>
    <definedName name="wrn.ProdQuantities2_2010_2019." localSheetId="19" hidden="1">{"ProdQuantities2_2010_2019",#N/A,FALSE,"ProdQuantities"}</definedName>
    <definedName name="wrn.ProdQuantities2_2010_2019." localSheetId="17" hidden="1">{"ProdQuantities2_2010_2019",#N/A,FALSE,"ProdQuantities"}</definedName>
    <definedName name="wrn.ProdQuantities2_2010_2019." localSheetId="22" hidden="1">{"ProdQuantities2_2010_2019",#N/A,FALSE,"ProdQuantities"}</definedName>
    <definedName name="wrn.ProdQuantities2_2010_2019." localSheetId="10" hidden="1">{"ProdQuantities2_2010_2019",#N/A,FALSE,"ProdQuantities"}</definedName>
    <definedName name="wrn.ProdQuantities2_2010_2019." localSheetId="30" hidden="1">{"ProdQuantities2_2010_2019",#N/A,FALSE,"ProdQuantities"}</definedName>
    <definedName name="wrn.ProdQuantities2_2010_2019." localSheetId="0" hidden="1">{"ProdQuantities2_2010_2019",#N/A,FALSE,"ProdQuantities"}</definedName>
    <definedName name="wrn.ProdQuantities2_2010_2019." localSheetId="3" hidden="1">{"ProdQuantities2_2010_2019",#N/A,FALSE,"ProdQuantities"}</definedName>
    <definedName name="wrn.ProdQuantities2_2010_2019." localSheetId="4" hidden="1">{"ProdQuantities2_2010_2019",#N/A,FALSE,"ProdQuantities"}</definedName>
    <definedName name="wrn.ProdQuantities2_2010_2019." localSheetId="28" hidden="1">{"ProdQuantities2_2010_2019",#N/A,FALSE,"ProdQuantities"}</definedName>
    <definedName name="wrn.ProdQuantities2_2010_2019." localSheetId="33" hidden="1">{"ProdQuantities2_2010_2019",#N/A,FALSE,"ProdQuantities"}</definedName>
    <definedName name="wrn.ProdQuantities2_2010_2019." localSheetId="32" hidden="1">{"ProdQuantities2_2010_2019",#N/A,FALSE,"ProdQuantities"}</definedName>
    <definedName name="wrn.ProdQuantities2_2010_2019." localSheetId="7" hidden="1">{"ProdQuantities2_2010_2019",#N/A,FALSE,"ProdQuantities"}</definedName>
    <definedName name="wrn.ProdQuantities2_2010_2019." localSheetId="29" hidden="1">{"ProdQuantities2_2010_2019",#N/A,FALSE,"ProdQuantities"}</definedName>
    <definedName name="wrn.ProdQuantities2_2010_2019." localSheetId="1" hidden="1">{"ProdQuantities2_2010_2019",#N/A,FALSE,"ProdQuantities"}</definedName>
    <definedName name="wrn.ProdQuantities2_2010_2019." localSheetId="31" hidden="1">{"ProdQuantities2_2010_2019",#N/A,FALSE,"ProdQuantities"}</definedName>
    <definedName name="wrn.ProdQuantities2_2010_2019." hidden="1">{"ProdQuantities2_2010_2019",#N/A,FALSE,"ProdQuantities"}</definedName>
    <definedName name="wrn.ProdQuantities3_2000_2009." localSheetId="12" hidden="1">{"ProdQuantities3_2000_2009",#N/A,FALSE,"ProdQuantities"}</definedName>
    <definedName name="wrn.ProdQuantities3_2000_2009." localSheetId="18" hidden="1">{"ProdQuantities3_2000_2009",#N/A,FALSE,"ProdQuantities"}</definedName>
    <definedName name="wrn.ProdQuantities3_2000_2009." localSheetId="19" hidden="1">{"ProdQuantities3_2000_2009",#N/A,FALSE,"ProdQuantities"}</definedName>
    <definedName name="wrn.ProdQuantities3_2000_2009." localSheetId="17" hidden="1">{"ProdQuantities3_2000_2009",#N/A,FALSE,"ProdQuantities"}</definedName>
    <definedName name="wrn.ProdQuantities3_2000_2009." localSheetId="22" hidden="1">{"ProdQuantities3_2000_2009",#N/A,FALSE,"ProdQuantities"}</definedName>
    <definedName name="wrn.ProdQuantities3_2000_2009." localSheetId="10" hidden="1">{"ProdQuantities3_2000_2009",#N/A,FALSE,"ProdQuantities"}</definedName>
    <definedName name="wrn.ProdQuantities3_2000_2009." localSheetId="30" hidden="1">{"ProdQuantities3_2000_2009",#N/A,FALSE,"ProdQuantities"}</definedName>
    <definedName name="wrn.ProdQuantities3_2000_2009." localSheetId="0" hidden="1">{"ProdQuantities3_2000_2009",#N/A,FALSE,"ProdQuantities"}</definedName>
    <definedName name="wrn.ProdQuantities3_2000_2009." localSheetId="3" hidden="1">{"ProdQuantities3_2000_2009",#N/A,FALSE,"ProdQuantities"}</definedName>
    <definedName name="wrn.ProdQuantities3_2000_2009." localSheetId="4" hidden="1">{"ProdQuantities3_2000_2009",#N/A,FALSE,"ProdQuantities"}</definedName>
    <definedName name="wrn.ProdQuantities3_2000_2009." localSheetId="28" hidden="1">{"ProdQuantities3_2000_2009",#N/A,FALSE,"ProdQuantities"}</definedName>
    <definedName name="wrn.ProdQuantities3_2000_2009." localSheetId="33" hidden="1">{"ProdQuantities3_2000_2009",#N/A,FALSE,"ProdQuantities"}</definedName>
    <definedName name="wrn.ProdQuantities3_2000_2009." localSheetId="32" hidden="1">{"ProdQuantities3_2000_2009",#N/A,FALSE,"ProdQuantities"}</definedName>
    <definedName name="wrn.ProdQuantities3_2000_2009." localSheetId="7" hidden="1">{"ProdQuantities3_2000_2009",#N/A,FALSE,"ProdQuantities"}</definedName>
    <definedName name="wrn.ProdQuantities3_2000_2009." localSheetId="29" hidden="1">{"ProdQuantities3_2000_2009",#N/A,FALSE,"ProdQuantities"}</definedName>
    <definedName name="wrn.ProdQuantities3_2000_2009." localSheetId="1" hidden="1">{"ProdQuantities3_2000_2009",#N/A,FALSE,"ProdQuantities"}</definedName>
    <definedName name="wrn.ProdQuantities3_2000_2009." localSheetId="31" hidden="1">{"ProdQuantities3_2000_2009",#N/A,FALSE,"ProdQuantities"}</definedName>
    <definedName name="wrn.ProdQuantities3_2000_2009." hidden="1">{"ProdQuantities3_2000_2009",#N/A,FALSE,"ProdQuantities"}</definedName>
    <definedName name="wrn.ProdQuantities5_2000_2009." localSheetId="12" hidden="1">{"ProdQuantities5_2000_2009",#N/A,FALSE,"ProdQuantities"}</definedName>
    <definedName name="wrn.ProdQuantities5_2000_2009." localSheetId="18" hidden="1">{"ProdQuantities5_2000_2009",#N/A,FALSE,"ProdQuantities"}</definedName>
    <definedName name="wrn.ProdQuantities5_2000_2009." localSheetId="19" hidden="1">{"ProdQuantities5_2000_2009",#N/A,FALSE,"ProdQuantities"}</definedName>
    <definedName name="wrn.ProdQuantities5_2000_2009." localSheetId="17" hidden="1">{"ProdQuantities5_2000_2009",#N/A,FALSE,"ProdQuantities"}</definedName>
    <definedName name="wrn.ProdQuantities5_2000_2009." localSheetId="22" hidden="1">{"ProdQuantities5_2000_2009",#N/A,FALSE,"ProdQuantities"}</definedName>
    <definedName name="wrn.ProdQuantities5_2000_2009." localSheetId="10" hidden="1">{"ProdQuantities5_2000_2009",#N/A,FALSE,"ProdQuantities"}</definedName>
    <definedName name="wrn.ProdQuantities5_2000_2009." localSheetId="30" hidden="1">{"ProdQuantities5_2000_2009",#N/A,FALSE,"ProdQuantities"}</definedName>
    <definedName name="wrn.ProdQuantities5_2000_2009." localSheetId="0" hidden="1">{"ProdQuantities5_2000_2009",#N/A,FALSE,"ProdQuantities"}</definedName>
    <definedName name="wrn.ProdQuantities5_2000_2009." localSheetId="3" hidden="1">{"ProdQuantities5_2000_2009",#N/A,FALSE,"ProdQuantities"}</definedName>
    <definedName name="wrn.ProdQuantities5_2000_2009." localSheetId="4" hidden="1">{"ProdQuantities5_2000_2009",#N/A,FALSE,"ProdQuantities"}</definedName>
    <definedName name="wrn.ProdQuantities5_2000_2009." localSheetId="28" hidden="1">{"ProdQuantities5_2000_2009",#N/A,FALSE,"ProdQuantities"}</definedName>
    <definedName name="wrn.ProdQuantities5_2000_2009." localSheetId="33" hidden="1">{"ProdQuantities5_2000_2009",#N/A,FALSE,"ProdQuantities"}</definedName>
    <definedName name="wrn.ProdQuantities5_2000_2009." localSheetId="32" hidden="1">{"ProdQuantities5_2000_2009",#N/A,FALSE,"ProdQuantities"}</definedName>
    <definedName name="wrn.ProdQuantities5_2000_2009." localSheetId="7" hidden="1">{"ProdQuantities5_2000_2009",#N/A,FALSE,"ProdQuantities"}</definedName>
    <definedName name="wrn.ProdQuantities5_2000_2009." localSheetId="29" hidden="1">{"ProdQuantities5_2000_2009",#N/A,FALSE,"ProdQuantities"}</definedName>
    <definedName name="wrn.ProdQuantities5_2000_2009." localSheetId="1" hidden="1">{"ProdQuantities5_2000_2009",#N/A,FALSE,"ProdQuantities"}</definedName>
    <definedName name="wrn.ProdQuantities5_2000_2009." localSheetId="31" hidden="1">{"ProdQuantities5_2000_2009",#N/A,FALSE,"ProdQuantities"}</definedName>
    <definedName name="wrn.ProdQuantities5_2000_2009." hidden="1">{"ProdQuantities5_2000_2009",#N/A,FALSE,"ProdQuantities"}</definedName>
    <definedName name="wrn.ProdQuantities6_2000_2009." localSheetId="12" hidden="1">{"ProdQuantities6_2010_2019",#N/A,FALSE,"ProdQuantities"}</definedName>
    <definedName name="wrn.ProdQuantities6_2000_2009." localSheetId="18" hidden="1">{"ProdQuantities6_2010_2019",#N/A,FALSE,"ProdQuantities"}</definedName>
    <definedName name="wrn.ProdQuantities6_2000_2009." localSheetId="19" hidden="1">{"ProdQuantities6_2010_2019",#N/A,FALSE,"ProdQuantities"}</definedName>
    <definedName name="wrn.ProdQuantities6_2000_2009." localSheetId="17" hidden="1">{"ProdQuantities6_2010_2019",#N/A,FALSE,"ProdQuantities"}</definedName>
    <definedName name="wrn.ProdQuantities6_2000_2009." localSheetId="22" hidden="1">{"ProdQuantities6_2010_2019",#N/A,FALSE,"ProdQuantities"}</definedName>
    <definedName name="wrn.ProdQuantities6_2000_2009." localSheetId="10" hidden="1">{"ProdQuantities6_2010_2019",#N/A,FALSE,"ProdQuantities"}</definedName>
    <definedName name="wrn.ProdQuantities6_2000_2009." localSheetId="30" hidden="1">{"ProdQuantities6_2010_2019",#N/A,FALSE,"ProdQuantities"}</definedName>
    <definedName name="wrn.ProdQuantities6_2000_2009." localSheetId="0" hidden="1">{"ProdQuantities6_2010_2019",#N/A,FALSE,"ProdQuantities"}</definedName>
    <definedName name="wrn.ProdQuantities6_2000_2009." localSheetId="3" hidden="1">{"ProdQuantities6_2010_2019",#N/A,FALSE,"ProdQuantities"}</definedName>
    <definedName name="wrn.ProdQuantities6_2000_2009." localSheetId="4" hidden="1">{"ProdQuantities6_2010_2019",#N/A,FALSE,"ProdQuantities"}</definedName>
    <definedName name="wrn.ProdQuantities6_2000_2009." localSheetId="28" hidden="1">{"ProdQuantities6_2010_2019",#N/A,FALSE,"ProdQuantities"}</definedName>
    <definedName name="wrn.ProdQuantities6_2000_2009." localSheetId="33" hidden="1">{"ProdQuantities6_2010_2019",#N/A,FALSE,"ProdQuantities"}</definedName>
    <definedName name="wrn.ProdQuantities6_2000_2009." localSheetId="32" hidden="1">{"ProdQuantities6_2010_2019",#N/A,FALSE,"ProdQuantities"}</definedName>
    <definedName name="wrn.ProdQuantities6_2000_2009." localSheetId="7" hidden="1">{"ProdQuantities6_2010_2019",#N/A,FALSE,"ProdQuantities"}</definedName>
    <definedName name="wrn.ProdQuantities6_2000_2009." localSheetId="29" hidden="1">{"ProdQuantities6_2010_2019",#N/A,FALSE,"ProdQuantities"}</definedName>
    <definedName name="wrn.ProdQuantities6_2000_2009." localSheetId="1" hidden="1">{"ProdQuantities6_2010_2019",#N/A,FALSE,"ProdQuantities"}</definedName>
    <definedName name="wrn.ProdQuantities6_2000_2009." localSheetId="31" hidden="1">{"ProdQuantities6_2010_2019",#N/A,FALSE,"ProdQuantities"}</definedName>
    <definedName name="wrn.ProdQuantities6_2000_2009." hidden="1">{"ProdQuantities6_2010_2019",#N/A,FALSE,"ProdQuantities"}</definedName>
    <definedName name="wrn.ProdQuantities7_2000_2009." localSheetId="12" hidden="1">{"ProdQuantities7_2000_2009",#N/A,FALSE,"ProdQuantities"}</definedName>
    <definedName name="wrn.ProdQuantities7_2000_2009." localSheetId="18" hidden="1">{"ProdQuantities7_2000_2009",#N/A,FALSE,"ProdQuantities"}</definedName>
    <definedName name="wrn.ProdQuantities7_2000_2009." localSheetId="19" hidden="1">{"ProdQuantities7_2000_2009",#N/A,FALSE,"ProdQuantities"}</definedName>
    <definedName name="wrn.ProdQuantities7_2000_2009." localSheetId="17" hidden="1">{"ProdQuantities7_2000_2009",#N/A,FALSE,"ProdQuantities"}</definedName>
    <definedName name="wrn.ProdQuantities7_2000_2009." localSheetId="22" hidden="1">{"ProdQuantities7_2000_2009",#N/A,FALSE,"ProdQuantities"}</definedName>
    <definedName name="wrn.ProdQuantities7_2000_2009." localSheetId="10" hidden="1">{"ProdQuantities7_2000_2009",#N/A,FALSE,"ProdQuantities"}</definedName>
    <definedName name="wrn.ProdQuantities7_2000_2009." localSheetId="30" hidden="1">{"ProdQuantities7_2000_2009",#N/A,FALSE,"ProdQuantities"}</definedName>
    <definedName name="wrn.ProdQuantities7_2000_2009." localSheetId="0" hidden="1">{"ProdQuantities7_2000_2009",#N/A,FALSE,"ProdQuantities"}</definedName>
    <definedName name="wrn.ProdQuantities7_2000_2009." localSheetId="3" hidden="1">{"ProdQuantities7_2000_2009",#N/A,FALSE,"ProdQuantities"}</definedName>
    <definedName name="wrn.ProdQuantities7_2000_2009." localSheetId="4" hidden="1">{"ProdQuantities7_2000_2009",#N/A,FALSE,"ProdQuantities"}</definedName>
    <definedName name="wrn.ProdQuantities7_2000_2009." localSheetId="28" hidden="1">{"ProdQuantities7_2000_2009",#N/A,FALSE,"ProdQuantities"}</definedName>
    <definedName name="wrn.ProdQuantities7_2000_2009." localSheetId="33" hidden="1">{"ProdQuantities7_2000_2009",#N/A,FALSE,"ProdQuantities"}</definedName>
    <definedName name="wrn.ProdQuantities7_2000_2009." localSheetId="32" hidden="1">{"ProdQuantities7_2000_2009",#N/A,FALSE,"ProdQuantities"}</definedName>
    <definedName name="wrn.ProdQuantities7_2000_2009." localSheetId="7" hidden="1">{"ProdQuantities7_2000_2009",#N/A,FALSE,"ProdQuantities"}</definedName>
    <definedName name="wrn.ProdQuantities7_2000_2009." localSheetId="29" hidden="1">{"ProdQuantities7_2000_2009",#N/A,FALSE,"ProdQuantities"}</definedName>
    <definedName name="wrn.ProdQuantities7_2000_2009." localSheetId="1" hidden="1">{"ProdQuantities7_2000_2009",#N/A,FALSE,"ProdQuantities"}</definedName>
    <definedName name="wrn.ProdQuantities7_2000_2009." localSheetId="31" hidden="1">{"ProdQuantities7_2000_2009",#N/A,FALSE,"ProdQuantities"}</definedName>
    <definedName name="wrn.ProdQuantities7_2000_2009." hidden="1">{"ProdQuantities7_2000_2009",#N/A,FALSE,"ProdQuantities"}</definedName>
    <definedName name="wrn.ProdQuantities8_2010_2019." localSheetId="12" hidden="1">{"ProdQuantities8_2010_2019",#N/A,FALSE,"ProdQuantities"}</definedName>
    <definedName name="wrn.ProdQuantities8_2010_2019." localSheetId="18" hidden="1">{"ProdQuantities8_2010_2019",#N/A,FALSE,"ProdQuantities"}</definedName>
    <definedName name="wrn.ProdQuantities8_2010_2019." localSheetId="19" hidden="1">{"ProdQuantities8_2010_2019",#N/A,FALSE,"ProdQuantities"}</definedName>
    <definedName name="wrn.ProdQuantities8_2010_2019." localSheetId="17" hidden="1">{"ProdQuantities8_2010_2019",#N/A,FALSE,"ProdQuantities"}</definedName>
    <definedName name="wrn.ProdQuantities8_2010_2019." localSheetId="22" hidden="1">{"ProdQuantities8_2010_2019",#N/A,FALSE,"ProdQuantities"}</definedName>
    <definedName name="wrn.ProdQuantities8_2010_2019." localSheetId="10" hidden="1">{"ProdQuantities8_2010_2019",#N/A,FALSE,"ProdQuantities"}</definedName>
    <definedName name="wrn.ProdQuantities8_2010_2019." localSheetId="30" hidden="1">{"ProdQuantities8_2010_2019",#N/A,FALSE,"ProdQuantities"}</definedName>
    <definedName name="wrn.ProdQuantities8_2010_2019." localSheetId="0" hidden="1">{"ProdQuantities8_2010_2019",#N/A,FALSE,"ProdQuantities"}</definedName>
    <definedName name="wrn.ProdQuantities8_2010_2019." localSheetId="3" hidden="1">{"ProdQuantities8_2010_2019",#N/A,FALSE,"ProdQuantities"}</definedName>
    <definedName name="wrn.ProdQuantities8_2010_2019." localSheetId="4" hidden="1">{"ProdQuantities8_2010_2019",#N/A,FALSE,"ProdQuantities"}</definedName>
    <definedName name="wrn.ProdQuantities8_2010_2019." localSheetId="28" hidden="1">{"ProdQuantities8_2010_2019",#N/A,FALSE,"ProdQuantities"}</definedName>
    <definedName name="wrn.ProdQuantities8_2010_2019." localSheetId="33" hidden="1">{"ProdQuantities8_2010_2019",#N/A,FALSE,"ProdQuantities"}</definedName>
    <definedName name="wrn.ProdQuantities8_2010_2019." localSheetId="32" hidden="1">{"ProdQuantities8_2010_2019",#N/A,FALSE,"ProdQuantities"}</definedName>
    <definedName name="wrn.ProdQuantities8_2010_2019." localSheetId="7" hidden="1">{"ProdQuantities8_2010_2019",#N/A,FALSE,"ProdQuantities"}</definedName>
    <definedName name="wrn.ProdQuantities8_2010_2019." localSheetId="29" hidden="1">{"ProdQuantities8_2010_2019",#N/A,FALSE,"ProdQuantities"}</definedName>
    <definedName name="wrn.ProdQuantities8_2010_2019." localSheetId="1" hidden="1">{"ProdQuantities8_2010_2019",#N/A,FALSE,"ProdQuantities"}</definedName>
    <definedName name="wrn.ProdQuantities8_2010_2019." localSheetId="31" hidden="1">{"ProdQuantities8_2010_2019",#N/A,FALSE,"ProdQuantities"}</definedName>
    <definedName name="wrn.ProdQuantities8_2010_2019." hidden="1">{"ProdQuantities8_2010_2019",#N/A,FALSE,"ProdQuantities"}</definedName>
    <definedName name="wrn.ProdQuantities9_2000_2009." localSheetId="12" hidden="1">{"ProdQuantities9_2000_2009",#N/A,FALSE,"ProdQuantities"}</definedName>
    <definedName name="wrn.ProdQuantities9_2000_2009." localSheetId="18" hidden="1">{"ProdQuantities9_2000_2009",#N/A,FALSE,"ProdQuantities"}</definedName>
    <definedName name="wrn.ProdQuantities9_2000_2009." localSheetId="19" hidden="1">{"ProdQuantities9_2000_2009",#N/A,FALSE,"ProdQuantities"}</definedName>
    <definedName name="wrn.ProdQuantities9_2000_2009." localSheetId="17" hidden="1">{"ProdQuantities9_2000_2009",#N/A,FALSE,"ProdQuantities"}</definedName>
    <definedName name="wrn.ProdQuantities9_2000_2009." localSheetId="22" hidden="1">{"ProdQuantities9_2000_2009",#N/A,FALSE,"ProdQuantities"}</definedName>
    <definedName name="wrn.ProdQuantities9_2000_2009." localSheetId="10" hidden="1">{"ProdQuantities9_2000_2009",#N/A,FALSE,"ProdQuantities"}</definedName>
    <definedName name="wrn.ProdQuantities9_2000_2009." localSheetId="30" hidden="1">{"ProdQuantities9_2000_2009",#N/A,FALSE,"ProdQuantities"}</definedName>
    <definedName name="wrn.ProdQuantities9_2000_2009." localSheetId="0" hidden="1">{"ProdQuantities9_2000_2009",#N/A,FALSE,"ProdQuantities"}</definedName>
    <definedName name="wrn.ProdQuantities9_2000_2009." localSheetId="3" hidden="1">{"ProdQuantities9_2000_2009",#N/A,FALSE,"ProdQuantities"}</definedName>
    <definedName name="wrn.ProdQuantities9_2000_2009." localSheetId="4" hidden="1">{"ProdQuantities9_2000_2009",#N/A,FALSE,"ProdQuantities"}</definedName>
    <definedName name="wrn.ProdQuantities9_2000_2009." localSheetId="28" hidden="1">{"ProdQuantities9_2000_2009",#N/A,FALSE,"ProdQuantities"}</definedName>
    <definedName name="wrn.ProdQuantities9_2000_2009." localSheetId="33" hidden="1">{"ProdQuantities9_2000_2009",#N/A,FALSE,"ProdQuantities"}</definedName>
    <definedName name="wrn.ProdQuantities9_2000_2009." localSheetId="32" hidden="1">{"ProdQuantities9_2000_2009",#N/A,FALSE,"ProdQuantities"}</definedName>
    <definedName name="wrn.ProdQuantities9_2000_2009." localSheetId="7" hidden="1">{"ProdQuantities9_2000_2009",#N/A,FALSE,"ProdQuantities"}</definedName>
    <definedName name="wrn.ProdQuantities9_2000_2009." localSheetId="29" hidden="1">{"ProdQuantities9_2000_2009",#N/A,FALSE,"ProdQuantities"}</definedName>
    <definedName name="wrn.ProdQuantities9_2000_2009." localSheetId="1" hidden="1">{"ProdQuantities9_2000_2009",#N/A,FALSE,"ProdQuantities"}</definedName>
    <definedName name="wrn.ProdQuantities9_2000_2009." localSheetId="31" hidden="1">{"ProdQuantities9_2000_2009",#N/A,FALSE,"ProdQuantities"}</definedName>
    <definedName name="wrn.ProdQuantities9_2000_2009." hidden="1">{"ProdQuantities9_2000_2009",#N/A,FALSE,"ProdQuantities"}</definedName>
    <definedName name="wrn.ProdQuantitiesTotal2000_2009." localSheetId="12" hidden="1">{"ProdQuantitiesTotal2000_2009",#N/A,FALSE,"ProdQuantities"}</definedName>
    <definedName name="wrn.ProdQuantitiesTotal2000_2009." localSheetId="18" hidden="1">{"ProdQuantitiesTotal2000_2009",#N/A,FALSE,"ProdQuantities"}</definedName>
    <definedName name="wrn.ProdQuantitiesTotal2000_2009." localSheetId="19" hidden="1">{"ProdQuantitiesTotal2000_2009",#N/A,FALSE,"ProdQuantities"}</definedName>
    <definedName name="wrn.ProdQuantitiesTotal2000_2009." localSheetId="17" hidden="1">{"ProdQuantitiesTotal2000_2009",#N/A,FALSE,"ProdQuantities"}</definedName>
    <definedName name="wrn.ProdQuantitiesTotal2000_2009." localSheetId="22" hidden="1">{"ProdQuantitiesTotal2000_2009",#N/A,FALSE,"ProdQuantities"}</definedName>
    <definedName name="wrn.ProdQuantitiesTotal2000_2009." localSheetId="10" hidden="1">{"ProdQuantitiesTotal2000_2009",#N/A,FALSE,"ProdQuantities"}</definedName>
    <definedName name="wrn.ProdQuantitiesTotal2000_2009." localSheetId="30" hidden="1">{"ProdQuantitiesTotal2000_2009",#N/A,FALSE,"ProdQuantities"}</definedName>
    <definedName name="wrn.ProdQuantitiesTotal2000_2009." localSheetId="0" hidden="1">{"ProdQuantitiesTotal2000_2009",#N/A,FALSE,"ProdQuantities"}</definedName>
    <definedName name="wrn.ProdQuantitiesTotal2000_2009." localSheetId="3" hidden="1">{"ProdQuantitiesTotal2000_2009",#N/A,FALSE,"ProdQuantities"}</definedName>
    <definedName name="wrn.ProdQuantitiesTotal2000_2009." localSheetId="4" hidden="1">{"ProdQuantitiesTotal2000_2009",#N/A,FALSE,"ProdQuantities"}</definedName>
    <definedName name="wrn.ProdQuantitiesTotal2000_2009." localSheetId="28" hidden="1">{"ProdQuantitiesTotal2000_2009",#N/A,FALSE,"ProdQuantities"}</definedName>
    <definedName name="wrn.ProdQuantitiesTotal2000_2009." localSheetId="33" hidden="1">{"ProdQuantitiesTotal2000_2009",#N/A,FALSE,"ProdQuantities"}</definedName>
    <definedName name="wrn.ProdQuantitiesTotal2000_2009." localSheetId="32" hidden="1">{"ProdQuantitiesTotal2000_2009",#N/A,FALSE,"ProdQuantities"}</definedName>
    <definedName name="wrn.ProdQuantitiesTotal2000_2009." localSheetId="7" hidden="1">{"ProdQuantitiesTotal2000_2009",#N/A,FALSE,"ProdQuantities"}</definedName>
    <definedName name="wrn.ProdQuantitiesTotal2000_2009." localSheetId="29" hidden="1">{"ProdQuantitiesTotal2000_2009",#N/A,FALSE,"ProdQuantities"}</definedName>
    <definedName name="wrn.ProdQuantitiesTotal2000_2009." localSheetId="1" hidden="1">{"ProdQuantitiesTotal2000_2009",#N/A,FALSE,"ProdQuantities"}</definedName>
    <definedName name="wrn.ProdQuantitiesTotal2000_2009." localSheetId="31" hidden="1">{"ProdQuantitiesTotal2000_2009",#N/A,FALSE,"ProdQuantities"}</definedName>
    <definedName name="wrn.ProdQuantitiesTotal2000_2009." hidden="1">{"ProdQuantitiesTotal2000_2009",#N/A,FALSE,"ProdQuantities"}</definedName>
    <definedName name="wrn.ProdQuantitiesTotal2010_2019." localSheetId="12" hidden="1">{"ProdQuantitiesTotal2010_2019",#N/A,FALSE,"ProdQuantities"}</definedName>
    <definedName name="wrn.ProdQuantitiesTotal2010_2019." localSheetId="18" hidden="1">{"ProdQuantitiesTotal2010_2019",#N/A,FALSE,"ProdQuantities"}</definedName>
    <definedName name="wrn.ProdQuantitiesTotal2010_2019." localSheetId="19" hidden="1">{"ProdQuantitiesTotal2010_2019",#N/A,FALSE,"ProdQuantities"}</definedName>
    <definedName name="wrn.ProdQuantitiesTotal2010_2019." localSheetId="17" hidden="1">{"ProdQuantitiesTotal2010_2019",#N/A,FALSE,"ProdQuantities"}</definedName>
    <definedName name="wrn.ProdQuantitiesTotal2010_2019." localSheetId="22" hidden="1">{"ProdQuantitiesTotal2010_2019",#N/A,FALSE,"ProdQuantities"}</definedName>
    <definedName name="wrn.ProdQuantitiesTotal2010_2019." localSheetId="10" hidden="1">{"ProdQuantitiesTotal2010_2019",#N/A,FALSE,"ProdQuantities"}</definedName>
    <definedName name="wrn.ProdQuantitiesTotal2010_2019." localSheetId="30" hidden="1">{"ProdQuantitiesTotal2010_2019",#N/A,FALSE,"ProdQuantities"}</definedName>
    <definedName name="wrn.ProdQuantitiesTotal2010_2019." localSheetId="0" hidden="1">{"ProdQuantitiesTotal2010_2019",#N/A,FALSE,"ProdQuantities"}</definedName>
    <definedName name="wrn.ProdQuantitiesTotal2010_2019." localSheetId="3" hidden="1">{"ProdQuantitiesTotal2010_2019",#N/A,FALSE,"ProdQuantities"}</definedName>
    <definedName name="wrn.ProdQuantitiesTotal2010_2019." localSheetId="4" hidden="1">{"ProdQuantitiesTotal2010_2019",#N/A,FALSE,"ProdQuantities"}</definedName>
    <definedName name="wrn.ProdQuantitiesTotal2010_2019." localSheetId="28" hidden="1">{"ProdQuantitiesTotal2010_2019",#N/A,FALSE,"ProdQuantities"}</definedName>
    <definedName name="wrn.ProdQuantitiesTotal2010_2019." localSheetId="33" hidden="1">{"ProdQuantitiesTotal2010_2019",#N/A,FALSE,"ProdQuantities"}</definedName>
    <definedName name="wrn.ProdQuantitiesTotal2010_2019." localSheetId="32" hidden="1">{"ProdQuantitiesTotal2010_2019",#N/A,FALSE,"ProdQuantities"}</definedName>
    <definedName name="wrn.ProdQuantitiesTotal2010_2019." localSheetId="7" hidden="1">{"ProdQuantitiesTotal2010_2019",#N/A,FALSE,"ProdQuantities"}</definedName>
    <definedName name="wrn.ProdQuantitiesTotal2010_2019." localSheetId="29" hidden="1">{"ProdQuantitiesTotal2010_2019",#N/A,FALSE,"ProdQuantities"}</definedName>
    <definedName name="wrn.ProdQuantitiesTotal2010_2019." localSheetId="1" hidden="1">{"ProdQuantitiesTotal2010_2019",#N/A,FALSE,"ProdQuantities"}</definedName>
    <definedName name="wrn.ProdQuantitiesTotal2010_2019." localSheetId="31" hidden="1">{"ProdQuantitiesTotal2010_2019",#N/A,FALSE,"ProdQuantities"}</definedName>
    <definedName name="wrn.ProdQuantitiesTotal2010_2019." hidden="1">{"ProdQuantitiesTotal2010_2019",#N/A,FALSE,"ProdQuantities"}</definedName>
    <definedName name="wrn.report." localSheetId="12" hidden="1">{#N/A,#N/A,FALSE,"Front Sheet";#N/A,#N/A,FALSE,"Profit and Loss";#N/A,#N/A,FALSE,"Balance Sheet";#N/A,#N/A,FALSE,"Cashflow";#N/A,#N/A,FALSE,"Debt and Cred";#N/A,#N/A,FALSE,"Debt Statement";#N/A,#N/A,FALSE,"Tax Computation"}</definedName>
    <definedName name="wrn.report." localSheetId="18" hidden="1">{#N/A,#N/A,FALSE,"Front Sheet";#N/A,#N/A,FALSE,"Profit and Loss";#N/A,#N/A,FALSE,"Balance Sheet";#N/A,#N/A,FALSE,"Cashflow";#N/A,#N/A,FALSE,"Debt and Cred";#N/A,#N/A,FALSE,"Debt Statement";#N/A,#N/A,FALSE,"Tax Computation"}</definedName>
    <definedName name="wrn.report." localSheetId="19" hidden="1">{#N/A,#N/A,FALSE,"Front Sheet";#N/A,#N/A,FALSE,"Profit and Loss";#N/A,#N/A,FALSE,"Balance Sheet";#N/A,#N/A,FALSE,"Cashflow";#N/A,#N/A,FALSE,"Debt and Cred";#N/A,#N/A,FALSE,"Debt Statement";#N/A,#N/A,FALSE,"Tax Computation"}</definedName>
    <definedName name="wrn.report." localSheetId="17" hidden="1">{#N/A,#N/A,FALSE,"Front Sheet";#N/A,#N/A,FALSE,"Profit and Loss";#N/A,#N/A,FALSE,"Balance Sheet";#N/A,#N/A,FALSE,"Cashflow";#N/A,#N/A,FALSE,"Debt and Cred";#N/A,#N/A,FALSE,"Debt Statement";#N/A,#N/A,FALSE,"Tax Computation"}</definedName>
    <definedName name="wrn.report." localSheetId="22" hidden="1">{#N/A,#N/A,FALSE,"Front Sheet";#N/A,#N/A,FALSE,"Profit and Loss";#N/A,#N/A,FALSE,"Balance Sheet";#N/A,#N/A,FALSE,"Cashflow";#N/A,#N/A,FALSE,"Debt and Cred";#N/A,#N/A,FALSE,"Debt Statement";#N/A,#N/A,FALSE,"Tax Computation"}</definedName>
    <definedName name="wrn.report." localSheetId="10" hidden="1">{#N/A,#N/A,FALSE,"Front Sheet";#N/A,#N/A,FALSE,"Profit and Loss";#N/A,#N/A,FALSE,"Balance Sheet";#N/A,#N/A,FALSE,"Cashflow";#N/A,#N/A,FALSE,"Debt and Cred";#N/A,#N/A,FALSE,"Debt Statement";#N/A,#N/A,FALSE,"Tax Computation"}</definedName>
    <definedName name="wrn.report." localSheetId="30" hidden="1">{#N/A,#N/A,FALSE,"Front Sheet";#N/A,#N/A,FALSE,"Profit and Loss";#N/A,#N/A,FALSE,"Balance Sheet";#N/A,#N/A,FALSE,"Cashflow";#N/A,#N/A,FALSE,"Debt and Cred";#N/A,#N/A,FALSE,"Debt Statement";#N/A,#N/A,FALSE,"Tax Computation"}</definedName>
    <definedName name="wrn.report." localSheetId="0" hidden="1">{#N/A,#N/A,FALSE,"Front Sheet";#N/A,#N/A,FALSE,"Profit and Loss";#N/A,#N/A,FALSE,"Balance Sheet";#N/A,#N/A,FALSE,"Cashflow";#N/A,#N/A,FALSE,"Debt and Cred";#N/A,#N/A,FALSE,"Debt Statement";#N/A,#N/A,FALSE,"Tax Computation"}</definedName>
    <definedName name="wrn.report." localSheetId="3" hidden="1">{#N/A,#N/A,FALSE,"Front Sheet";#N/A,#N/A,FALSE,"Profit and Loss";#N/A,#N/A,FALSE,"Balance Sheet";#N/A,#N/A,FALSE,"Cashflow";#N/A,#N/A,FALSE,"Debt and Cred";#N/A,#N/A,FALSE,"Debt Statement";#N/A,#N/A,FALSE,"Tax Computation"}</definedName>
    <definedName name="wrn.report." localSheetId="4" hidden="1">{#N/A,#N/A,FALSE,"Front Sheet";#N/A,#N/A,FALSE,"Profit and Loss";#N/A,#N/A,FALSE,"Balance Sheet";#N/A,#N/A,FALSE,"Cashflow";#N/A,#N/A,FALSE,"Debt and Cred";#N/A,#N/A,FALSE,"Debt Statement";#N/A,#N/A,FALSE,"Tax Computation"}</definedName>
    <definedName name="wrn.report." localSheetId="28" hidden="1">{#N/A,#N/A,FALSE,"Front Sheet";#N/A,#N/A,FALSE,"Profit and Loss";#N/A,#N/A,FALSE,"Balance Sheet";#N/A,#N/A,FALSE,"Cashflow";#N/A,#N/A,FALSE,"Debt and Cred";#N/A,#N/A,FALSE,"Debt Statement";#N/A,#N/A,FALSE,"Tax Computation"}</definedName>
    <definedName name="wrn.report." localSheetId="33" hidden="1">{#N/A,#N/A,FALSE,"Front Sheet";#N/A,#N/A,FALSE,"Profit and Loss";#N/A,#N/A,FALSE,"Balance Sheet";#N/A,#N/A,FALSE,"Cashflow";#N/A,#N/A,FALSE,"Debt and Cred";#N/A,#N/A,FALSE,"Debt Statement";#N/A,#N/A,FALSE,"Tax Computation"}</definedName>
    <definedName name="wrn.report." localSheetId="32" hidden="1">{#N/A,#N/A,FALSE,"Front Sheet";#N/A,#N/A,FALSE,"Profit and Loss";#N/A,#N/A,FALSE,"Balance Sheet";#N/A,#N/A,FALSE,"Cashflow";#N/A,#N/A,FALSE,"Debt and Cred";#N/A,#N/A,FALSE,"Debt Statement";#N/A,#N/A,FALSE,"Tax Computation"}</definedName>
    <definedName name="wrn.report." localSheetId="7" hidden="1">{#N/A,#N/A,FALSE,"Front Sheet";#N/A,#N/A,FALSE,"Profit and Loss";#N/A,#N/A,FALSE,"Balance Sheet";#N/A,#N/A,FALSE,"Cashflow";#N/A,#N/A,FALSE,"Debt and Cred";#N/A,#N/A,FALSE,"Debt Statement";#N/A,#N/A,FALSE,"Tax Computation"}</definedName>
    <definedName name="wrn.report." localSheetId="29" hidden="1">{#N/A,#N/A,FALSE,"Front Sheet";#N/A,#N/A,FALSE,"Profit and Loss";#N/A,#N/A,FALSE,"Balance Sheet";#N/A,#N/A,FALSE,"Cashflow";#N/A,#N/A,FALSE,"Debt and Cred";#N/A,#N/A,FALSE,"Debt Statement";#N/A,#N/A,FALSE,"Tax Computation"}</definedName>
    <definedName name="wrn.report." localSheetId="1" hidden="1">{#N/A,#N/A,FALSE,"Front Sheet";#N/A,#N/A,FALSE,"Profit and Loss";#N/A,#N/A,FALSE,"Balance Sheet";#N/A,#N/A,FALSE,"Cashflow";#N/A,#N/A,FALSE,"Debt and Cred";#N/A,#N/A,FALSE,"Debt Statement";#N/A,#N/A,FALSE,"Tax Computation"}</definedName>
    <definedName name="wrn.report." localSheetId="31" hidden="1">{#N/A,#N/A,FALSE,"Front Sheet";#N/A,#N/A,FALSE,"Profit and Loss";#N/A,#N/A,FALSE,"Balance Sheet";#N/A,#N/A,FALSE,"Cashflow";#N/A,#N/A,FALSE,"Debt and Cred";#N/A,#N/A,FALSE,"Debt Statement";#N/A,#N/A,FALSE,"Tax Computation"}</definedName>
    <definedName name="wrn.report." hidden="1">{#N/A,#N/A,FALSE,"Front Sheet";#N/A,#N/A,FALSE,"Profit and Loss";#N/A,#N/A,FALSE,"Balance Sheet";#N/A,#N/A,FALSE,"Cashflow";#N/A,#N/A,FALSE,"Debt and Cred";#N/A,#N/A,FALSE,"Debt Statement";#N/A,#N/A,FALSE,"Tax Computation"}</definedName>
    <definedName name="wrn.Short._.Form._.Print._.Out." localSheetId="12" hidden="1">{#N/A,#N/A,FALSE,"General Assumptions";#N/A,#N/A,FALSE,"Accounts";#N/A,#N/A,FALSE,"OperatingAssumptions";#N/A,#N/A,FALSE,"Cashflow";#N/A,#N/A,FALSE,"Debt";#N/A,#N/A,FALSE,"Ops Summary";#N/A,#N/A,FALSE,"Summary"}</definedName>
    <definedName name="wrn.Short._.Form._.Print._.Out." localSheetId="18" hidden="1">{#N/A,#N/A,FALSE,"General Assumptions";#N/A,#N/A,FALSE,"Accounts";#N/A,#N/A,FALSE,"OperatingAssumptions";#N/A,#N/A,FALSE,"Cashflow";#N/A,#N/A,FALSE,"Debt";#N/A,#N/A,FALSE,"Ops Summary";#N/A,#N/A,FALSE,"Summary"}</definedName>
    <definedName name="wrn.Short._.Form._.Print._.Out." localSheetId="19" hidden="1">{#N/A,#N/A,FALSE,"General Assumptions";#N/A,#N/A,FALSE,"Accounts";#N/A,#N/A,FALSE,"OperatingAssumptions";#N/A,#N/A,FALSE,"Cashflow";#N/A,#N/A,FALSE,"Debt";#N/A,#N/A,FALSE,"Ops Summary";#N/A,#N/A,FALSE,"Summary"}</definedName>
    <definedName name="wrn.Short._.Form._.Print._.Out." localSheetId="17" hidden="1">{#N/A,#N/A,FALSE,"General Assumptions";#N/A,#N/A,FALSE,"Accounts";#N/A,#N/A,FALSE,"OperatingAssumptions";#N/A,#N/A,FALSE,"Cashflow";#N/A,#N/A,FALSE,"Debt";#N/A,#N/A,FALSE,"Ops Summary";#N/A,#N/A,FALSE,"Summary"}</definedName>
    <definedName name="wrn.Short._.Form._.Print._.Out." localSheetId="22" hidden="1">{#N/A,#N/A,FALSE,"General Assumptions";#N/A,#N/A,FALSE,"Accounts";#N/A,#N/A,FALSE,"OperatingAssumptions";#N/A,#N/A,FALSE,"Cashflow";#N/A,#N/A,FALSE,"Debt";#N/A,#N/A,FALSE,"Ops Summary";#N/A,#N/A,FALSE,"Summary"}</definedName>
    <definedName name="wrn.Short._.Form._.Print._.Out." localSheetId="10" hidden="1">{#N/A,#N/A,FALSE,"General Assumptions";#N/A,#N/A,FALSE,"Accounts";#N/A,#N/A,FALSE,"OperatingAssumptions";#N/A,#N/A,FALSE,"Cashflow";#N/A,#N/A,FALSE,"Debt";#N/A,#N/A,FALSE,"Ops Summary";#N/A,#N/A,FALSE,"Summary"}</definedName>
    <definedName name="wrn.Short._.Form._.Print._.Out." localSheetId="30" hidden="1">{#N/A,#N/A,FALSE,"General Assumptions";#N/A,#N/A,FALSE,"Accounts";#N/A,#N/A,FALSE,"OperatingAssumptions";#N/A,#N/A,FALSE,"Cashflow";#N/A,#N/A,FALSE,"Debt";#N/A,#N/A,FALSE,"Ops Summary";#N/A,#N/A,FALSE,"Summary"}</definedName>
    <definedName name="wrn.Short._.Form._.Print._.Out." localSheetId="0" hidden="1">{#N/A,#N/A,FALSE,"General Assumptions";#N/A,#N/A,FALSE,"Accounts";#N/A,#N/A,FALSE,"OperatingAssumptions";#N/A,#N/A,FALSE,"Cashflow";#N/A,#N/A,FALSE,"Debt";#N/A,#N/A,FALSE,"Ops Summary";#N/A,#N/A,FALSE,"Summary"}</definedName>
    <definedName name="wrn.Short._.Form._.Print._.Out." localSheetId="3" hidden="1">{#N/A,#N/A,FALSE,"General Assumptions";#N/A,#N/A,FALSE,"Accounts";#N/A,#N/A,FALSE,"OperatingAssumptions";#N/A,#N/A,FALSE,"Cashflow";#N/A,#N/A,FALSE,"Debt";#N/A,#N/A,FALSE,"Ops Summary";#N/A,#N/A,FALSE,"Summary"}</definedName>
    <definedName name="wrn.Short._.Form._.Print._.Out." localSheetId="4" hidden="1">{#N/A,#N/A,FALSE,"General Assumptions";#N/A,#N/A,FALSE,"Accounts";#N/A,#N/A,FALSE,"OperatingAssumptions";#N/A,#N/A,FALSE,"Cashflow";#N/A,#N/A,FALSE,"Debt";#N/A,#N/A,FALSE,"Ops Summary";#N/A,#N/A,FALSE,"Summary"}</definedName>
    <definedName name="wrn.Short._.Form._.Print._.Out." localSheetId="28" hidden="1">{#N/A,#N/A,FALSE,"General Assumptions";#N/A,#N/A,FALSE,"Accounts";#N/A,#N/A,FALSE,"OperatingAssumptions";#N/A,#N/A,FALSE,"Cashflow";#N/A,#N/A,FALSE,"Debt";#N/A,#N/A,FALSE,"Ops Summary";#N/A,#N/A,FALSE,"Summary"}</definedName>
    <definedName name="wrn.Short._.Form._.Print._.Out." localSheetId="33" hidden="1">{#N/A,#N/A,FALSE,"General Assumptions";#N/A,#N/A,FALSE,"Accounts";#N/A,#N/A,FALSE,"OperatingAssumptions";#N/A,#N/A,FALSE,"Cashflow";#N/A,#N/A,FALSE,"Debt";#N/A,#N/A,FALSE,"Ops Summary";#N/A,#N/A,FALSE,"Summary"}</definedName>
    <definedName name="wrn.Short._.Form._.Print._.Out." localSheetId="32" hidden="1">{#N/A,#N/A,FALSE,"General Assumptions";#N/A,#N/A,FALSE,"Accounts";#N/A,#N/A,FALSE,"OperatingAssumptions";#N/A,#N/A,FALSE,"Cashflow";#N/A,#N/A,FALSE,"Debt";#N/A,#N/A,FALSE,"Ops Summary";#N/A,#N/A,FALSE,"Summary"}</definedName>
    <definedName name="wrn.Short._.Form._.Print._.Out." localSheetId="7" hidden="1">{#N/A,#N/A,FALSE,"General Assumptions";#N/A,#N/A,FALSE,"Accounts";#N/A,#N/A,FALSE,"OperatingAssumptions";#N/A,#N/A,FALSE,"Cashflow";#N/A,#N/A,FALSE,"Debt";#N/A,#N/A,FALSE,"Ops Summary";#N/A,#N/A,FALSE,"Summary"}</definedName>
    <definedName name="wrn.Short._.Form._.Print._.Out." localSheetId="29" hidden="1">{#N/A,#N/A,FALSE,"General Assumptions";#N/A,#N/A,FALSE,"Accounts";#N/A,#N/A,FALSE,"OperatingAssumptions";#N/A,#N/A,FALSE,"Cashflow";#N/A,#N/A,FALSE,"Debt";#N/A,#N/A,FALSE,"Ops Summary";#N/A,#N/A,FALSE,"Summary"}</definedName>
    <definedName name="wrn.Short._.Form._.Print._.Out." localSheetId="1" hidden="1">{#N/A,#N/A,FALSE,"General Assumptions";#N/A,#N/A,FALSE,"Accounts";#N/A,#N/A,FALSE,"OperatingAssumptions";#N/A,#N/A,FALSE,"Cashflow";#N/A,#N/A,FALSE,"Debt";#N/A,#N/A,FALSE,"Ops Summary";#N/A,#N/A,FALSE,"Summary"}</definedName>
    <definedName name="wrn.Short._.Form._.Print._.Out." localSheetId="31" hidden="1">{#N/A,#N/A,FALSE,"General Assumptions";#N/A,#N/A,FALSE,"Accounts";#N/A,#N/A,FALSE,"OperatingAssumptions";#N/A,#N/A,FALSE,"Cashflow";#N/A,#N/A,FALSE,"Debt";#N/A,#N/A,FALSE,"Ops Summary";#N/A,#N/A,FALSE,"Summary"}</definedName>
    <definedName name="wrn.Short._.Form._.Print._.Out." hidden="1">{#N/A,#N/A,FALSE,"General Assumptions";#N/A,#N/A,FALSE,"Accounts";#N/A,#N/A,FALSE,"OperatingAssumptions";#N/A,#N/A,FALSE,"Cashflow";#N/A,#N/A,FALSE,"Debt";#N/A,#N/A,FALSE,"Ops Summary";#N/A,#N/A,FALSE,"Summary"}</definedName>
    <definedName name="wrn.Shut_Down." localSheetId="12" hidden="1">{#N/A,#N/A,FALSE,"Shut-down"}</definedName>
    <definedName name="wrn.Shut_Down." localSheetId="18" hidden="1">{#N/A,#N/A,FALSE,"Shut-down"}</definedName>
    <definedName name="wrn.Shut_Down." localSheetId="19" hidden="1">{#N/A,#N/A,FALSE,"Shut-down"}</definedName>
    <definedName name="wrn.Shut_Down." localSheetId="17" hidden="1">{#N/A,#N/A,FALSE,"Shut-down"}</definedName>
    <definedName name="wrn.Shut_Down." localSheetId="22" hidden="1">{#N/A,#N/A,FALSE,"Shut-down"}</definedName>
    <definedName name="wrn.Shut_Down." localSheetId="10" hidden="1">{#N/A,#N/A,FALSE,"Shut-down"}</definedName>
    <definedName name="wrn.Shut_Down." localSheetId="30" hidden="1">{#N/A,#N/A,FALSE,"Shut-down"}</definedName>
    <definedName name="wrn.Shut_Down." localSheetId="0" hidden="1">{#N/A,#N/A,FALSE,"Shut-down"}</definedName>
    <definedName name="wrn.Shut_Down." localSheetId="3" hidden="1">{#N/A,#N/A,FALSE,"Shut-down"}</definedName>
    <definedName name="wrn.Shut_Down." localSheetId="4" hidden="1">{#N/A,#N/A,FALSE,"Shut-down"}</definedName>
    <definedName name="wrn.Shut_Down." localSheetId="28" hidden="1">{#N/A,#N/A,FALSE,"Shut-down"}</definedName>
    <definedName name="wrn.Shut_Down." localSheetId="33" hidden="1">{#N/A,#N/A,FALSE,"Shut-down"}</definedName>
    <definedName name="wrn.Shut_Down." localSheetId="32" hidden="1">{#N/A,#N/A,FALSE,"Shut-down"}</definedName>
    <definedName name="wrn.Shut_Down." localSheetId="7" hidden="1">{#N/A,#N/A,FALSE,"Shut-down"}</definedName>
    <definedName name="wrn.Shut_Down." localSheetId="29" hidden="1">{#N/A,#N/A,FALSE,"Shut-down"}</definedName>
    <definedName name="wrn.Shut_Down." localSheetId="1" hidden="1">{#N/A,#N/A,FALSE,"Shut-down"}</definedName>
    <definedName name="wrn.Shut_Down." localSheetId="31" hidden="1">{#N/A,#N/A,FALSE,"Shut-down"}</definedName>
    <definedName name="wrn.Shut_Down." hidden="1">{#N/A,#N/A,FALSE,"Shut-down"}</definedName>
    <definedName name="wrn.SKSCS1." localSheetId="12" hidden="1">{#N/A,#N/A,FALSE,"Antony Financials";#N/A,#N/A,FALSE,"Cowboy Financials";#N/A,#N/A,FALSE,"Combined";#N/A,#N/A,FALSE,"Valuematrix";#N/A,#N/A,FALSE,"DCFAntony";#N/A,#N/A,FALSE,"DCFCowboy";#N/A,#N/A,FALSE,"DCFCombined"}</definedName>
    <definedName name="wrn.SKSCS1." localSheetId="18" hidden="1">{#N/A,#N/A,FALSE,"Antony Financials";#N/A,#N/A,FALSE,"Cowboy Financials";#N/A,#N/A,FALSE,"Combined";#N/A,#N/A,FALSE,"Valuematrix";#N/A,#N/A,FALSE,"DCFAntony";#N/A,#N/A,FALSE,"DCFCowboy";#N/A,#N/A,FALSE,"DCFCombined"}</definedName>
    <definedName name="wrn.SKSCS1." localSheetId="19" hidden="1">{#N/A,#N/A,FALSE,"Antony Financials";#N/A,#N/A,FALSE,"Cowboy Financials";#N/A,#N/A,FALSE,"Combined";#N/A,#N/A,FALSE,"Valuematrix";#N/A,#N/A,FALSE,"DCFAntony";#N/A,#N/A,FALSE,"DCFCowboy";#N/A,#N/A,FALSE,"DCFCombined"}</definedName>
    <definedName name="wrn.SKSCS1." localSheetId="17" hidden="1">{#N/A,#N/A,FALSE,"Antony Financials";#N/A,#N/A,FALSE,"Cowboy Financials";#N/A,#N/A,FALSE,"Combined";#N/A,#N/A,FALSE,"Valuematrix";#N/A,#N/A,FALSE,"DCFAntony";#N/A,#N/A,FALSE,"DCFCowboy";#N/A,#N/A,FALSE,"DCFCombined"}</definedName>
    <definedName name="wrn.SKSCS1." localSheetId="22" hidden="1">{#N/A,#N/A,FALSE,"Antony Financials";#N/A,#N/A,FALSE,"Cowboy Financials";#N/A,#N/A,FALSE,"Combined";#N/A,#N/A,FALSE,"Valuematrix";#N/A,#N/A,FALSE,"DCFAntony";#N/A,#N/A,FALSE,"DCFCowboy";#N/A,#N/A,FALSE,"DCFCombined"}</definedName>
    <definedName name="wrn.SKSCS1." localSheetId="10" hidden="1">{#N/A,#N/A,FALSE,"Antony Financials";#N/A,#N/A,FALSE,"Cowboy Financials";#N/A,#N/A,FALSE,"Combined";#N/A,#N/A,FALSE,"Valuematrix";#N/A,#N/A,FALSE,"DCFAntony";#N/A,#N/A,FALSE,"DCFCowboy";#N/A,#N/A,FALSE,"DCFCombined"}</definedName>
    <definedName name="wrn.SKSCS1." localSheetId="30" hidden="1">{#N/A,#N/A,FALSE,"Antony Financials";#N/A,#N/A,FALSE,"Cowboy Financials";#N/A,#N/A,FALSE,"Combined";#N/A,#N/A,FALSE,"Valuematrix";#N/A,#N/A,FALSE,"DCFAntony";#N/A,#N/A,FALSE,"DCFCowboy";#N/A,#N/A,FALSE,"DCFCombined"}</definedName>
    <definedName name="wrn.SKSCS1." localSheetId="0" hidden="1">{#N/A,#N/A,FALSE,"Antony Financials";#N/A,#N/A,FALSE,"Cowboy Financials";#N/A,#N/A,FALSE,"Combined";#N/A,#N/A,FALSE,"Valuematrix";#N/A,#N/A,FALSE,"DCFAntony";#N/A,#N/A,FALSE,"DCFCowboy";#N/A,#N/A,FALSE,"DCFCombined"}</definedName>
    <definedName name="wrn.SKSCS1." localSheetId="3" hidden="1">{#N/A,#N/A,FALSE,"Antony Financials";#N/A,#N/A,FALSE,"Cowboy Financials";#N/A,#N/A,FALSE,"Combined";#N/A,#N/A,FALSE,"Valuematrix";#N/A,#N/A,FALSE,"DCFAntony";#N/A,#N/A,FALSE,"DCFCowboy";#N/A,#N/A,FALSE,"DCFCombined"}</definedName>
    <definedName name="wrn.SKSCS1." localSheetId="4" hidden="1">{#N/A,#N/A,FALSE,"Antony Financials";#N/A,#N/A,FALSE,"Cowboy Financials";#N/A,#N/A,FALSE,"Combined";#N/A,#N/A,FALSE,"Valuematrix";#N/A,#N/A,FALSE,"DCFAntony";#N/A,#N/A,FALSE,"DCFCowboy";#N/A,#N/A,FALSE,"DCFCombined"}</definedName>
    <definedName name="wrn.SKSCS1." localSheetId="28" hidden="1">{#N/A,#N/A,FALSE,"Antony Financials";#N/A,#N/A,FALSE,"Cowboy Financials";#N/A,#N/A,FALSE,"Combined";#N/A,#N/A,FALSE,"Valuematrix";#N/A,#N/A,FALSE,"DCFAntony";#N/A,#N/A,FALSE,"DCFCowboy";#N/A,#N/A,FALSE,"DCFCombined"}</definedName>
    <definedName name="wrn.SKSCS1." localSheetId="33" hidden="1">{#N/A,#N/A,FALSE,"Antony Financials";#N/A,#N/A,FALSE,"Cowboy Financials";#N/A,#N/A,FALSE,"Combined";#N/A,#N/A,FALSE,"Valuematrix";#N/A,#N/A,FALSE,"DCFAntony";#N/A,#N/A,FALSE,"DCFCowboy";#N/A,#N/A,FALSE,"DCFCombined"}</definedName>
    <definedName name="wrn.SKSCS1." localSheetId="32" hidden="1">{#N/A,#N/A,FALSE,"Antony Financials";#N/A,#N/A,FALSE,"Cowboy Financials";#N/A,#N/A,FALSE,"Combined";#N/A,#N/A,FALSE,"Valuematrix";#N/A,#N/A,FALSE,"DCFAntony";#N/A,#N/A,FALSE,"DCFCowboy";#N/A,#N/A,FALSE,"DCFCombined"}</definedName>
    <definedName name="wrn.SKSCS1." localSheetId="7" hidden="1">{#N/A,#N/A,FALSE,"Antony Financials";#N/A,#N/A,FALSE,"Cowboy Financials";#N/A,#N/A,FALSE,"Combined";#N/A,#N/A,FALSE,"Valuematrix";#N/A,#N/A,FALSE,"DCFAntony";#N/A,#N/A,FALSE,"DCFCowboy";#N/A,#N/A,FALSE,"DCFCombined"}</definedName>
    <definedName name="wrn.SKSCS1." localSheetId="29" hidden="1">{#N/A,#N/A,FALSE,"Antony Financials";#N/A,#N/A,FALSE,"Cowboy Financials";#N/A,#N/A,FALSE,"Combined";#N/A,#N/A,FALSE,"Valuematrix";#N/A,#N/A,FALSE,"DCFAntony";#N/A,#N/A,FALSE,"DCFCowboy";#N/A,#N/A,FALSE,"DCFCombined"}</definedName>
    <definedName name="wrn.SKSCS1." localSheetId="1" hidden="1">{#N/A,#N/A,FALSE,"Antony Financials";#N/A,#N/A,FALSE,"Cowboy Financials";#N/A,#N/A,FALSE,"Combined";#N/A,#N/A,FALSE,"Valuematrix";#N/A,#N/A,FALSE,"DCFAntony";#N/A,#N/A,FALSE,"DCFCowboy";#N/A,#N/A,FALSE,"DCFCombined"}</definedName>
    <definedName name="wrn.SKSCS1." localSheetId="31" hidden="1">{#N/A,#N/A,FALSE,"Antony Financials";#N/A,#N/A,FALSE,"Cowboy Financials";#N/A,#N/A,FALSE,"Combined";#N/A,#N/A,FALSE,"Valuematrix";#N/A,#N/A,FALSE,"DCFAntony";#N/A,#N/A,FALSE,"DCFCowboy";#N/A,#N/A,FALSE,"DCFCombined"}</definedName>
    <definedName name="wrn.SKSCS1." hidden="1">{#N/A,#N/A,FALSE,"Antony Financials";#N/A,#N/A,FALSE,"Cowboy Financials";#N/A,#N/A,FALSE,"Combined";#N/A,#N/A,FALSE,"Valuematrix";#N/A,#N/A,FALSE,"DCFAntony";#N/A,#N/A,FALSE,"DCFCowboy";#N/A,#N/A,FALSE,"DCFCombined"}</definedName>
    <definedName name="wrn.Summary." localSheetId="12" hidden="1">{"Summary",#N/A,FALSE,"Summary"}</definedName>
    <definedName name="wrn.Summary." localSheetId="18" hidden="1">{"Summary",#N/A,FALSE,"Summary"}</definedName>
    <definedName name="wrn.Summary." localSheetId="19" hidden="1">{"Summary",#N/A,FALSE,"Summary"}</definedName>
    <definedName name="wrn.Summary." localSheetId="17" hidden="1">{"Summary",#N/A,FALSE,"Summary"}</definedName>
    <definedName name="wrn.Summary." localSheetId="22" hidden="1">{"Summary",#N/A,FALSE,"Summary"}</definedName>
    <definedName name="wrn.Summary." localSheetId="10" hidden="1">{"Summary",#N/A,FALSE,"Summary"}</definedName>
    <definedName name="wrn.Summary." localSheetId="30" hidden="1">{"Summary",#N/A,FALSE,"Summary"}</definedName>
    <definedName name="wrn.Summary." localSheetId="0" hidden="1">{"Summary",#N/A,FALSE,"Summary"}</definedName>
    <definedName name="wrn.Summary." localSheetId="3" hidden="1">{"Summary",#N/A,FALSE,"Summary"}</definedName>
    <definedName name="wrn.Summary." localSheetId="4" hidden="1">{"Summary",#N/A,FALSE,"Summary"}</definedName>
    <definedName name="wrn.Summary." localSheetId="28" hidden="1">{"Summary",#N/A,FALSE,"Summary"}</definedName>
    <definedName name="wrn.Summary." localSheetId="33" hidden="1">{"Summary",#N/A,FALSE,"Summary"}</definedName>
    <definedName name="wrn.Summary." localSheetId="32" hidden="1">{"Summary",#N/A,FALSE,"Summary"}</definedName>
    <definedName name="wrn.Summary." localSheetId="7" hidden="1">{"Summary",#N/A,FALSE,"Summary"}</definedName>
    <definedName name="wrn.Summary." localSheetId="29" hidden="1">{"Summary",#N/A,FALSE,"Summary"}</definedName>
    <definedName name="wrn.Summary." localSheetId="1" hidden="1">{"Summary",#N/A,FALSE,"Summary"}</definedName>
    <definedName name="wrn.Summary." localSheetId="31" hidden="1">{"Summary",#N/A,FALSE,"Summary"}</definedName>
    <definedName name="wrn.Summary." hidden="1">{"Summary",#N/A,FALSE,"Summary"}</definedName>
    <definedName name="wrn.SummaryPgs." localSheetId="12" hidden="1">{#N/A,#N/A,FALSE,"CreditStat";#N/A,#N/A,FALSE,"SPbrkup";#N/A,#N/A,FALSE,"MerSPsyn";#N/A,#N/A,FALSE,"MerSPwKCsyn";#N/A,#N/A,FALSE,"MerSPwKCsyn (2)";#N/A,#N/A,FALSE,"CreditStat (2)"}</definedName>
    <definedName name="wrn.SummaryPgs." localSheetId="18" hidden="1">{#N/A,#N/A,FALSE,"CreditStat";#N/A,#N/A,FALSE,"SPbrkup";#N/A,#N/A,FALSE,"MerSPsyn";#N/A,#N/A,FALSE,"MerSPwKCsyn";#N/A,#N/A,FALSE,"MerSPwKCsyn (2)";#N/A,#N/A,FALSE,"CreditStat (2)"}</definedName>
    <definedName name="wrn.SummaryPgs." localSheetId="19" hidden="1">{#N/A,#N/A,FALSE,"CreditStat";#N/A,#N/A,FALSE,"SPbrkup";#N/A,#N/A,FALSE,"MerSPsyn";#N/A,#N/A,FALSE,"MerSPwKCsyn";#N/A,#N/A,FALSE,"MerSPwKCsyn (2)";#N/A,#N/A,FALSE,"CreditStat (2)"}</definedName>
    <definedName name="wrn.SummaryPgs." localSheetId="17" hidden="1">{#N/A,#N/A,FALSE,"CreditStat";#N/A,#N/A,FALSE,"SPbrkup";#N/A,#N/A,FALSE,"MerSPsyn";#N/A,#N/A,FALSE,"MerSPwKCsyn";#N/A,#N/A,FALSE,"MerSPwKCsyn (2)";#N/A,#N/A,FALSE,"CreditStat (2)"}</definedName>
    <definedName name="wrn.SummaryPgs." localSheetId="22" hidden="1">{#N/A,#N/A,FALSE,"CreditStat";#N/A,#N/A,FALSE,"SPbrkup";#N/A,#N/A,FALSE,"MerSPsyn";#N/A,#N/A,FALSE,"MerSPwKCsyn";#N/A,#N/A,FALSE,"MerSPwKCsyn (2)";#N/A,#N/A,FALSE,"CreditStat (2)"}</definedName>
    <definedName name="wrn.SummaryPgs." localSheetId="10" hidden="1">{#N/A,#N/A,FALSE,"CreditStat";#N/A,#N/A,FALSE,"SPbrkup";#N/A,#N/A,FALSE,"MerSPsyn";#N/A,#N/A,FALSE,"MerSPwKCsyn";#N/A,#N/A,FALSE,"MerSPwKCsyn (2)";#N/A,#N/A,FALSE,"CreditStat (2)"}</definedName>
    <definedName name="wrn.SummaryPgs." localSheetId="30" hidden="1">{#N/A,#N/A,FALSE,"CreditStat";#N/A,#N/A,FALSE,"SPbrkup";#N/A,#N/A,FALSE,"MerSPsyn";#N/A,#N/A,FALSE,"MerSPwKCsyn";#N/A,#N/A,FALSE,"MerSPwKCsyn (2)";#N/A,#N/A,FALSE,"CreditStat (2)"}</definedName>
    <definedName name="wrn.SummaryPgs." localSheetId="0" hidden="1">{#N/A,#N/A,FALSE,"CreditStat";#N/A,#N/A,FALSE,"SPbrkup";#N/A,#N/A,FALSE,"MerSPsyn";#N/A,#N/A,FALSE,"MerSPwKCsyn";#N/A,#N/A,FALSE,"MerSPwKCsyn (2)";#N/A,#N/A,FALSE,"CreditStat (2)"}</definedName>
    <definedName name="wrn.SummaryPgs." localSheetId="3" hidden="1">{#N/A,#N/A,FALSE,"CreditStat";#N/A,#N/A,FALSE,"SPbrkup";#N/A,#N/A,FALSE,"MerSPsyn";#N/A,#N/A,FALSE,"MerSPwKCsyn";#N/A,#N/A,FALSE,"MerSPwKCsyn (2)";#N/A,#N/A,FALSE,"CreditStat (2)"}</definedName>
    <definedName name="wrn.SummaryPgs." localSheetId="4" hidden="1">{#N/A,#N/A,FALSE,"CreditStat";#N/A,#N/A,FALSE,"SPbrkup";#N/A,#N/A,FALSE,"MerSPsyn";#N/A,#N/A,FALSE,"MerSPwKCsyn";#N/A,#N/A,FALSE,"MerSPwKCsyn (2)";#N/A,#N/A,FALSE,"CreditStat (2)"}</definedName>
    <definedName name="wrn.SummaryPgs." localSheetId="28" hidden="1">{#N/A,#N/A,FALSE,"CreditStat";#N/A,#N/A,FALSE,"SPbrkup";#N/A,#N/A,FALSE,"MerSPsyn";#N/A,#N/A,FALSE,"MerSPwKCsyn";#N/A,#N/A,FALSE,"MerSPwKCsyn (2)";#N/A,#N/A,FALSE,"CreditStat (2)"}</definedName>
    <definedName name="wrn.SummaryPgs." localSheetId="33" hidden="1">{#N/A,#N/A,FALSE,"CreditStat";#N/A,#N/A,FALSE,"SPbrkup";#N/A,#N/A,FALSE,"MerSPsyn";#N/A,#N/A,FALSE,"MerSPwKCsyn";#N/A,#N/A,FALSE,"MerSPwKCsyn (2)";#N/A,#N/A,FALSE,"CreditStat (2)"}</definedName>
    <definedName name="wrn.SummaryPgs." localSheetId="32" hidden="1">{#N/A,#N/A,FALSE,"CreditStat";#N/A,#N/A,FALSE,"SPbrkup";#N/A,#N/A,FALSE,"MerSPsyn";#N/A,#N/A,FALSE,"MerSPwKCsyn";#N/A,#N/A,FALSE,"MerSPwKCsyn (2)";#N/A,#N/A,FALSE,"CreditStat (2)"}</definedName>
    <definedName name="wrn.SummaryPgs." localSheetId="7" hidden="1">{#N/A,#N/A,FALSE,"CreditStat";#N/A,#N/A,FALSE,"SPbrkup";#N/A,#N/A,FALSE,"MerSPsyn";#N/A,#N/A,FALSE,"MerSPwKCsyn";#N/A,#N/A,FALSE,"MerSPwKCsyn (2)";#N/A,#N/A,FALSE,"CreditStat (2)"}</definedName>
    <definedName name="wrn.SummaryPgs." localSheetId="29" hidden="1">{#N/A,#N/A,FALSE,"CreditStat";#N/A,#N/A,FALSE,"SPbrkup";#N/A,#N/A,FALSE,"MerSPsyn";#N/A,#N/A,FALSE,"MerSPwKCsyn";#N/A,#N/A,FALSE,"MerSPwKCsyn (2)";#N/A,#N/A,FALSE,"CreditStat (2)"}</definedName>
    <definedName name="wrn.SummaryPgs." localSheetId="1" hidden="1">{#N/A,#N/A,FALSE,"CreditStat";#N/A,#N/A,FALSE,"SPbrkup";#N/A,#N/A,FALSE,"MerSPsyn";#N/A,#N/A,FALSE,"MerSPwKCsyn";#N/A,#N/A,FALSE,"MerSPwKCsyn (2)";#N/A,#N/A,FALSE,"CreditStat (2)"}</definedName>
    <definedName name="wrn.SummaryPgs." localSheetId="31" hidden="1">{#N/A,#N/A,FALSE,"CreditStat";#N/A,#N/A,FALSE,"SPbrkup";#N/A,#N/A,FALSE,"MerSPsyn";#N/A,#N/A,FALSE,"MerSPwKCsyn";#N/A,#N/A,FALSE,"MerSPwKCsyn (2)";#N/A,#N/A,FALSE,"CreditStat (2)"}</definedName>
    <definedName name="wrn.SummaryPgs." hidden="1">{#N/A,#N/A,FALSE,"CreditStat";#N/A,#N/A,FALSE,"SPbrkup";#N/A,#N/A,FALSE,"MerSPsyn";#N/A,#N/A,FALSE,"MerSPwKCsyn";#N/A,#N/A,FALSE,"MerSPwKCsyn (2)";#N/A,#N/A,FALSE,"CreditStat (2)"}</definedName>
    <definedName name="wrn.Tariff._.Analysis." localSheetId="12" hidden="1">{"Tarifica91",#N/A,FALSE,"Tariffs";"Tarifica92",#N/A,FALSE,"Tariffs";"Tarifica93",#N/A,FALSE,"Tariffs";"Tarifica94",#N/A,FALSE,"Tariffs";"Tarifica95",#N/A,FALSE,"Tariffs";"Tarifica96",#N/A,FALSE,"Tariffs"}</definedName>
    <definedName name="wrn.Tariff._.Analysis." localSheetId="18" hidden="1">{"Tarifica91",#N/A,FALSE,"Tariffs";"Tarifica92",#N/A,FALSE,"Tariffs";"Tarifica93",#N/A,FALSE,"Tariffs";"Tarifica94",#N/A,FALSE,"Tariffs";"Tarifica95",#N/A,FALSE,"Tariffs";"Tarifica96",#N/A,FALSE,"Tariffs"}</definedName>
    <definedName name="wrn.Tariff._.Analysis." localSheetId="19" hidden="1">{"Tarifica91",#N/A,FALSE,"Tariffs";"Tarifica92",#N/A,FALSE,"Tariffs";"Tarifica93",#N/A,FALSE,"Tariffs";"Tarifica94",#N/A,FALSE,"Tariffs";"Tarifica95",#N/A,FALSE,"Tariffs";"Tarifica96",#N/A,FALSE,"Tariffs"}</definedName>
    <definedName name="wrn.Tariff._.Analysis." localSheetId="17" hidden="1">{"Tarifica91",#N/A,FALSE,"Tariffs";"Tarifica92",#N/A,FALSE,"Tariffs";"Tarifica93",#N/A,FALSE,"Tariffs";"Tarifica94",#N/A,FALSE,"Tariffs";"Tarifica95",#N/A,FALSE,"Tariffs";"Tarifica96",#N/A,FALSE,"Tariffs"}</definedName>
    <definedName name="wrn.Tariff._.Analysis." localSheetId="22" hidden="1">{"Tarifica91",#N/A,FALSE,"Tariffs";"Tarifica92",#N/A,FALSE,"Tariffs";"Tarifica93",#N/A,FALSE,"Tariffs";"Tarifica94",#N/A,FALSE,"Tariffs";"Tarifica95",#N/A,FALSE,"Tariffs";"Tarifica96",#N/A,FALSE,"Tariffs"}</definedName>
    <definedName name="wrn.Tariff._.Analysis." localSheetId="10" hidden="1">{"Tarifica91",#N/A,FALSE,"Tariffs";"Tarifica92",#N/A,FALSE,"Tariffs";"Tarifica93",#N/A,FALSE,"Tariffs";"Tarifica94",#N/A,FALSE,"Tariffs";"Tarifica95",#N/A,FALSE,"Tariffs";"Tarifica96",#N/A,FALSE,"Tariffs"}</definedName>
    <definedName name="wrn.Tariff._.Analysis." localSheetId="30" hidden="1">{"Tarifica91",#N/A,FALSE,"Tariffs";"Tarifica92",#N/A,FALSE,"Tariffs";"Tarifica93",#N/A,FALSE,"Tariffs";"Tarifica94",#N/A,FALSE,"Tariffs";"Tarifica95",#N/A,FALSE,"Tariffs";"Tarifica96",#N/A,FALSE,"Tariffs"}</definedName>
    <definedName name="wrn.Tariff._.Analysis." localSheetId="0" hidden="1">{"Tarifica91",#N/A,FALSE,"Tariffs";"Tarifica92",#N/A,FALSE,"Tariffs";"Tarifica93",#N/A,FALSE,"Tariffs";"Tarifica94",#N/A,FALSE,"Tariffs";"Tarifica95",#N/A,FALSE,"Tariffs";"Tarifica96",#N/A,FALSE,"Tariffs"}</definedName>
    <definedName name="wrn.Tariff._.Analysis." localSheetId="3" hidden="1">{"Tarifica91",#N/A,FALSE,"Tariffs";"Tarifica92",#N/A,FALSE,"Tariffs";"Tarifica93",#N/A,FALSE,"Tariffs";"Tarifica94",#N/A,FALSE,"Tariffs";"Tarifica95",#N/A,FALSE,"Tariffs";"Tarifica96",#N/A,FALSE,"Tariffs"}</definedName>
    <definedName name="wrn.Tariff._.Analysis." localSheetId="4" hidden="1">{"Tarifica91",#N/A,FALSE,"Tariffs";"Tarifica92",#N/A,FALSE,"Tariffs";"Tarifica93",#N/A,FALSE,"Tariffs";"Tarifica94",#N/A,FALSE,"Tariffs";"Tarifica95",#N/A,FALSE,"Tariffs";"Tarifica96",#N/A,FALSE,"Tariffs"}</definedName>
    <definedName name="wrn.Tariff._.Analysis." localSheetId="28" hidden="1">{"Tarifica91",#N/A,FALSE,"Tariffs";"Tarifica92",#N/A,FALSE,"Tariffs";"Tarifica93",#N/A,FALSE,"Tariffs";"Tarifica94",#N/A,FALSE,"Tariffs";"Tarifica95",#N/A,FALSE,"Tariffs";"Tarifica96",#N/A,FALSE,"Tariffs"}</definedName>
    <definedName name="wrn.Tariff._.Analysis." localSheetId="33" hidden="1">{"Tarifica91",#N/A,FALSE,"Tariffs";"Tarifica92",#N/A,FALSE,"Tariffs";"Tarifica93",#N/A,FALSE,"Tariffs";"Tarifica94",#N/A,FALSE,"Tariffs";"Tarifica95",#N/A,FALSE,"Tariffs";"Tarifica96",#N/A,FALSE,"Tariffs"}</definedName>
    <definedName name="wrn.Tariff._.Analysis." localSheetId="32" hidden="1">{"Tarifica91",#N/A,FALSE,"Tariffs";"Tarifica92",#N/A,FALSE,"Tariffs";"Tarifica93",#N/A,FALSE,"Tariffs";"Tarifica94",#N/A,FALSE,"Tariffs";"Tarifica95",#N/A,FALSE,"Tariffs";"Tarifica96",#N/A,FALSE,"Tariffs"}</definedName>
    <definedName name="wrn.Tariff._.Analysis." localSheetId="7" hidden="1">{"Tarifica91",#N/A,FALSE,"Tariffs";"Tarifica92",#N/A,FALSE,"Tariffs";"Tarifica93",#N/A,FALSE,"Tariffs";"Tarifica94",#N/A,FALSE,"Tariffs";"Tarifica95",#N/A,FALSE,"Tariffs";"Tarifica96",#N/A,FALSE,"Tariffs"}</definedName>
    <definedName name="wrn.Tariff._.Analysis." localSheetId="29" hidden="1">{"Tarifica91",#N/A,FALSE,"Tariffs";"Tarifica92",#N/A,FALSE,"Tariffs";"Tarifica93",#N/A,FALSE,"Tariffs";"Tarifica94",#N/A,FALSE,"Tariffs";"Tarifica95",#N/A,FALSE,"Tariffs";"Tarifica96",#N/A,FALSE,"Tariffs"}</definedName>
    <definedName name="wrn.Tariff._.Analysis." localSheetId="1" hidden="1">{"Tarifica91",#N/A,FALSE,"Tariffs";"Tarifica92",#N/A,FALSE,"Tariffs";"Tarifica93",#N/A,FALSE,"Tariffs";"Tarifica94",#N/A,FALSE,"Tariffs";"Tarifica95",#N/A,FALSE,"Tariffs";"Tarifica96",#N/A,FALSE,"Tariffs"}</definedName>
    <definedName name="wrn.Tariff._.Analysis." localSheetId="31" hidden="1">{"Tarifica91",#N/A,FALSE,"Tariffs";"Tarifica92",#N/A,FALSE,"Tariffs";"Tarifica93",#N/A,FALSE,"Tariffs";"Tarifica94",#N/A,FALSE,"Tariffs";"Tarifica95",#N/A,FALSE,"Tariffs";"Tarifica96",#N/A,FALSE,"Tariffs"}</definedName>
    <definedName name="wrn.Tariff._.Analysis." hidden="1">{"Tarifica91",#N/A,FALSE,"Tariffs";"Tarifica92",#N/A,FALSE,"Tariffs";"Tarifica93",#N/A,FALSE,"Tariffs";"Tarifica94",#N/A,FALSE,"Tariffs";"Tarifica95",#N/A,FALSE,"Tariffs";"Tarifica96",#N/A,FALSE,"Tariffs"}</definedName>
    <definedName name="wrn.Tariff._.Comaprison." localSheetId="12" hidden="1">{"Tariff Comparison",#N/A,FALSE,"Benchmarking";"Tariff Comparison 2",#N/A,FALSE,"Benchmarking";"Tariff Comparison 3",#N/A,FALSE,"Benchmarking"}</definedName>
    <definedName name="wrn.Tariff._.Comaprison." localSheetId="18" hidden="1">{"Tariff Comparison",#N/A,FALSE,"Benchmarking";"Tariff Comparison 2",#N/A,FALSE,"Benchmarking";"Tariff Comparison 3",#N/A,FALSE,"Benchmarking"}</definedName>
    <definedName name="wrn.Tariff._.Comaprison." localSheetId="19" hidden="1">{"Tariff Comparison",#N/A,FALSE,"Benchmarking";"Tariff Comparison 2",#N/A,FALSE,"Benchmarking";"Tariff Comparison 3",#N/A,FALSE,"Benchmarking"}</definedName>
    <definedName name="wrn.Tariff._.Comaprison." localSheetId="17" hidden="1">{"Tariff Comparison",#N/A,FALSE,"Benchmarking";"Tariff Comparison 2",#N/A,FALSE,"Benchmarking";"Tariff Comparison 3",#N/A,FALSE,"Benchmarking"}</definedName>
    <definedName name="wrn.Tariff._.Comaprison." localSheetId="22" hidden="1">{"Tariff Comparison",#N/A,FALSE,"Benchmarking";"Tariff Comparison 2",#N/A,FALSE,"Benchmarking";"Tariff Comparison 3",#N/A,FALSE,"Benchmarking"}</definedName>
    <definedName name="wrn.Tariff._.Comaprison." localSheetId="10" hidden="1">{"Tariff Comparison",#N/A,FALSE,"Benchmarking";"Tariff Comparison 2",#N/A,FALSE,"Benchmarking";"Tariff Comparison 3",#N/A,FALSE,"Benchmarking"}</definedName>
    <definedName name="wrn.Tariff._.Comaprison." localSheetId="30" hidden="1">{"Tariff Comparison",#N/A,FALSE,"Benchmarking";"Tariff Comparison 2",#N/A,FALSE,"Benchmarking";"Tariff Comparison 3",#N/A,FALSE,"Benchmarking"}</definedName>
    <definedName name="wrn.Tariff._.Comaprison." localSheetId="0" hidden="1">{"Tariff Comparison",#N/A,FALSE,"Benchmarking";"Tariff Comparison 2",#N/A,FALSE,"Benchmarking";"Tariff Comparison 3",#N/A,FALSE,"Benchmarking"}</definedName>
    <definedName name="wrn.Tariff._.Comaprison." localSheetId="3" hidden="1">{"Tariff Comparison",#N/A,FALSE,"Benchmarking";"Tariff Comparison 2",#N/A,FALSE,"Benchmarking";"Tariff Comparison 3",#N/A,FALSE,"Benchmarking"}</definedName>
    <definedName name="wrn.Tariff._.Comaprison." localSheetId="4" hidden="1">{"Tariff Comparison",#N/A,FALSE,"Benchmarking";"Tariff Comparison 2",#N/A,FALSE,"Benchmarking";"Tariff Comparison 3",#N/A,FALSE,"Benchmarking"}</definedName>
    <definedName name="wrn.Tariff._.Comaprison." localSheetId="28" hidden="1">{"Tariff Comparison",#N/A,FALSE,"Benchmarking";"Tariff Comparison 2",#N/A,FALSE,"Benchmarking";"Tariff Comparison 3",#N/A,FALSE,"Benchmarking"}</definedName>
    <definedName name="wrn.Tariff._.Comaprison." localSheetId="33" hidden="1">{"Tariff Comparison",#N/A,FALSE,"Benchmarking";"Tariff Comparison 2",#N/A,FALSE,"Benchmarking";"Tariff Comparison 3",#N/A,FALSE,"Benchmarking"}</definedName>
    <definedName name="wrn.Tariff._.Comaprison." localSheetId="32" hidden="1">{"Tariff Comparison",#N/A,FALSE,"Benchmarking";"Tariff Comparison 2",#N/A,FALSE,"Benchmarking";"Tariff Comparison 3",#N/A,FALSE,"Benchmarking"}</definedName>
    <definedName name="wrn.Tariff._.Comaprison." localSheetId="7" hidden="1">{"Tariff Comparison",#N/A,FALSE,"Benchmarking";"Tariff Comparison 2",#N/A,FALSE,"Benchmarking";"Tariff Comparison 3",#N/A,FALSE,"Benchmarking"}</definedName>
    <definedName name="wrn.Tariff._.Comaprison." localSheetId="29" hidden="1">{"Tariff Comparison",#N/A,FALSE,"Benchmarking";"Tariff Comparison 2",#N/A,FALSE,"Benchmarking";"Tariff Comparison 3",#N/A,FALSE,"Benchmarking"}</definedName>
    <definedName name="wrn.Tariff._.Comaprison." localSheetId="1" hidden="1">{"Tariff Comparison",#N/A,FALSE,"Benchmarking";"Tariff Comparison 2",#N/A,FALSE,"Benchmarking";"Tariff Comparison 3",#N/A,FALSE,"Benchmarking"}</definedName>
    <definedName name="wrn.Tariff._.Comaprison." localSheetId="31" hidden="1">{"Tariff Comparison",#N/A,FALSE,"Benchmarking";"Tariff Comparison 2",#N/A,FALSE,"Benchmarking";"Tariff Comparison 3",#N/A,FALSE,"Benchmarking"}</definedName>
    <definedName name="wrn.Tariff._.Comaprison." hidden="1">{"Tariff Comparison",#N/A,FALSE,"Benchmarking";"Tariff Comparison 2",#N/A,FALSE,"Benchmarking";"Tariff Comparison 3",#N/A,FALSE,"Benchmarking"}</definedName>
    <definedName name="wrn.Temp." localSheetId="12" hidden="1">{"Side 1",#N/A,FALSE,"Hovedark";"Valuation",#N/A,FALSE,"Valuation";"Side 2",#N/A,FALSE,"Hovedark";"Cash Flow",#N/A,FALSE,"Hovedark";"Bidrag",#N/A,FALSE,"Bidrag"}</definedName>
    <definedName name="wrn.Temp." localSheetId="18" hidden="1">{"Side 1",#N/A,FALSE,"Hovedark";"Valuation",#N/A,FALSE,"Valuation";"Side 2",#N/A,FALSE,"Hovedark";"Cash Flow",#N/A,FALSE,"Hovedark";"Bidrag",#N/A,FALSE,"Bidrag"}</definedName>
    <definedName name="wrn.Temp." localSheetId="19" hidden="1">{"Side 1",#N/A,FALSE,"Hovedark";"Valuation",#N/A,FALSE,"Valuation";"Side 2",#N/A,FALSE,"Hovedark";"Cash Flow",#N/A,FALSE,"Hovedark";"Bidrag",#N/A,FALSE,"Bidrag"}</definedName>
    <definedName name="wrn.Temp." localSheetId="17" hidden="1">{"Side 1",#N/A,FALSE,"Hovedark";"Valuation",#N/A,FALSE,"Valuation";"Side 2",#N/A,FALSE,"Hovedark";"Cash Flow",#N/A,FALSE,"Hovedark";"Bidrag",#N/A,FALSE,"Bidrag"}</definedName>
    <definedName name="wrn.Temp." localSheetId="22" hidden="1">{"Side 1",#N/A,FALSE,"Hovedark";"Valuation",#N/A,FALSE,"Valuation";"Side 2",#N/A,FALSE,"Hovedark";"Cash Flow",#N/A,FALSE,"Hovedark";"Bidrag",#N/A,FALSE,"Bidrag"}</definedName>
    <definedName name="wrn.Temp." localSheetId="10" hidden="1">{"Side 1",#N/A,FALSE,"Hovedark";"Valuation",#N/A,FALSE,"Valuation";"Side 2",#N/A,FALSE,"Hovedark";"Cash Flow",#N/A,FALSE,"Hovedark";"Bidrag",#N/A,FALSE,"Bidrag"}</definedName>
    <definedName name="wrn.Temp." localSheetId="30" hidden="1">{"Side 1",#N/A,FALSE,"Hovedark";"Valuation",#N/A,FALSE,"Valuation";"Side 2",#N/A,FALSE,"Hovedark";"Cash Flow",#N/A,FALSE,"Hovedark";"Bidrag",#N/A,FALSE,"Bidrag"}</definedName>
    <definedName name="wrn.Temp." localSheetId="0" hidden="1">{"Side 1",#N/A,FALSE,"Hovedark";"Valuation",#N/A,FALSE,"Valuation";"Side 2",#N/A,FALSE,"Hovedark";"Cash Flow",#N/A,FALSE,"Hovedark";"Bidrag",#N/A,FALSE,"Bidrag"}</definedName>
    <definedName name="wrn.Temp." localSheetId="3" hidden="1">{"Side 1",#N/A,FALSE,"Hovedark";"Valuation",#N/A,FALSE,"Valuation";"Side 2",#N/A,FALSE,"Hovedark";"Cash Flow",#N/A,FALSE,"Hovedark";"Bidrag",#N/A,FALSE,"Bidrag"}</definedName>
    <definedName name="wrn.Temp." localSheetId="4" hidden="1">{"Side 1",#N/A,FALSE,"Hovedark";"Valuation",#N/A,FALSE,"Valuation";"Side 2",#N/A,FALSE,"Hovedark";"Cash Flow",#N/A,FALSE,"Hovedark";"Bidrag",#N/A,FALSE,"Bidrag"}</definedName>
    <definedName name="wrn.Temp." localSheetId="28" hidden="1">{"Side 1",#N/A,FALSE,"Hovedark";"Valuation",#N/A,FALSE,"Valuation";"Side 2",#N/A,FALSE,"Hovedark";"Cash Flow",#N/A,FALSE,"Hovedark";"Bidrag",#N/A,FALSE,"Bidrag"}</definedName>
    <definedName name="wrn.Temp." localSheetId="33" hidden="1">{"Side 1",#N/A,FALSE,"Hovedark";"Valuation",#N/A,FALSE,"Valuation";"Side 2",#N/A,FALSE,"Hovedark";"Cash Flow",#N/A,FALSE,"Hovedark";"Bidrag",#N/A,FALSE,"Bidrag"}</definedName>
    <definedName name="wrn.Temp." localSheetId="32" hidden="1">{"Side 1",#N/A,FALSE,"Hovedark";"Valuation",#N/A,FALSE,"Valuation";"Side 2",#N/A,FALSE,"Hovedark";"Cash Flow",#N/A,FALSE,"Hovedark";"Bidrag",#N/A,FALSE,"Bidrag"}</definedName>
    <definedName name="wrn.Temp." localSheetId="7" hidden="1">{"Side 1",#N/A,FALSE,"Hovedark";"Valuation",#N/A,FALSE,"Valuation";"Side 2",#N/A,FALSE,"Hovedark";"Cash Flow",#N/A,FALSE,"Hovedark";"Bidrag",#N/A,FALSE,"Bidrag"}</definedName>
    <definedName name="wrn.Temp." localSheetId="29" hidden="1">{"Side 1",#N/A,FALSE,"Hovedark";"Valuation",#N/A,FALSE,"Valuation";"Side 2",#N/A,FALSE,"Hovedark";"Cash Flow",#N/A,FALSE,"Hovedark";"Bidrag",#N/A,FALSE,"Bidrag"}</definedName>
    <definedName name="wrn.Temp." localSheetId="1" hidden="1">{"Side 1",#N/A,FALSE,"Hovedark";"Valuation",#N/A,FALSE,"Valuation";"Side 2",#N/A,FALSE,"Hovedark";"Cash Flow",#N/A,FALSE,"Hovedark";"Bidrag",#N/A,FALSE,"Bidrag"}</definedName>
    <definedName name="wrn.Temp." localSheetId="31" hidden="1">{"Side 1",#N/A,FALSE,"Hovedark";"Valuation",#N/A,FALSE,"Valuation";"Side 2",#N/A,FALSE,"Hovedark";"Cash Flow",#N/A,FALSE,"Hovedark";"Bidrag",#N/A,FALSE,"Bidrag"}</definedName>
    <definedName name="wrn.Temp." hidden="1">{"Side 1",#N/A,FALSE,"Hovedark";"Valuation",#N/A,FALSE,"Valuation";"Side 2",#N/A,FALSE,"Hovedark";"Cash Flow",#N/A,FALSE,"Hovedark";"Bidrag",#N/A,FALSE,"Bidrag"}</definedName>
    <definedName name="wrn.test." localSheetId="12" hidden="1">{"test2",#N/A,TRUE,"Prices"}</definedName>
    <definedName name="wrn.test." localSheetId="18" hidden="1">{"test2",#N/A,TRUE,"Prices"}</definedName>
    <definedName name="wrn.test." localSheetId="19" hidden="1">{"test2",#N/A,TRUE,"Prices"}</definedName>
    <definedName name="wrn.test." localSheetId="17" hidden="1">{"test2",#N/A,TRUE,"Prices"}</definedName>
    <definedName name="wrn.test." localSheetId="22" hidden="1">{"test2",#N/A,TRUE,"Prices"}</definedName>
    <definedName name="wrn.test." localSheetId="10" hidden="1">{"test2",#N/A,TRUE,"Prices"}</definedName>
    <definedName name="wrn.test." localSheetId="30" hidden="1">{"test2",#N/A,TRUE,"Prices"}</definedName>
    <definedName name="wrn.test." localSheetId="0" hidden="1">{"test2",#N/A,TRUE,"Prices"}</definedName>
    <definedName name="wrn.test." localSheetId="3" hidden="1">{"test2",#N/A,TRUE,"Prices"}</definedName>
    <definedName name="wrn.test." localSheetId="4" hidden="1">{"test2",#N/A,TRUE,"Prices"}</definedName>
    <definedName name="wrn.test." localSheetId="28" hidden="1">{"test2",#N/A,TRUE,"Prices"}</definedName>
    <definedName name="wrn.test." localSheetId="33" hidden="1">{"test2",#N/A,TRUE,"Prices"}</definedName>
    <definedName name="wrn.test." localSheetId="32" hidden="1">{"test2",#N/A,TRUE,"Prices"}</definedName>
    <definedName name="wrn.test." localSheetId="7" hidden="1">{"test2",#N/A,TRUE,"Prices"}</definedName>
    <definedName name="wrn.test." localSheetId="29" hidden="1">{"test2",#N/A,TRUE,"Prices"}</definedName>
    <definedName name="wrn.test." localSheetId="1" hidden="1">{"test2",#N/A,TRUE,"Prices"}</definedName>
    <definedName name="wrn.test." localSheetId="31" hidden="1">{"test2",#N/A,TRUE,"Prices"}</definedName>
    <definedName name="wrn.test." hidden="1">{"test2",#N/A,TRUE,"Prices"}</definedName>
    <definedName name="wrn.Total._.Informes." localSheetId="12" hidden="1">{#N/A,#N/A,FALSE,"CA";#N/A,#N/A,FALSE,"CN";#N/A,#N/A,FALSE,"Inv";#N/A,#N/A,FALSE,"Inv Acc";"Miguel_balance",#N/A,FALSE,"Bal";#N/A,#N/A,FALSE,"Plantilla";#N/A,#N/A,FALSE,"CA (2)";#N/A,#N/A,FALSE,"CN (2)"}</definedName>
    <definedName name="wrn.Total._.Informes." localSheetId="18" hidden="1">{#N/A,#N/A,FALSE,"CA";#N/A,#N/A,FALSE,"CN";#N/A,#N/A,FALSE,"Inv";#N/A,#N/A,FALSE,"Inv Acc";"Miguel_balance",#N/A,FALSE,"Bal";#N/A,#N/A,FALSE,"Plantilla";#N/A,#N/A,FALSE,"CA (2)";#N/A,#N/A,FALSE,"CN (2)"}</definedName>
    <definedName name="wrn.Total._.Informes." localSheetId="19" hidden="1">{#N/A,#N/A,FALSE,"CA";#N/A,#N/A,FALSE,"CN";#N/A,#N/A,FALSE,"Inv";#N/A,#N/A,FALSE,"Inv Acc";"Miguel_balance",#N/A,FALSE,"Bal";#N/A,#N/A,FALSE,"Plantilla";#N/A,#N/A,FALSE,"CA (2)";#N/A,#N/A,FALSE,"CN (2)"}</definedName>
    <definedName name="wrn.Total._.Informes." localSheetId="17" hidden="1">{#N/A,#N/A,FALSE,"CA";#N/A,#N/A,FALSE,"CN";#N/A,#N/A,FALSE,"Inv";#N/A,#N/A,FALSE,"Inv Acc";"Miguel_balance",#N/A,FALSE,"Bal";#N/A,#N/A,FALSE,"Plantilla";#N/A,#N/A,FALSE,"CA (2)";#N/A,#N/A,FALSE,"CN (2)"}</definedName>
    <definedName name="wrn.Total._.Informes." localSheetId="22" hidden="1">{#N/A,#N/A,FALSE,"CA";#N/A,#N/A,FALSE,"CN";#N/A,#N/A,FALSE,"Inv";#N/A,#N/A,FALSE,"Inv Acc";"Miguel_balance",#N/A,FALSE,"Bal";#N/A,#N/A,FALSE,"Plantilla";#N/A,#N/A,FALSE,"CA (2)";#N/A,#N/A,FALSE,"CN (2)"}</definedName>
    <definedName name="wrn.Total._.Informes." localSheetId="10" hidden="1">{#N/A,#N/A,FALSE,"CA";#N/A,#N/A,FALSE,"CN";#N/A,#N/A,FALSE,"Inv";#N/A,#N/A,FALSE,"Inv Acc";"Miguel_balance",#N/A,FALSE,"Bal";#N/A,#N/A,FALSE,"Plantilla";#N/A,#N/A,FALSE,"CA (2)";#N/A,#N/A,FALSE,"CN (2)"}</definedName>
    <definedName name="wrn.Total._.Informes." localSheetId="30" hidden="1">{#N/A,#N/A,FALSE,"CA";#N/A,#N/A,FALSE,"CN";#N/A,#N/A,FALSE,"Inv";#N/A,#N/A,FALSE,"Inv Acc";"Miguel_balance",#N/A,FALSE,"Bal";#N/A,#N/A,FALSE,"Plantilla";#N/A,#N/A,FALSE,"CA (2)";#N/A,#N/A,FALSE,"CN (2)"}</definedName>
    <definedName name="wrn.Total._.Informes." localSheetId="0" hidden="1">{#N/A,#N/A,FALSE,"CA";#N/A,#N/A,FALSE,"CN";#N/A,#N/A,FALSE,"Inv";#N/A,#N/A,FALSE,"Inv Acc";"Miguel_balance",#N/A,FALSE,"Bal";#N/A,#N/A,FALSE,"Plantilla";#N/A,#N/A,FALSE,"CA (2)";#N/A,#N/A,FALSE,"CN (2)"}</definedName>
    <definedName name="wrn.Total._.Informes." localSheetId="3" hidden="1">{#N/A,#N/A,FALSE,"CA";#N/A,#N/A,FALSE,"CN";#N/A,#N/A,FALSE,"Inv";#N/A,#N/A,FALSE,"Inv Acc";"Miguel_balance",#N/A,FALSE,"Bal";#N/A,#N/A,FALSE,"Plantilla";#N/A,#N/A,FALSE,"CA (2)";#N/A,#N/A,FALSE,"CN (2)"}</definedName>
    <definedName name="wrn.Total._.Informes." localSheetId="4" hidden="1">{#N/A,#N/A,FALSE,"CA";#N/A,#N/A,FALSE,"CN";#N/A,#N/A,FALSE,"Inv";#N/A,#N/A,FALSE,"Inv Acc";"Miguel_balance",#N/A,FALSE,"Bal";#N/A,#N/A,FALSE,"Plantilla";#N/A,#N/A,FALSE,"CA (2)";#N/A,#N/A,FALSE,"CN (2)"}</definedName>
    <definedName name="wrn.Total._.Informes." localSheetId="28" hidden="1">{#N/A,#N/A,FALSE,"CA";#N/A,#N/A,FALSE,"CN";#N/A,#N/A,FALSE,"Inv";#N/A,#N/A,FALSE,"Inv Acc";"Miguel_balance",#N/A,FALSE,"Bal";#N/A,#N/A,FALSE,"Plantilla";#N/A,#N/A,FALSE,"CA (2)";#N/A,#N/A,FALSE,"CN (2)"}</definedName>
    <definedName name="wrn.Total._.Informes." localSheetId="33" hidden="1">{#N/A,#N/A,FALSE,"CA";#N/A,#N/A,FALSE,"CN";#N/A,#N/A,FALSE,"Inv";#N/A,#N/A,FALSE,"Inv Acc";"Miguel_balance",#N/A,FALSE,"Bal";#N/A,#N/A,FALSE,"Plantilla";#N/A,#N/A,FALSE,"CA (2)";#N/A,#N/A,FALSE,"CN (2)"}</definedName>
    <definedName name="wrn.Total._.Informes." localSheetId="32" hidden="1">{#N/A,#N/A,FALSE,"CA";#N/A,#N/A,FALSE,"CN";#N/A,#N/A,FALSE,"Inv";#N/A,#N/A,FALSE,"Inv Acc";"Miguel_balance",#N/A,FALSE,"Bal";#N/A,#N/A,FALSE,"Plantilla";#N/A,#N/A,FALSE,"CA (2)";#N/A,#N/A,FALSE,"CN (2)"}</definedName>
    <definedName name="wrn.Total._.Informes." localSheetId="7" hidden="1">{#N/A,#N/A,FALSE,"CA";#N/A,#N/A,FALSE,"CN";#N/A,#N/A,FALSE,"Inv";#N/A,#N/A,FALSE,"Inv Acc";"Miguel_balance",#N/A,FALSE,"Bal";#N/A,#N/A,FALSE,"Plantilla";#N/A,#N/A,FALSE,"CA (2)";#N/A,#N/A,FALSE,"CN (2)"}</definedName>
    <definedName name="wrn.Total._.Informes." localSheetId="29" hidden="1">{#N/A,#N/A,FALSE,"CA";#N/A,#N/A,FALSE,"CN";#N/A,#N/A,FALSE,"Inv";#N/A,#N/A,FALSE,"Inv Acc";"Miguel_balance",#N/A,FALSE,"Bal";#N/A,#N/A,FALSE,"Plantilla";#N/A,#N/A,FALSE,"CA (2)";#N/A,#N/A,FALSE,"CN (2)"}</definedName>
    <definedName name="wrn.Total._.Informes." localSheetId="1" hidden="1">{#N/A,#N/A,FALSE,"CA";#N/A,#N/A,FALSE,"CN";#N/A,#N/A,FALSE,"Inv";#N/A,#N/A,FALSE,"Inv Acc";"Miguel_balance",#N/A,FALSE,"Bal";#N/A,#N/A,FALSE,"Plantilla";#N/A,#N/A,FALSE,"CA (2)";#N/A,#N/A,FALSE,"CN (2)"}</definedName>
    <definedName name="wrn.Total._.Informes." localSheetId="31" hidden="1">{#N/A,#N/A,FALSE,"CA";#N/A,#N/A,FALSE,"CN";#N/A,#N/A,FALSE,"Inv";#N/A,#N/A,FALSE,"Inv Acc";"Miguel_balance",#N/A,FALSE,"Bal";#N/A,#N/A,FALSE,"Plantilla";#N/A,#N/A,FALSE,"CA (2)";#N/A,#N/A,FALSE,"CN (2)"}</definedName>
    <definedName name="wrn.Total._.Informes." hidden="1">{#N/A,#N/A,FALSE,"CA";#N/A,#N/A,FALSE,"CN";#N/A,#N/A,FALSE,"Inv";#N/A,#N/A,FALSE,"Inv Acc";"Miguel_balance",#N/A,FALSE,"Bal";#N/A,#N/A,FALSE,"Plantilla";#N/A,#N/A,FALSE,"CA (2)";#N/A,#N/A,FALSE,"CN (2)"}</definedName>
    <definedName name="wrn.Tweety." localSheetId="12" hidden="1">{#N/A,#N/A,FALSE,"A&amp;E";#N/A,#N/A,FALSE,"HighTop";#N/A,#N/A,FALSE,"JG";#N/A,#N/A,FALSE,"RI";#N/A,#N/A,FALSE,"woHT";#N/A,#N/A,FALSE,"woHT&amp;JG"}</definedName>
    <definedName name="wrn.Tweety." localSheetId="18" hidden="1">{#N/A,#N/A,FALSE,"A&amp;E";#N/A,#N/A,FALSE,"HighTop";#N/A,#N/A,FALSE,"JG";#N/A,#N/A,FALSE,"RI";#N/A,#N/A,FALSE,"woHT";#N/A,#N/A,FALSE,"woHT&amp;JG"}</definedName>
    <definedName name="wrn.Tweety." localSheetId="19" hidden="1">{#N/A,#N/A,FALSE,"A&amp;E";#N/A,#N/A,FALSE,"HighTop";#N/A,#N/A,FALSE,"JG";#N/A,#N/A,FALSE,"RI";#N/A,#N/A,FALSE,"woHT";#N/A,#N/A,FALSE,"woHT&amp;JG"}</definedName>
    <definedName name="wrn.Tweety." localSheetId="17" hidden="1">{#N/A,#N/A,FALSE,"A&amp;E";#N/A,#N/A,FALSE,"HighTop";#N/A,#N/A,FALSE,"JG";#N/A,#N/A,FALSE,"RI";#N/A,#N/A,FALSE,"woHT";#N/A,#N/A,FALSE,"woHT&amp;JG"}</definedName>
    <definedName name="wrn.Tweety." localSheetId="22" hidden="1">{#N/A,#N/A,FALSE,"A&amp;E";#N/A,#N/A,FALSE,"HighTop";#N/A,#N/A,FALSE,"JG";#N/A,#N/A,FALSE,"RI";#N/A,#N/A,FALSE,"woHT";#N/A,#N/A,FALSE,"woHT&amp;JG"}</definedName>
    <definedName name="wrn.Tweety." localSheetId="10" hidden="1">{#N/A,#N/A,FALSE,"A&amp;E";#N/A,#N/A,FALSE,"HighTop";#N/A,#N/A,FALSE,"JG";#N/A,#N/A,FALSE,"RI";#N/A,#N/A,FALSE,"woHT";#N/A,#N/A,FALSE,"woHT&amp;JG"}</definedName>
    <definedName name="wrn.Tweety." localSheetId="30" hidden="1">{#N/A,#N/A,FALSE,"A&amp;E";#N/A,#N/A,FALSE,"HighTop";#N/A,#N/A,FALSE,"JG";#N/A,#N/A,FALSE,"RI";#N/A,#N/A,FALSE,"woHT";#N/A,#N/A,FALSE,"woHT&amp;JG"}</definedName>
    <definedName name="wrn.Tweety." localSheetId="0" hidden="1">{#N/A,#N/A,FALSE,"A&amp;E";#N/A,#N/A,FALSE,"HighTop";#N/A,#N/A,FALSE,"JG";#N/A,#N/A,FALSE,"RI";#N/A,#N/A,FALSE,"woHT";#N/A,#N/A,FALSE,"woHT&amp;JG"}</definedName>
    <definedName name="wrn.Tweety." localSheetId="3" hidden="1">{#N/A,#N/A,FALSE,"A&amp;E";#N/A,#N/A,FALSE,"HighTop";#N/A,#N/A,FALSE,"JG";#N/A,#N/A,FALSE,"RI";#N/A,#N/A,FALSE,"woHT";#N/A,#N/A,FALSE,"woHT&amp;JG"}</definedName>
    <definedName name="wrn.Tweety." localSheetId="4" hidden="1">{#N/A,#N/A,FALSE,"A&amp;E";#N/A,#N/A,FALSE,"HighTop";#N/A,#N/A,FALSE,"JG";#N/A,#N/A,FALSE,"RI";#N/A,#N/A,FALSE,"woHT";#N/A,#N/A,FALSE,"woHT&amp;JG"}</definedName>
    <definedName name="wrn.Tweety." localSheetId="28" hidden="1">{#N/A,#N/A,FALSE,"A&amp;E";#N/A,#N/A,FALSE,"HighTop";#N/A,#N/A,FALSE,"JG";#N/A,#N/A,FALSE,"RI";#N/A,#N/A,FALSE,"woHT";#N/A,#N/A,FALSE,"woHT&amp;JG"}</definedName>
    <definedName name="wrn.Tweety." localSheetId="33" hidden="1">{#N/A,#N/A,FALSE,"A&amp;E";#N/A,#N/A,FALSE,"HighTop";#N/A,#N/A,FALSE,"JG";#N/A,#N/A,FALSE,"RI";#N/A,#N/A,FALSE,"woHT";#N/A,#N/A,FALSE,"woHT&amp;JG"}</definedName>
    <definedName name="wrn.Tweety." localSheetId="32" hidden="1">{#N/A,#N/A,FALSE,"A&amp;E";#N/A,#N/A,FALSE,"HighTop";#N/A,#N/A,FALSE,"JG";#N/A,#N/A,FALSE,"RI";#N/A,#N/A,FALSE,"woHT";#N/A,#N/A,FALSE,"woHT&amp;JG"}</definedName>
    <definedName name="wrn.Tweety." localSheetId="7" hidden="1">{#N/A,#N/A,FALSE,"A&amp;E";#N/A,#N/A,FALSE,"HighTop";#N/A,#N/A,FALSE,"JG";#N/A,#N/A,FALSE,"RI";#N/A,#N/A,FALSE,"woHT";#N/A,#N/A,FALSE,"woHT&amp;JG"}</definedName>
    <definedName name="wrn.Tweety." localSheetId="29" hidden="1">{#N/A,#N/A,FALSE,"A&amp;E";#N/A,#N/A,FALSE,"HighTop";#N/A,#N/A,FALSE,"JG";#N/A,#N/A,FALSE,"RI";#N/A,#N/A,FALSE,"woHT";#N/A,#N/A,FALSE,"woHT&amp;JG"}</definedName>
    <definedName name="wrn.Tweety." localSheetId="1" hidden="1">{#N/A,#N/A,FALSE,"A&amp;E";#N/A,#N/A,FALSE,"HighTop";#N/A,#N/A,FALSE,"JG";#N/A,#N/A,FALSE,"RI";#N/A,#N/A,FALSE,"woHT";#N/A,#N/A,FALSE,"woHT&amp;JG"}</definedName>
    <definedName name="wrn.Tweety." localSheetId="31" hidden="1">{#N/A,#N/A,FALSE,"A&amp;E";#N/A,#N/A,FALSE,"HighTop";#N/A,#N/A,FALSE,"JG";#N/A,#N/A,FALSE,"RI";#N/A,#N/A,FALSE,"woHT";#N/A,#N/A,FALSE,"woHT&amp;JG"}</definedName>
    <definedName name="wrn.Tweety." hidden="1">{#N/A,#N/A,FALSE,"A&amp;E";#N/A,#N/A,FALSE,"HighTop";#N/A,#N/A,FALSE,"JG";#N/A,#N/A,FALSE,"RI";#N/A,#N/A,FALSE,"woHT";#N/A,#N/A,FALSE,"woHT&amp;JG"}</definedName>
    <definedName name="wrn.USW." localSheetId="12" hidden="1">{"IS",#N/A,FALSE,"IS";"RPTIS",#N/A,FALSE,"RPTIS";"STATS",#N/A,FALSE,"STATS";"BS",#N/A,FALSE,"BS"}</definedName>
    <definedName name="wrn.USW." localSheetId="18" hidden="1">{"IS",#N/A,FALSE,"IS";"RPTIS",#N/A,FALSE,"RPTIS";"STATS",#N/A,FALSE,"STATS";"BS",#N/A,FALSE,"BS"}</definedName>
    <definedName name="wrn.USW." localSheetId="19" hidden="1">{"IS",#N/A,FALSE,"IS";"RPTIS",#N/A,FALSE,"RPTIS";"STATS",#N/A,FALSE,"STATS";"BS",#N/A,FALSE,"BS"}</definedName>
    <definedName name="wrn.USW." localSheetId="17" hidden="1">{"IS",#N/A,FALSE,"IS";"RPTIS",#N/A,FALSE,"RPTIS";"STATS",#N/A,FALSE,"STATS";"BS",#N/A,FALSE,"BS"}</definedName>
    <definedName name="wrn.USW." localSheetId="22" hidden="1">{"IS",#N/A,FALSE,"IS";"RPTIS",#N/A,FALSE,"RPTIS";"STATS",#N/A,FALSE,"STATS";"BS",#N/A,FALSE,"BS"}</definedName>
    <definedName name="wrn.USW." localSheetId="10" hidden="1">{"IS",#N/A,FALSE,"IS";"RPTIS",#N/A,FALSE,"RPTIS";"STATS",#N/A,FALSE,"STATS";"BS",#N/A,FALSE,"BS"}</definedName>
    <definedName name="wrn.USW." localSheetId="30" hidden="1">{"IS",#N/A,FALSE,"IS";"RPTIS",#N/A,FALSE,"RPTIS";"STATS",#N/A,FALSE,"STATS";"BS",#N/A,FALSE,"BS"}</definedName>
    <definedName name="wrn.USW." localSheetId="0" hidden="1">{"IS",#N/A,FALSE,"IS";"RPTIS",#N/A,FALSE,"RPTIS";"STATS",#N/A,FALSE,"STATS";"BS",#N/A,FALSE,"BS"}</definedName>
    <definedName name="wrn.USW." localSheetId="3" hidden="1">{"IS",#N/A,FALSE,"IS";"RPTIS",#N/A,FALSE,"RPTIS";"STATS",#N/A,FALSE,"STATS";"BS",#N/A,FALSE,"BS"}</definedName>
    <definedName name="wrn.USW." localSheetId="4" hidden="1">{"IS",#N/A,FALSE,"IS";"RPTIS",#N/A,FALSE,"RPTIS";"STATS",#N/A,FALSE,"STATS";"BS",#N/A,FALSE,"BS"}</definedName>
    <definedName name="wrn.USW." localSheetId="28" hidden="1">{"IS",#N/A,FALSE,"IS";"RPTIS",#N/A,FALSE,"RPTIS";"STATS",#N/A,FALSE,"STATS";"BS",#N/A,FALSE,"BS"}</definedName>
    <definedName name="wrn.USW." localSheetId="33" hidden="1">{"IS",#N/A,FALSE,"IS";"RPTIS",#N/A,FALSE,"RPTIS";"STATS",#N/A,FALSE,"STATS";"BS",#N/A,FALSE,"BS"}</definedName>
    <definedName name="wrn.USW." localSheetId="32" hidden="1">{"IS",#N/A,FALSE,"IS";"RPTIS",#N/A,FALSE,"RPTIS";"STATS",#N/A,FALSE,"STATS";"BS",#N/A,FALSE,"BS"}</definedName>
    <definedName name="wrn.USW." localSheetId="7" hidden="1">{"IS",#N/A,FALSE,"IS";"RPTIS",#N/A,FALSE,"RPTIS";"STATS",#N/A,FALSE,"STATS";"BS",#N/A,FALSE,"BS"}</definedName>
    <definedName name="wrn.USW." localSheetId="29" hidden="1">{"IS",#N/A,FALSE,"IS";"RPTIS",#N/A,FALSE,"RPTIS";"STATS",#N/A,FALSE,"STATS";"BS",#N/A,FALSE,"BS"}</definedName>
    <definedName name="wrn.USW." localSheetId="1" hidden="1">{"IS",#N/A,FALSE,"IS";"RPTIS",#N/A,FALSE,"RPTIS";"STATS",#N/A,FALSE,"STATS";"BS",#N/A,FALSE,"BS"}</definedName>
    <definedName name="wrn.USW." localSheetId="31" hidden="1">{"IS",#N/A,FALSE,"IS";"RPTIS",#N/A,FALSE,"RPTIS";"STATS",#N/A,FALSE,"STATS";"BS",#N/A,FALSE,"BS"}</definedName>
    <definedName name="wrn.USW." hidden="1">{"IS",#N/A,FALSE,"IS";"RPTIS",#N/A,FALSE,"RPTIS";"STATS",#N/A,FALSE,"STATS";"BS",#N/A,FALSE,"BS"}</definedName>
    <definedName name="wrn.WorkingCapGermanGAAP2000_2009." localSheetId="12" hidden="1">{"WCGGAAP1",#N/A,FALSE,"P&amp;L G GAAP"}</definedName>
    <definedName name="wrn.WorkingCapGermanGAAP2000_2009." localSheetId="18" hidden="1">{"WCGGAAP1",#N/A,FALSE,"P&amp;L G GAAP"}</definedName>
    <definedName name="wrn.WorkingCapGermanGAAP2000_2009." localSheetId="19" hidden="1">{"WCGGAAP1",#N/A,FALSE,"P&amp;L G GAAP"}</definedName>
    <definedName name="wrn.WorkingCapGermanGAAP2000_2009." localSheetId="17" hidden="1">{"WCGGAAP1",#N/A,FALSE,"P&amp;L G GAAP"}</definedName>
    <definedName name="wrn.WorkingCapGermanGAAP2000_2009." localSheetId="22" hidden="1">{"WCGGAAP1",#N/A,FALSE,"P&amp;L G GAAP"}</definedName>
    <definedName name="wrn.WorkingCapGermanGAAP2000_2009." localSheetId="10" hidden="1">{"WCGGAAP1",#N/A,FALSE,"P&amp;L G GAAP"}</definedName>
    <definedName name="wrn.WorkingCapGermanGAAP2000_2009." localSheetId="30" hidden="1">{"WCGGAAP1",#N/A,FALSE,"P&amp;L G GAAP"}</definedName>
    <definedName name="wrn.WorkingCapGermanGAAP2000_2009." localSheetId="0" hidden="1">{"WCGGAAP1",#N/A,FALSE,"P&amp;L G GAAP"}</definedName>
    <definedName name="wrn.WorkingCapGermanGAAP2000_2009." localSheetId="3" hidden="1">{"WCGGAAP1",#N/A,FALSE,"P&amp;L G GAAP"}</definedName>
    <definedName name="wrn.WorkingCapGermanGAAP2000_2009." localSheetId="4" hidden="1">{"WCGGAAP1",#N/A,FALSE,"P&amp;L G GAAP"}</definedName>
    <definedName name="wrn.WorkingCapGermanGAAP2000_2009." localSheetId="28" hidden="1">{"WCGGAAP1",#N/A,FALSE,"P&amp;L G GAAP"}</definedName>
    <definedName name="wrn.WorkingCapGermanGAAP2000_2009." localSheetId="33" hidden="1">{"WCGGAAP1",#N/A,FALSE,"P&amp;L G GAAP"}</definedName>
    <definedName name="wrn.WorkingCapGermanGAAP2000_2009." localSheetId="32" hidden="1">{"WCGGAAP1",#N/A,FALSE,"P&amp;L G GAAP"}</definedName>
    <definedName name="wrn.WorkingCapGermanGAAP2000_2009." localSheetId="7" hidden="1">{"WCGGAAP1",#N/A,FALSE,"P&amp;L G GAAP"}</definedName>
    <definedName name="wrn.WorkingCapGermanGAAP2000_2009." localSheetId="29" hidden="1">{"WCGGAAP1",#N/A,FALSE,"P&amp;L G GAAP"}</definedName>
    <definedName name="wrn.WorkingCapGermanGAAP2000_2009." localSheetId="1" hidden="1">{"WCGGAAP1",#N/A,FALSE,"P&amp;L G GAAP"}</definedName>
    <definedName name="wrn.WorkingCapGermanGAAP2000_2009." localSheetId="31" hidden="1">{"WCGGAAP1",#N/A,FALSE,"P&amp;L G GAAP"}</definedName>
    <definedName name="wrn.WorkingCapGermanGAAP2000_2009." hidden="1">{"WCGGAAP1",#N/A,FALSE,"P&amp;L G GAAP"}</definedName>
    <definedName name="wrn.WorkingCapGermanGAAP2010_2019." localSheetId="12" hidden="1">{"WCGGAAP2",#N/A,FALSE,"P&amp;L G GAAP"}</definedName>
    <definedName name="wrn.WorkingCapGermanGAAP2010_2019." localSheetId="18" hidden="1">{"WCGGAAP2",#N/A,FALSE,"P&amp;L G GAAP"}</definedName>
    <definedName name="wrn.WorkingCapGermanGAAP2010_2019." localSheetId="19" hidden="1">{"WCGGAAP2",#N/A,FALSE,"P&amp;L G GAAP"}</definedName>
    <definedName name="wrn.WorkingCapGermanGAAP2010_2019." localSheetId="17" hidden="1">{"WCGGAAP2",#N/A,FALSE,"P&amp;L G GAAP"}</definedName>
    <definedName name="wrn.WorkingCapGermanGAAP2010_2019." localSheetId="22" hidden="1">{"WCGGAAP2",#N/A,FALSE,"P&amp;L G GAAP"}</definedName>
    <definedName name="wrn.WorkingCapGermanGAAP2010_2019." localSheetId="10" hidden="1">{"WCGGAAP2",#N/A,FALSE,"P&amp;L G GAAP"}</definedName>
    <definedName name="wrn.WorkingCapGermanGAAP2010_2019." localSheetId="30" hidden="1">{"WCGGAAP2",#N/A,FALSE,"P&amp;L G GAAP"}</definedName>
    <definedName name="wrn.WorkingCapGermanGAAP2010_2019." localSheetId="0" hidden="1">{"WCGGAAP2",#N/A,FALSE,"P&amp;L G GAAP"}</definedName>
    <definedName name="wrn.WorkingCapGermanGAAP2010_2019." localSheetId="3" hidden="1">{"WCGGAAP2",#N/A,FALSE,"P&amp;L G GAAP"}</definedName>
    <definedName name="wrn.WorkingCapGermanGAAP2010_2019." localSheetId="4" hidden="1">{"WCGGAAP2",#N/A,FALSE,"P&amp;L G GAAP"}</definedName>
    <definedName name="wrn.WorkingCapGermanGAAP2010_2019." localSheetId="28" hidden="1">{"WCGGAAP2",#N/A,FALSE,"P&amp;L G GAAP"}</definedName>
    <definedName name="wrn.WorkingCapGermanGAAP2010_2019." localSheetId="33" hidden="1">{"WCGGAAP2",#N/A,FALSE,"P&amp;L G GAAP"}</definedName>
    <definedName name="wrn.WorkingCapGermanGAAP2010_2019." localSheetId="32" hidden="1">{"WCGGAAP2",#N/A,FALSE,"P&amp;L G GAAP"}</definedName>
    <definedName name="wrn.WorkingCapGermanGAAP2010_2019." localSheetId="7" hidden="1">{"WCGGAAP2",#N/A,FALSE,"P&amp;L G GAAP"}</definedName>
    <definedName name="wrn.WorkingCapGermanGAAP2010_2019." localSheetId="29" hidden="1">{"WCGGAAP2",#N/A,FALSE,"P&amp;L G GAAP"}</definedName>
    <definedName name="wrn.WorkingCapGermanGAAP2010_2019." localSheetId="1" hidden="1">{"WCGGAAP2",#N/A,FALSE,"P&amp;L G GAAP"}</definedName>
    <definedName name="wrn.WorkingCapGermanGAAP2010_2019." localSheetId="31" hidden="1">{"WCGGAAP2",#N/A,FALSE,"P&amp;L G GAAP"}</definedName>
    <definedName name="wrn.WorkingCapGermanGAAP2010_2019." hidden="1">{"WCGGAAP2",#N/A,FALSE,"P&amp;L G GAAP"}</definedName>
    <definedName name="wrn.WorkingCapUSGAAP2000_2009." localSheetId="12" hidden="1">{"WCUSGAAP1",#N/A,FALSE,"P&amp;L US GAAP"}</definedName>
    <definedName name="wrn.WorkingCapUSGAAP2000_2009." localSheetId="18" hidden="1">{"WCUSGAAP1",#N/A,FALSE,"P&amp;L US GAAP"}</definedName>
    <definedName name="wrn.WorkingCapUSGAAP2000_2009." localSheetId="19" hidden="1">{"WCUSGAAP1",#N/A,FALSE,"P&amp;L US GAAP"}</definedName>
    <definedName name="wrn.WorkingCapUSGAAP2000_2009." localSheetId="17" hidden="1">{"WCUSGAAP1",#N/A,FALSE,"P&amp;L US GAAP"}</definedName>
    <definedName name="wrn.WorkingCapUSGAAP2000_2009." localSheetId="22" hidden="1">{"WCUSGAAP1",#N/A,FALSE,"P&amp;L US GAAP"}</definedName>
    <definedName name="wrn.WorkingCapUSGAAP2000_2009." localSheetId="10" hidden="1">{"WCUSGAAP1",#N/A,FALSE,"P&amp;L US GAAP"}</definedName>
    <definedName name="wrn.WorkingCapUSGAAP2000_2009." localSheetId="30" hidden="1">{"WCUSGAAP1",#N/A,FALSE,"P&amp;L US GAAP"}</definedName>
    <definedName name="wrn.WorkingCapUSGAAP2000_2009." localSheetId="0" hidden="1">{"WCUSGAAP1",#N/A,FALSE,"P&amp;L US GAAP"}</definedName>
    <definedName name="wrn.WorkingCapUSGAAP2000_2009." localSheetId="3" hidden="1">{"WCUSGAAP1",#N/A,FALSE,"P&amp;L US GAAP"}</definedName>
    <definedName name="wrn.WorkingCapUSGAAP2000_2009." localSheetId="4" hidden="1">{"WCUSGAAP1",#N/A,FALSE,"P&amp;L US GAAP"}</definedName>
    <definedName name="wrn.WorkingCapUSGAAP2000_2009." localSheetId="28" hidden="1">{"WCUSGAAP1",#N/A,FALSE,"P&amp;L US GAAP"}</definedName>
    <definedName name="wrn.WorkingCapUSGAAP2000_2009." localSheetId="33" hidden="1">{"WCUSGAAP1",#N/A,FALSE,"P&amp;L US GAAP"}</definedName>
    <definedName name="wrn.WorkingCapUSGAAP2000_2009." localSheetId="32" hidden="1">{"WCUSGAAP1",#N/A,FALSE,"P&amp;L US GAAP"}</definedName>
    <definedName name="wrn.WorkingCapUSGAAP2000_2009." localSheetId="7" hidden="1">{"WCUSGAAP1",#N/A,FALSE,"P&amp;L US GAAP"}</definedName>
    <definedName name="wrn.WorkingCapUSGAAP2000_2009." localSheetId="29" hidden="1">{"WCUSGAAP1",#N/A,FALSE,"P&amp;L US GAAP"}</definedName>
    <definedName name="wrn.WorkingCapUSGAAP2000_2009." localSheetId="1" hidden="1">{"WCUSGAAP1",#N/A,FALSE,"P&amp;L US GAAP"}</definedName>
    <definedName name="wrn.WorkingCapUSGAAP2000_2009." localSheetId="31" hidden="1">{"WCUSGAAP1",#N/A,FALSE,"P&amp;L US GAAP"}</definedName>
    <definedName name="wrn.WorkingCapUSGAAP2000_2009." hidden="1">{"WCUSGAAP1",#N/A,FALSE,"P&amp;L US GAAP"}</definedName>
    <definedName name="wrn.WorkingCapUSGAAP2010_2019." localSheetId="12" hidden="1">{"WCUSGAAP2",#N/A,FALSE,"P&amp;L US GAAP"}</definedName>
    <definedName name="wrn.WorkingCapUSGAAP2010_2019." localSheetId="18" hidden="1">{"WCUSGAAP2",#N/A,FALSE,"P&amp;L US GAAP"}</definedName>
    <definedName name="wrn.WorkingCapUSGAAP2010_2019." localSheetId="19" hidden="1">{"WCUSGAAP2",#N/A,FALSE,"P&amp;L US GAAP"}</definedName>
    <definedName name="wrn.WorkingCapUSGAAP2010_2019." localSheetId="17" hidden="1">{"WCUSGAAP2",#N/A,FALSE,"P&amp;L US GAAP"}</definedName>
    <definedName name="wrn.WorkingCapUSGAAP2010_2019." localSheetId="22" hidden="1">{"WCUSGAAP2",#N/A,FALSE,"P&amp;L US GAAP"}</definedName>
    <definedName name="wrn.WorkingCapUSGAAP2010_2019." localSheetId="10" hidden="1">{"WCUSGAAP2",#N/A,FALSE,"P&amp;L US GAAP"}</definedName>
    <definedName name="wrn.WorkingCapUSGAAP2010_2019." localSheetId="30" hidden="1">{"WCUSGAAP2",#N/A,FALSE,"P&amp;L US GAAP"}</definedName>
    <definedName name="wrn.WorkingCapUSGAAP2010_2019." localSheetId="0" hidden="1">{"WCUSGAAP2",#N/A,FALSE,"P&amp;L US GAAP"}</definedName>
    <definedName name="wrn.WorkingCapUSGAAP2010_2019." localSheetId="3" hidden="1">{"WCUSGAAP2",#N/A,FALSE,"P&amp;L US GAAP"}</definedName>
    <definedName name="wrn.WorkingCapUSGAAP2010_2019." localSheetId="4" hidden="1">{"WCUSGAAP2",#N/A,FALSE,"P&amp;L US GAAP"}</definedName>
    <definedName name="wrn.WorkingCapUSGAAP2010_2019." localSheetId="28" hidden="1">{"WCUSGAAP2",#N/A,FALSE,"P&amp;L US GAAP"}</definedName>
    <definedName name="wrn.WorkingCapUSGAAP2010_2019." localSheetId="33" hidden="1">{"WCUSGAAP2",#N/A,FALSE,"P&amp;L US GAAP"}</definedName>
    <definedName name="wrn.WorkingCapUSGAAP2010_2019." localSheetId="32" hidden="1">{"WCUSGAAP2",#N/A,FALSE,"P&amp;L US GAAP"}</definedName>
    <definedName name="wrn.WorkingCapUSGAAP2010_2019." localSheetId="7" hidden="1">{"WCUSGAAP2",#N/A,FALSE,"P&amp;L US GAAP"}</definedName>
    <definedName name="wrn.WorkingCapUSGAAP2010_2019." localSheetId="29" hidden="1">{"WCUSGAAP2",#N/A,FALSE,"P&amp;L US GAAP"}</definedName>
    <definedName name="wrn.WorkingCapUSGAAP2010_2019." localSheetId="1" hidden="1">{"WCUSGAAP2",#N/A,FALSE,"P&amp;L US GAAP"}</definedName>
    <definedName name="wrn.WorkingCapUSGAAP2010_2019." localSheetId="31" hidden="1">{"WCUSGAAP2",#N/A,FALSE,"P&amp;L US GAAP"}</definedName>
    <definedName name="wrn.WorkingCapUSGAAP2010_2019." hidden="1">{"WCUSGAAP2",#N/A,FALSE,"P&amp;L US GAAP"}</definedName>
    <definedName name="wrn2.All_Excl_depr." localSheetId="1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0"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4"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8"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3"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2"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7"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29"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localSheetId="31"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rn2.All_Excl_depr." hidden="1">{"Front_Page",#N/A,TRUE,"Front Page";#N/A,#N/A,TRUE,"Summary";#N/A,#N/A,TRUE,"GenAssump";#N/A,#N/A,TRUE,"Shut-down";"ProdAssump1_2000_2009",#N/A,TRUE,"ProdAssump";"ProdAssump2_2010_2019",#N/A,TRUE,"ProdAssump";"ProdAssump3_2000_2009",#N/A,TRUE,"ProdAssump";"ProdAssump4_2010_2019",#N/A,TRUE,"ProdAssump";"ProdAssump5_2000_2009",#N/A,TRUE,"ProdAssump";"ProdAssump6_2010_2019",#N/A,TRUE,"ProdAssump";"ProdAssump7_2000_2009",#N/A,TRUE,"ProdAssump";"ProdAssump8_2010_2019",#N/A,TRUE,"ProdAssump";"ProdAssump9_2000_2009",#N/A,TRUE,"ProdAssump";"ProdAssump10_2010_2019",#N/A,TRUE,"ProdAssump";"ProdAssump11_2000_2009",#N/A,TRUE,"ProdAssump";"ProdAssump12_2010_2019",#N/A,TRUE,"ProdAssump";"ProdAssump13_2000_2009",#N/A,TRUE,"ProdAssump";"ProdAssump14_2010_2019",#N/A,TRUE,"ProdAssump";"ProdAssump15_2000_2009",#N/A,TRUE,"ProdAssump";"ProdAssump16_2010_2019",#N/A,TRUE,"ProdAssump";"ProdAssumpTotal1",#N/A,TRUE,"ProdAssump";"ProdAssumpTotal2",#N/A,TRUE,"ProdAssump";"ProdQuantities1_2000_2009",#N/A,TRUE,"ProdAssump";"ProdQuantities2_2010_2019",#N/A,TRUE,"ProdAssump";"ProdQuantities3_2000_2009",#N/A,TRUE,"ProdAssump";"ProdQuantities4_2010_2019",#N/A,TRUE,"ProdAssump";"ProdQuantities5_2000_2009",#N/A,TRUE,"ProdAssump";"ProdQuantities6_2010_2019",#N/A,TRUE,"ProdAssump";"ProdQuantities7_2000_2009",#N/A,TRUE,"ProdAssump";"ProdQuantities8_2010_2019",#N/A,TRUE,"ProdAssump";"ProdQuantities9_2000_2009",#N/A,TRUE,"ProdAssump";"ProdQuantities10_2010_2019",#N/A,TRUE,"ProdAssump";"ProdQuantities11_2000_2009",#N/A,TRUE,"ProdAssump";"ProdQuantities12_2010_2019",#N/A,TRUE,"ProdAssump";"ProdQuantitiesTotal2000_2009",#N/A,TRUE,"ProdAssump";"ProdQuantitiesTotal2010_2019",#N/A,TRUE,"ProdAssump";"Capex1",#N/A,TRUE,"ProdAssump";"Capex2",#N/A,TRUE,"ProdAssump";"Capex3",#N/A,TRUE,"ProdAssump";"PLGGAAP1",#N/A,TRUE,"BS US GAAP";"PLGGAAP2",#N/A,TRUE,"BS US GAAP";"PLGGAAP3",#N/A,TRUE,"BS US GAAP";"PLGGAAP4",#N/A,TRUE,"BS US GAAP";"CFGGAAP1a",#N/A,TRUE,"BS US GAAP";"CFGGAAP2a",#N/A,TRUE,"BS US GAAP";"WCGGAAP1",#N/A,TRUE,"BS US GAAP";"WCGGAAP2",#N/A,TRUE,"BS US GAAP";"DebtGGAAP1",#N/A,TRUE,"BS US GAAP";"DebtGGAAP2",#N/A,TRUE,"BS US GAAP";"BSGGAAP1",#N/A,TRUE,"BS G GAAP";"BSGGAAP2",#N/A,TRUE,"BS G GAAP";"PLUSGAAP1",#N/A,TRUE,"P&amp;L US GAAP";"PLUSGAAP2",#N/A,TRUE,"P&amp;L US GAAP";"PLUSGAAP3",#N/A,TRUE,"P&amp;L US GAAP";"PLUSGAAP4",#N/A,TRUE,"P&amp;L US GAAP";"CFUSGAAP1a",#N/A,TRUE,"P&amp;L US GAAP";"CFUSGAAP2a",#N/A,TRUE,"P&amp;L US GAAP";"WCUSGAAP1",#N/A,TRUE,"P&amp;L US GAAP";"WCUSGAAP2",#N/A,TRUE,"P&amp;L US GAAP";"DebtUSGAAP1",#N/A,TRUE,"P&amp;L US GAAP";"DebtUSGAAP2",#N/A,TRUE,"P&amp;L US GAAP";"BSUSGAAP1",#N/A,TRUE,"P&amp;L US GAAP";"BSUSGAAP2",#N/A,TRUE,"P&amp;L US GAAP";"CFUSGAAP1",#N/A,TRUE,"CF US GAAP";"CFUSGAAP2",#N/A,TRUE,"CF US GAAP";"CFGGAAP1",#N/A,TRUE,"CF G GAAP";"CFGGAAP2",#N/A,TRUE,"CF G GAAP"}</definedName>
    <definedName name="wvu.inputs._.raw._.data."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localSheetId="1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0"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4"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8"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3"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2"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7"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29"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localSheetId="3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localSheetId="1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0"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4"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8"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3"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7"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29"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localSheetId="31"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localSheetId="1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0"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8"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2"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7"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29"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localSheetId="31"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x" localSheetId="12" hidden="1">{"CONSEJO",#N/A,FALSE,"Dist p0";"CONSEJO",#N/A,FALSE,"Ficha CODICE"}</definedName>
    <definedName name="x" localSheetId="18" hidden="1">{"CONSEJO",#N/A,FALSE,"Dist p0";"CONSEJO",#N/A,FALSE,"Ficha CODICE"}</definedName>
    <definedName name="x" localSheetId="19" hidden="1">{"CONSEJO",#N/A,FALSE,"Dist p0";"CONSEJO",#N/A,FALSE,"Ficha CODICE"}</definedName>
    <definedName name="x" localSheetId="17" hidden="1">{"CONSEJO",#N/A,FALSE,"Dist p0";"CONSEJO",#N/A,FALSE,"Ficha CODICE"}</definedName>
    <definedName name="x" localSheetId="22" hidden="1">{"CONSEJO",#N/A,FALSE,"Dist p0";"CONSEJO",#N/A,FALSE,"Ficha CODICE"}</definedName>
    <definedName name="x" localSheetId="10" hidden="1">{"CONSEJO",#N/A,FALSE,"Dist p0";"CONSEJO",#N/A,FALSE,"Ficha CODICE"}</definedName>
    <definedName name="x" localSheetId="30" hidden="1">{"CONSEJO",#N/A,FALSE,"Dist p0";"CONSEJO",#N/A,FALSE,"Ficha CODICE"}</definedName>
    <definedName name="x" localSheetId="0" hidden="1">{"CONSEJO",#N/A,FALSE,"Dist p0";"CONSEJO",#N/A,FALSE,"Ficha CODICE"}</definedName>
    <definedName name="x" localSheetId="3" hidden="1">{"CONSEJO",#N/A,FALSE,"Dist p0";"CONSEJO",#N/A,FALSE,"Ficha CODICE"}</definedName>
    <definedName name="x" localSheetId="4" hidden="1">{"CONSEJO",#N/A,FALSE,"Dist p0";"CONSEJO",#N/A,FALSE,"Ficha CODICE"}</definedName>
    <definedName name="x" localSheetId="28" hidden="1">{"CONSEJO",#N/A,FALSE,"Dist p0";"CONSEJO",#N/A,FALSE,"Ficha CODICE"}</definedName>
    <definedName name="x" localSheetId="33" hidden="1">{"CONSEJO",#N/A,FALSE,"Dist p0";"CONSEJO",#N/A,FALSE,"Ficha CODICE"}</definedName>
    <definedName name="x" localSheetId="32" hidden="1">{"CONSEJO",#N/A,FALSE,"Dist p0";"CONSEJO",#N/A,FALSE,"Ficha CODICE"}</definedName>
    <definedName name="x" localSheetId="7" hidden="1">{"CONSEJO",#N/A,FALSE,"Dist p0";"CONSEJO",#N/A,FALSE,"Ficha CODICE"}</definedName>
    <definedName name="x" localSheetId="29" hidden="1">{"CONSEJO",#N/A,FALSE,"Dist p0";"CONSEJO",#N/A,FALSE,"Ficha CODICE"}</definedName>
    <definedName name="x" localSheetId="1" hidden="1">{"CONSEJO",#N/A,FALSE,"Dist p0";"CONSEJO",#N/A,FALSE,"Ficha CODICE"}</definedName>
    <definedName name="x" localSheetId="31" hidden="1">{"CONSEJO",#N/A,FALSE,"Dist p0";"CONSEJO",#N/A,FALSE,"Ficha CODICE"}</definedName>
    <definedName name="x" hidden="1">{"CONSEJO",#N/A,FALSE,"Dist p0";"CONSEJO",#N/A,FALSE,"Ficha CODICE"}</definedName>
    <definedName name="xx" localSheetId="12" hidden="1">{"uno",#N/A,FALSE,"Dist total";"COMENTARIO",#N/A,FALSE,"Ficha CODICE"}</definedName>
    <definedName name="xx" localSheetId="18" hidden="1">{"uno",#N/A,FALSE,"Dist total";"COMENTARIO",#N/A,FALSE,"Ficha CODICE"}</definedName>
    <definedName name="xx" localSheetId="19" hidden="1">{"uno",#N/A,FALSE,"Dist total";"COMENTARIO",#N/A,FALSE,"Ficha CODICE"}</definedName>
    <definedName name="xx" localSheetId="17" hidden="1">{"uno",#N/A,FALSE,"Dist total";"COMENTARIO",#N/A,FALSE,"Ficha CODICE"}</definedName>
    <definedName name="xx" localSheetId="22" hidden="1">{"uno",#N/A,FALSE,"Dist total";"COMENTARIO",#N/A,FALSE,"Ficha CODICE"}</definedName>
    <definedName name="xx" localSheetId="10" hidden="1">{"uno",#N/A,FALSE,"Dist total";"COMENTARIO",#N/A,FALSE,"Ficha CODICE"}</definedName>
    <definedName name="xx" localSheetId="30" hidden="1">{"uno",#N/A,FALSE,"Dist total";"COMENTARIO",#N/A,FALSE,"Ficha CODICE"}</definedName>
    <definedName name="xx" localSheetId="0" hidden="1">{"uno",#N/A,FALSE,"Dist total";"COMENTARIO",#N/A,FALSE,"Ficha CODICE"}</definedName>
    <definedName name="xx" localSheetId="3" hidden="1">{"uno",#N/A,FALSE,"Dist total";"COMENTARIO",#N/A,FALSE,"Ficha CODICE"}</definedName>
    <definedName name="xx" localSheetId="4" hidden="1">{"uno",#N/A,FALSE,"Dist total";"COMENTARIO",#N/A,FALSE,"Ficha CODICE"}</definedName>
    <definedName name="xx" localSheetId="28" hidden="1">{"uno",#N/A,FALSE,"Dist total";"COMENTARIO",#N/A,FALSE,"Ficha CODICE"}</definedName>
    <definedName name="xx" localSheetId="33" hidden="1">{"uno",#N/A,FALSE,"Dist total";"COMENTARIO",#N/A,FALSE,"Ficha CODICE"}</definedName>
    <definedName name="xx" localSheetId="32" hidden="1">{"uno",#N/A,FALSE,"Dist total";"COMENTARIO",#N/A,FALSE,"Ficha CODICE"}</definedName>
    <definedName name="xx" localSheetId="7" hidden="1">{"uno",#N/A,FALSE,"Dist total";"COMENTARIO",#N/A,FALSE,"Ficha CODICE"}</definedName>
    <definedName name="xx" localSheetId="29" hidden="1">{"uno",#N/A,FALSE,"Dist total";"COMENTARIO",#N/A,FALSE,"Ficha CODICE"}</definedName>
    <definedName name="xx" localSheetId="1" hidden="1">{"uno",#N/A,FALSE,"Dist total";"COMENTARIO",#N/A,FALSE,"Ficha CODICE"}</definedName>
    <definedName name="xx" localSheetId="31" hidden="1">{"uno",#N/A,FALSE,"Dist total";"COMENTARIO",#N/A,FALSE,"Ficha CODICE"}</definedName>
    <definedName name="xx" hidden="1">{"uno",#N/A,FALSE,"Dist total";"COMENTARIO",#N/A,FALSE,"Ficha CODICE"}</definedName>
    <definedName name="yui" localSheetId="12" hidden="1">{#N/A,#N/A,FALSE,"CA";#N/A,#N/A,FALSE,"CN";#N/A,#N/A,FALSE,"Inv";#N/A,#N/A,FALSE,"Inv Acc";"Miguel_balance",#N/A,FALSE,"Bal";#N/A,#N/A,FALSE,"Plantilla";#N/A,#N/A,FALSE,"CA (2)";#N/A,#N/A,FALSE,"CN (2)"}</definedName>
    <definedName name="yui" localSheetId="18" hidden="1">{#N/A,#N/A,FALSE,"CA";#N/A,#N/A,FALSE,"CN";#N/A,#N/A,FALSE,"Inv";#N/A,#N/A,FALSE,"Inv Acc";"Miguel_balance",#N/A,FALSE,"Bal";#N/A,#N/A,FALSE,"Plantilla";#N/A,#N/A,FALSE,"CA (2)";#N/A,#N/A,FALSE,"CN (2)"}</definedName>
    <definedName name="yui" localSheetId="19" hidden="1">{#N/A,#N/A,FALSE,"CA";#N/A,#N/A,FALSE,"CN";#N/A,#N/A,FALSE,"Inv";#N/A,#N/A,FALSE,"Inv Acc";"Miguel_balance",#N/A,FALSE,"Bal";#N/A,#N/A,FALSE,"Plantilla";#N/A,#N/A,FALSE,"CA (2)";#N/A,#N/A,FALSE,"CN (2)"}</definedName>
    <definedName name="yui" localSheetId="17" hidden="1">{#N/A,#N/A,FALSE,"CA";#N/A,#N/A,FALSE,"CN";#N/A,#N/A,FALSE,"Inv";#N/A,#N/A,FALSE,"Inv Acc";"Miguel_balance",#N/A,FALSE,"Bal";#N/A,#N/A,FALSE,"Plantilla";#N/A,#N/A,FALSE,"CA (2)";#N/A,#N/A,FALSE,"CN (2)"}</definedName>
    <definedName name="yui" localSheetId="22" hidden="1">{#N/A,#N/A,FALSE,"CA";#N/A,#N/A,FALSE,"CN";#N/A,#N/A,FALSE,"Inv";#N/A,#N/A,FALSE,"Inv Acc";"Miguel_balance",#N/A,FALSE,"Bal";#N/A,#N/A,FALSE,"Plantilla";#N/A,#N/A,FALSE,"CA (2)";#N/A,#N/A,FALSE,"CN (2)"}</definedName>
    <definedName name="yui" localSheetId="10" hidden="1">{#N/A,#N/A,FALSE,"CA";#N/A,#N/A,FALSE,"CN";#N/A,#N/A,FALSE,"Inv";#N/A,#N/A,FALSE,"Inv Acc";"Miguel_balance",#N/A,FALSE,"Bal";#N/A,#N/A,FALSE,"Plantilla";#N/A,#N/A,FALSE,"CA (2)";#N/A,#N/A,FALSE,"CN (2)"}</definedName>
    <definedName name="yui" localSheetId="30" hidden="1">{#N/A,#N/A,FALSE,"CA";#N/A,#N/A,FALSE,"CN";#N/A,#N/A,FALSE,"Inv";#N/A,#N/A,FALSE,"Inv Acc";"Miguel_balance",#N/A,FALSE,"Bal";#N/A,#N/A,FALSE,"Plantilla";#N/A,#N/A,FALSE,"CA (2)";#N/A,#N/A,FALSE,"CN (2)"}</definedName>
    <definedName name="yui" localSheetId="0" hidden="1">{#N/A,#N/A,FALSE,"CA";#N/A,#N/A,FALSE,"CN";#N/A,#N/A,FALSE,"Inv";#N/A,#N/A,FALSE,"Inv Acc";"Miguel_balance",#N/A,FALSE,"Bal";#N/A,#N/A,FALSE,"Plantilla";#N/A,#N/A,FALSE,"CA (2)";#N/A,#N/A,FALSE,"CN (2)"}</definedName>
    <definedName name="yui" localSheetId="3" hidden="1">{#N/A,#N/A,FALSE,"CA";#N/A,#N/A,FALSE,"CN";#N/A,#N/A,FALSE,"Inv";#N/A,#N/A,FALSE,"Inv Acc";"Miguel_balance",#N/A,FALSE,"Bal";#N/A,#N/A,FALSE,"Plantilla";#N/A,#N/A,FALSE,"CA (2)";#N/A,#N/A,FALSE,"CN (2)"}</definedName>
    <definedName name="yui" localSheetId="4" hidden="1">{#N/A,#N/A,FALSE,"CA";#N/A,#N/A,FALSE,"CN";#N/A,#N/A,FALSE,"Inv";#N/A,#N/A,FALSE,"Inv Acc";"Miguel_balance",#N/A,FALSE,"Bal";#N/A,#N/A,FALSE,"Plantilla";#N/A,#N/A,FALSE,"CA (2)";#N/A,#N/A,FALSE,"CN (2)"}</definedName>
    <definedName name="yui" localSheetId="28" hidden="1">{#N/A,#N/A,FALSE,"CA";#N/A,#N/A,FALSE,"CN";#N/A,#N/A,FALSE,"Inv";#N/A,#N/A,FALSE,"Inv Acc";"Miguel_balance",#N/A,FALSE,"Bal";#N/A,#N/A,FALSE,"Plantilla";#N/A,#N/A,FALSE,"CA (2)";#N/A,#N/A,FALSE,"CN (2)"}</definedName>
    <definedName name="yui" localSheetId="33" hidden="1">{#N/A,#N/A,FALSE,"CA";#N/A,#N/A,FALSE,"CN";#N/A,#N/A,FALSE,"Inv";#N/A,#N/A,FALSE,"Inv Acc";"Miguel_balance",#N/A,FALSE,"Bal";#N/A,#N/A,FALSE,"Plantilla";#N/A,#N/A,FALSE,"CA (2)";#N/A,#N/A,FALSE,"CN (2)"}</definedName>
    <definedName name="yui" localSheetId="32" hidden="1">{#N/A,#N/A,FALSE,"CA";#N/A,#N/A,FALSE,"CN";#N/A,#N/A,FALSE,"Inv";#N/A,#N/A,FALSE,"Inv Acc";"Miguel_balance",#N/A,FALSE,"Bal";#N/A,#N/A,FALSE,"Plantilla";#N/A,#N/A,FALSE,"CA (2)";#N/A,#N/A,FALSE,"CN (2)"}</definedName>
    <definedName name="yui" localSheetId="7" hidden="1">{#N/A,#N/A,FALSE,"CA";#N/A,#N/A,FALSE,"CN";#N/A,#N/A,FALSE,"Inv";#N/A,#N/A,FALSE,"Inv Acc";"Miguel_balance",#N/A,FALSE,"Bal";#N/A,#N/A,FALSE,"Plantilla";#N/A,#N/A,FALSE,"CA (2)";#N/A,#N/A,FALSE,"CN (2)"}</definedName>
    <definedName name="yui" localSheetId="29" hidden="1">{#N/A,#N/A,FALSE,"CA";#N/A,#N/A,FALSE,"CN";#N/A,#N/A,FALSE,"Inv";#N/A,#N/A,FALSE,"Inv Acc";"Miguel_balance",#N/A,FALSE,"Bal";#N/A,#N/A,FALSE,"Plantilla";#N/A,#N/A,FALSE,"CA (2)";#N/A,#N/A,FALSE,"CN (2)"}</definedName>
    <definedName name="yui" localSheetId="1" hidden="1">{#N/A,#N/A,FALSE,"CA";#N/A,#N/A,FALSE,"CN";#N/A,#N/A,FALSE,"Inv";#N/A,#N/A,FALSE,"Inv Acc";"Miguel_balance",#N/A,FALSE,"Bal";#N/A,#N/A,FALSE,"Plantilla";#N/A,#N/A,FALSE,"CA (2)";#N/A,#N/A,FALSE,"CN (2)"}</definedName>
    <definedName name="yui" localSheetId="31" hidden="1">{#N/A,#N/A,FALSE,"CA";#N/A,#N/A,FALSE,"CN";#N/A,#N/A,FALSE,"Inv";#N/A,#N/A,FALSE,"Inv Acc";"Miguel_balance",#N/A,FALSE,"Bal";#N/A,#N/A,FALSE,"Plantilla";#N/A,#N/A,FALSE,"CA (2)";#N/A,#N/A,FALSE,"CN (2)"}</definedName>
    <definedName name="yui" hidden="1">{#N/A,#N/A,FALSE,"CA";#N/A,#N/A,FALSE,"CN";#N/A,#N/A,FALSE,"Inv";#N/A,#N/A,FALSE,"Inv Acc";"Miguel_balance",#N/A,FALSE,"Bal";#N/A,#N/A,FALSE,"Plantilla";#N/A,#N/A,FALSE,"CA (2)";#N/A,#N/A,FALSE,"CN (2)"}</definedName>
    <definedName name="yyyy" localSheetId="1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8"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9"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7"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0"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4"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8"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3"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2"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7"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29"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1"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localSheetId="31" hidden="1">{TRUE,TRUE,-1.25,-15.5,604.5,369,FALSE,FALSE,TRUE,TRUE,0,1,83,1,38,4,5,4,TRUE,TRUE,3,TRUE,1,TRUE,75,"Swvu.inputs._.raw._.data.","ACwvu.inputs._.raw._.data.",#N/A,FALSE,FALSE,0.5,0.5,0.5,0.5,2,"&amp;F","&amp;A&amp;RPage &amp;P",FALSE,FALSE,FALSE,FALSE,1,60,#N/A,#N/A,"=R1C61:R53C89","=C1:C5",#N/A,#N/A,FALSE,FALSE,FALSE,1,600,600,FALSE,FALSE,TRUE,TRUE,TRUE}</definedName>
    <definedName name="yyyy" hidden="1">{TRUE,TRUE,-1.25,-15.5,604.5,369,FALSE,FALSE,TRUE,TRUE,0,1,83,1,38,4,5,4,TRUE,TRUE,3,TRUE,1,TRUE,75,"Swvu.inputs._.raw._.data.","ACwvu.inputs._.raw._.data.",#N/A,FALSE,FALSE,0.5,0.5,0.5,0.5,2,"&amp;F","&amp;A&amp;RPage &amp;P",FALSE,FALSE,FALSE,FALSE,1,60,#N/A,#N/A,"=R1C61:R53C89","=C1:C5",#N/A,#N/A,FALSE,FALSE,FALSE,1,600,600,FALSE,FALSE,TRUE,TRUE,TRUE}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32" l="1"/>
  <c r="I24" i="32"/>
  <c r="G24" i="32"/>
  <c r="I21" i="32"/>
  <c r="G21" i="32"/>
  <c r="F21" i="32"/>
  <c r="V31" i="20" l="1"/>
  <c r="V200" i="20" s="1"/>
  <c r="S258" i="58" l="1"/>
  <c r="K152" i="58"/>
  <c r="S144" i="58"/>
  <c r="Q48" i="20" l="1"/>
  <c r="T59" i="27"/>
  <c r="T77" i="27"/>
  <c r="T76" i="27"/>
  <c r="T100" i="27"/>
  <c r="T105" i="27"/>
  <c r="O103" i="27"/>
  <c r="J6" i="21" l="1"/>
  <c r="J6" i="59"/>
  <c r="N152" i="58"/>
  <c r="S158" i="58"/>
  <c r="S80" i="43"/>
  <c r="S79" i="43"/>
  <c r="H18" i="25"/>
  <c r="H17" i="25"/>
  <c r="H16" i="25"/>
  <c r="S7" i="49"/>
  <c r="S7" i="25"/>
  <c r="S120" i="58"/>
  <c r="S93" i="58"/>
  <c r="S53" i="58"/>
  <c r="S11" i="58"/>
  <c r="S7" i="43"/>
  <c r="S45" i="43"/>
  <c r="S44" i="43"/>
  <c r="N70" i="43" l="1"/>
  <c r="K70" i="43"/>
  <c r="H58" i="58"/>
  <c r="N98" i="43"/>
  <c r="K98" i="43"/>
  <c r="R152" i="58"/>
  <c r="S152" i="58" s="1"/>
  <c r="S146" i="58" s="1"/>
  <c r="N151" i="58"/>
  <c r="K151" i="58"/>
  <c r="R151" i="58" l="1"/>
  <c r="S151" i="58" s="1"/>
  <c r="R98" i="43"/>
  <c r="S98" i="43" s="1"/>
  <c r="R70" i="43"/>
  <c r="S70" i="43" s="1"/>
  <c r="N69" i="43"/>
  <c r="K69" i="43"/>
  <c r="N68" i="43"/>
  <c r="K68" i="43"/>
  <c r="R68" i="43" l="1"/>
  <c r="S68" i="43" s="1"/>
  <c r="S59" i="43" s="1"/>
  <c r="R69" i="43"/>
  <c r="S69" i="43" s="1"/>
  <c r="C206" i="58"/>
  <c r="C205" i="58"/>
  <c r="C204" i="58"/>
  <c r="C203" i="58"/>
  <c r="C202" i="58"/>
  <c r="C201" i="58"/>
  <c r="C200" i="58"/>
  <c r="C199" i="58"/>
  <c r="K9" i="43" l="1"/>
  <c r="N9" i="43"/>
  <c r="S12" i="43"/>
  <c r="G16" i="32"/>
  <c r="G13" i="32"/>
  <c r="N10" i="25"/>
  <c r="K10" i="25"/>
  <c r="R10" i="25" s="1"/>
  <c r="R9" i="43" l="1"/>
  <c r="S9" i="43" s="1"/>
  <c r="S10" i="25"/>
  <c r="L103" i="27"/>
  <c r="S103" i="27" s="1"/>
  <c r="T103" i="27" s="1"/>
  <c r="T104" i="27" s="1"/>
  <c r="O98" i="27"/>
  <c r="L98" i="27"/>
  <c r="O97" i="27"/>
  <c r="L97" i="27"/>
  <c r="O96" i="27"/>
  <c r="L96" i="27"/>
  <c r="O95" i="27"/>
  <c r="L95" i="27"/>
  <c r="O94" i="27"/>
  <c r="L94" i="27"/>
  <c r="O93" i="27"/>
  <c r="L93" i="27"/>
  <c r="O92" i="27"/>
  <c r="L92" i="27"/>
  <c r="O91" i="27"/>
  <c r="L91" i="27"/>
  <c r="O90" i="27"/>
  <c r="L90" i="27"/>
  <c r="O89" i="27"/>
  <c r="L89" i="27"/>
  <c r="O87" i="27"/>
  <c r="L87" i="27"/>
  <c r="O86" i="27"/>
  <c r="L86" i="27"/>
  <c r="O85" i="27"/>
  <c r="L85" i="27"/>
  <c r="O84" i="27"/>
  <c r="L84" i="27"/>
  <c r="O83" i="27"/>
  <c r="L83" i="27"/>
  <c r="O82" i="27"/>
  <c r="L82" i="27"/>
  <c r="O81" i="27"/>
  <c r="L81" i="27"/>
  <c r="O75" i="27"/>
  <c r="L75" i="27"/>
  <c r="O74" i="27"/>
  <c r="L74" i="27"/>
  <c r="O73" i="27"/>
  <c r="L73" i="27"/>
  <c r="O71" i="27"/>
  <c r="L71" i="27"/>
  <c r="O70" i="27"/>
  <c r="L70" i="27"/>
  <c r="O69" i="27"/>
  <c r="L69" i="27"/>
  <c r="O67" i="27"/>
  <c r="L67" i="27"/>
  <c r="O66" i="27"/>
  <c r="L66" i="27"/>
  <c r="O65" i="27"/>
  <c r="L65" i="27"/>
  <c r="O64" i="27"/>
  <c r="L64" i="27"/>
  <c r="O63" i="27"/>
  <c r="L63" i="27"/>
  <c r="O57" i="27"/>
  <c r="L57" i="27"/>
  <c r="O56" i="27"/>
  <c r="L56" i="27"/>
  <c r="O55" i="27"/>
  <c r="L55" i="27"/>
  <c r="O54" i="27"/>
  <c r="L54" i="27"/>
  <c r="S54" i="27" s="1"/>
  <c r="O53" i="27"/>
  <c r="L53" i="27"/>
  <c r="O52" i="27"/>
  <c r="L52" i="27"/>
  <c r="O51" i="27"/>
  <c r="L51" i="27"/>
  <c r="O49" i="27"/>
  <c r="L49" i="27"/>
  <c r="O48" i="27"/>
  <c r="L48" i="27"/>
  <c r="O47" i="27"/>
  <c r="L47" i="27"/>
  <c r="O46" i="27"/>
  <c r="L46" i="27"/>
  <c r="O45" i="27"/>
  <c r="L45" i="27"/>
  <c r="O43" i="27"/>
  <c r="L43" i="27"/>
  <c r="O42" i="27"/>
  <c r="L42" i="27"/>
  <c r="O41" i="27"/>
  <c r="L41" i="27"/>
  <c r="O40" i="27"/>
  <c r="L40" i="27"/>
  <c r="O39" i="27"/>
  <c r="L39" i="27"/>
  <c r="O38" i="27"/>
  <c r="L38" i="27"/>
  <c r="O37" i="27"/>
  <c r="L37" i="27"/>
  <c r="O31" i="27"/>
  <c r="L31" i="27"/>
  <c r="O30" i="27"/>
  <c r="L30" i="27"/>
  <c r="O29" i="27"/>
  <c r="L29" i="27"/>
  <c r="O28" i="27"/>
  <c r="L28" i="27"/>
  <c r="O27" i="27"/>
  <c r="L27" i="27"/>
  <c r="O26" i="27"/>
  <c r="L26" i="27"/>
  <c r="O25" i="27"/>
  <c r="L25" i="27"/>
  <c r="O23" i="27"/>
  <c r="L23" i="27"/>
  <c r="O22" i="27"/>
  <c r="L22" i="27"/>
  <c r="O21" i="27"/>
  <c r="L21" i="27"/>
  <c r="O20" i="27"/>
  <c r="L20" i="27"/>
  <c r="O19" i="27"/>
  <c r="L19" i="27"/>
  <c r="O18" i="27"/>
  <c r="L18" i="27"/>
  <c r="O17" i="27"/>
  <c r="L17" i="27"/>
  <c r="O16" i="27"/>
  <c r="L16" i="27"/>
  <c r="O15" i="27"/>
  <c r="L15" i="27"/>
  <c r="O14" i="27"/>
  <c r="L14" i="27"/>
  <c r="O13" i="27"/>
  <c r="L13" i="27"/>
  <c r="O11" i="27"/>
  <c r="L11" i="27"/>
  <c r="K187" i="20"/>
  <c r="K186" i="20"/>
  <c r="K185" i="20"/>
  <c r="K183" i="20"/>
  <c r="K182" i="20"/>
  <c r="K181" i="20"/>
  <c r="K180" i="20"/>
  <c r="K179" i="20"/>
  <c r="K177" i="20"/>
  <c r="K176" i="20"/>
  <c r="K175" i="20"/>
  <c r="K174" i="20"/>
  <c r="K173" i="20"/>
  <c r="K171" i="20"/>
  <c r="K170" i="20"/>
  <c r="K169" i="20"/>
  <c r="K168" i="20"/>
  <c r="K167" i="20"/>
  <c r="K166" i="20"/>
  <c r="K165" i="20"/>
  <c r="K164" i="20"/>
  <c r="K163" i="20"/>
  <c r="K161" i="20"/>
  <c r="K160" i="20"/>
  <c r="K159" i="20"/>
  <c r="K156" i="20"/>
  <c r="K155" i="20"/>
  <c r="K154" i="20"/>
  <c r="K153" i="20"/>
  <c r="K152" i="20"/>
  <c r="K149" i="20"/>
  <c r="K148" i="20"/>
  <c r="K147" i="20"/>
  <c r="K146" i="20"/>
  <c r="K145" i="20"/>
  <c r="K144" i="20"/>
  <c r="K143" i="20"/>
  <c r="K142" i="20"/>
  <c r="K141" i="20"/>
  <c r="K140" i="20"/>
  <c r="K139" i="20"/>
  <c r="K138" i="20"/>
  <c r="K137" i="20"/>
  <c r="K136" i="20"/>
  <c r="K135" i="20"/>
  <c r="K134" i="20"/>
  <c r="AA4" i="20"/>
  <c r="AB4" i="20"/>
  <c r="AC4" i="20"/>
  <c r="AD4" i="20"/>
  <c r="AE4" i="20"/>
  <c r="AF4" i="20"/>
  <c r="AG4" i="20"/>
  <c r="AH4" i="20"/>
  <c r="AI4" i="20"/>
  <c r="AJ4" i="20"/>
  <c r="AK4" i="20"/>
  <c r="Q197" i="20"/>
  <c r="N197" i="20"/>
  <c r="Q192" i="20"/>
  <c r="N192" i="20"/>
  <c r="Q188" i="20"/>
  <c r="N188" i="20"/>
  <c r="Q187" i="20"/>
  <c r="N187" i="20"/>
  <c r="Q186" i="20"/>
  <c r="N186" i="20"/>
  <c r="Q185" i="20"/>
  <c r="N185" i="20"/>
  <c r="Q183" i="20"/>
  <c r="N183" i="20"/>
  <c r="Q182" i="20"/>
  <c r="N182" i="20"/>
  <c r="Q181" i="20"/>
  <c r="N181" i="20"/>
  <c r="Q180" i="20"/>
  <c r="N180" i="20"/>
  <c r="Q179" i="20"/>
  <c r="N179" i="20"/>
  <c r="Q177" i="20"/>
  <c r="N177" i="20"/>
  <c r="Q176" i="20"/>
  <c r="N176" i="20"/>
  <c r="Q175" i="20"/>
  <c r="N175" i="20"/>
  <c r="Q174" i="20"/>
  <c r="N174" i="20"/>
  <c r="Q173" i="20"/>
  <c r="N173" i="20"/>
  <c r="Q171" i="20"/>
  <c r="N171" i="20"/>
  <c r="Q170" i="20"/>
  <c r="N170" i="20"/>
  <c r="Q169" i="20"/>
  <c r="N169" i="20"/>
  <c r="Q168" i="20"/>
  <c r="N168" i="20"/>
  <c r="Q167" i="20"/>
  <c r="N167" i="20"/>
  <c r="Q166" i="20"/>
  <c r="N166" i="20"/>
  <c r="Q165" i="20"/>
  <c r="N165" i="20"/>
  <c r="Q164" i="20"/>
  <c r="N164" i="20"/>
  <c r="Q163" i="20"/>
  <c r="N163" i="20"/>
  <c r="Q162" i="20"/>
  <c r="N162" i="20"/>
  <c r="Q161" i="20"/>
  <c r="N161" i="20"/>
  <c r="Q160" i="20"/>
  <c r="N160" i="20"/>
  <c r="Q159" i="20"/>
  <c r="N159" i="20"/>
  <c r="Q158" i="20"/>
  <c r="N158" i="20"/>
  <c r="Q156" i="20"/>
  <c r="N156" i="20"/>
  <c r="Q155" i="20"/>
  <c r="N155" i="20"/>
  <c r="Q154" i="20"/>
  <c r="N154" i="20"/>
  <c r="Q153" i="20"/>
  <c r="N153" i="20"/>
  <c r="Q152" i="20"/>
  <c r="N152" i="20"/>
  <c r="Q151" i="20"/>
  <c r="N151" i="20"/>
  <c r="Q149" i="20"/>
  <c r="N149" i="20"/>
  <c r="Q148" i="20"/>
  <c r="N148" i="20"/>
  <c r="Q147" i="20"/>
  <c r="N147" i="20"/>
  <c r="Q146" i="20"/>
  <c r="N146" i="20"/>
  <c r="Q145" i="20"/>
  <c r="N145" i="20"/>
  <c r="Q144" i="20"/>
  <c r="N144" i="20"/>
  <c r="Q143" i="20"/>
  <c r="N143" i="20"/>
  <c r="Q142" i="20"/>
  <c r="N142" i="20"/>
  <c r="Q141" i="20"/>
  <c r="N141" i="20"/>
  <c r="Q140" i="20"/>
  <c r="N140" i="20"/>
  <c r="Q139" i="20"/>
  <c r="N139" i="20"/>
  <c r="Q138" i="20"/>
  <c r="N138" i="20"/>
  <c r="Q137" i="20"/>
  <c r="N137" i="20"/>
  <c r="Q136" i="20"/>
  <c r="N136" i="20"/>
  <c r="Q135" i="20"/>
  <c r="N135" i="20"/>
  <c r="Q134" i="20"/>
  <c r="N134" i="20"/>
  <c r="Q133" i="20"/>
  <c r="N133" i="20"/>
  <c r="Q131" i="20"/>
  <c r="U131" i="20" s="1"/>
  <c r="N131" i="20"/>
  <c r="Q130" i="20"/>
  <c r="N130" i="20"/>
  <c r="Q125" i="20"/>
  <c r="N125" i="20"/>
  <c r="Q124" i="20"/>
  <c r="N124" i="20"/>
  <c r="Q123" i="20"/>
  <c r="N123" i="20"/>
  <c r="Q122" i="20"/>
  <c r="N122" i="20"/>
  <c r="Q121" i="20"/>
  <c r="N121" i="20"/>
  <c r="Q120" i="20"/>
  <c r="N120" i="20"/>
  <c r="Q118" i="20"/>
  <c r="N118" i="20"/>
  <c r="Q117" i="20"/>
  <c r="N117" i="20"/>
  <c r="Q116" i="20"/>
  <c r="N116" i="20"/>
  <c r="Q115" i="20"/>
  <c r="N115" i="20"/>
  <c r="Q114" i="20"/>
  <c r="N114" i="20"/>
  <c r="Q113" i="20"/>
  <c r="N113" i="20"/>
  <c r="Q112" i="20"/>
  <c r="N112" i="20"/>
  <c r="Q107" i="20"/>
  <c r="N107" i="20"/>
  <c r="Q102" i="20"/>
  <c r="N102" i="20"/>
  <c r="Q101" i="20"/>
  <c r="N101" i="20"/>
  <c r="Q100" i="20"/>
  <c r="N100" i="20"/>
  <c r="Q99" i="20"/>
  <c r="N99" i="20"/>
  <c r="Q98" i="20"/>
  <c r="N98" i="20"/>
  <c r="Q97" i="20"/>
  <c r="N97" i="20"/>
  <c r="Q96" i="20"/>
  <c r="N96" i="20"/>
  <c r="Q95" i="20"/>
  <c r="N95" i="20"/>
  <c r="Q94" i="20"/>
  <c r="N94" i="20"/>
  <c r="Q93" i="20"/>
  <c r="N93" i="20"/>
  <c r="Q92" i="20"/>
  <c r="N92" i="20"/>
  <c r="Q90" i="20"/>
  <c r="N90" i="20"/>
  <c r="Q89" i="20"/>
  <c r="N89" i="20"/>
  <c r="Q88" i="20"/>
  <c r="N88" i="20"/>
  <c r="Q87" i="20"/>
  <c r="N87" i="20"/>
  <c r="Q86" i="20"/>
  <c r="N86" i="20"/>
  <c r="Q84" i="20"/>
  <c r="N84" i="20"/>
  <c r="Q83" i="20"/>
  <c r="N83" i="20"/>
  <c r="Q82" i="20"/>
  <c r="N82" i="20"/>
  <c r="Q81" i="20"/>
  <c r="N81" i="20"/>
  <c r="Q80" i="20"/>
  <c r="N80" i="20"/>
  <c r="Q78" i="20"/>
  <c r="N78" i="20"/>
  <c r="Q77" i="20"/>
  <c r="N77" i="20"/>
  <c r="Q76" i="20"/>
  <c r="N76" i="20"/>
  <c r="Q71" i="20"/>
  <c r="N71" i="20"/>
  <c r="Q70" i="20"/>
  <c r="N70" i="20"/>
  <c r="Q69" i="20"/>
  <c r="N69" i="20"/>
  <c r="Q68" i="20"/>
  <c r="N68" i="20"/>
  <c r="Q67" i="20"/>
  <c r="N67" i="20"/>
  <c r="Q66" i="20"/>
  <c r="N66" i="20"/>
  <c r="Q65" i="20"/>
  <c r="N65" i="20"/>
  <c r="Q63" i="20"/>
  <c r="N63" i="20"/>
  <c r="Q62" i="20"/>
  <c r="N62" i="20"/>
  <c r="Q61" i="20"/>
  <c r="N61" i="20"/>
  <c r="Q60" i="20"/>
  <c r="N60" i="20"/>
  <c r="Q59" i="20"/>
  <c r="N59" i="20"/>
  <c r="Q58" i="20"/>
  <c r="N58" i="20"/>
  <c r="Q57" i="20"/>
  <c r="N57" i="20"/>
  <c r="Q56" i="20"/>
  <c r="N56" i="20"/>
  <c r="Q55" i="20"/>
  <c r="N55" i="20"/>
  <c r="Q54" i="20"/>
  <c r="N54" i="20"/>
  <c r="Q52" i="20"/>
  <c r="N52" i="20"/>
  <c r="Q51" i="20"/>
  <c r="N51" i="20"/>
  <c r="Q50" i="20"/>
  <c r="N50" i="20"/>
  <c r="Q49" i="20"/>
  <c r="N49" i="20"/>
  <c r="N48" i="20"/>
  <c r="U48" i="20" s="1"/>
  <c r="Q46" i="20"/>
  <c r="N46" i="20"/>
  <c r="Q45" i="20"/>
  <c r="N45" i="20"/>
  <c r="Q44" i="20"/>
  <c r="N44" i="20"/>
  <c r="Q43" i="20"/>
  <c r="N43" i="20"/>
  <c r="Q42" i="20"/>
  <c r="N42" i="20"/>
  <c r="Q41" i="20"/>
  <c r="N41" i="20"/>
  <c r="Q40" i="20"/>
  <c r="N40" i="20"/>
  <c r="Q38" i="20"/>
  <c r="N38" i="20"/>
  <c r="Q37" i="20"/>
  <c r="N37" i="20"/>
  <c r="Q36" i="20"/>
  <c r="N36" i="20"/>
  <c r="Q35" i="20"/>
  <c r="N35" i="20"/>
  <c r="Q30" i="20"/>
  <c r="N30" i="20"/>
  <c r="Q29" i="20"/>
  <c r="N29" i="20"/>
  <c r="Q28" i="20"/>
  <c r="N28" i="20"/>
  <c r="Q27" i="20"/>
  <c r="N27" i="20"/>
  <c r="Q26" i="20"/>
  <c r="N26" i="20"/>
  <c r="Q25" i="20"/>
  <c r="N25" i="20"/>
  <c r="Q23" i="20"/>
  <c r="N23" i="20"/>
  <c r="Q22" i="20"/>
  <c r="N22" i="20"/>
  <c r="Q21" i="20"/>
  <c r="N21" i="20"/>
  <c r="Q20" i="20"/>
  <c r="N20" i="20"/>
  <c r="Q19" i="20"/>
  <c r="N19" i="20"/>
  <c r="Q18" i="20"/>
  <c r="N18" i="20"/>
  <c r="Q17" i="20"/>
  <c r="N17" i="20"/>
  <c r="Q16" i="20"/>
  <c r="N16" i="20"/>
  <c r="Q15" i="20"/>
  <c r="N15" i="20"/>
  <c r="Q13" i="20"/>
  <c r="N13" i="20"/>
  <c r="Q12" i="20"/>
  <c r="N12" i="20"/>
  <c r="U151" i="20" l="1"/>
  <c r="U158" i="20"/>
  <c r="U121" i="20"/>
  <c r="U114" i="20"/>
  <c r="U80" i="20"/>
  <c r="U87" i="20"/>
  <c r="U94" i="20"/>
  <c r="U100" i="20"/>
  <c r="U49" i="20"/>
  <c r="S63" i="27"/>
  <c r="S25" i="27"/>
  <c r="S75" i="27"/>
  <c r="S18" i="27"/>
  <c r="S42" i="27"/>
  <c r="S86" i="27"/>
  <c r="S93" i="27"/>
  <c r="S17" i="27"/>
  <c r="S13" i="27"/>
  <c r="S19" i="27"/>
  <c r="S26" i="27"/>
  <c r="U16" i="20"/>
  <c r="U86" i="20"/>
  <c r="U93" i="20"/>
  <c r="U99" i="20"/>
  <c r="U120" i="20"/>
  <c r="U163" i="20"/>
  <c r="U22" i="20"/>
  <c r="U30" i="20"/>
  <c r="U76" i="20"/>
  <c r="U124" i="20"/>
  <c r="U97" i="20"/>
  <c r="U83" i="20"/>
  <c r="U107" i="20"/>
  <c r="U96" i="20"/>
  <c r="U21" i="20"/>
  <c r="U77" i="20"/>
  <c r="U15" i="20"/>
  <c r="U40" i="20"/>
  <c r="U28" i="20"/>
  <c r="U51" i="20"/>
  <c r="U25" i="20"/>
  <c r="U19" i="20"/>
  <c r="U13" i="20"/>
  <c r="U20" i="20"/>
  <c r="U27" i="20"/>
  <c r="U37" i="20"/>
  <c r="U95" i="20"/>
  <c r="U38" i="20"/>
  <c r="U101" i="20"/>
  <c r="U12" i="20"/>
  <c r="U89" i="20"/>
  <c r="U92" i="20"/>
  <c r="U98" i="20"/>
  <c r="U125" i="20"/>
  <c r="U162" i="20"/>
  <c r="U50" i="20"/>
  <c r="U88" i="20"/>
  <c r="U159" i="20"/>
  <c r="U26" i="20"/>
  <c r="U82" i="20"/>
  <c r="U130" i="20"/>
  <c r="U81" i="20"/>
  <c r="U152" i="20"/>
  <c r="U102" i="20"/>
  <c r="S14" i="27"/>
  <c r="S20" i="27"/>
  <c r="S45" i="27"/>
  <c r="S70" i="27"/>
  <c r="S89" i="27"/>
  <c r="S64" i="27"/>
  <c r="S16" i="27"/>
  <c r="S22" i="27"/>
  <c r="S29" i="27"/>
  <c r="S73" i="27"/>
  <c r="S84" i="27"/>
  <c r="S91" i="27"/>
  <c r="S97" i="27"/>
  <c r="S15" i="27"/>
  <c r="S41" i="27"/>
  <c r="S66" i="27"/>
  <c r="S74" i="27"/>
  <c r="S85" i="27"/>
  <c r="S92" i="27"/>
  <c r="S90" i="27"/>
  <c r="S67" i="27"/>
  <c r="S46" i="27"/>
  <c r="S21" i="27"/>
  <c r="S28" i="27"/>
  <c r="S69" i="27"/>
  <c r="S81" i="27"/>
  <c r="S87" i="27"/>
  <c r="S95" i="27"/>
  <c r="S96" i="27"/>
  <c r="S98" i="27"/>
  <c r="S65" i="27"/>
  <c r="S71" i="27"/>
  <c r="S83" i="27"/>
  <c r="S23" i="27"/>
  <c r="S30" i="27"/>
  <c r="S48" i="27"/>
  <c r="S55" i="27"/>
  <c r="S11" i="27"/>
  <c r="S31" i="27"/>
  <c r="S49" i="27"/>
  <c r="S56" i="27"/>
  <c r="S47" i="27"/>
  <c r="S37" i="27"/>
  <c r="S43" i="27"/>
  <c r="S51" i="27"/>
  <c r="S57" i="27"/>
  <c r="S38" i="27"/>
  <c r="S52" i="27"/>
  <c r="S40" i="27"/>
  <c r="S39" i="27"/>
  <c r="S53" i="27"/>
  <c r="S82" i="27"/>
  <c r="S94" i="27"/>
  <c r="U57" i="20"/>
  <c r="U63" i="20"/>
  <c r="U70" i="20"/>
  <c r="U144" i="20"/>
  <c r="U36" i="20"/>
  <c r="U43" i="20"/>
  <c r="U67" i="20"/>
  <c r="U84" i="20"/>
  <c r="U116" i="20"/>
  <c r="U134" i="20"/>
  <c r="U146" i="20"/>
  <c r="U160" i="20"/>
  <c r="U42" i="20"/>
  <c r="U56" i="20"/>
  <c r="U69" i="20"/>
  <c r="U118" i="20"/>
  <c r="U136" i="20"/>
  <c r="U113" i="20"/>
  <c r="U137" i="20"/>
  <c r="U143" i="20"/>
  <c r="U149" i="20"/>
  <c r="U156" i="20"/>
  <c r="U169" i="20"/>
  <c r="U176" i="20"/>
  <c r="U148" i="20"/>
  <c r="U65" i="20"/>
  <c r="U54" i="20"/>
  <c r="U166" i="20"/>
  <c r="U173" i="20"/>
  <c r="U180" i="20"/>
  <c r="U187" i="20"/>
  <c r="U183" i="20"/>
  <c r="U90" i="20"/>
  <c r="U115" i="20"/>
  <c r="U122" i="20"/>
  <c r="U133" i="20"/>
  <c r="U52" i="20"/>
  <c r="U66" i="20"/>
  <c r="U45" i="20"/>
  <c r="U59" i="20"/>
  <c r="U197" i="20"/>
  <c r="U170" i="20"/>
  <c r="U139" i="20"/>
  <c r="U145" i="20"/>
  <c r="U165" i="20"/>
  <c r="U171" i="20"/>
  <c r="U179" i="20"/>
  <c r="U186" i="20"/>
  <c r="U29" i="20"/>
  <c r="U46" i="20"/>
  <c r="U60" i="20"/>
  <c r="U123" i="20"/>
  <c r="U140" i="20"/>
  <c r="U153" i="20"/>
  <c r="U71" i="20"/>
  <c r="U58" i="20"/>
  <c r="U164" i="20"/>
  <c r="U23" i="20"/>
  <c r="U55" i="20"/>
  <c r="U117" i="20"/>
  <c r="U147" i="20"/>
  <c r="U154" i="20"/>
  <c r="U161" i="20"/>
  <c r="U167" i="20"/>
  <c r="U174" i="20"/>
  <c r="U181" i="20"/>
  <c r="U188" i="20"/>
  <c r="U177" i="20"/>
  <c r="U185" i="20"/>
  <c r="U17" i="20"/>
  <c r="U41" i="20"/>
  <c r="U68" i="20"/>
  <c r="U18" i="20"/>
  <c r="U35" i="20"/>
  <c r="U62" i="20"/>
  <c r="U112" i="20"/>
  <c r="U142" i="20"/>
  <c r="U155" i="20"/>
  <c r="U168" i="20"/>
  <c r="U175" i="20"/>
  <c r="U182" i="20"/>
  <c r="U192" i="20"/>
  <c r="U78" i="20"/>
  <c r="U135" i="20"/>
  <c r="U44" i="20"/>
  <c r="U138" i="20"/>
  <c r="U61" i="20"/>
  <c r="U141" i="20"/>
  <c r="R13" i="49" l="1"/>
  <c r="R12" i="49"/>
  <c r="R11" i="49"/>
  <c r="R10" i="49"/>
  <c r="R9" i="49"/>
  <c r="R22" i="46"/>
  <c r="R21" i="46"/>
  <c r="R18" i="46"/>
  <c r="R17" i="46"/>
  <c r="R14" i="46"/>
  <c r="R13" i="46"/>
  <c r="K13" i="46"/>
  <c r="N13" i="46"/>
  <c r="K14" i="46"/>
  <c r="N14" i="46"/>
  <c r="R10" i="46"/>
  <c r="S10" i="46" s="1"/>
  <c r="R7" i="46"/>
  <c r="J5" i="21"/>
  <c r="J8" i="21"/>
  <c r="S250" i="58"/>
  <c r="S154" i="58"/>
  <c r="S51" i="58"/>
  <c r="S49" i="58"/>
  <c r="S9" i="58"/>
  <c r="S7" i="58"/>
  <c r="S13" i="46"/>
  <c r="S7" i="46"/>
  <c r="K41" i="43"/>
  <c r="N41" i="43"/>
  <c r="K11" i="43"/>
  <c r="N11" i="43"/>
  <c r="R41" i="43" l="1"/>
  <c r="S41" i="43" s="1"/>
  <c r="H240" i="58" l="1"/>
  <c r="H239" i="58"/>
  <c r="H172" i="58"/>
  <c r="H171" i="58"/>
  <c r="V38" i="20"/>
  <c r="AL188" i="20"/>
  <c r="N12" i="25" l="1"/>
  <c r="K12" i="25"/>
  <c r="R12" i="25" s="1"/>
  <c r="C12" i="25"/>
  <c r="C10" i="25"/>
  <c r="S12" i="25" l="1"/>
  <c r="C41" i="35"/>
  <c r="C14" i="25"/>
  <c r="S190" i="58"/>
  <c r="S188" i="58"/>
  <c r="N205" i="58"/>
  <c r="N206" i="58"/>
  <c r="K205" i="58"/>
  <c r="K206" i="58"/>
  <c r="N200" i="58"/>
  <c r="N201" i="58"/>
  <c r="N202" i="58"/>
  <c r="N203" i="58"/>
  <c r="R203" i="58" s="1"/>
  <c r="N204" i="58"/>
  <c r="K200" i="58"/>
  <c r="K201" i="58"/>
  <c r="K202" i="58"/>
  <c r="K203" i="58"/>
  <c r="K204" i="58"/>
  <c r="N197" i="58"/>
  <c r="K197" i="58"/>
  <c r="C197" i="58"/>
  <c r="N196" i="58"/>
  <c r="K196" i="58"/>
  <c r="C196" i="58"/>
  <c r="R201" i="58" l="1"/>
  <c r="R202" i="58"/>
  <c r="R200" i="58"/>
  <c r="S200" i="58" s="1"/>
  <c r="R206" i="58"/>
  <c r="S206" i="58" s="1"/>
  <c r="R205" i="58"/>
  <c r="S205" i="58" s="1"/>
  <c r="R204" i="58"/>
  <c r="S204" i="58" s="1"/>
  <c r="S202" i="58"/>
  <c r="S201" i="58"/>
  <c r="S203" i="58"/>
  <c r="R197" i="58"/>
  <c r="S197" i="58" s="1"/>
  <c r="R196" i="58"/>
  <c r="S196" i="58" s="1"/>
  <c r="C9" i="48" l="1"/>
  <c r="J17" i="59" l="1"/>
  <c r="J16" i="59"/>
  <c r="J15" i="59"/>
  <c r="J14" i="59"/>
  <c r="J13" i="59"/>
  <c r="J12" i="59"/>
  <c r="J11" i="59"/>
  <c r="J10" i="59"/>
  <c r="J9" i="59"/>
  <c r="J8" i="59"/>
  <c r="J7" i="59"/>
  <c r="J5" i="59" s="1"/>
  <c r="F17" i="32" s="1"/>
  <c r="G17" i="32"/>
  <c r="C11" i="25" l="1"/>
  <c r="C12" i="20"/>
  <c r="C13" i="20"/>
  <c r="C197" i="20"/>
  <c r="C192" i="20"/>
  <c r="C188" i="20"/>
  <c r="C187" i="20"/>
  <c r="C186" i="20"/>
  <c r="C185" i="20"/>
  <c r="C183" i="20"/>
  <c r="C182" i="20"/>
  <c r="C181" i="20"/>
  <c r="C180" i="20"/>
  <c r="C179" i="20"/>
  <c r="C177" i="20"/>
  <c r="C176" i="20"/>
  <c r="C175" i="20"/>
  <c r="C174" i="20"/>
  <c r="C173" i="20"/>
  <c r="C171" i="20"/>
  <c r="C170" i="20"/>
  <c r="C169" i="20"/>
  <c r="C168" i="20"/>
  <c r="C167" i="20"/>
  <c r="C166" i="20"/>
  <c r="C165" i="20"/>
  <c r="C164" i="20"/>
  <c r="C163" i="20"/>
  <c r="C162" i="20"/>
  <c r="C161" i="20"/>
  <c r="C160" i="20"/>
  <c r="C159" i="20"/>
  <c r="C158" i="20"/>
  <c r="C156" i="20"/>
  <c r="C155" i="20"/>
  <c r="C154" i="20"/>
  <c r="C153" i="20"/>
  <c r="C152" i="20"/>
  <c r="C151" i="20"/>
  <c r="C149" i="20"/>
  <c r="C148" i="20"/>
  <c r="C147" i="20"/>
  <c r="C146" i="20"/>
  <c r="C145" i="20"/>
  <c r="C144" i="20"/>
  <c r="C143" i="20"/>
  <c r="C142" i="20"/>
  <c r="C141" i="20"/>
  <c r="C140" i="20"/>
  <c r="C139" i="20"/>
  <c r="C138" i="20"/>
  <c r="C137" i="20"/>
  <c r="C136" i="20"/>
  <c r="C135" i="20"/>
  <c r="C134" i="20"/>
  <c r="C133" i="20"/>
  <c r="C131" i="20"/>
  <c r="C130" i="20"/>
  <c r="C125" i="20"/>
  <c r="C124" i="20"/>
  <c r="C123" i="20"/>
  <c r="C122" i="20"/>
  <c r="C121" i="20"/>
  <c r="C120" i="20"/>
  <c r="C118" i="20"/>
  <c r="C117" i="20"/>
  <c r="C116" i="20"/>
  <c r="C115" i="20"/>
  <c r="C114" i="20"/>
  <c r="C113" i="20"/>
  <c r="C112" i="20"/>
  <c r="C107" i="20"/>
  <c r="C102" i="20"/>
  <c r="C101" i="20"/>
  <c r="C100" i="20"/>
  <c r="C99" i="20"/>
  <c r="C98" i="20"/>
  <c r="C97" i="20"/>
  <c r="C96" i="20"/>
  <c r="C95" i="20"/>
  <c r="C94" i="20"/>
  <c r="C93" i="20"/>
  <c r="C92" i="20"/>
  <c r="C90" i="20"/>
  <c r="C89" i="20"/>
  <c r="C88" i="20"/>
  <c r="C87" i="20"/>
  <c r="C86" i="20"/>
  <c r="C84" i="20"/>
  <c r="C83" i="20"/>
  <c r="C82" i="20"/>
  <c r="C81" i="20"/>
  <c r="C80" i="20"/>
  <c r="C78" i="20"/>
  <c r="C77" i="20"/>
  <c r="C76" i="20"/>
  <c r="C71" i="20"/>
  <c r="C70" i="20"/>
  <c r="C69" i="20"/>
  <c r="C68" i="20"/>
  <c r="C67" i="20"/>
  <c r="C66" i="20"/>
  <c r="C65" i="20"/>
  <c r="C63" i="20"/>
  <c r="C62" i="20"/>
  <c r="C61" i="20"/>
  <c r="C60" i="20"/>
  <c r="C59" i="20"/>
  <c r="C58" i="20"/>
  <c r="C57" i="20"/>
  <c r="C56" i="20"/>
  <c r="C55" i="20"/>
  <c r="C54" i="20"/>
  <c r="C52" i="20"/>
  <c r="C51" i="20"/>
  <c r="C50" i="20"/>
  <c r="C49" i="20"/>
  <c r="C48" i="20"/>
  <c r="C46" i="20"/>
  <c r="C45" i="20"/>
  <c r="C44" i="20"/>
  <c r="C43" i="20"/>
  <c r="C42" i="20"/>
  <c r="C41" i="20"/>
  <c r="C40" i="20"/>
  <c r="C37" i="20"/>
  <c r="C36" i="20"/>
  <c r="C35" i="20"/>
  <c r="C30" i="20"/>
  <c r="C29" i="20"/>
  <c r="C28" i="20"/>
  <c r="C27" i="20"/>
  <c r="C26" i="20"/>
  <c r="C25" i="20"/>
  <c r="C23" i="20"/>
  <c r="C22" i="20"/>
  <c r="C21" i="20"/>
  <c r="C20" i="20"/>
  <c r="C19" i="20"/>
  <c r="C18" i="20"/>
  <c r="C17" i="20"/>
  <c r="C16" i="20"/>
  <c r="C15" i="20"/>
  <c r="C204" i="41"/>
  <c r="C114" i="41"/>
  <c r="C183" i="41"/>
  <c r="C182" i="41"/>
  <c r="C181" i="41"/>
  <c r="C184" i="41"/>
  <c r="C211" i="41"/>
  <c r="C212" i="41"/>
  <c r="C210" i="41"/>
  <c r="C209" i="41"/>
  <c r="C208" i="41"/>
  <c r="C216" i="58"/>
  <c r="C218" i="58"/>
  <c r="C217" i="58"/>
  <c r="C215" i="58"/>
  <c r="C219" i="58"/>
  <c r="C186" i="58" l="1"/>
  <c r="C185" i="58"/>
  <c r="C184" i="58"/>
  <c r="C183" i="58"/>
  <c r="C114" i="58"/>
  <c r="C27" i="34"/>
  <c r="C24" i="35"/>
  <c r="C23" i="35"/>
  <c r="C224" i="41" l="1"/>
  <c r="C223" i="41"/>
  <c r="C222" i="41"/>
  <c r="C221" i="41"/>
  <c r="C220" i="41"/>
  <c r="C219" i="41"/>
  <c r="C218" i="41"/>
  <c r="C217" i="41"/>
  <c r="C216" i="41"/>
  <c r="C215" i="41"/>
  <c r="C214" i="41"/>
  <c r="C7" i="46" l="1"/>
  <c r="C24" i="43" l="1"/>
  <c r="C267" i="51"/>
  <c r="C266" i="51"/>
  <c r="C265" i="51"/>
  <c r="C264" i="51"/>
  <c r="C263" i="51"/>
  <c r="C262" i="51"/>
  <c r="C261" i="51"/>
  <c r="C260" i="51"/>
  <c r="C259" i="51"/>
  <c r="C258" i="51"/>
  <c r="C257" i="51"/>
  <c r="C256" i="51"/>
  <c r="C255" i="51"/>
  <c r="C254" i="51"/>
  <c r="C253" i="51"/>
  <c r="C252" i="51"/>
  <c r="C251" i="51"/>
  <c r="C250" i="51"/>
  <c r="C249" i="51"/>
  <c r="C248" i="51"/>
  <c r="C247" i="51"/>
  <c r="C246" i="51"/>
  <c r="C245" i="51"/>
  <c r="C244" i="51"/>
  <c r="C243" i="51"/>
  <c r="C242" i="51"/>
  <c r="C241" i="51"/>
  <c r="C240" i="51"/>
  <c r="C239" i="51"/>
  <c r="C238" i="51"/>
  <c r="C237" i="51"/>
  <c r="C236" i="51"/>
  <c r="C235" i="51"/>
  <c r="C234" i="51"/>
  <c r="C233" i="51"/>
  <c r="C232" i="51"/>
  <c r="C231" i="51"/>
  <c r="C230" i="51"/>
  <c r="C229" i="51"/>
  <c r="C228" i="51"/>
  <c r="C227" i="51"/>
  <c r="C226" i="51"/>
  <c r="C225" i="51"/>
  <c r="C224" i="51"/>
  <c r="C223" i="51"/>
  <c r="C222" i="51"/>
  <c r="C221" i="51"/>
  <c r="C220" i="51"/>
  <c r="C219" i="51"/>
  <c r="C218" i="51"/>
  <c r="C217" i="51"/>
  <c r="C216" i="51"/>
  <c r="C215" i="51"/>
  <c r="C214" i="51"/>
  <c r="C213" i="51"/>
  <c r="C212" i="51"/>
  <c r="C211" i="51"/>
  <c r="C210" i="51"/>
  <c r="C209" i="51"/>
  <c r="C208" i="51"/>
  <c r="C207" i="51"/>
  <c r="C206" i="51"/>
  <c r="C205" i="51"/>
  <c r="C204" i="51"/>
  <c r="C203" i="51"/>
  <c r="C202" i="51"/>
  <c r="C201" i="51"/>
  <c r="C200" i="51"/>
  <c r="C199" i="51"/>
  <c r="C198" i="51"/>
  <c r="C197" i="51"/>
  <c r="C196" i="51"/>
  <c r="C194" i="51"/>
  <c r="C169" i="51"/>
  <c r="C168" i="51"/>
  <c r="C167" i="51"/>
  <c r="C166" i="51"/>
  <c r="C165" i="51"/>
  <c r="C164" i="51"/>
  <c r="C163" i="51"/>
  <c r="C162" i="51"/>
  <c r="C161" i="51"/>
  <c r="C160" i="51"/>
  <c r="C159" i="51"/>
  <c r="C158" i="51"/>
  <c r="C157" i="51"/>
  <c r="C156" i="51"/>
  <c r="C155" i="51"/>
  <c r="C154" i="51"/>
  <c r="C153" i="51"/>
  <c r="C152" i="51"/>
  <c r="C151" i="51"/>
  <c r="C150" i="51"/>
  <c r="C149" i="51"/>
  <c r="C148" i="51"/>
  <c r="C147" i="51"/>
  <c r="C146" i="51"/>
  <c r="C145" i="51"/>
  <c r="C144" i="51"/>
  <c r="C143" i="51"/>
  <c r="C142" i="51"/>
  <c r="C141" i="51"/>
  <c r="C140" i="51"/>
  <c r="C139" i="51"/>
  <c r="C138" i="51"/>
  <c r="C137" i="51"/>
  <c r="C136" i="51"/>
  <c r="C135" i="51"/>
  <c r="C134" i="51"/>
  <c r="C133" i="51"/>
  <c r="C132" i="51"/>
  <c r="C131" i="51"/>
  <c r="C130" i="51"/>
  <c r="C129" i="51"/>
  <c r="C126" i="51"/>
  <c r="C125" i="51"/>
  <c r="C124" i="51"/>
  <c r="C123" i="51"/>
  <c r="C122" i="51"/>
  <c r="C121" i="51"/>
  <c r="C120" i="51"/>
  <c r="C119" i="51"/>
  <c r="C118" i="51"/>
  <c r="C117" i="51"/>
  <c r="C116" i="51"/>
  <c r="C115" i="51"/>
  <c r="C114" i="51"/>
  <c r="C113" i="51"/>
  <c r="C110" i="51"/>
  <c r="C109" i="51"/>
  <c r="C108" i="51"/>
  <c r="C107" i="51"/>
  <c r="C106" i="51"/>
  <c r="C105" i="51"/>
  <c r="C104" i="51"/>
  <c r="C103" i="51"/>
  <c r="C102" i="51"/>
  <c r="C101" i="51"/>
  <c r="C100" i="51"/>
  <c r="C99" i="51"/>
  <c r="C98" i="51"/>
  <c r="C97" i="51"/>
  <c r="C96" i="51"/>
  <c r="C95" i="51"/>
  <c r="C94" i="51"/>
  <c r="C93" i="51"/>
  <c r="C92" i="51"/>
  <c r="C91" i="51"/>
  <c r="C90" i="51"/>
  <c r="C89" i="51"/>
  <c r="C88" i="51"/>
  <c r="C87" i="51"/>
  <c r="C86" i="51"/>
  <c r="C85" i="51"/>
  <c r="C84" i="51"/>
  <c r="C83" i="51"/>
  <c r="C80" i="51"/>
  <c r="C79" i="51"/>
  <c r="C78" i="51"/>
  <c r="C77" i="51"/>
  <c r="C76" i="51"/>
  <c r="C75" i="51"/>
  <c r="C74" i="51"/>
  <c r="C73" i="51"/>
  <c r="C72" i="51"/>
  <c r="C71" i="51"/>
  <c r="C70" i="51"/>
  <c r="C69" i="51"/>
  <c r="C68" i="51"/>
  <c r="C67" i="51"/>
  <c r="C66" i="51"/>
  <c r="C65" i="51"/>
  <c r="C64" i="51"/>
  <c r="C63" i="51"/>
  <c r="C62" i="51"/>
  <c r="C61" i="51"/>
  <c r="C60" i="51"/>
  <c r="C59" i="51"/>
  <c r="C58" i="51"/>
  <c r="C57" i="51"/>
  <c r="C56" i="51"/>
  <c r="C55" i="51"/>
  <c r="C54" i="51"/>
  <c r="C53" i="51"/>
  <c r="C52" i="51"/>
  <c r="C51" i="51"/>
  <c r="C50" i="51"/>
  <c r="C49" i="51"/>
  <c r="C48" i="51"/>
  <c r="C47" i="51"/>
  <c r="C46" i="51"/>
  <c r="C45" i="51"/>
  <c r="C44" i="51"/>
  <c r="C43" i="51"/>
  <c r="C42" i="51"/>
  <c r="C41" i="51"/>
  <c r="C40" i="51"/>
  <c r="C39" i="51"/>
  <c r="C38" i="51"/>
  <c r="C37" i="51"/>
  <c r="C36" i="51"/>
  <c r="C35" i="51"/>
  <c r="C33" i="51" s="1"/>
  <c r="C54" i="57"/>
  <c r="C61" i="56"/>
  <c r="C26" i="55"/>
  <c r="C29" i="34"/>
  <c r="C30" i="34"/>
  <c r="C31" i="34"/>
  <c r="C28" i="34"/>
  <c r="C26" i="34"/>
  <c r="C25" i="34"/>
  <c r="C24" i="34"/>
  <c r="C23" i="34"/>
  <c r="C19" i="34"/>
  <c r="C37" i="34"/>
  <c r="C18" i="34"/>
  <c r="C14" i="34"/>
  <c r="C13" i="48"/>
  <c r="C12" i="48"/>
  <c r="C11" i="48"/>
  <c r="C10" i="48"/>
  <c r="C28" i="35"/>
  <c r="C46" i="35"/>
  <c r="C45" i="35"/>
  <c r="C44" i="35"/>
  <c r="C43" i="35"/>
  <c r="C42" i="35"/>
  <c r="C40" i="35"/>
  <c r="C39" i="35"/>
  <c r="C38" i="35"/>
  <c r="C37" i="35"/>
  <c r="C36" i="35"/>
  <c r="C35" i="35"/>
  <c r="C34" i="35"/>
  <c r="C33" i="35"/>
  <c r="C32" i="35"/>
  <c r="C29" i="35"/>
  <c r="C60" i="35"/>
  <c r="C49" i="35"/>
  <c r="C50" i="35"/>
  <c r="C51" i="35"/>
  <c r="C52" i="35"/>
  <c r="C53" i="35"/>
  <c r="C48" i="35"/>
  <c r="C82" i="41"/>
  <c r="C81" i="41"/>
  <c r="C85" i="41"/>
  <c r="C84" i="41"/>
  <c r="C87" i="41"/>
  <c r="C95" i="41"/>
  <c r="C99" i="41"/>
  <c r="C98" i="41"/>
  <c r="C97" i="41"/>
  <c r="C96" i="41"/>
  <c r="C106" i="41"/>
  <c r="C105" i="41"/>
  <c r="C104" i="41"/>
  <c r="C103" i="41"/>
  <c r="C102" i="41"/>
  <c r="C101" i="41"/>
  <c r="C112" i="41"/>
  <c r="C111" i="41"/>
  <c r="C108" i="41"/>
  <c r="C19" i="25"/>
  <c r="C18" i="25"/>
  <c r="C123" i="41"/>
  <c r="C122" i="41"/>
  <c r="C17" i="25"/>
  <c r="C16" i="25"/>
  <c r="C127" i="41"/>
  <c r="C126" i="41"/>
  <c r="C125" i="41"/>
  <c r="C124" i="41"/>
  <c r="C15" i="25"/>
  <c r="C131" i="41"/>
  <c r="C130" i="41"/>
  <c r="C129" i="41"/>
  <c r="C128" i="41"/>
  <c r="C13" i="25"/>
  <c r="C134" i="41"/>
  <c r="C133" i="41"/>
  <c r="C137" i="41"/>
  <c r="C136" i="41"/>
  <c r="C140" i="41"/>
  <c r="C139" i="41"/>
  <c r="C142" i="41"/>
  <c r="C9" i="25"/>
  <c r="C150" i="41"/>
  <c r="C149" i="41"/>
  <c r="C159" i="41"/>
  <c r="C168" i="41"/>
  <c r="C169" i="41"/>
  <c r="C170" i="41"/>
  <c r="C166" i="41"/>
  <c r="C167" i="41"/>
  <c r="C164" i="41"/>
  <c r="C165" i="41"/>
  <c r="C162" i="41"/>
  <c r="C163" i="41"/>
  <c r="C160" i="41"/>
  <c r="C161" i="41"/>
  <c r="C173" i="41"/>
  <c r="C172" i="41"/>
  <c r="C192" i="41"/>
  <c r="C191" i="41"/>
  <c r="C194" i="58"/>
  <c r="C193" i="58"/>
  <c r="C206" i="41"/>
  <c r="C205" i="41"/>
  <c r="C195" i="41"/>
  <c r="C194" i="41"/>
  <c r="C77" i="41"/>
  <c r="C76" i="41"/>
  <c r="C74" i="41"/>
  <c r="C73" i="41"/>
  <c r="C72" i="41"/>
  <c r="C69" i="41"/>
  <c r="C64" i="41"/>
  <c r="C62" i="41"/>
  <c r="C59" i="41"/>
  <c r="C58" i="41"/>
  <c r="C55" i="41"/>
  <c r="C47" i="41"/>
  <c r="C45" i="41"/>
  <c r="C44" i="41"/>
  <c r="C43" i="41"/>
  <c r="C42" i="41"/>
  <c r="C41" i="41"/>
  <c r="C40" i="41"/>
  <c r="C39" i="41"/>
  <c r="C38" i="41"/>
  <c r="C37" i="41"/>
  <c r="C36" i="41"/>
  <c r="C34" i="41"/>
  <c r="C33" i="41"/>
  <c r="C32" i="41"/>
  <c r="C30" i="41"/>
  <c r="C29" i="41"/>
  <c r="C28" i="41"/>
  <c r="C27" i="41"/>
  <c r="C26" i="41"/>
  <c r="C25" i="41"/>
  <c r="C24" i="41"/>
  <c r="C23" i="41"/>
  <c r="C22" i="41"/>
  <c r="C21" i="41"/>
  <c r="C20" i="41"/>
  <c r="C19" i="41"/>
  <c r="C18" i="41"/>
  <c r="C17" i="41"/>
  <c r="C16" i="41"/>
  <c r="C15" i="41"/>
  <c r="C14" i="41"/>
  <c r="C13" i="41"/>
  <c r="C231" i="58"/>
  <c r="C230" i="58"/>
  <c r="C229" i="58"/>
  <c r="C228" i="58"/>
  <c r="C227" i="58"/>
  <c r="C226" i="58"/>
  <c r="C225" i="58"/>
  <c r="C224" i="58"/>
  <c r="C223" i="58"/>
  <c r="C222" i="58"/>
  <c r="C221" i="58"/>
  <c r="C175" i="58"/>
  <c r="C174" i="58"/>
  <c r="C172" i="58"/>
  <c r="C171" i="58"/>
  <c r="C170" i="58"/>
  <c r="C169" i="58"/>
  <c r="C168" i="58"/>
  <c r="C167" i="58"/>
  <c r="C166" i="58"/>
  <c r="C165" i="58"/>
  <c r="C164" i="58"/>
  <c r="C163" i="58"/>
  <c r="C162" i="58"/>
  <c r="C161" i="58"/>
  <c r="C150" i="58"/>
  <c r="C149" i="58"/>
  <c r="C142" i="58"/>
  <c r="C140" i="58"/>
  <c r="C139" i="58"/>
  <c r="C137" i="58"/>
  <c r="C136" i="58"/>
  <c r="C134" i="58"/>
  <c r="C133" i="58"/>
  <c r="C131" i="58"/>
  <c r="C130" i="58"/>
  <c r="C129" i="58"/>
  <c r="C128" i="58"/>
  <c r="C127" i="58"/>
  <c r="C126" i="58"/>
  <c r="C125" i="58"/>
  <c r="C124" i="58"/>
  <c r="C123" i="58"/>
  <c r="C122" i="58"/>
  <c r="C112" i="58"/>
  <c r="C111" i="58"/>
  <c r="C108" i="58"/>
  <c r="C106" i="58"/>
  <c r="C105" i="58"/>
  <c r="C104" i="58"/>
  <c r="C103" i="58"/>
  <c r="C102" i="58"/>
  <c r="C101" i="58"/>
  <c r="C99" i="58"/>
  <c r="C98" i="58"/>
  <c r="C97" i="58"/>
  <c r="C96" i="58"/>
  <c r="C95" i="58"/>
  <c r="C87" i="58"/>
  <c r="C85" i="58"/>
  <c r="C84" i="58"/>
  <c r="C82" i="58"/>
  <c r="C81" i="58"/>
  <c r="C77" i="58"/>
  <c r="C76" i="58"/>
  <c r="C74" i="58"/>
  <c r="C73" i="58"/>
  <c r="C72" i="58"/>
  <c r="C69" i="58"/>
  <c r="C64" i="58"/>
  <c r="C62" i="58"/>
  <c r="C59" i="58"/>
  <c r="C58" i="58"/>
  <c r="C55" i="58"/>
  <c r="C47" i="58"/>
  <c r="C45" i="58"/>
  <c r="C44" i="58"/>
  <c r="C43" i="58"/>
  <c r="C42" i="58"/>
  <c r="C41" i="58"/>
  <c r="C40" i="58"/>
  <c r="C39" i="58"/>
  <c r="C38" i="58"/>
  <c r="C37" i="58"/>
  <c r="C36" i="58"/>
  <c r="C34" i="58"/>
  <c r="C33" i="58"/>
  <c r="C32" i="58"/>
  <c r="C30" i="58"/>
  <c r="C29" i="58"/>
  <c r="C28" i="58"/>
  <c r="C27" i="58"/>
  <c r="C26" i="58"/>
  <c r="C25" i="58"/>
  <c r="C24" i="58"/>
  <c r="C23" i="58"/>
  <c r="C22" i="58"/>
  <c r="C21" i="58"/>
  <c r="C20" i="58"/>
  <c r="C19" i="58"/>
  <c r="C18" i="58"/>
  <c r="C17" i="58"/>
  <c r="C16" i="58"/>
  <c r="C15" i="58"/>
  <c r="C14" i="58"/>
  <c r="C13" i="58"/>
  <c r="C10" i="50"/>
  <c r="C11" i="50"/>
  <c r="C12" i="50"/>
  <c r="C9" i="50"/>
  <c r="C53" i="43"/>
  <c r="C51" i="43"/>
  <c r="C49" i="43"/>
  <c r="C47" i="43"/>
  <c r="C43" i="43"/>
  <c r="C39" i="43"/>
  <c r="C41" i="43"/>
  <c r="C27" i="43"/>
  <c r="C30" i="43"/>
  <c r="C28" i="43"/>
  <c r="C31" i="43"/>
  <c r="C29" i="43"/>
  <c r="C26" i="43"/>
  <c r="C23" i="43"/>
  <c r="C20" i="43"/>
  <c r="C19" i="43"/>
  <c r="C14" i="43"/>
  <c r="C15" i="43"/>
  <c r="C11" i="43"/>
  <c r="K10" i="50" l="1"/>
  <c r="N10" i="50"/>
  <c r="K11" i="50"/>
  <c r="N11" i="50"/>
  <c r="K12" i="50"/>
  <c r="N12" i="50"/>
  <c r="K10" i="49"/>
  <c r="N10" i="49"/>
  <c r="K11" i="49"/>
  <c r="N11" i="49"/>
  <c r="K12" i="49"/>
  <c r="N12" i="49"/>
  <c r="K13" i="49"/>
  <c r="N13" i="49"/>
  <c r="N9" i="49"/>
  <c r="K9" i="49"/>
  <c r="K27" i="47"/>
  <c r="N27" i="47"/>
  <c r="K28" i="47"/>
  <c r="N28" i="47"/>
  <c r="K29" i="47"/>
  <c r="N29" i="47"/>
  <c r="K30" i="47"/>
  <c r="N30" i="47"/>
  <c r="K23" i="47"/>
  <c r="N23" i="47"/>
  <c r="K24" i="47"/>
  <c r="N24" i="47"/>
  <c r="N20" i="47"/>
  <c r="K20" i="47"/>
  <c r="N17" i="47"/>
  <c r="K17" i="47"/>
  <c r="N14" i="47"/>
  <c r="K14" i="47"/>
  <c r="N11" i="47"/>
  <c r="K11" i="47"/>
  <c r="N8" i="47"/>
  <c r="K8" i="47"/>
  <c r="K21" i="46"/>
  <c r="N21" i="46"/>
  <c r="K22" i="46"/>
  <c r="N22" i="46"/>
  <c r="K17" i="46"/>
  <c r="N17" i="46"/>
  <c r="K18" i="46"/>
  <c r="N18" i="46"/>
  <c r="N10" i="46"/>
  <c r="K10" i="46"/>
  <c r="N7" i="46"/>
  <c r="K7" i="46"/>
  <c r="K77" i="43"/>
  <c r="N77" i="43"/>
  <c r="K78" i="43"/>
  <c r="N78" i="43"/>
  <c r="K79" i="43"/>
  <c r="N79" i="43"/>
  <c r="K80" i="43"/>
  <c r="N80" i="43"/>
  <c r="K81" i="43"/>
  <c r="N81" i="43"/>
  <c r="R81" i="43" s="1"/>
  <c r="K82" i="43"/>
  <c r="N82" i="43"/>
  <c r="K83" i="43"/>
  <c r="N83" i="43"/>
  <c r="K84" i="43"/>
  <c r="N84" i="43"/>
  <c r="K85" i="43"/>
  <c r="N85" i="43"/>
  <c r="K86" i="43"/>
  <c r="N86" i="43"/>
  <c r="K87" i="43"/>
  <c r="N87" i="43"/>
  <c r="R87" i="43" s="1"/>
  <c r="K63" i="43"/>
  <c r="N63" i="43"/>
  <c r="K64" i="43"/>
  <c r="N64" i="43"/>
  <c r="K65" i="43"/>
  <c r="N65" i="43"/>
  <c r="K66" i="43"/>
  <c r="N66" i="43"/>
  <c r="R66" i="43" s="1"/>
  <c r="N61" i="43"/>
  <c r="K61" i="43"/>
  <c r="N53" i="43"/>
  <c r="K53" i="43"/>
  <c r="N51" i="43"/>
  <c r="K51" i="43"/>
  <c r="N49" i="43"/>
  <c r="K49" i="43"/>
  <c r="N47" i="43"/>
  <c r="K47" i="43"/>
  <c r="N43" i="43"/>
  <c r="K43" i="43"/>
  <c r="N39" i="43"/>
  <c r="K39" i="43"/>
  <c r="K19" i="43"/>
  <c r="N19" i="43"/>
  <c r="K20" i="43"/>
  <c r="N20" i="43"/>
  <c r="K21" i="43"/>
  <c r="N21" i="43"/>
  <c r="K22" i="43"/>
  <c r="N22" i="43"/>
  <c r="K23" i="43"/>
  <c r="N23" i="43"/>
  <c r="K24" i="43"/>
  <c r="N24" i="43"/>
  <c r="K25" i="43"/>
  <c r="N25" i="43"/>
  <c r="K26" i="43"/>
  <c r="N26" i="43"/>
  <c r="K27" i="43"/>
  <c r="N27" i="43"/>
  <c r="K28" i="43"/>
  <c r="N28" i="43"/>
  <c r="K29" i="43"/>
  <c r="N29" i="43"/>
  <c r="K30" i="43"/>
  <c r="N30" i="43"/>
  <c r="K31" i="43"/>
  <c r="N31" i="43"/>
  <c r="K14" i="43"/>
  <c r="N14" i="43"/>
  <c r="K15" i="43"/>
  <c r="N15" i="43"/>
  <c r="K16" i="43"/>
  <c r="N16" i="43"/>
  <c r="N104" i="43"/>
  <c r="K104" i="43"/>
  <c r="S198" i="41"/>
  <c r="S197" i="41"/>
  <c r="S196" i="41"/>
  <c r="S188" i="41"/>
  <c r="S187" i="41"/>
  <c r="S186" i="41"/>
  <c r="S185" i="41"/>
  <c r="S179" i="41"/>
  <c r="S178" i="41"/>
  <c r="S177" i="41"/>
  <c r="S176" i="41"/>
  <c r="K10" i="48"/>
  <c r="K11" i="48"/>
  <c r="K12" i="48"/>
  <c r="K13" i="48"/>
  <c r="K9" i="48"/>
  <c r="K37" i="34"/>
  <c r="K26" i="55"/>
  <c r="K23" i="55"/>
  <c r="K16" i="55"/>
  <c r="K17" i="55"/>
  <c r="K18" i="55"/>
  <c r="K19" i="55"/>
  <c r="K20" i="55"/>
  <c r="K13" i="55"/>
  <c r="K7" i="55"/>
  <c r="K8" i="55"/>
  <c r="K9" i="55"/>
  <c r="K10" i="55"/>
  <c r="N23" i="35"/>
  <c r="R23" i="35" s="1"/>
  <c r="S23" i="35" s="1"/>
  <c r="K23" i="35"/>
  <c r="N22" i="35"/>
  <c r="R22" i="35" s="1"/>
  <c r="S22" i="35" s="1"/>
  <c r="K22" i="35"/>
  <c r="N21" i="35"/>
  <c r="R21" i="35" s="1"/>
  <c r="S21" i="35" s="1"/>
  <c r="K21" i="35"/>
  <c r="N20" i="35"/>
  <c r="R20" i="35" s="1"/>
  <c r="S20" i="35" s="1"/>
  <c r="K20" i="35"/>
  <c r="N19" i="35"/>
  <c r="R19" i="35" s="1"/>
  <c r="S19" i="35" s="1"/>
  <c r="K19" i="35"/>
  <c r="K61" i="56"/>
  <c r="N249" i="41"/>
  <c r="R249" i="41" s="1"/>
  <c r="S249" i="41" s="1"/>
  <c r="K249" i="41"/>
  <c r="N248" i="41"/>
  <c r="R248" i="41" s="1"/>
  <c r="S248" i="41" s="1"/>
  <c r="K248" i="41"/>
  <c r="N242" i="41"/>
  <c r="R242" i="41" s="1"/>
  <c r="S242" i="41" s="1"/>
  <c r="K242" i="41"/>
  <c r="N241" i="41"/>
  <c r="R241" i="41" s="1"/>
  <c r="S241" i="41" s="1"/>
  <c r="K241" i="41"/>
  <c r="R240" i="41"/>
  <c r="S240" i="41" s="1"/>
  <c r="N240" i="41"/>
  <c r="K240" i="41"/>
  <c r="N239" i="41"/>
  <c r="R239" i="41" s="1"/>
  <c r="S239" i="41" s="1"/>
  <c r="K239" i="41"/>
  <c r="N238" i="41"/>
  <c r="K238" i="41"/>
  <c r="R238" i="41" s="1"/>
  <c r="S238" i="41" s="1"/>
  <c r="R237" i="41"/>
  <c r="S237" i="41" s="1"/>
  <c r="N237" i="41"/>
  <c r="K237" i="41"/>
  <c r="N236" i="41"/>
  <c r="R236" i="41" s="1"/>
  <c r="S236" i="41" s="1"/>
  <c r="K236" i="41"/>
  <c r="N235" i="41"/>
  <c r="R235" i="41" s="1"/>
  <c r="S235" i="41" s="1"/>
  <c r="K235" i="41"/>
  <c r="R234" i="41"/>
  <c r="S234" i="41" s="1"/>
  <c r="N234" i="41"/>
  <c r="K234" i="41"/>
  <c r="N233" i="41"/>
  <c r="R233" i="41" s="1"/>
  <c r="S233" i="41" s="1"/>
  <c r="K233" i="41"/>
  <c r="N232" i="41"/>
  <c r="R232" i="41" s="1"/>
  <c r="S232" i="41" s="1"/>
  <c r="K232" i="41"/>
  <c r="R231" i="41"/>
  <c r="S231" i="41" s="1"/>
  <c r="N231" i="41"/>
  <c r="K231" i="41"/>
  <c r="N230" i="41"/>
  <c r="R230" i="41" s="1"/>
  <c r="S230" i="41" s="1"/>
  <c r="K230" i="41"/>
  <c r="N229" i="41"/>
  <c r="R229" i="41" s="1"/>
  <c r="S229" i="41" s="1"/>
  <c r="K229" i="41"/>
  <c r="R228" i="41"/>
  <c r="S228" i="41" s="1"/>
  <c r="N228" i="41"/>
  <c r="K228" i="41"/>
  <c r="N226" i="41"/>
  <c r="R226" i="41" s="1"/>
  <c r="S226" i="41" s="1"/>
  <c r="K226" i="41"/>
  <c r="K14" i="56"/>
  <c r="N224" i="41"/>
  <c r="R224" i="41" s="1"/>
  <c r="S224" i="41" s="1"/>
  <c r="K224" i="41"/>
  <c r="N223" i="41"/>
  <c r="R223" i="41" s="1"/>
  <c r="S223" i="41" s="1"/>
  <c r="K223" i="41"/>
  <c r="N222" i="41"/>
  <c r="R222" i="41" s="1"/>
  <c r="S222" i="41" s="1"/>
  <c r="K222" i="41"/>
  <c r="N221" i="41"/>
  <c r="R221" i="41" s="1"/>
  <c r="S221" i="41" s="1"/>
  <c r="K221" i="41"/>
  <c r="N220" i="41"/>
  <c r="R220" i="41" s="1"/>
  <c r="S220" i="41" s="1"/>
  <c r="K220" i="41"/>
  <c r="N219" i="41"/>
  <c r="R219" i="41" s="1"/>
  <c r="S219" i="41" s="1"/>
  <c r="K219" i="41"/>
  <c r="N218" i="41"/>
  <c r="R218" i="41" s="1"/>
  <c r="S218" i="41" s="1"/>
  <c r="K218" i="41"/>
  <c r="N217" i="41"/>
  <c r="R217" i="41" s="1"/>
  <c r="S217" i="41" s="1"/>
  <c r="K217" i="41"/>
  <c r="N216" i="41"/>
  <c r="R216" i="41" s="1"/>
  <c r="S216" i="41" s="1"/>
  <c r="K216" i="41"/>
  <c r="R215" i="41"/>
  <c r="S215" i="41" s="1"/>
  <c r="N215" i="41"/>
  <c r="K215" i="41"/>
  <c r="N214" i="41"/>
  <c r="K214" i="41"/>
  <c r="R214" i="41" s="1"/>
  <c r="S214" i="41" s="1"/>
  <c r="S212" i="41"/>
  <c r="N212" i="41"/>
  <c r="R212" i="41" s="1"/>
  <c r="K212" i="41"/>
  <c r="S211" i="41"/>
  <c r="R211" i="41"/>
  <c r="N211" i="41"/>
  <c r="K211" i="41"/>
  <c r="N210" i="41"/>
  <c r="R210" i="41" s="1"/>
  <c r="S210" i="41" s="1"/>
  <c r="K210" i="41"/>
  <c r="N209" i="41"/>
  <c r="R209" i="41" s="1"/>
  <c r="S209" i="41" s="1"/>
  <c r="K209" i="41"/>
  <c r="R208" i="41"/>
  <c r="S208" i="41" s="1"/>
  <c r="N208" i="41"/>
  <c r="K208" i="41"/>
  <c r="N207" i="41"/>
  <c r="R207" i="41" s="1"/>
  <c r="S207" i="41" s="1"/>
  <c r="K207" i="41"/>
  <c r="N206" i="41"/>
  <c r="R206" i="41" s="1"/>
  <c r="S206" i="41" s="1"/>
  <c r="K206" i="41"/>
  <c r="R205" i="41"/>
  <c r="S205" i="41" s="1"/>
  <c r="N205" i="41"/>
  <c r="K205" i="41"/>
  <c r="K54" i="57"/>
  <c r="N204" i="41"/>
  <c r="R204" i="41" s="1"/>
  <c r="S204" i="41" s="1"/>
  <c r="K204" i="41"/>
  <c r="N195" i="41"/>
  <c r="R195" i="41" s="1"/>
  <c r="S195" i="41" s="1"/>
  <c r="K195" i="41"/>
  <c r="N194" i="41"/>
  <c r="R194" i="41" s="1"/>
  <c r="S194" i="41" s="1"/>
  <c r="K194" i="41"/>
  <c r="N192" i="41"/>
  <c r="R192" i="41" s="1"/>
  <c r="S192" i="41" s="1"/>
  <c r="K192" i="41"/>
  <c r="N191" i="41"/>
  <c r="R191" i="41" s="1"/>
  <c r="S191" i="41" s="1"/>
  <c r="K191" i="41"/>
  <c r="K14" i="57"/>
  <c r="N184" i="41"/>
  <c r="R184" i="41" s="1"/>
  <c r="S184" i="41" s="1"/>
  <c r="K184" i="41"/>
  <c r="N183" i="41"/>
  <c r="R183" i="41" s="1"/>
  <c r="S183" i="41" s="1"/>
  <c r="K183" i="41"/>
  <c r="R182" i="41"/>
  <c r="S182" i="41" s="1"/>
  <c r="N182" i="41"/>
  <c r="K182" i="41"/>
  <c r="N181" i="41"/>
  <c r="R181" i="41" s="1"/>
  <c r="S181" i="41" s="1"/>
  <c r="K181" i="41"/>
  <c r="R175" i="41"/>
  <c r="S175" i="41" s="1"/>
  <c r="N175" i="41"/>
  <c r="K175" i="41"/>
  <c r="N173" i="41"/>
  <c r="R173" i="41" s="1"/>
  <c r="S173" i="41" s="1"/>
  <c r="K173" i="41"/>
  <c r="N172" i="41"/>
  <c r="R172" i="41" s="1"/>
  <c r="S172" i="41" s="1"/>
  <c r="K172" i="41"/>
  <c r="K255" i="51"/>
  <c r="K256" i="51"/>
  <c r="K257" i="51"/>
  <c r="K258" i="51"/>
  <c r="K259" i="51"/>
  <c r="K260" i="51"/>
  <c r="K261" i="51"/>
  <c r="K262" i="51"/>
  <c r="K263" i="51"/>
  <c r="K264" i="51"/>
  <c r="K265" i="51"/>
  <c r="K266" i="51"/>
  <c r="K267" i="51"/>
  <c r="N170" i="41"/>
  <c r="R170" i="41" s="1"/>
  <c r="S170" i="41" s="1"/>
  <c r="K170" i="41"/>
  <c r="N169" i="41"/>
  <c r="K169" i="41"/>
  <c r="R169" i="41" s="1"/>
  <c r="S169" i="41" s="1"/>
  <c r="N168" i="41"/>
  <c r="R168" i="41" s="1"/>
  <c r="S168" i="41" s="1"/>
  <c r="K168" i="41"/>
  <c r="N167" i="41"/>
  <c r="R167" i="41" s="1"/>
  <c r="S167" i="41" s="1"/>
  <c r="K167" i="41"/>
  <c r="N166" i="41"/>
  <c r="K166" i="41"/>
  <c r="R166" i="41" s="1"/>
  <c r="S166" i="41" s="1"/>
  <c r="N165" i="41"/>
  <c r="R165" i="41" s="1"/>
  <c r="S165" i="41" s="1"/>
  <c r="K165" i="41"/>
  <c r="K242" i="51"/>
  <c r="K243" i="51"/>
  <c r="K244" i="51"/>
  <c r="K245" i="51"/>
  <c r="K246" i="51"/>
  <c r="K247" i="51"/>
  <c r="K248" i="51"/>
  <c r="K249" i="51"/>
  <c r="K250" i="51"/>
  <c r="K251" i="51"/>
  <c r="K252" i="51"/>
  <c r="K253" i="51"/>
  <c r="N164" i="41"/>
  <c r="R164" i="41" s="1"/>
  <c r="S164" i="41" s="1"/>
  <c r="K164" i="41"/>
  <c r="N163" i="41"/>
  <c r="R163" i="41" s="1"/>
  <c r="S163" i="41" s="1"/>
  <c r="K163" i="41"/>
  <c r="N162" i="41"/>
  <c r="K162" i="41"/>
  <c r="R162" i="41" s="1"/>
  <c r="S162" i="41" s="1"/>
  <c r="N161" i="41"/>
  <c r="R161" i="41" s="1"/>
  <c r="S161" i="41" s="1"/>
  <c r="K161" i="41"/>
  <c r="N160" i="41"/>
  <c r="R160" i="41" s="1"/>
  <c r="S160" i="41" s="1"/>
  <c r="K160" i="41"/>
  <c r="R159" i="41"/>
  <c r="S159" i="41" s="1"/>
  <c r="N159" i="41"/>
  <c r="K159" i="41"/>
  <c r="N150" i="41"/>
  <c r="R150" i="41" s="1"/>
  <c r="S150" i="41" s="1"/>
  <c r="K150" i="41"/>
  <c r="N149" i="41"/>
  <c r="R149" i="41" s="1"/>
  <c r="S149" i="41" s="1"/>
  <c r="K149" i="41"/>
  <c r="N142" i="41"/>
  <c r="R142" i="41" s="1"/>
  <c r="S142" i="41" s="1"/>
  <c r="K142" i="41"/>
  <c r="K198" i="51"/>
  <c r="K199" i="51"/>
  <c r="K200" i="51"/>
  <c r="K201" i="51"/>
  <c r="K202" i="51"/>
  <c r="K203" i="51"/>
  <c r="K204" i="51"/>
  <c r="K205" i="51"/>
  <c r="K206" i="51"/>
  <c r="K207" i="51"/>
  <c r="K208" i="51"/>
  <c r="K209" i="51"/>
  <c r="K210" i="51"/>
  <c r="K211" i="51"/>
  <c r="K212" i="51"/>
  <c r="K213" i="51"/>
  <c r="K214" i="51"/>
  <c r="K215" i="51"/>
  <c r="K216" i="51"/>
  <c r="K217" i="51"/>
  <c r="K218" i="51"/>
  <c r="K220" i="51"/>
  <c r="K221" i="51"/>
  <c r="K222" i="51"/>
  <c r="K223" i="51"/>
  <c r="K224" i="51"/>
  <c r="K225" i="51"/>
  <c r="K226" i="51"/>
  <c r="K227" i="51"/>
  <c r="K228" i="51"/>
  <c r="K229" i="51"/>
  <c r="K230" i="51"/>
  <c r="K231" i="51"/>
  <c r="K232" i="51"/>
  <c r="K233" i="51"/>
  <c r="K234" i="51"/>
  <c r="K235" i="51"/>
  <c r="K236" i="51"/>
  <c r="K237" i="51"/>
  <c r="K238" i="51"/>
  <c r="K239" i="51"/>
  <c r="K240" i="51"/>
  <c r="N140" i="41"/>
  <c r="R140" i="41" s="1"/>
  <c r="S140" i="41" s="1"/>
  <c r="K140" i="41"/>
  <c r="N139" i="41"/>
  <c r="K139" i="41"/>
  <c r="R139" i="41" s="1"/>
  <c r="S139" i="41" s="1"/>
  <c r="N137" i="41"/>
  <c r="R137" i="41" s="1"/>
  <c r="S137" i="41" s="1"/>
  <c r="K137" i="41"/>
  <c r="N136" i="41"/>
  <c r="R136" i="41" s="1"/>
  <c r="S136" i="41" s="1"/>
  <c r="K136" i="41"/>
  <c r="N134" i="41"/>
  <c r="R134" i="41" s="1"/>
  <c r="S134" i="41" s="1"/>
  <c r="K134" i="41"/>
  <c r="N133" i="41"/>
  <c r="R133" i="41" s="1"/>
  <c r="S133" i="41" s="1"/>
  <c r="K133" i="41"/>
  <c r="N131" i="41"/>
  <c r="R131" i="41" s="1"/>
  <c r="S131" i="41" s="1"/>
  <c r="K131" i="41"/>
  <c r="N130" i="41"/>
  <c r="R130" i="41" s="1"/>
  <c r="S130" i="41" s="1"/>
  <c r="K130" i="41"/>
  <c r="R129" i="41"/>
  <c r="S129" i="41" s="1"/>
  <c r="N129" i="41"/>
  <c r="K129" i="41"/>
  <c r="N128" i="41"/>
  <c r="R128" i="41" s="1"/>
  <c r="S128" i="41" s="1"/>
  <c r="K128" i="41"/>
  <c r="N127" i="41"/>
  <c r="R127" i="41" s="1"/>
  <c r="S127" i="41" s="1"/>
  <c r="K127" i="41"/>
  <c r="N126" i="41"/>
  <c r="K126" i="41"/>
  <c r="R126" i="41" s="1"/>
  <c r="S126" i="41" s="1"/>
  <c r="N125" i="41"/>
  <c r="R125" i="41" s="1"/>
  <c r="S125" i="41" s="1"/>
  <c r="K125" i="41"/>
  <c r="N124" i="41"/>
  <c r="R124" i="41" s="1"/>
  <c r="S124" i="41" s="1"/>
  <c r="K124" i="41"/>
  <c r="N123" i="41"/>
  <c r="K123" i="41"/>
  <c r="R123" i="41" s="1"/>
  <c r="S123" i="41" s="1"/>
  <c r="N122" i="41"/>
  <c r="R122" i="41" s="1"/>
  <c r="S122" i="41" s="1"/>
  <c r="K122" i="41"/>
  <c r="N114" i="41"/>
  <c r="R114" i="41" s="1"/>
  <c r="S114" i="41" s="1"/>
  <c r="K114" i="41"/>
  <c r="N112" i="41"/>
  <c r="R112" i="41" s="1"/>
  <c r="S112" i="41" s="1"/>
  <c r="K112" i="41"/>
  <c r="N111" i="41"/>
  <c r="R111" i="41" s="1"/>
  <c r="S111" i="41" s="1"/>
  <c r="K111" i="41"/>
  <c r="N110" i="41"/>
  <c r="R110" i="41" s="1"/>
  <c r="S110" i="41" s="1"/>
  <c r="K110" i="41"/>
  <c r="N109" i="41"/>
  <c r="R109" i="41" s="1"/>
  <c r="S109" i="41" s="1"/>
  <c r="K109" i="41"/>
  <c r="N108" i="41"/>
  <c r="R108" i="41" s="1"/>
  <c r="S108" i="41" s="1"/>
  <c r="K108" i="41"/>
  <c r="N106" i="41"/>
  <c r="R106" i="41" s="1"/>
  <c r="S106" i="41" s="1"/>
  <c r="K106" i="41"/>
  <c r="N105" i="41"/>
  <c r="R105" i="41" s="1"/>
  <c r="S105" i="41" s="1"/>
  <c r="K105" i="41"/>
  <c r="N104" i="41"/>
  <c r="R104" i="41" s="1"/>
  <c r="S104" i="41" s="1"/>
  <c r="K104" i="41"/>
  <c r="N103" i="41"/>
  <c r="R103" i="41" s="1"/>
  <c r="S103" i="41" s="1"/>
  <c r="K103" i="41"/>
  <c r="N102" i="41"/>
  <c r="R102" i="41" s="1"/>
  <c r="S102" i="41" s="1"/>
  <c r="K102" i="41"/>
  <c r="N101" i="41"/>
  <c r="R101" i="41" s="1"/>
  <c r="S101" i="41" s="1"/>
  <c r="K101" i="41"/>
  <c r="K188" i="51"/>
  <c r="K189" i="51"/>
  <c r="K190" i="51"/>
  <c r="K191" i="51"/>
  <c r="K192" i="51"/>
  <c r="K193" i="51"/>
  <c r="N99" i="41"/>
  <c r="R99" i="41" s="1"/>
  <c r="S99" i="41" s="1"/>
  <c r="K99" i="41"/>
  <c r="N98" i="41"/>
  <c r="R98" i="41" s="1"/>
  <c r="S98" i="41" s="1"/>
  <c r="K98" i="41"/>
  <c r="R97" i="41"/>
  <c r="S97" i="41" s="1"/>
  <c r="N97" i="41"/>
  <c r="K97" i="41"/>
  <c r="N96" i="41"/>
  <c r="R96" i="41" s="1"/>
  <c r="S96" i="41" s="1"/>
  <c r="K96" i="41"/>
  <c r="N95" i="41"/>
  <c r="R95" i="41" s="1"/>
  <c r="S95" i="41" s="1"/>
  <c r="K95" i="41"/>
  <c r="K172" i="51"/>
  <c r="K173" i="51"/>
  <c r="K174" i="51"/>
  <c r="K175" i="51"/>
  <c r="K176" i="51"/>
  <c r="K177" i="51"/>
  <c r="K178" i="51"/>
  <c r="K179" i="51"/>
  <c r="K180" i="51"/>
  <c r="K181" i="51"/>
  <c r="K182" i="51"/>
  <c r="K183" i="51"/>
  <c r="K184" i="51"/>
  <c r="K185" i="51"/>
  <c r="N87" i="41"/>
  <c r="R87" i="41" s="1"/>
  <c r="S87" i="41" s="1"/>
  <c r="K87" i="41"/>
  <c r="N85" i="41"/>
  <c r="R85" i="41" s="1"/>
  <c r="S85" i="41" s="1"/>
  <c r="K85" i="41"/>
  <c r="N84" i="41"/>
  <c r="R84" i="41" s="1"/>
  <c r="S84" i="41" s="1"/>
  <c r="K84" i="41"/>
  <c r="N82" i="41"/>
  <c r="R82" i="41" s="1"/>
  <c r="S82" i="41" s="1"/>
  <c r="K82" i="41"/>
  <c r="N81" i="41"/>
  <c r="R81" i="41" s="1"/>
  <c r="S81" i="41" s="1"/>
  <c r="K81" i="41"/>
  <c r="N79" i="41"/>
  <c r="R79" i="41" s="1"/>
  <c r="S79" i="41" s="1"/>
  <c r="K79" i="41"/>
  <c r="K169" i="51"/>
  <c r="N77" i="41"/>
  <c r="R77" i="41" s="1"/>
  <c r="S77" i="41" s="1"/>
  <c r="K77" i="41"/>
  <c r="R76" i="41"/>
  <c r="S76" i="41" s="1"/>
  <c r="N76" i="41"/>
  <c r="K76" i="41"/>
  <c r="K164" i="51"/>
  <c r="K165" i="51"/>
  <c r="K166" i="51"/>
  <c r="K167" i="51"/>
  <c r="N74" i="41"/>
  <c r="R74" i="41" s="1"/>
  <c r="S74" i="41" s="1"/>
  <c r="K74" i="41"/>
  <c r="N73" i="41"/>
  <c r="R73" i="41" s="1"/>
  <c r="S73" i="41" s="1"/>
  <c r="K73" i="41"/>
  <c r="N72" i="41"/>
  <c r="R72" i="41" s="1"/>
  <c r="S72" i="41" s="1"/>
  <c r="K72" i="41"/>
  <c r="N71" i="41"/>
  <c r="R71" i="41" s="1"/>
  <c r="S71" i="41" s="1"/>
  <c r="K71" i="41"/>
  <c r="N70" i="41"/>
  <c r="R70" i="41" s="1"/>
  <c r="S70" i="41" s="1"/>
  <c r="K70" i="41"/>
  <c r="N69" i="41"/>
  <c r="R69" i="41" s="1"/>
  <c r="S69" i="41" s="1"/>
  <c r="K69" i="41"/>
  <c r="K161" i="51"/>
  <c r="K162" i="51"/>
  <c r="N67" i="41"/>
  <c r="R67" i="41" s="1"/>
  <c r="S67" i="41" s="1"/>
  <c r="K67" i="41"/>
  <c r="K155" i="51"/>
  <c r="K156" i="51"/>
  <c r="K157" i="51"/>
  <c r="K158" i="51"/>
  <c r="N65" i="41"/>
  <c r="R65" i="41" s="1"/>
  <c r="S65" i="41" s="1"/>
  <c r="K65" i="41"/>
  <c r="N64" i="41"/>
  <c r="R64" i="41" s="1"/>
  <c r="S64" i="41" s="1"/>
  <c r="K64" i="41"/>
  <c r="K152" i="51"/>
  <c r="K153" i="51"/>
  <c r="N62" i="41"/>
  <c r="R62" i="41" s="1"/>
  <c r="S62" i="41" s="1"/>
  <c r="K62" i="41"/>
  <c r="N61" i="41"/>
  <c r="K61" i="41"/>
  <c r="R61" i="41" s="1"/>
  <c r="S61" i="41" s="1"/>
  <c r="N60" i="41"/>
  <c r="R60" i="41" s="1"/>
  <c r="S60" i="41" s="1"/>
  <c r="K60" i="41"/>
  <c r="N59" i="41"/>
  <c r="R59" i="41" s="1"/>
  <c r="S59" i="41" s="1"/>
  <c r="K59" i="41"/>
  <c r="R58" i="41"/>
  <c r="S58" i="41" s="1"/>
  <c r="N58" i="41"/>
  <c r="K58" i="41"/>
  <c r="N57" i="41"/>
  <c r="R57" i="41" s="1"/>
  <c r="S57" i="41" s="1"/>
  <c r="K57" i="41"/>
  <c r="N56" i="41"/>
  <c r="R56" i="41" s="1"/>
  <c r="S56" i="41" s="1"/>
  <c r="K56" i="41"/>
  <c r="R55" i="41"/>
  <c r="S55" i="41" s="1"/>
  <c r="N55" i="41"/>
  <c r="K55" i="41"/>
  <c r="K148" i="51"/>
  <c r="K149" i="51"/>
  <c r="K150" i="51"/>
  <c r="N47" i="41"/>
  <c r="R47" i="41" s="1"/>
  <c r="S47" i="41" s="1"/>
  <c r="K47" i="41"/>
  <c r="K146" i="51"/>
  <c r="N45" i="41"/>
  <c r="R45" i="41" s="1"/>
  <c r="S45" i="41" s="1"/>
  <c r="K45" i="41"/>
  <c r="N44" i="41"/>
  <c r="K44" i="41"/>
  <c r="R44" i="41" s="1"/>
  <c r="S44" i="41" s="1"/>
  <c r="N43" i="41"/>
  <c r="R43" i="41" s="1"/>
  <c r="S43" i="41" s="1"/>
  <c r="K43" i="41"/>
  <c r="N42" i="41"/>
  <c r="R42" i="41" s="1"/>
  <c r="S42" i="41" s="1"/>
  <c r="K42" i="41"/>
  <c r="N41" i="41"/>
  <c r="K41" i="41"/>
  <c r="R41" i="41" s="1"/>
  <c r="S41" i="41" s="1"/>
  <c r="N40" i="41"/>
  <c r="R40" i="41" s="1"/>
  <c r="S40" i="41" s="1"/>
  <c r="K40" i="41"/>
  <c r="N39" i="41"/>
  <c r="R39" i="41" s="1"/>
  <c r="S39" i="41" s="1"/>
  <c r="K39" i="41"/>
  <c r="N38" i="41"/>
  <c r="K38" i="41"/>
  <c r="R38" i="41" s="1"/>
  <c r="S38" i="41" s="1"/>
  <c r="N37" i="41"/>
  <c r="R37" i="41" s="1"/>
  <c r="S37" i="41" s="1"/>
  <c r="K37" i="41"/>
  <c r="N36" i="41"/>
  <c r="R36" i="41" s="1"/>
  <c r="S36" i="41" s="1"/>
  <c r="K36" i="41"/>
  <c r="K144" i="51"/>
  <c r="K142" i="51"/>
  <c r="K140" i="51"/>
  <c r="R34" i="41"/>
  <c r="S34" i="41" s="1"/>
  <c r="N34" i="41"/>
  <c r="K34" i="41"/>
  <c r="N33" i="41"/>
  <c r="R33" i="41" s="1"/>
  <c r="S33" i="41" s="1"/>
  <c r="K33" i="41"/>
  <c r="N32" i="41"/>
  <c r="R32" i="41" s="1"/>
  <c r="S32" i="41" s="1"/>
  <c r="K32" i="41"/>
  <c r="K138" i="51"/>
  <c r="N30" i="41"/>
  <c r="R30" i="41" s="1"/>
  <c r="S30" i="41" s="1"/>
  <c r="K30" i="41"/>
  <c r="N29" i="41"/>
  <c r="R29" i="41" s="1"/>
  <c r="S29" i="41" s="1"/>
  <c r="K29" i="41"/>
  <c r="R28" i="41"/>
  <c r="S28" i="41" s="1"/>
  <c r="N28" i="41"/>
  <c r="K28" i="41"/>
  <c r="N27" i="41"/>
  <c r="R27" i="41" s="1"/>
  <c r="S27" i="41" s="1"/>
  <c r="K27" i="41"/>
  <c r="N26" i="41"/>
  <c r="R26" i="41" s="1"/>
  <c r="S26" i="41" s="1"/>
  <c r="K26" i="41"/>
  <c r="R25" i="41"/>
  <c r="S25" i="41" s="1"/>
  <c r="N25" i="41"/>
  <c r="K25" i="41"/>
  <c r="N24" i="41"/>
  <c r="R24" i="41" s="1"/>
  <c r="S24" i="41" s="1"/>
  <c r="K24" i="41"/>
  <c r="N23" i="41"/>
  <c r="R23" i="41" s="1"/>
  <c r="S23" i="41" s="1"/>
  <c r="K23" i="41"/>
  <c r="R22" i="41"/>
  <c r="S22" i="41" s="1"/>
  <c r="N22" i="41"/>
  <c r="K22" i="41"/>
  <c r="N21" i="41"/>
  <c r="R21" i="41" s="1"/>
  <c r="S21" i="41" s="1"/>
  <c r="K21" i="41"/>
  <c r="N20" i="41"/>
  <c r="R20" i="41" s="1"/>
  <c r="S20" i="41" s="1"/>
  <c r="K20" i="41"/>
  <c r="R19" i="41"/>
  <c r="S19" i="41" s="1"/>
  <c r="N19" i="41"/>
  <c r="K19" i="41"/>
  <c r="N18" i="41"/>
  <c r="R18" i="41" s="1"/>
  <c r="S18" i="41" s="1"/>
  <c r="K18" i="41"/>
  <c r="N17" i="41"/>
  <c r="R17" i="41" s="1"/>
  <c r="S17" i="41" s="1"/>
  <c r="K17" i="41"/>
  <c r="R16" i="41"/>
  <c r="S16" i="41" s="1"/>
  <c r="N16" i="41"/>
  <c r="K16" i="41"/>
  <c r="N15" i="41"/>
  <c r="R15" i="41" s="1"/>
  <c r="S15" i="41" s="1"/>
  <c r="K15" i="41"/>
  <c r="N14" i="41"/>
  <c r="R14" i="41" s="1"/>
  <c r="S14" i="41" s="1"/>
  <c r="K14" i="41"/>
  <c r="K131" i="51"/>
  <c r="K132" i="51"/>
  <c r="K133" i="51"/>
  <c r="K134" i="51"/>
  <c r="K135" i="51"/>
  <c r="K136" i="51"/>
  <c r="K126" i="51"/>
  <c r="K122" i="51"/>
  <c r="K123" i="51"/>
  <c r="K124" i="51"/>
  <c r="N13" i="41"/>
  <c r="R13" i="41" s="1"/>
  <c r="S13" i="41" s="1"/>
  <c r="K13" i="41"/>
  <c r="K119" i="51"/>
  <c r="K120" i="51"/>
  <c r="K115" i="51"/>
  <c r="K116" i="51"/>
  <c r="K117" i="51"/>
  <c r="N256" i="58"/>
  <c r="K256" i="58"/>
  <c r="N255" i="58"/>
  <c r="K255" i="58"/>
  <c r="K110" i="51"/>
  <c r="N249" i="58"/>
  <c r="K249" i="58"/>
  <c r="N248" i="58"/>
  <c r="K248" i="58"/>
  <c r="N247" i="58"/>
  <c r="K247" i="58"/>
  <c r="N246" i="58"/>
  <c r="K246" i="58"/>
  <c r="N245" i="58"/>
  <c r="K245" i="58"/>
  <c r="N244" i="58"/>
  <c r="K244" i="58"/>
  <c r="N243" i="58"/>
  <c r="K243" i="58"/>
  <c r="N242" i="58"/>
  <c r="K242" i="58"/>
  <c r="N241" i="58"/>
  <c r="K241" i="58"/>
  <c r="N240" i="58"/>
  <c r="K240" i="58"/>
  <c r="N239" i="58"/>
  <c r="K239" i="58"/>
  <c r="N238" i="58"/>
  <c r="K238" i="58"/>
  <c r="N237" i="58"/>
  <c r="K237" i="58"/>
  <c r="N236" i="58"/>
  <c r="K236" i="58"/>
  <c r="N235" i="58"/>
  <c r="K235" i="58"/>
  <c r="K108" i="51"/>
  <c r="K106" i="51"/>
  <c r="K104" i="51"/>
  <c r="K101" i="51"/>
  <c r="N233" i="58"/>
  <c r="K233" i="58"/>
  <c r="N231" i="58"/>
  <c r="K231" i="58"/>
  <c r="N230" i="58"/>
  <c r="K230" i="58"/>
  <c r="N229" i="58"/>
  <c r="K229" i="58"/>
  <c r="K98" i="51"/>
  <c r="K95" i="51"/>
  <c r="K96" i="51"/>
  <c r="N228" i="58"/>
  <c r="K228" i="58"/>
  <c r="N227" i="58"/>
  <c r="K227" i="58"/>
  <c r="N226" i="58"/>
  <c r="K226" i="58"/>
  <c r="N225" i="58"/>
  <c r="K225" i="58"/>
  <c r="K92" i="51"/>
  <c r="K93" i="51"/>
  <c r="N224" i="58"/>
  <c r="K224" i="58"/>
  <c r="N223" i="58"/>
  <c r="K223" i="58"/>
  <c r="N222" i="58"/>
  <c r="K222" i="58"/>
  <c r="N221" i="58"/>
  <c r="K221" i="58"/>
  <c r="K90" i="51"/>
  <c r="K85" i="51"/>
  <c r="K86" i="51"/>
  <c r="K87" i="51"/>
  <c r="K88" i="51"/>
  <c r="N219" i="58"/>
  <c r="K219" i="58"/>
  <c r="N218" i="58"/>
  <c r="K218" i="58"/>
  <c r="N217" i="58"/>
  <c r="K217" i="58"/>
  <c r="N216" i="58"/>
  <c r="K216" i="58"/>
  <c r="N215" i="58"/>
  <c r="K215" i="58"/>
  <c r="N199" i="58"/>
  <c r="K199" i="58"/>
  <c r="K78" i="51"/>
  <c r="K79" i="51"/>
  <c r="K80" i="51"/>
  <c r="N194" i="58"/>
  <c r="K194" i="58"/>
  <c r="N193" i="58"/>
  <c r="K193" i="58"/>
  <c r="K73" i="51"/>
  <c r="K74" i="51"/>
  <c r="K75" i="51"/>
  <c r="K76" i="51"/>
  <c r="N186" i="58"/>
  <c r="K186" i="58"/>
  <c r="N185" i="58"/>
  <c r="K185" i="58"/>
  <c r="N184" i="58"/>
  <c r="K184" i="58"/>
  <c r="N183" i="58"/>
  <c r="K183" i="58"/>
  <c r="N177" i="58"/>
  <c r="K177" i="58"/>
  <c r="N175" i="58"/>
  <c r="K175" i="58"/>
  <c r="N174" i="58"/>
  <c r="K174" i="58"/>
  <c r="N172" i="58"/>
  <c r="K172" i="58"/>
  <c r="N171" i="58"/>
  <c r="K171" i="58"/>
  <c r="N170" i="58"/>
  <c r="K170" i="58"/>
  <c r="N169" i="58"/>
  <c r="K169" i="58"/>
  <c r="N168" i="58"/>
  <c r="K168" i="58"/>
  <c r="N167" i="58"/>
  <c r="K167" i="58"/>
  <c r="N166" i="58"/>
  <c r="K166" i="58"/>
  <c r="N165" i="58"/>
  <c r="K165" i="58"/>
  <c r="N164" i="58"/>
  <c r="K164" i="58"/>
  <c r="N163" i="58"/>
  <c r="K163" i="58"/>
  <c r="N162" i="58"/>
  <c r="K162" i="58"/>
  <c r="N161" i="58"/>
  <c r="K161" i="58"/>
  <c r="K67" i="51"/>
  <c r="K68" i="51"/>
  <c r="K69" i="51"/>
  <c r="K70" i="51"/>
  <c r="K71" i="51"/>
  <c r="N150" i="58"/>
  <c r="K150" i="58"/>
  <c r="N149" i="58"/>
  <c r="K149" i="58"/>
  <c r="N142" i="58"/>
  <c r="K142" i="58"/>
  <c r="N140" i="58"/>
  <c r="K140" i="58"/>
  <c r="N139" i="58"/>
  <c r="K139" i="58"/>
  <c r="K62" i="51"/>
  <c r="K63" i="51"/>
  <c r="K64" i="51"/>
  <c r="K65" i="51"/>
  <c r="N137" i="58"/>
  <c r="K137" i="58"/>
  <c r="N136" i="58"/>
  <c r="K136" i="58"/>
  <c r="N134" i="58"/>
  <c r="K134" i="58"/>
  <c r="N133" i="58"/>
  <c r="K133" i="58"/>
  <c r="K58" i="51"/>
  <c r="K59" i="51"/>
  <c r="K60" i="51"/>
  <c r="K55" i="51"/>
  <c r="K56" i="51"/>
  <c r="K53" i="51"/>
  <c r="K47" i="51"/>
  <c r="K48" i="51"/>
  <c r="K49" i="51"/>
  <c r="K50" i="51"/>
  <c r="K51" i="51"/>
  <c r="K41" i="51"/>
  <c r="K42" i="51"/>
  <c r="K43" i="51"/>
  <c r="K44" i="51"/>
  <c r="K45" i="51"/>
  <c r="K36" i="51"/>
  <c r="K37" i="51"/>
  <c r="K38" i="51"/>
  <c r="K39" i="51"/>
  <c r="K26" i="51"/>
  <c r="K27" i="51"/>
  <c r="K28" i="51"/>
  <c r="K29" i="51"/>
  <c r="K30" i="51"/>
  <c r="K31" i="51"/>
  <c r="K32" i="51"/>
  <c r="K18" i="51"/>
  <c r="K19" i="51"/>
  <c r="K20" i="51"/>
  <c r="K21" i="51"/>
  <c r="K22" i="51"/>
  <c r="K23" i="51"/>
  <c r="K24" i="51"/>
  <c r="K25" i="51"/>
  <c r="K10" i="51"/>
  <c r="K11" i="51"/>
  <c r="K12" i="51"/>
  <c r="K13" i="51"/>
  <c r="K14" i="51"/>
  <c r="K15" i="51"/>
  <c r="K16" i="51"/>
  <c r="K9" i="51"/>
  <c r="N131" i="58"/>
  <c r="K131" i="58"/>
  <c r="N130" i="58"/>
  <c r="K130" i="58"/>
  <c r="N129" i="58"/>
  <c r="K129" i="58"/>
  <c r="N128" i="58"/>
  <c r="K128" i="58"/>
  <c r="N127" i="58"/>
  <c r="K127" i="58"/>
  <c r="N126" i="58"/>
  <c r="K126" i="58"/>
  <c r="N125" i="58"/>
  <c r="K125" i="58"/>
  <c r="N124" i="58"/>
  <c r="K124" i="58"/>
  <c r="N123" i="58"/>
  <c r="K123" i="58"/>
  <c r="N122" i="58"/>
  <c r="K122" i="58"/>
  <c r="N114" i="58"/>
  <c r="K114" i="58"/>
  <c r="N112" i="58"/>
  <c r="K112" i="58"/>
  <c r="N111" i="58"/>
  <c r="K111" i="58"/>
  <c r="N110" i="58"/>
  <c r="K110" i="58"/>
  <c r="N109" i="58"/>
  <c r="K109" i="58"/>
  <c r="N108" i="58"/>
  <c r="K108" i="58"/>
  <c r="N106" i="58"/>
  <c r="K106" i="58"/>
  <c r="N105" i="58"/>
  <c r="K105" i="58"/>
  <c r="N104" i="58"/>
  <c r="K104" i="58"/>
  <c r="N103" i="58"/>
  <c r="K103" i="58"/>
  <c r="N102" i="58"/>
  <c r="K102" i="58"/>
  <c r="N101" i="58"/>
  <c r="K101" i="58"/>
  <c r="N99" i="58"/>
  <c r="K99" i="58"/>
  <c r="N98" i="58"/>
  <c r="K98" i="58"/>
  <c r="N97" i="58"/>
  <c r="K97" i="58"/>
  <c r="N96" i="58"/>
  <c r="K96" i="58"/>
  <c r="N95" i="58"/>
  <c r="K95" i="58"/>
  <c r="N87" i="58"/>
  <c r="K87" i="58"/>
  <c r="N85" i="58"/>
  <c r="K85" i="58"/>
  <c r="N84" i="58"/>
  <c r="K84" i="58"/>
  <c r="N82" i="58"/>
  <c r="K82" i="58"/>
  <c r="N81" i="58"/>
  <c r="K81" i="58"/>
  <c r="N79" i="58"/>
  <c r="K79" i="58"/>
  <c r="N77" i="58"/>
  <c r="K77" i="58"/>
  <c r="N76" i="58"/>
  <c r="K76" i="58"/>
  <c r="N74" i="58"/>
  <c r="K74" i="58"/>
  <c r="N73" i="58"/>
  <c r="K73" i="58"/>
  <c r="N72" i="58"/>
  <c r="K72" i="58"/>
  <c r="N71" i="58"/>
  <c r="K71" i="58"/>
  <c r="N70" i="58"/>
  <c r="K70" i="58"/>
  <c r="N69" i="58"/>
  <c r="K69" i="58"/>
  <c r="N67" i="58"/>
  <c r="K67" i="58"/>
  <c r="N65" i="58"/>
  <c r="K65" i="58"/>
  <c r="N64" i="58"/>
  <c r="K64" i="58"/>
  <c r="N62" i="58"/>
  <c r="K62" i="58"/>
  <c r="N61" i="58"/>
  <c r="K61" i="58"/>
  <c r="N60" i="58"/>
  <c r="K60" i="58"/>
  <c r="N59" i="58"/>
  <c r="K59" i="58"/>
  <c r="N58" i="58"/>
  <c r="K58" i="58"/>
  <c r="N57" i="58"/>
  <c r="K57" i="58"/>
  <c r="N56" i="58"/>
  <c r="K56" i="58"/>
  <c r="N55" i="58"/>
  <c r="K55" i="58"/>
  <c r="N47" i="58"/>
  <c r="K47" i="58"/>
  <c r="N45" i="58"/>
  <c r="K45" i="58"/>
  <c r="N44" i="58"/>
  <c r="K44" i="58"/>
  <c r="N43" i="58"/>
  <c r="K43" i="58"/>
  <c r="N42" i="58"/>
  <c r="K42" i="58"/>
  <c r="N41" i="58"/>
  <c r="K41" i="58"/>
  <c r="N40" i="58"/>
  <c r="K40" i="58"/>
  <c r="N39" i="58"/>
  <c r="K39" i="58"/>
  <c r="N38" i="58"/>
  <c r="K38" i="58"/>
  <c r="N37" i="58"/>
  <c r="K37" i="58"/>
  <c r="N36" i="58"/>
  <c r="K36" i="58"/>
  <c r="N34" i="58"/>
  <c r="K34" i="58"/>
  <c r="N33" i="58"/>
  <c r="K33" i="58"/>
  <c r="N32" i="58"/>
  <c r="K32" i="58"/>
  <c r="N30" i="58"/>
  <c r="K30" i="58"/>
  <c r="N29" i="58"/>
  <c r="K29" i="58"/>
  <c r="N28" i="58"/>
  <c r="K28" i="58"/>
  <c r="N27" i="58"/>
  <c r="K27" i="58"/>
  <c r="N26" i="58"/>
  <c r="K26" i="58"/>
  <c r="N25" i="58"/>
  <c r="K25" i="58"/>
  <c r="N24" i="58"/>
  <c r="K24" i="58"/>
  <c r="N23" i="58"/>
  <c r="K23" i="58"/>
  <c r="N22" i="58"/>
  <c r="K22" i="58"/>
  <c r="N21" i="58"/>
  <c r="K21" i="58"/>
  <c r="N20" i="58"/>
  <c r="K20" i="58"/>
  <c r="N19" i="58"/>
  <c r="K19" i="58"/>
  <c r="N18" i="58"/>
  <c r="K18" i="58"/>
  <c r="N17" i="58"/>
  <c r="K17" i="58"/>
  <c r="N16" i="58"/>
  <c r="K16" i="58"/>
  <c r="N15" i="58"/>
  <c r="K15" i="58"/>
  <c r="N14" i="58"/>
  <c r="K14" i="58"/>
  <c r="N13" i="58"/>
  <c r="K13" i="58"/>
  <c r="N24" i="45"/>
  <c r="R24" i="45" s="1"/>
  <c r="S24" i="45" s="1"/>
  <c r="K24" i="45"/>
  <c r="N23" i="45"/>
  <c r="K23" i="45"/>
  <c r="N22" i="45"/>
  <c r="K22" i="45"/>
  <c r="N21" i="45"/>
  <c r="R21" i="45" s="1"/>
  <c r="S21" i="45" s="1"/>
  <c r="K21" i="45"/>
  <c r="N18" i="45"/>
  <c r="K18" i="45"/>
  <c r="N17" i="45"/>
  <c r="R17" i="45" s="1"/>
  <c r="S17" i="45" s="1"/>
  <c r="K17" i="45"/>
  <c r="N16" i="45"/>
  <c r="R16" i="45" s="1"/>
  <c r="S16" i="45" s="1"/>
  <c r="K16" i="45"/>
  <c r="N13" i="45"/>
  <c r="R13" i="45" s="1"/>
  <c r="S13" i="45" s="1"/>
  <c r="K13" i="45"/>
  <c r="N12" i="45"/>
  <c r="R12" i="45" s="1"/>
  <c r="S12" i="45" s="1"/>
  <c r="K12" i="45"/>
  <c r="N11" i="45"/>
  <c r="K11" i="45"/>
  <c r="R10" i="45"/>
  <c r="S10" i="45" s="1"/>
  <c r="N10" i="45"/>
  <c r="K10" i="45"/>
  <c r="N9" i="45"/>
  <c r="R9" i="45" s="1"/>
  <c r="S9" i="45" s="1"/>
  <c r="K9" i="45"/>
  <c r="N8" i="45"/>
  <c r="R8" i="45" s="1"/>
  <c r="S8" i="45" s="1"/>
  <c r="K8" i="45"/>
  <c r="D24" i="1"/>
  <c r="E26" i="1"/>
  <c r="E23" i="1"/>
  <c r="S89" i="58"/>
  <c r="S116" i="58"/>
  <c r="S118" i="58"/>
  <c r="S156" i="58"/>
  <c r="S179" i="58"/>
  <c r="S181" i="58"/>
  <c r="S211" i="58"/>
  <c r="S252" i="58"/>
  <c r="R235" i="58" l="1"/>
  <c r="R215" i="58"/>
  <c r="S215" i="58" s="1"/>
  <c r="R149" i="58"/>
  <c r="R137" i="58"/>
  <c r="S137" i="58" s="1"/>
  <c r="R241" i="58"/>
  <c r="R21" i="58"/>
  <c r="S21" i="58" s="1"/>
  <c r="R34" i="58"/>
  <c r="R55" i="58"/>
  <c r="S55" i="58" s="1"/>
  <c r="R61" i="58"/>
  <c r="S61" i="58" s="1"/>
  <c r="R77" i="58"/>
  <c r="S77" i="58" s="1"/>
  <c r="R101" i="58"/>
  <c r="S101" i="58" s="1"/>
  <c r="R122" i="58"/>
  <c r="S122" i="58" s="1"/>
  <c r="R164" i="58"/>
  <c r="S164" i="58" s="1"/>
  <c r="R170" i="58"/>
  <c r="S170" i="58" s="1"/>
  <c r="R183" i="58"/>
  <c r="S183" i="58" s="1"/>
  <c r="R221" i="58"/>
  <c r="S221" i="58" s="1"/>
  <c r="R226" i="58"/>
  <c r="S226" i="58" s="1"/>
  <c r="R242" i="58"/>
  <c r="R248" i="58"/>
  <c r="R236" i="58"/>
  <c r="S236" i="58" s="1"/>
  <c r="R57" i="58"/>
  <c r="S57" i="58" s="1"/>
  <c r="R72" i="58"/>
  <c r="S72" i="58" s="1"/>
  <c r="R96" i="58"/>
  <c r="S96" i="58" s="1"/>
  <c r="R130" i="58"/>
  <c r="S130" i="58" s="1"/>
  <c r="R166" i="58"/>
  <c r="S166" i="58" s="1"/>
  <c r="R172" i="58"/>
  <c r="S172" i="58" s="1"/>
  <c r="R240" i="58"/>
  <c r="S240" i="58" s="1"/>
  <c r="R64" i="58"/>
  <c r="S64" i="58" s="1"/>
  <c r="R103" i="58"/>
  <c r="S103" i="58" s="1"/>
  <c r="R185" i="58"/>
  <c r="S185" i="58" s="1"/>
  <c r="R223" i="58"/>
  <c r="S223" i="58" s="1"/>
  <c r="R228" i="58"/>
  <c r="R136" i="58"/>
  <c r="S136" i="58" s="1"/>
  <c r="R246" i="58"/>
  <c r="S246" i="58" s="1"/>
  <c r="R247" i="58"/>
  <c r="S247" i="58" s="1"/>
  <c r="R133" i="58"/>
  <c r="S133" i="58" s="1"/>
  <c r="R139" i="58"/>
  <c r="S139" i="58" s="1"/>
  <c r="R218" i="58"/>
  <c r="S218" i="58" s="1"/>
  <c r="R238" i="58"/>
  <c r="S238" i="58" s="1"/>
  <c r="R244" i="58"/>
  <c r="S244" i="58" s="1"/>
  <c r="R199" i="58"/>
  <c r="S199" i="58" s="1"/>
  <c r="R33" i="58"/>
  <c r="S33" i="58" s="1"/>
  <c r="R60" i="58"/>
  <c r="S60" i="58" s="1"/>
  <c r="R76" i="58"/>
  <c r="S76" i="58" s="1"/>
  <c r="R85" i="58"/>
  <c r="S85" i="58" s="1"/>
  <c r="R99" i="58"/>
  <c r="S99" i="58" s="1"/>
  <c r="R106" i="58"/>
  <c r="S106" i="58" s="1"/>
  <c r="R127" i="58"/>
  <c r="S127" i="58" s="1"/>
  <c r="R163" i="58"/>
  <c r="S163" i="58" s="1"/>
  <c r="R169" i="58"/>
  <c r="S169" i="58" s="1"/>
  <c r="R225" i="58"/>
  <c r="S225" i="58" s="1"/>
  <c r="R237" i="58"/>
  <c r="S237" i="58" s="1"/>
  <c r="R243" i="58"/>
  <c r="S243" i="58" s="1"/>
  <c r="R249" i="58"/>
  <c r="S249" i="58" s="1"/>
  <c r="R22" i="58"/>
  <c r="S22" i="58" s="1"/>
  <c r="R56" i="58"/>
  <c r="S56" i="58" s="1"/>
  <c r="R71" i="58"/>
  <c r="S71" i="58" s="1"/>
  <c r="R95" i="58"/>
  <c r="S95" i="58" s="1"/>
  <c r="R102" i="58"/>
  <c r="S102" i="58" s="1"/>
  <c r="R123" i="58"/>
  <c r="S123" i="58" s="1"/>
  <c r="R165" i="58"/>
  <c r="S165" i="58" s="1"/>
  <c r="R171" i="58"/>
  <c r="S171" i="58" s="1"/>
  <c r="R184" i="58"/>
  <c r="S184" i="58" s="1"/>
  <c r="R222" i="58"/>
  <c r="S222" i="58" s="1"/>
  <c r="R227" i="58"/>
  <c r="S227" i="58" s="1"/>
  <c r="R134" i="58"/>
  <c r="S134" i="58" s="1"/>
  <c r="R239" i="58"/>
  <c r="S239" i="58" s="1"/>
  <c r="R245" i="58"/>
  <c r="S245" i="58" s="1"/>
  <c r="R58" i="58"/>
  <c r="S58" i="58" s="1"/>
  <c r="R65" i="58"/>
  <c r="S65" i="58" s="1"/>
  <c r="R82" i="58"/>
  <c r="S82" i="58" s="1"/>
  <c r="R97" i="58"/>
  <c r="S97" i="58" s="1"/>
  <c r="R104" i="58"/>
  <c r="S104" i="58" s="1"/>
  <c r="R131" i="58"/>
  <c r="S131" i="58" s="1"/>
  <c r="R161" i="58"/>
  <c r="S161" i="58" s="1"/>
  <c r="R167" i="58"/>
  <c r="S167" i="58" s="1"/>
  <c r="R174" i="58"/>
  <c r="S174" i="58" s="1"/>
  <c r="R186" i="58"/>
  <c r="S186" i="58" s="1"/>
  <c r="R224" i="58"/>
  <c r="S224" i="58" s="1"/>
  <c r="R217" i="58"/>
  <c r="S217" i="58" s="1"/>
  <c r="R140" i="58"/>
  <c r="S140" i="58" s="1"/>
  <c r="R32" i="58"/>
  <c r="S32" i="58" s="1"/>
  <c r="R59" i="58"/>
  <c r="S59" i="58" s="1"/>
  <c r="R84" i="58"/>
  <c r="S84" i="58" s="1"/>
  <c r="R98" i="58"/>
  <c r="S98" i="58" s="1"/>
  <c r="R105" i="58"/>
  <c r="S105" i="58" s="1"/>
  <c r="R126" i="58"/>
  <c r="S126" i="58" s="1"/>
  <c r="R162" i="58"/>
  <c r="S162" i="58" s="1"/>
  <c r="R168" i="58"/>
  <c r="S168" i="58" s="1"/>
  <c r="R175" i="58"/>
  <c r="S175" i="58" s="1"/>
  <c r="R81" i="58"/>
  <c r="S81" i="58" s="1"/>
  <c r="R150" i="58"/>
  <c r="S150" i="58" s="1"/>
  <c r="S145" i="58" s="1"/>
  <c r="R216" i="58"/>
  <c r="S216" i="58" s="1"/>
  <c r="R31" i="43"/>
  <c r="R64" i="43"/>
  <c r="R85" i="43"/>
  <c r="R83" i="43"/>
  <c r="R13" i="58"/>
  <c r="S13" i="58" s="1"/>
  <c r="R77" i="43"/>
  <c r="S77" i="43" s="1"/>
  <c r="R79" i="43"/>
  <c r="R74" i="58"/>
  <c r="S74" i="58" s="1"/>
  <c r="R16" i="43"/>
  <c r="R30" i="43"/>
  <c r="R26" i="43"/>
  <c r="R22" i="43"/>
  <c r="R65" i="43"/>
  <c r="R86" i="43"/>
  <c r="R82" i="43"/>
  <c r="R14" i="43"/>
  <c r="R63" i="43"/>
  <c r="R84" i="43"/>
  <c r="R78" i="43"/>
  <c r="R80" i="43"/>
  <c r="R104" i="43"/>
  <c r="S104" i="43" s="1"/>
  <c r="S89" i="43" s="1"/>
  <c r="R47" i="43"/>
  <c r="R27" i="43"/>
  <c r="R23" i="43"/>
  <c r="R19" i="43"/>
  <c r="R49" i="43"/>
  <c r="R39" i="43"/>
  <c r="S39" i="43" s="1"/>
  <c r="S36" i="43" s="1"/>
  <c r="R43" i="43"/>
  <c r="R53" i="43"/>
  <c r="R51" i="43"/>
  <c r="R28" i="43"/>
  <c r="R24" i="43"/>
  <c r="R20" i="43"/>
  <c r="R61" i="43"/>
  <c r="S61" i="43" s="1"/>
  <c r="S228" i="58"/>
  <c r="R112" i="58"/>
  <c r="S112" i="58" s="1"/>
  <c r="R256" i="58"/>
  <c r="S256" i="58" s="1"/>
  <c r="S253" i="58" s="1"/>
  <c r="S149" i="58"/>
  <c r="S143" i="58" s="1"/>
  <c r="R41" i="58"/>
  <c r="S41" i="58" s="1"/>
  <c r="R193" i="58"/>
  <c r="S193" i="58" s="1"/>
  <c r="R255" i="58"/>
  <c r="S255" i="58" s="1"/>
  <c r="S251" i="58" s="1"/>
  <c r="R15" i="43"/>
  <c r="R29" i="43"/>
  <c r="R25" i="43"/>
  <c r="R21" i="43"/>
  <c r="R233" i="58"/>
  <c r="S233" i="58" s="1"/>
  <c r="S212" i="58" s="1"/>
  <c r="R62" i="58"/>
  <c r="S62" i="58" s="1"/>
  <c r="R14" i="58"/>
  <c r="S14" i="58" s="1"/>
  <c r="R69" i="58"/>
  <c r="S69" i="58" s="1"/>
  <c r="R20" i="58"/>
  <c r="S20" i="58" s="1"/>
  <c r="R231" i="58"/>
  <c r="S231" i="58" s="1"/>
  <c r="R110" i="58"/>
  <c r="S110" i="58" s="1"/>
  <c r="R124" i="58"/>
  <c r="S124" i="58" s="1"/>
  <c r="R18" i="58"/>
  <c r="S18" i="58" s="1"/>
  <c r="R30" i="58"/>
  <c r="S30" i="58" s="1"/>
  <c r="R43" i="58"/>
  <c r="S43" i="58" s="1"/>
  <c r="R24" i="58"/>
  <c r="S24" i="58" s="1"/>
  <c r="R111" i="58"/>
  <c r="S111" i="58" s="1"/>
  <c r="R142" i="58"/>
  <c r="S142" i="58" s="1"/>
  <c r="S119" i="58" s="1"/>
  <c r="R114" i="58"/>
  <c r="S114" i="58" s="1"/>
  <c r="S91" i="58" s="1"/>
  <c r="R37" i="58"/>
  <c r="S37" i="58" s="1"/>
  <c r="R79" i="58"/>
  <c r="S79" i="58" s="1"/>
  <c r="S235" i="58"/>
  <c r="S241" i="58"/>
  <c r="R38" i="58"/>
  <c r="S38" i="58" s="1"/>
  <c r="R45" i="58"/>
  <c r="S45" i="58" s="1"/>
  <c r="R47" i="58"/>
  <c r="S47" i="58" s="1"/>
  <c r="S10" i="58" s="1"/>
  <c r="S34" i="58"/>
  <c r="R42" i="58"/>
  <c r="S42" i="58" s="1"/>
  <c r="R87" i="58"/>
  <c r="S87" i="58" s="1"/>
  <c r="S248" i="58"/>
  <c r="R70" i="58"/>
  <c r="S70" i="58" s="1"/>
  <c r="R36" i="58"/>
  <c r="S36" i="58" s="1"/>
  <c r="R23" i="58"/>
  <c r="S23" i="58" s="1"/>
  <c r="R19" i="58"/>
  <c r="S19" i="58" s="1"/>
  <c r="R25" i="58"/>
  <c r="S25" i="58" s="1"/>
  <c r="R108" i="58"/>
  <c r="S108" i="58" s="1"/>
  <c r="R128" i="58"/>
  <c r="S128" i="58" s="1"/>
  <c r="R194" i="58"/>
  <c r="S194" i="58" s="1"/>
  <c r="S189" i="58" s="1"/>
  <c r="R109" i="58"/>
  <c r="S109" i="58" s="1"/>
  <c r="R129" i="58"/>
  <c r="S129" i="58" s="1"/>
  <c r="R177" i="58"/>
  <c r="S177" i="58" s="1"/>
  <c r="S157" i="58" s="1"/>
  <c r="R219" i="58"/>
  <c r="S219" i="58" s="1"/>
  <c r="R26" i="58"/>
  <c r="S26" i="58" s="1"/>
  <c r="R39" i="58"/>
  <c r="S39" i="58" s="1"/>
  <c r="R44" i="58"/>
  <c r="S44" i="58" s="1"/>
  <c r="R17" i="58"/>
  <c r="S17" i="58" s="1"/>
  <c r="R29" i="58"/>
  <c r="S29" i="58" s="1"/>
  <c r="S242" i="58"/>
  <c r="R15" i="58"/>
  <c r="S15" i="58" s="1"/>
  <c r="R27" i="58"/>
  <c r="S27" i="58" s="1"/>
  <c r="R40" i="58"/>
  <c r="S40" i="58" s="1"/>
  <c r="R67" i="58"/>
  <c r="S67" i="58" s="1"/>
  <c r="R73" i="58"/>
  <c r="S73" i="58" s="1"/>
  <c r="R230" i="58"/>
  <c r="S230" i="58" s="1"/>
  <c r="R16" i="58"/>
  <c r="S16" i="58" s="1"/>
  <c r="R28" i="58"/>
  <c r="S28" i="58" s="1"/>
  <c r="R229" i="58"/>
  <c r="S229" i="58" s="1"/>
  <c r="R125" i="58"/>
  <c r="S125" i="58" s="1"/>
  <c r="R22" i="45"/>
  <c r="S22" i="45" s="1"/>
  <c r="R23" i="45"/>
  <c r="S23" i="45" s="1"/>
  <c r="R18" i="45"/>
  <c r="S18" i="45" s="1"/>
  <c r="R11" i="45"/>
  <c r="S11" i="45" s="1"/>
  <c r="S209" i="58" l="1"/>
  <c r="S210" i="58"/>
  <c r="S208" i="58"/>
  <c r="S259" i="58"/>
  <c r="G12" i="32" s="1"/>
  <c r="S153" i="58"/>
  <c r="S115" i="58"/>
  <c r="S207" i="58"/>
  <c r="S50" i="58"/>
  <c r="S48" i="58"/>
  <c r="S92" i="58"/>
  <c r="S178" i="58"/>
  <c r="S90" i="58"/>
  <c r="S187" i="58"/>
  <c r="S52" i="58"/>
  <c r="S88" i="58"/>
  <c r="S180" i="58"/>
  <c r="S155" i="58"/>
  <c r="S6" i="58"/>
  <c r="S8" i="58"/>
  <c r="S117" i="58"/>
  <c r="S245" i="41"/>
  <c r="S243" i="41"/>
  <c r="D33" i="1" s="1"/>
  <c r="S201" i="41"/>
  <c r="S200" i="41"/>
  <c r="S199" i="41"/>
  <c r="E39" i="1"/>
  <c r="S156" i="41"/>
  <c r="S155" i="41"/>
  <c r="S154" i="41"/>
  <c r="S152" i="41"/>
  <c r="E37" i="1" s="1"/>
  <c r="S146" i="41"/>
  <c r="S145" i="41"/>
  <c r="S144" i="41"/>
  <c r="E36" i="1" s="1"/>
  <c r="S143" i="41"/>
  <c r="E10" i="1"/>
  <c r="D10" i="1"/>
  <c r="E31" i="1" l="1"/>
  <c r="E28" i="1"/>
  <c r="D36" i="1"/>
  <c r="E27" i="1"/>
  <c r="F12" i="32" l="1"/>
  <c r="S33" i="34"/>
  <c r="S32" i="34"/>
  <c r="S31" i="35"/>
  <c r="S30" i="35"/>
  <c r="S55" i="35"/>
  <c r="S120" i="41"/>
  <c r="S118" i="41"/>
  <c r="E22" i="1" s="1"/>
  <c r="S116" i="41"/>
  <c r="E35" i="1" s="1"/>
  <c r="K24" i="35"/>
  <c r="N24" i="35"/>
  <c r="K25" i="35"/>
  <c r="N25" i="35"/>
  <c r="S58" i="35"/>
  <c r="R60" i="35"/>
  <c r="S60" i="35" s="1"/>
  <c r="S59" i="35" s="1"/>
  <c r="S18" i="35"/>
  <c r="S27" i="35"/>
  <c r="S21" i="34"/>
  <c r="S17" i="34"/>
  <c r="K14" i="34"/>
  <c r="N14" i="34"/>
  <c r="R14" i="34" s="1"/>
  <c r="S14" i="34" s="1"/>
  <c r="K15" i="34"/>
  <c r="N15" i="34"/>
  <c r="S35" i="34"/>
  <c r="D11" i="1" s="1"/>
  <c r="R37" i="34"/>
  <c r="S37" i="34" s="1"/>
  <c r="S36" i="34" s="1"/>
  <c r="E11" i="1" s="1"/>
  <c r="K9" i="34"/>
  <c r="N9" i="34"/>
  <c r="R9" i="34" s="1"/>
  <c r="S9" i="34" s="1"/>
  <c r="K10" i="34"/>
  <c r="N10" i="34"/>
  <c r="K11" i="34"/>
  <c r="N11" i="34"/>
  <c r="K12" i="34"/>
  <c r="N12" i="34"/>
  <c r="K13" i="34"/>
  <c r="N13" i="34"/>
  <c r="N8" i="34"/>
  <c r="K8" i="34"/>
  <c r="E9" i="1" l="1"/>
  <c r="E7" i="1" s="1"/>
  <c r="R15" i="34"/>
  <c r="S15" i="34" s="1"/>
  <c r="S7" i="34"/>
  <c r="R12" i="34"/>
  <c r="S12" i="34" s="1"/>
  <c r="R24" i="35"/>
  <c r="S24" i="35" s="1"/>
  <c r="R25" i="35"/>
  <c r="S25" i="35" s="1"/>
  <c r="S17" i="35"/>
  <c r="R13" i="34"/>
  <c r="S13" i="34" s="1"/>
  <c r="R10" i="34"/>
  <c r="S10" i="34" s="1"/>
  <c r="R11" i="34"/>
  <c r="S11" i="34" s="1"/>
  <c r="R8" i="34"/>
  <c r="S8" i="34" s="1"/>
  <c r="S6" i="34" s="1"/>
  <c r="D9" i="1" l="1"/>
  <c r="D7" i="1" s="1"/>
  <c r="S52" i="57"/>
  <c r="S46" i="57"/>
  <c r="S16" i="57"/>
  <c r="S15" i="57"/>
  <c r="S12" i="57"/>
  <c r="S5" i="57"/>
  <c r="K42" i="57"/>
  <c r="K43" i="57"/>
  <c r="K44" i="57"/>
  <c r="K45" i="57"/>
  <c r="S47" i="57"/>
  <c r="K48" i="57"/>
  <c r="N48" i="57"/>
  <c r="R48" i="57" s="1"/>
  <c r="S48" i="57" s="1"/>
  <c r="K49" i="57"/>
  <c r="N49" i="57"/>
  <c r="R49" i="57" s="1"/>
  <c r="S49" i="57" s="1"/>
  <c r="K50" i="57"/>
  <c r="N50" i="57"/>
  <c r="K51" i="57"/>
  <c r="N51" i="57"/>
  <c r="S53" i="57"/>
  <c r="R54" i="57"/>
  <c r="S54" i="57" s="1"/>
  <c r="S6" i="57"/>
  <c r="K7" i="57"/>
  <c r="R7" i="57" s="1"/>
  <c r="S7" i="57" s="1"/>
  <c r="K8" i="57"/>
  <c r="R8" i="57"/>
  <c r="S8" i="57" s="1"/>
  <c r="K9" i="57"/>
  <c r="R9" i="57" s="1"/>
  <c r="S9" i="57" s="1"/>
  <c r="K10" i="57"/>
  <c r="R10" i="57" s="1"/>
  <c r="S10" i="57" s="1"/>
  <c r="K11" i="57"/>
  <c r="R11" i="57" s="1"/>
  <c r="S11" i="57" s="1"/>
  <c r="S13" i="57"/>
  <c r="R14" i="57"/>
  <c r="S14" i="57" s="1"/>
  <c r="S93" i="41"/>
  <c r="S53" i="41"/>
  <c r="S49" i="41"/>
  <c r="E16" i="1" s="1"/>
  <c r="S11" i="41"/>
  <c r="S7" i="41"/>
  <c r="E15" i="1" s="1"/>
  <c r="S89" i="41"/>
  <c r="E17" i="1" s="1"/>
  <c r="K7" i="56"/>
  <c r="R7" i="56" s="1"/>
  <c r="S7" i="56" s="1"/>
  <c r="K8" i="56"/>
  <c r="S6" i="56"/>
  <c r="S6" i="55"/>
  <c r="R9" i="55"/>
  <c r="S9" i="55" s="1"/>
  <c r="R10" i="55"/>
  <c r="S10" i="55" s="1"/>
  <c r="K9" i="56"/>
  <c r="R9" i="56" s="1"/>
  <c r="S9" i="56" s="1"/>
  <c r="K10" i="56"/>
  <c r="R10" i="56" s="1"/>
  <c r="S10" i="56" s="1"/>
  <c r="S60" i="56"/>
  <c r="R61" i="56"/>
  <c r="S61" i="56" s="1"/>
  <c r="S59" i="56" s="1"/>
  <c r="R8" i="56"/>
  <c r="S8" i="56" s="1"/>
  <c r="S13" i="56"/>
  <c r="R14" i="56"/>
  <c r="S14" i="56" s="1"/>
  <c r="S12" i="56" s="1"/>
  <c r="K38" i="56"/>
  <c r="K39" i="56"/>
  <c r="K40" i="56"/>
  <c r="K41" i="56"/>
  <c r="K42" i="56"/>
  <c r="K43" i="56"/>
  <c r="K46" i="56"/>
  <c r="K47" i="56"/>
  <c r="K49" i="56"/>
  <c r="K50" i="56"/>
  <c r="K51" i="56"/>
  <c r="K52" i="56"/>
  <c r="K11" i="56"/>
  <c r="R11" i="56" s="1"/>
  <c r="S11" i="56" s="1"/>
  <c r="K18" i="56"/>
  <c r="K19" i="56"/>
  <c r="K20" i="56"/>
  <c r="K21" i="56"/>
  <c r="K22" i="56"/>
  <c r="K23" i="56"/>
  <c r="K24" i="56"/>
  <c r="K25" i="56"/>
  <c r="K26" i="56"/>
  <c r="K27" i="56"/>
  <c r="K28" i="56"/>
  <c r="K29" i="56"/>
  <c r="K32" i="56"/>
  <c r="K33" i="56"/>
  <c r="K34" i="56"/>
  <c r="K35" i="56"/>
  <c r="K36" i="56"/>
  <c r="K37" i="56"/>
  <c r="S54" i="56"/>
  <c r="S22" i="55"/>
  <c r="E14" i="1" l="1"/>
  <c r="R51" i="57"/>
  <c r="S51" i="57" s="1"/>
  <c r="R50" i="57"/>
  <c r="S50" i="57" s="1"/>
  <c r="S5" i="56"/>
  <c r="S12" i="55"/>
  <c r="N40" i="57"/>
  <c r="K40" i="57"/>
  <c r="R40" i="57" s="1"/>
  <c r="S40" i="57" s="1"/>
  <c r="N39" i="57"/>
  <c r="K39" i="57"/>
  <c r="N38" i="57"/>
  <c r="K38" i="57"/>
  <c r="R38" i="57" s="1"/>
  <c r="S38" i="57" s="1"/>
  <c r="N37" i="57"/>
  <c r="K37" i="57"/>
  <c r="N36" i="57"/>
  <c r="K36" i="57"/>
  <c r="N35" i="57"/>
  <c r="K35" i="57"/>
  <c r="N34" i="57"/>
  <c r="K34" i="57"/>
  <c r="R34" i="57" s="1"/>
  <c r="S34" i="57" s="1"/>
  <c r="N33" i="57"/>
  <c r="K33" i="57"/>
  <c r="N32" i="57"/>
  <c r="K32" i="57"/>
  <c r="R32" i="57" s="1"/>
  <c r="S32" i="57" s="1"/>
  <c r="N31" i="57"/>
  <c r="K31" i="57"/>
  <c r="N30" i="57"/>
  <c r="K30" i="57"/>
  <c r="N28" i="57"/>
  <c r="K28" i="57"/>
  <c r="N27" i="57"/>
  <c r="K27" i="57"/>
  <c r="R27" i="57" s="1"/>
  <c r="S27" i="57" s="1"/>
  <c r="N26" i="57"/>
  <c r="K26" i="57"/>
  <c r="N25" i="57"/>
  <c r="K25" i="57"/>
  <c r="R25" i="57" s="1"/>
  <c r="S25" i="57" s="1"/>
  <c r="N24" i="57"/>
  <c r="K24" i="57"/>
  <c r="N23" i="57"/>
  <c r="K23" i="57"/>
  <c r="N22" i="57"/>
  <c r="K22" i="57"/>
  <c r="N21" i="57"/>
  <c r="K21" i="57"/>
  <c r="N20" i="57"/>
  <c r="K20" i="57"/>
  <c r="N19" i="57"/>
  <c r="K19" i="57"/>
  <c r="N18" i="57"/>
  <c r="K18" i="57"/>
  <c r="N58" i="56"/>
  <c r="K58" i="56"/>
  <c r="N57" i="56"/>
  <c r="K57" i="56"/>
  <c r="N56" i="56"/>
  <c r="K56" i="56"/>
  <c r="N55" i="56"/>
  <c r="K55" i="56"/>
  <c r="N37" i="56"/>
  <c r="R37" i="56" s="1"/>
  <c r="S37" i="56" s="1"/>
  <c r="N36" i="56"/>
  <c r="R36" i="56" s="1"/>
  <c r="S36" i="56" s="1"/>
  <c r="N35" i="56"/>
  <c r="R35" i="56" s="1"/>
  <c r="S35" i="56" s="1"/>
  <c r="N34" i="56"/>
  <c r="R34" i="56" s="1"/>
  <c r="S34" i="56" s="1"/>
  <c r="N33" i="56"/>
  <c r="N32" i="56"/>
  <c r="N29" i="56"/>
  <c r="N28" i="56"/>
  <c r="R28" i="56" s="1"/>
  <c r="S28" i="56" s="1"/>
  <c r="N27" i="56"/>
  <c r="R27" i="56" s="1"/>
  <c r="S27" i="56" s="1"/>
  <c r="N26" i="56"/>
  <c r="N25" i="56"/>
  <c r="N24" i="56"/>
  <c r="R24" i="56" s="1"/>
  <c r="S24" i="56" s="1"/>
  <c r="N23" i="56"/>
  <c r="R23" i="56" s="1"/>
  <c r="S23" i="56" s="1"/>
  <c r="N22" i="56"/>
  <c r="R22" i="56" s="1"/>
  <c r="S22" i="56" s="1"/>
  <c r="N21" i="56"/>
  <c r="N20" i="56"/>
  <c r="N19" i="56"/>
  <c r="N18" i="56"/>
  <c r="R7" i="55"/>
  <c r="S7" i="55" s="1"/>
  <c r="S5" i="55" s="1"/>
  <c r="R20" i="55"/>
  <c r="S20" i="55" s="1"/>
  <c r="R19" i="55"/>
  <c r="S19" i="55" s="1"/>
  <c r="R18" i="55"/>
  <c r="S18" i="55" s="1"/>
  <c r="S15" i="55" s="1"/>
  <c r="R26" i="55"/>
  <c r="S26" i="55" s="1"/>
  <c r="R23" i="55"/>
  <c r="S23" i="55" s="1"/>
  <c r="S21" i="55" s="1"/>
  <c r="R17" i="55"/>
  <c r="S17" i="55" s="1"/>
  <c r="R16" i="55"/>
  <c r="S16" i="55" s="1"/>
  <c r="S14" i="55" s="1"/>
  <c r="R13" i="55"/>
  <c r="S13" i="55" s="1"/>
  <c r="S11" i="55" s="1"/>
  <c r="R8" i="55"/>
  <c r="S8" i="55" s="1"/>
  <c r="K91" i="43"/>
  <c r="N91" i="43"/>
  <c r="K93" i="43"/>
  <c r="N93" i="43"/>
  <c r="K95" i="43"/>
  <c r="N95" i="43"/>
  <c r="K97" i="43"/>
  <c r="N97" i="43"/>
  <c r="K100" i="43"/>
  <c r="N100" i="43"/>
  <c r="K102" i="43"/>
  <c r="N102" i="43"/>
  <c r="R97" i="43" l="1"/>
  <c r="S97" i="43" s="1"/>
  <c r="R102" i="43"/>
  <c r="S102" i="43" s="1"/>
  <c r="R93" i="43"/>
  <c r="S93" i="43" s="1"/>
  <c r="S24" i="55"/>
  <c r="S25" i="55"/>
  <c r="R95" i="43"/>
  <c r="S95" i="43" s="1"/>
  <c r="R100" i="43"/>
  <c r="S100" i="43" s="1"/>
  <c r="R91" i="43"/>
  <c r="S91" i="43" s="1"/>
  <c r="S88" i="43" s="1"/>
  <c r="R18" i="57"/>
  <c r="S18" i="57" s="1"/>
  <c r="R39" i="57"/>
  <c r="S39" i="57" s="1"/>
  <c r="R37" i="57"/>
  <c r="S37" i="57" s="1"/>
  <c r="R22" i="57"/>
  <c r="R31" i="57"/>
  <c r="S31" i="57" s="1"/>
  <c r="R30" i="57"/>
  <c r="S30" i="57" s="1"/>
  <c r="R36" i="57"/>
  <c r="S36" i="57" s="1"/>
  <c r="R24" i="57"/>
  <c r="S24" i="57" s="1"/>
  <c r="R26" i="57"/>
  <c r="S26" i="57" s="1"/>
  <c r="R33" i="57"/>
  <c r="S33" i="57" s="1"/>
  <c r="R28" i="57"/>
  <c r="S28" i="57" s="1"/>
  <c r="R35" i="57"/>
  <c r="S35" i="57" s="1"/>
  <c r="R23" i="57"/>
  <c r="S23" i="57" s="1"/>
  <c r="R19" i="57"/>
  <c r="S19" i="57" s="1"/>
  <c r="R20" i="57"/>
  <c r="S20" i="57" s="1"/>
  <c r="R21" i="57"/>
  <c r="S21" i="57" s="1"/>
  <c r="R58" i="56"/>
  <c r="S58" i="56" s="1"/>
  <c r="R57" i="56"/>
  <c r="S57" i="56" s="1"/>
  <c r="R19" i="56"/>
  <c r="S19" i="56" s="1"/>
  <c r="R56" i="56"/>
  <c r="S56" i="56" s="1"/>
  <c r="R26" i="56"/>
  <c r="S26" i="56" s="1"/>
  <c r="R33" i="56"/>
  <c r="S33" i="56" s="1"/>
  <c r="R20" i="56"/>
  <c r="S20" i="56" s="1"/>
  <c r="R25" i="56"/>
  <c r="S25" i="56" s="1"/>
  <c r="R32" i="56"/>
  <c r="S32" i="56" s="1"/>
  <c r="R55" i="56"/>
  <c r="S55" i="56" s="1"/>
  <c r="S53" i="56" s="1"/>
  <c r="R21" i="56"/>
  <c r="S21" i="56" s="1"/>
  <c r="R18" i="56"/>
  <c r="S18" i="56" s="1"/>
  <c r="R29" i="56"/>
  <c r="S29" i="56" s="1"/>
  <c r="S22" i="57"/>
  <c r="S16" i="56"/>
  <c r="R11" i="43"/>
  <c r="S11" i="43" s="1"/>
  <c r="S6" i="43" s="1"/>
  <c r="S15" i="56" l="1"/>
  <c r="V188" i="20" l="1"/>
  <c r="V187" i="20"/>
  <c r="V186" i="20"/>
  <c r="V185" i="20"/>
  <c r="S51" i="41"/>
  <c r="E20" i="1" s="1"/>
  <c r="S9" i="41"/>
  <c r="E19" i="1" s="1"/>
  <c r="S9" i="51" l="1"/>
  <c r="S10" i="51"/>
  <c r="S11" i="51"/>
  <c r="S12" i="51"/>
  <c r="S13" i="51"/>
  <c r="S14" i="51"/>
  <c r="S15" i="51"/>
  <c r="S16" i="51"/>
  <c r="S18" i="51"/>
  <c r="S19" i="51"/>
  <c r="S20" i="51"/>
  <c r="S21" i="51"/>
  <c r="S22" i="51"/>
  <c r="S23" i="51"/>
  <c r="S24" i="51"/>
  <c r="S25" i="51"/>
  <c r="S26" i="51"/>
  <c r="S27" i="51"/>
  <c r="S28" i="51"/>
  <c r="S29" i="51"/>
  <c r="S30" i="51"/>
  <c r="S31" i="51"/>
  <c r="S32" i="51"/>
  <c r="S36" i="51"/>
  <c r="S37" i="51"/>
  <c r="S38" i="51"/>
  <c r="S39" i="51"/>
  <c r="S41" i="51"/>
  <c r="S42" i="51"/>
  <c r="S43" i="51"/>
  <c r="S44" i="51"/>
  <c r="S45" i="51"/>
  <c r="S47" i="51"/>
  <c r="S48" i="51"/>
  <c r="S49" i="51"/>
  <c r="S50" i="51"/>
  <c r="S51" i="51"/>
  <c r="S53" i="51"/>
  <c r="S55" i="51"/>
  <c r="S56" i="51"/>
  <c r="S58" i="51"/>
  <c r="S59" i="51"/>
  <c r="S60" i="51"/>
  <c r="S62" i="51"/>
  <c r="S63" i="51"/>
  <c r="S64" i="51"/>
  <c r="S65" i="51"/>
  <c r="S67" i="51"/>
  <c r="S68" i="51"/>
  <c r="S69" i="51"/>
  <c r="S70" i="51"/>
  <c r="S71" i="51"/>
  <c r="S73" i="51"/>
  <c r="S74" i="51"/>
  <c r="S75" i="51"/>
  <c r="S76" i="51"/>
  <c r="S78" i="51"/>
  <c r="S79" i="51"/>
  <c r="S80" i="51"/>
  <c r="S85" i="51"/>
  <c r="S86" i="51"/>
  <c r="S87" i="51"/>
  <c r="S88" i="51"/>
  <c r="S90" i="51"/>
  <c r="S92" i="51"/>
  <c r="S93" i="51"/>
  <c r="S95" i="51"/>
  <c r="S96" i="51"/>
  <c r="S98" i="51"/>
  <c r="S101" i="51"/>
  <c r="S104" i="51"/>
  <c r="S106" i="51"/>
  <c r="S108" i="51"/>
  <c r="S110" i="51"/>
  <c r="S115" i="51"/>
  <c r="S111" i="51" s="1"/>
  <c r="D61" i="1" s="1"/>
  <c r="S116" i="51"/>
  <c r="S117" i="51"/>
  <c r="S119" i="51"/>
  <c r="S120" i="51"/>
  <c r="S122" i="51"/>
  <c r="S123" i="51"/>
  <c r="S124" i="51"/>
  <c r="S126" i="51"/>
  <c r="S131" i="51"/>
  <c r="S132" i="51"/>
  <c r="S133" i="51"/>
  <c r="S134" i="51"/>
  <c r="S135" i="51"/>
  <c r="S136" i="51"/>
  <c r="S138" i="51"/>
  <c r="S140" i="51"/>
  <c r="S142" i="51"/>
  <c r="S144" i="51"/>
  <c r="S146" i="51"/>
  <c r="S148" i="51"/>
  <c r="S149" i="51"/>
  <c r="S150" i="51"/>
  <c r="S152" i="51"/>
  <c r="S153" i="51"/>
  <c r="S155" i="51"/>
  <c r="S156" i="51"/>
  <c r="S157" i="51"/>
  <c r="S158" i="51"/>
  <c r="S161" i="51"/>
  <c r="S162" i="51"/>
  <c r="S164" i="51"/>
  <c r="S165" i="51"/>
  <c r="S166" i="51"/>
  <c r="S167" i="51"/>
  <c r="S169" i="51"/>
  <c r="S170" i="51"/>
  <c r="S172" i="51"/>
  <c r="S173" i="51"/>
  <c r="S174" i="51"/>
  <c r="S175" i="51"/>
  <c r="S176" i="51"/>
  <c r="S177" i="51"/>
  <c r="S178" i="51"/>
  <c r="S171" i="51" s="1"/>
  <c r="S179" i="51"/>
  <c r="S180" i="51"/>
  <c r="S181" i="51"/>
  <c r="S182" i="51"/>
  <c r="S183" i="51"/>
  <c r="S184" i="51"/>
  <c r="S185" i="51"/>
  <c r="S186" i="51"/>
  <c r="S188" i="51"/>
  <c r="S189" i="51"/>
  <c r="S190" i="51"/>
  <c r="S191" i="51"/>
  <c r="S192" i="51"/>
  <c r="S193" i="51"/>
  <c r="S195" i="51"/>
  <c r="E63" i="1" s="1"/>
  <c r="S198" i="51"/>
  <c r="S199" i="51"/>
  <c r="S200" i="51"/>
  <c r="S201" i="51"/>
  <c r="S202" i="51"/>
  <c r="S203" i="51"/>
  <c r="S204" i="51"/>
  <c r="S205" i="51"/>
  <c r="S206" i="51"/>
  <c r="S207" i="51"/>
  <c r="S208" i="51"/>
  <c r="S209" i="51"/>
  <c r="S210" i="51"/>
  <c r="S211" i="51"/>
  <c r="S212" i="51"/>
  <c r="S213" i="51"/>
  <c r="S214" i="51"/>
  <c r="S215" i="51"/>
  <c r="S216" i="51"/>
  <c r="S217" i="51"/>
  <c r="S218" i="51"/>
  <c r="S220" i="51"/>
  <c r="S221" i="51"/>
  <c r="S222" i="51"/>
  <c r="S223" i="51"/>
  <c r="S224" i="51"/>
  <c r="S225" i="51"/>
  <c r="S226" i="51"/>
  <c r="S227" i="51"/>
  <c r="S228" i="51"/>
  <c r="S229" i="51"/>
  <c r="S230" i="51"/>
  <c r="S231" i="51"/>
  <c r="S232" i="51"/>
  <c r="S233" i="51"/>
  <c r="S234" i="51"/>
  <c r="S235" i="51"/>
  <c r="S236" i="51"/>
  <c r="S237" i="51"/>
  <c r="S238" i="51"/>
  <c r="S239" i="51"/>
  <c r="S240" i="51"/>
  <c r="S242" i="51"/>
  <c r="S243" i="51"/>
  <c r="S244" i="51"/>
  <c r="S245" i="51"/>
  <c r="S246" i="51"/>
  <c r="S247" i="51"/>
  <c r="S248" i="51"/>
  <c r="S249" i="51"/>
  <c r="S250" i="51"/>
  <c r="S251" i="51"/>
  <c r="S252" i="51"/>
  <c r="S253" i="51"/>
  <c r="S255" i="51"/>
  <c r="S256" i="51"/>
  <c r="S257" i="51"/>
  <c r="S258" i="51"/>
  <c r="S259" i="51"/>
  <c r="S260" i="51"/>
  <c r="S261" i="51"/>
  <c r="S262" i="51"/>
  <c r="S263" i="51"/>
  <c r="S264" i="51"/>
  <c r="S265" i="51"/>
  <c r="S266" i="51"/>
  <c r="S267" i="51"/>
  <c r="S187" i="51" l="1"/>
  <c r="S194" i="51"/>
  <c r="D63" i="1" s="1"/>
  <c r="S33" i="51"/>
  <c r="D59" i="1" s="1"/>
  <c r="S112" i="51"/>
  <c r="E61" i="1" s="1"/>
  <c r="S81" i="51"/>
  <c r="D60" i="1" s="1"/>
  <c r="S128" i="51"/>
  <c r="E62" i="1" s="1"/>
  <c r="S127" i="51"/>
  <c r="D62" i="1" s="1"/>
  <c r="S82" i="51"/>
  <c r="E60" i="1" s="1"/>
  <c r="S34" i="51"/>
  <c r="E59" i="1" s="1"/>
  <c r="S7" i="51"/>
  <c r="E58" i="1" s="1"/>
  <c r="S6" i="51"/>
  <c r="D58" i="1" s="1"/>
  <c r="V192" i="20" l="1"/>
  <c r="E42" i="1" s="1"/>
  <c r="V183" i="20" l="1"/>
  <c r="V182" i="20"/>
  <c r="V181" i="20"/>
  <c r="V180" i="20"/>
  <c r="V179" i="20"/>
  <c r="V177" i="20"/>
  <c r="V176" i="20"/>
  <c r="V175" i="20"/>
  <c r="V174" i="20"/>
  <c r="V173" i="20"/>
  <c r="V171" i="20"/>
  <c r="V170" i="20"/>
  <c r="V169" i="20"/>
  <c r="V168" i="20"/>
  <c r="V167" i="20"/>
  <c r="V166" i="20"/>
  <c r="V165" i="20"/>
  <c r="V164" i="20"/>
  <c r="V163" i="20"/>
  <c r="V162" i="20"/>
  <c r="V161" i="20"/>
  <c r="V160" i="20"/>
  <c r="V159" i="20"/>
  <c r="V158" i="20"/>
  <c r="V156" i="20"/>
  <c r="V155" i="20"/>
  <c r="V154" i="20"/>
  <c r="V153" i="20"/>
  <c r="V152" i="20"/>
  <c r="V151" i="20"/>
  <c r="V149" i="20"/>
  <c r="V148" i="20"/>
  <c r="V147" i="20"/>
  <c r="V146" i="20"/>
  <c r="V145" i="20"/>
  <c r="V144" i="20"/>
  <c r="V143" i="20"/>
  <c r="V142" i="20"/>
  <c r="V141" i="20"/>
  <c r="V140" i="20"/>
  <c r="V139" i="20"/>
  <c r="V138" i="20"/>
  <c r="V137" i="20"/>
  <c r="V136" i="20"/>
  <c r="V135" i="20"/>
  <c r="V134" i="20"/>
  <c r="S12" i="50"/>
  <c r="S11" i="50"/>
  <c r="S10" i="50"/>
  <c r="S9" i="50"/>
  <c r="S6" i="50" l="1"/>
  <c r="S7" i="50"/>
  <c r="J75" i="21"/>
  <c r="J74" i="21"/>
  <c r="J73" i="21"/>
  <c r="J72" i="21"/>
  <c r="J71" i="21"/>
  <c r="J70" i="21"/>
  <c r="J69" i="21"/>
  <c r="J68" i="21"/>
  <c r="J67" i="21"/>
  <c r="J66" i="21"/>
  <c r="J65" i="21"/>
  <c r="J64" i="21"/>
  <c r="J63" i="21"/>
  <c r="J62" i="21"/>
  <c r="J61" i="21"/>
  <c r="J60" i="21"/>
  <c r="J59" i="21"/>
  <c r="J58" i="21"/>
  <c r="J57" i="21"/>
  <c r="J56" i="21"/>
  <c r="J55" i="21"/>
  <c r="J54" i="21"/>
  <c r="J53" i="21"/>
  <c r="J52" i="21"/>
  <c r="J51" i="21"/>
  <c r="J50" i="21"/>
  <c r="J49" i="21"/>
  <c r="J48" i="21"/>
  <c r="J47" i="21"/>
  <c r="J46" i="21"/>
  <c r="J45" i="21"/>
  <c r="J44" i="21"/>
  <c r="J43" i="21"/>
  <c r="J42" i="21"/>
  <c r="J41" i="21"/>
  <c r="J40" i="21"/>
  <c r="J39" i="21"/>
  <c r="J38" i="21"/>
  <c r="J37" i="21"/>
  <c r="J36" i="21"/>
  <c r="J35" i="21"/>
  <c r="J34" i="21"/>
  <c r="J33" i="21"/>
  <c r="J32" i="21"/>
  <c r="J31" i="21"/>
  <c r="J30" i="21"/>
  <c r="J29" i="21"/>
  <c r="J28" i="21"/>
  <c r="J27" i="21"/>
  <c r="J26" i="21"/>
  <c r="J25" i="21"/>
  <c r="J24" i="21"/>
  <c r="J23" i="21"/>
  <c r="J22" i="21"/>
  <c r="J21" i="21"/>
  <c r="J20" i="21"/>
  <c r="J19" i="21"/>
  <c r="J17" i="21"/>
  <c r="J16" i="21"/>
  <c r="J15" i="21"/>
  <c r="J14" i="21"/>
  <c r="J13" i="21"/>
  <c r="J12" i="21"/>
  <c r="J11" i="21"/>
  <c r="J10" i="21"/>
  <c r="J9" i="21"/>
  <c r="J236" i="9"/>
  <c r="J235" i="9"/>
  <c r="J234" i="9"/>
  <c r="J233" i="9"/>
  <c r="J232" i="9"/>
  <c r="J231" i="9"/>
  <c r="J230" i="9"/>
  <c r="J229" i="9"/>
  <c r="J228" i="9"/>
  <c r="J227" i="9"/>
  <c r="J226" i="9"/>
  <c r="J225" i="9"/>
  <c r="J224" i="9"/>
  <c r="J222" i="9"/>
  <c r="J221" i="9"/>
  <c r="J220" i="9"/>
  <c r="J219" i="9"/>
  <c r="J218" i="9"/>
  <c r="J217" i="9"/>
  <c r="J216" i="9"/>
  <c r="J215" i="9"/>
  <c r="J214" i="9"/>
  <c r="J213" i="9"/>
  <c r="J212" i="9"/>
  <c r="J211" i="9"/>
  <c r="J209" i="9"/>
  <c r="J208" i="9"/>
  <c r="J207" i="9"/>
  <c r="J206" i="9"/>
  <c r="J205" i="9"/>
  <c r="J204" i="9"/>
  <c r="J203" i="9"/>
  <c r="J202" i="9"/>
  <c r="J201" i="9"/>
  <c r="J200" i="9"/>
  <c r="J199" i="9"/>
  <c r="J198" i="9"/>
  <c r="J197" i="9"/>
  <c r="J196" i="9"/>
  <c r="J195" i="9"/>
  <c r="J194" i="9"/>
  <c r="J193" i="9"/>
  <c r="J192" i="9"/>
  <c r="J191" i="9"/>
  <c r="J190" i="9"/>
  <c r="J189" i="9"/>
  <c r="J187" i="9"/>
  <c r="J186" i="9"/>
  <c r="J185" i="9"/>
  <c r="J184" i="9"/>
  <c r="J183" i="9"/>
  <c r="J182" i="9"/>
  <c r="J181" i="9"/>
  <c r="J180" i="9"/>
  <c r="J179" i="9"/>
  <c r="J178" i="9"/>
  <c r="J177" i="9"/>
  <c r="J176" i="9"/>
  <c r="J175" i="9"/>
  <c r="J174" i="9"/>
  <c r="J173" i="9"/>
  <c r="J172" i="9"/>
  <c r="J171" i="9"/>
  <c r="J170" i="9"/>
  <c r="J169" i="9"/>
  <c r="J168" i="9"/>
  <c r="J167" i="9"/>
  <c r="J162" i="9"/>
  <c r="J160" i="9"/>
  <c r="J159" i="9"/>
  <c r="J158" i="9"/>
  <c r="J157" i="9"/>
  <c r="J155" i="9"/>
  <c r="J154" i="9"/>
  <c r="J151" i="9"/>
  <c r="J150" i="9"/>
  <c r="J149" i="9"/>
  <c r="J148" i="9"/>
  <c r="J146" i="9"/>
  <c r="J145" i="9"/>
  <c r="J143" i="9"/>
  <c r="J142" i="9"/>
  <c r="J141" i="9"/>
  <c r="J139" i="9"/>
  <c r="J137" i="9"/>
  <c r="J135" i="9"/>
  <c r="J133" i="9"/>
  <c r="J131" i="9"/>
  <c r="J129" i="9"/>
  <c r="J128" i="9"/>
  <c r="J127" i="9"/>
  <c r="J126" i="9"/>
  <c r="J125" i="9"/>
  <c r="J124" i="9"/>
  <c r="J121" i="9"/>
  <c r="J119" i="9"/>
  <c r="J117" i="9"/>
  <c r="J115" i="9"/>
  <c r="J112" i="9"/>
  <c r="J109" i="9"/>
  <c r="J107" i="9"/>
  <c r="J106" i="9"/>
  <c r="J105" i="9"/>
  <c r="J103" i="9"/>
  <c r="J102" i="9"/>
  <c r="J100" i="9"/>
  <c r="J99" i="9"/>
  <c r="J98" i="9"/>
  <c r="J95" i="9"/>
  <c r="J93" i="9"/>
  <c r="J92" i="9"/>
  <c r="J90" i="9"/>
  <c r="J89" i="9"/>
  <c r="J87" i="9"/>
  <c r="J85" i="9"/>
  <c r="J84" i="9"/>
  <c r="J83" i="9"/>
  <c r="J82" i="9"/>
  <c r="J79" i="9"/>
  <c r="J78" i="9"/>
  <c r="J77" i="9"/>
  <c r="J75" i="9"/>
  <c r="J74" i="9"/>
  <c r="J73" i="9"/>
  <c r="J72" i="9"/>
  <c r="J70" i="9"/>
  <c r="J69" i="9"/>
  <c r="J68" i="9"/>
  <c r="J67" i="9"/>
  <c r="J66" i="9"/>
  <c r="J64" i="9"/>
  <c r="J63" i="9"/>
  <c r="J62" i="9"/>
  <c r="J61" i="9"/>
  <c r="J59" i="9"/>
  <c r="J58" i="9"/>
  <c r="J57" i="9"/>
  <c r="J55" i="9"/>
  <c r="J54" i="9"/>
  <c r="J52" i="9"/>
  <c r="J50" i="9"/>
  <c r="J49" i="9"/>
  <c r="J48" i="9"/>
  <c r="J47" i="9"/>
  <c r="J46" i="9"/>
  <c r="J44" i="9"/>
  <c r="J43" i="9"/>
  <c r="J42" i="9"/>
  <c r="J41" i="9"/>
  <c r="J40" i="9"/>
  <c r="J38" i="9"/>
  <c r="J37" i="9"/>
  <c r="J5" i="9" s="1"/>
  <c r="J36" i="9"/>
  <c r="J35" i="9"/>
  <c r="J32" i="9"/>
  <c r="J31" i="9"/>
  <c r="J30" i="9"/>
  <c r="J29" i="9"/>
  <c r="J28" i="9"/>
  <c r="J27" i="9"/>
  <c r="J26" i="9"/>
  <c r="J25" i="9"/>
  <c r="J24" i="9"/>
  <c r="J23" i="9"/>
  <c r="J22" i="9"/>
  <c r="J21" i="9"/>
  <c r="J20" i="9"/>
  <c r="J19" i="9"/>
  <c r="J18" i="9"/>
  <c r="J16" i="9"/>
  <c r="J15" i="9"/>
  <c r="J14" i="9"/>
  <c r="J13" i="9"/>
  <c r="J12" i="9"/>
  <c r="J11" i="9"/>
  <c r="J10" i="9"/>
  <c r="J9" i="9"/>
  <c r="J6" i="9"/>
  <c r="N31" i="34"/>
  <c r="K31" i="34"/>
  <c r="N30" i="34"/>
  <c r="K30" i="34"/>
  <c r="N29" i="34"/>
  <c r="K29" i="34"/>
  <c r="N28" i="34"/>
  <c r="K28" i="34"/>
  <c r="N27" i="34"/>
  <c r="K27" i="34"/>
  <c r="N26" i="34"/>
  <c r="K26" i="34"/>
  <c r="N25" i="34"/>
  <c r="K25" i="34"/>
  <c r="N24" i="34"/>
  <c r="K24" i="34"/>
  <c r="N23" i="34"/>
  <c r="K23" i="34"/>
  <c r="N18" i="34"/>
  <c r="N19" i="34"/>
  <c r="K18" i="34"/>
  <c r="K19" i="34"/>
  <c r="S7" i="48"/>
  <c r="S6" i="48"/>
  <c r="N53" i="35"/>
  <c r="N52" i="35"/>
  <c r="N51" i="35"/>
  <c r="N50" i="35"/>
  <c r="N49" i="35"/>
  <c r="N48" i="35"/>
  <c r="N57" i="35"/>
  <c r="N56" i="35"/>
  <c r="N28" i="35"/>
  <c r="N29" i="35"/>
  <c r="N32" i="35"/>
  <c r="N33" i="35"/>
  <c r="N34" i="35"/>
  <c r="N35" i="35"/>
  <c r="N36" i="35"/>
  <c r="N37" i="35"/>
  <c r="N38" i="35"/>
  <c r="N39" i="35"/>
  <c r="N40" i="35"/>
  <c r="N41" i="35"/>
  <c r="N42" i="35"/>
  <c r="N43" i="35"/>
  <c r="N44" i="35"/>
  <c r="N45" i="35"/>
  <c r="N46" i="35"/>
  <c r="K49" i="35"/>
  <c r="K50" i="35"/>
  <c r="K51" i="35"/>
  <c r="K52" i="35"/>
  <c r="K53" i="35"/>
  <c r="K48" i="35"/>
  <c r="K56" i="35"/>
  <c r="K57" i="35"/>
  <c r="K28" i="35"/>
  <c r="K29" i="35"/>
  <c r="K32" i="35"/>
  <c r="K33" i="35"/>
  <c r="K34" i="35"/>
  <c r="K35" i="35"/>
  <c r="K36" i="35"/>
  <c r="K37" i="35"/>
  <c r="K38" i="35"/>
  <c r="K39" i="35"/>
  <c r="K40" i="35"/>
  <c r="K41" i="35"/>
  <c r="K42" i="35"/>
  <c r="K43" i="35"/>
  <c r="K44" i="35"/>
  <c r="K45" i="35"/>
  <c r="K46" i="35"/>
  <c r="N9" i="25"/>
  <c r="K9" i="25"/>
  <c r="E69" i="1" l="1"/>
  <c r="G14" i="32"/>
  <c r="D69" i="1"/>
  <c r="F14" i="32"/>
  <c r="R9" i="25"/>
  <c r="S9" i="25" s="1"/>
  <c r="R35" i="35"/>
  <c r="R57" i="35"/>
  <c r="R41" i="35"/>
  <c r="R56" i="35"/>
  <c r="R49" i="35"/>
  <c r="R50" i="35"/>
  <c r="R48" i="35"/>
  <c r="R52" i="35"/>
  <c r="R46" i="35"/>
  <c r="R38" i="35"/>
  <c r="R37" i="35"/>
  <c r="R36" i="35"/>
  <c r="R19" i="34"/>
  <c r="S19" i="34" s="1"/>
  <c r="R18" i="34"/>
  <c r="S18" i="34" s="1"/>
  <c r="S16" i="34" s="1"/>
  <c r="R24" i="34"/>
  <c r="S24" i="34" s="1"/>
  <c r="R25" i="34"/>
  <c r="S25" i="34" s="1"/>
  <c r="R27" i="34"/>
  <c r="S27" i="34" s="1"/>
  <c r="R30" i="34"/>
  <c r="S30" i="34" s="1"/>
  <c r="R31" i="34"/>
  <c r="S31" i="34" s="1"/>
  <c r="R45" i="35"/>
  <c r="R34" i="35"/>
  <c r="R33" i="35"/>
  <c r="R43" i="35"/>
  <c r="R32" i="35"/>
  <c r="R44" i="35"/>
  <c r="R51" i="35"/>
  <c r="R29" i="35"/>
  <c r="R53" i="35"/>
  <c r="R39" i="35"/>
  <c r="R42" i="35"/>
  <c r="R28" i="35"/>
  <c r="R40" i="35"/>
  <c r="R23" i="34"/>
  <c r="S23" i="34" s="1"/>
  <c r="S20" i="34" s="1"/>
  <c r="R29" i="34"/>
  <c r="S29" i="34" s="1"/>
  <c r="R28" i="34"/>
  <c r="S28" i="34" s="1"/>
  <c r="R26" i="34"/>
  <c r="S26" i="34" s="1"/>
  <c r="S30" i="43"/>
  <c r="S14" i="45"/>
  <c r="S87" i="43"/>
  <c r="S86" i="43"/>
  <c r="S85" i="43"/>
  <c r="S84" i="43"/>
  <c r="S83" i="43"/>
  <c r="S82" i="43"/>
  <c r="S81" i="43"/>
  <c r="S76" i="43"/>
  <c r="S78" i="43"/>
  <c r="S75" i="43" s="1"/>
  <c r="S66" i="43"/>
  <c r="S65" i="43"/>
  <c r="S64" i="43"/>
  <c r="S63" i="43"/>
  <c r="S58" i="43" s="1"/>
  <c r="S53" i="43"/>
  <c r="S51" i="43"/>
  <c r="S49" i="43"/>
  <c r="S47" i="43"/>
  <c r="S43" i="43"/>
  <c r="S37" i="43" s="1"/>
  <c r="S6" i="45" l="1"/>
  <c r="S7" i="45"/>
  <c r="S27" i="47" l="1"/>
  <c r="S30" i="47"/>
  <c r="S29" i="47"/>
  <c r="S28" i="47"/>
  <c r="S24" i="47"/>
  <c r="S23" i="47"/>
  <c r="S20" i="47"/>
  <c r="S17" i="47"/>
  <c r="S14" i="47"/>
  <c r="S11" i="47"/>
  <c r="S8" i="47"/>
  <c r="S22" i="46"/>
  <c r="S21" i="46"/>
  <c r="S18" i="46"/>
  <c r="S17" i="46"/>
  <c r="S14" i="46"/>
  <c r="S15" i="45"/>
  <c r="S28" i="43"/>
  <c r="S27" i="43"/>
  <c r="S26" i="43"/>
  <c r="S19" i="43"/>
  <c r="S16" i="43"/>
  <c r="S15" i="43"/>
  <c r="S14" i="43"/>
  <c r="S13" i="43" s="1"/>
  <c r="S13" i="49" l="1"/>
  <c r="S12" i="49"/>
  <c r="S11" i="49"/>
  <c r="S10" i="49"/>
  <c r="S9" i="49"/>
  <c r="E70" i="1"/>
  <c r="S6" i="49" l="1"/>
  <c r="F16" i="32" s="1"/>
  <c r="B66" i="1"/>
  <c r="J164" i="9"/>
  <c r="B67" i="1"/>
  <c r="E67" i="1"/>
  <c r="D67" i="1"/>
  <c r="S25" i="47"/>
  <c r="S26" i="47"/>
  <c r="S21" i="47"/>
  <c r="S22" i="47"/>
  <c r="S19" i="47"/>
  <c r="S18" i="47"/>
  <c r="S16" i="47"/>
  <c r="S15" i="47"/>
  <c r="S12" i="47"/>
  <c r="S13" i="47"/>
  <c r="S9" i="47"/>
  <c r="S10" i="47"/>
  <c r="S6" i="47"/>
  <c r="S7" i="47"/>
  <c r="S20" i="46"/>
  <c r="S19" i="46"/>
  <c r="S15" i="46"/>
  <c r="S16" i="46"/>
  <c r="S11" i="46"/>
  <c r="S8" i="46"/>
  <c r="S9" i="46"/>
  <c r="S6" i="46"/>
  <c r="D64" i="1" s="1"/>
  <c r="S19" i="45"/>
  <c r="D53" i="1" s="1"/>
  <c r="D70" i="1" l="1"/>
  <c r="S24" i="46"/>
  <c r="F15" i="32" s="1"/>
  <c r="D65" i="1"/>
  <c r="S12" i="46"/>
  <c r="S25" i="46" s="1"/>
  <c r="S20" i="45"/>
  <c r="E53" i="1" s="1"/>
  <c r="S32" i="47"/>
  <c r="S31" i="47"/>
  <c r="E65" i="1" l="1"/>
  <c r="G15" i="32"/>
  <c r="K23" i="7"/>
  <c r="K22" i="7"/>
  <c r="K21" i="7"/>
  <c r="K20" i="7"/>
  <c r="K19" i="7"/>
  <c r="K18" i="7"/>
  <c r="K17" i="7"/>
  <c r="K16" i="7"/>
  <c r="K15" i="7"/>
  <c r="K14" i="7"/>
  <c r="K13" i="7"/>
  <c r="K12" i="7"/>
  <c r="E47" i="1" l="1"/>
  <c r="D47" i="1"/>
  <c r="S24" i="43"/>
  <c r="S25" i="43"/>
  <c r="E54" i="1" l="1"/>
  <c r="S31" i="43"/>
  <c r="S23" i="43"/>
  <c r="E57" i="1" s="1"/>
  <c r="S22" i="43"/>
  <c r="S29" i="43"/>
  <c r="S20" i="43"/>
  <c r="S21" i="43"/>
  <c r="S18" i="43" l="1"/>
  <c r="S107" i="43" s="1"/>
  <c r="G8" i="32" s="1"/>
  <c r="D57" i="1"/>
  <c r="S17" i="43"/>
  <c r="E38" i="1"/>
  <c r="E34" i="1" s="1"/>
  <c r="D38" i="1"/>
  <c r="C8" i="28"/>
  <c r="N11" i="25"/>
  <c r="K11" i="25"/>
  <c r="R11" i="25" s="1"/>
  <c r="S106" i="43" l="1"/>
  <c r="F8" i="32" s="1"/>
  <c r="S11" i="25"/>
  <c r="E25" i="1"/>
  <c r="D25" i="1"/>
  <c r="D27" i="1" l="1"/>
  <c r="S92" i="41"/>
  <c r="S119" i="41" l="1"/>
  <c r="E250" i="36"/>
  <c r="E249" i="36"/>
  <c r="E248" i="36"/>
  <c r="E247" i="36"/>
  <c r="E246" i="36"/>
  <c r="E245" i="36"/>
  <c r="E244" i="36"/>
  <c r="E243" i="36"/>
  <c r="E242" i="36"/>
  <c r="E241" i="36"/>
  <c r="E240" i="36"/>
  <c r="E239" i="36"/>
  <c r="E238" i="36"/>
  <c r="E237" i="36"/>
  <c r="E236" i="36"/>
  <c r="E235" i="36"/>
  <c r="E234" i="36"/>
  <c r="E233" i="36"/>
  <c r="E247" i="37"/>
  <c r="E246" i="37"/>
  <c r="E245" i="37"/>
  <c r="E244" i="37"/>
  <c r="E243" i="37"/>
  <c r="E242" i="37"/>
  <c r="E241" i="37"/>
  <c r="E240" i="37"/>
  <c r="E239" i="37"/>
  <c r="E238" i="37"/>
  <c r="E237" i="37"/>
  <c r="E236" i="37"/>
  <c r="E235" i="37"/>
  <c r="E234" i="37"/>
  <c r="E233" i="37"/>
  <c r="E232" i="37"/>
  <c r="E231" i="37"/>
  <c r="E230" i="37"/>
  <c r="E225" i="37"/>
  <c r="E224" i="37"/>
  <c r="E223" i="37"/>
  <c r="E222" i="37"/>
  <c r="E221" i="37"/>
  <c r="E220" i="37"/>
  <c r="E219" i="37"/>
  <c r="E218" i="37"/>
  <c r="E217" i="37"/>
  <c r="E216" i="37"/>
  <c r="E215" i="37"/>
  <c r="E214" i="37"/>
  <c r="E213" i="37"/>
  <c r="E212" i="37"/>
  <c r="E211" i="37"/>
  <c r="E210" i="37"/>
  <c r="E209" i="37"/>
  <c r="E208" i="37"/>
  <c r="E207" i="37"/>
  <c r="E206" i="37"/>
  <c r="E205" i="37"/>
  <c r="E204" i="37"/>
  <c r="E203" i="37"/>
  <c r="E202" i="37"/>
  <c r="E201" i="37"/>
  <c r="E200" i="37"/>
  <c r="E199" i="37"/>
  <c r="E198" i="37"/>
  <c r="E197" i="37"/>
  <c r="E196" i="37"/>
  <c r="E195" i="37"/>
  <c r="E194" i="37"/>
  <c r="E192" i="37"/>
  <c r="E191" i="37"/>
  <c r="E190" i="37"/>
  <c r="E189" i="37"/>
  <c r="E188" i="37"/>
  <c r="E187" i="37"/>
  <c r="E186" i="37"/>
  <c r="E185" i="37"/>
  <c r="E184" i="37"/>
  <c r="E183" i="37"/>
  <c r="E182" i="37"/>
  <c r="E181" i="37"/>
  <c r="E180" i="37"/>
  <c r="E179" i="37"/>
  <c r="E178" i="37"/>
  <c r="E177" i="37"/>
  <c r="E176" i="37"/>
  <c r="E175" i="37"/>
  <c r="E174" i="37"/>
  <c r="E173" i="37"/>
  <c r="E172" i="37"/>
  <c r="E171" i="37"/>
  <c r="E170" i="37"/>
  <c r="E169" i="37"/>
  <c r="E168" i="37"/>
  <c r="E167" i="37"/>
  <c r="E166" i="37"/>
  <c r="E165" i="37"/>
  <c r="E164" i="37"/>
  <c r="E163" i="37"/>
  <c r="E162" i="37"/>
  <c r="E161" i="37"/>
  <c r="E160" i="37"/>
  <c r="E159" i="37"/>
  <c r="E158" i="37"/>
  <c r="E157" i="37"/>
  <c r="E156" i="37"/>
  <c r="E155" i="37"/>
  <c r="E154" i="37"/>
  <c r="E153" i="37"/>
  <c r="E152" i="37"/>
  <c r="E151" i="37"/>
  <c r="E150" i="37"/>
  <c r="E149" i="37"/>
  <c r="E148" i="37"/>
  <c r="E147" i="37"/>
  <c r="E146" i="37"/>
  <c r="E145" i="37"/>
  <c r="E144" i="37"/>
  <c r="E143" i="37"/>
  <c r="E142" i="37"/>
  <c r="E141" i="37"/>
  <c r="E140" i="37"/>
  <c r="E139" i="37"/>
  <c r="E138" i="37"/>
  <c r="E137" i="37"/>
  <c r="E136" i="37"/>
  <c r="E135" i="37"/>
  <c r="E134" i="37"/>
  <c r="E133" i="37"/>
  <c r="E132" i="37"/>
  <c r="E131" i="37"/>
  <c r="E130" i="37"/>
  <c r="E129" i="37"/>
  <c r="E128" i="37"/>
  <c r="E127" i="37"/>
  <c r="E126" i="37"/>
  <c r="E125" i="37"/>
  <c r="E124" i="37"/>
  <c r="E123" i="37"/>
  <c r="E122" i="37"/>
  <c r="E121" i="37"/>
  <c r="E120" i="37"/>
  <c r="E119" i="37"/>
  <c r="E118" i="37"/>
  <c r="E117" i="37"/>
  <c r="E116" i="37"/>
  <c r="E115" i="37"/>
  <c r="E114" i="37"/>
  <c r="E113" i="37"/>
  <c r="E112" i="37"/>
  <c r="E111" i="37"/>
  <c r="E110" i="37"/>
  <c r="E109" i="37"/>
  <c r="E108" i="37"/>
  <c r="E107" i="37"/>
  <c r="E106" i="37"/>
  <c r="E105" i="37"/>
  <c r="E104" i="37"/>
  <c r="E103" i="37"/>
  <c r="E102" i="37"/>
  <c r="E101" i="37"/>
  <c r="E100" i="37"/>
  <c r="E99" i="37"/>
  <c r="E98" i="37"/>
  <c r="E97" i="37"/>
  <c r="E96" i="37"/>
  <c r="E95" i="37"/>
  <c r="E94" i="37"/>
  <c r="E93" i="37"/>
  <c r="E92" i="37"/>
  <c r="E91" i="37"/>
  <c r="E90" i="37"/>
  <c r="E89" i="37"/>
  <c r="E88" i="37"/>
  <c r="E87" i="37"/>
  <c r="E86" i="37"/>
  <c r="E85" i="37"/>
  <c r="E84" i="37"/>
  <c r="E83" i="37"/>
  <c r="E82" i="37"/>
  <c r="E81" i="37"/>
  <c r="E80" i="37"/>
  <c r="E79" i="37"/>
  <c r="E78" i="37"/>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228" i="36"/>
  <c r="E227" i="36"/>
  <c r="E226" i="36"/>
  <c r="E225" i="36"/>
  <c r="E224" i="36"/>
  <c r="E223" i="36"/>
  <c r="E222" i="36"/>
  <c r="E221" i="36"/>
  <c r="E220" i="36"/>
  <c r="E219" i="36"/>
  <c r="E218" i="36"/>
  <c r="E217" i="36"/>
  <c r="E216" i="36"/>
  <c r="E215" i="36"/>
  <c r="E214" i="36"/>
  <c r="E213" i="36"/>
  <c r="E212" i="36"/>
  <c r="E211" i="36"/>
  <c r="E210" i="36"/>
  <c r="E209" i="36"/>
  <c r="E208" i="36"/>
  <c r="E207" i="36"/>
  <c r="E206" i="36"/>
  <c r="E205" i="36"/>
  <c r="E204" i="36"/>
  <c r="E203" i="36"/>
  <c r="E202" i="36"/>
  <c r="E201" i="36"/>
  <c r="E200" i="36"/>
  <c r="E199" i="36"/>
  <c r="E198" i="36"/>
  <c r="E197" i="36"/>
  <c r="E196" i="36"/>
  <c r="E195" i="36"/>
  <c r="E194" i="36"/>
  <c r="E193" i="36"/>
  <c r="E192" i="36"/>
  <c r="E191" i="36"/>
  <c r="E190" i="36"/>
  <c r="E189" i="36"/>
  <c r="E188" i="36"/>
  <c r="E187" i="36"/>
  <c r="E186" i="36"/>
  <c r="E185" i="36"/>
  <c r="E184" i="36"/>
  <c r="E183" i="36"/>
  <c r="E182" i="36"/>
  <c r="E181" i="36"/>
  <c r="E180" i="36"/>
  <c r="E179" i="36"/>
  <c r="E178" i="36"/>
  <c r="E177" i="36"/>
  <c r="E176" i="36"/>
  <c r="E175" i="36"/>
  <c r="E174" i="36"/>
  <c r="E173" i="36"/>
  <c r="E172" i="36"/>
  <c r="E171" i="36"/>
  <c r="E170" i="36"/>
  <c r="E169" i="36"/>
  <c r="E168" i="36"/>
  <c r="E167" i="36"/>
  <c r="E166" i="36"/>
  <c r="E165" i="36"/>
  <c r="E164" i="36"/>
  <c r="E163" i="36"/>
  <c r="E162" i="36"/>
  <c r="E161" i="36"/>
  <c r="E160" i="36"/>
  <c r="E159" i="36"/>
  <c r="E158" i="36"/>
  <c r="E157" i="36"/>
  <c r="E156" i="36"/>
  <c r="E155" i="36"/>
  <c r="E154" i="36"/>
  <c r="E153" i="36"/>
  <c r="E152" i="36"/>
  <c r="E151" i="36"/>
  <c r="E150" i="36"/>
  <c r="E149" i="36"/>
  <c r="E148" i="36"/>
  <c r="E147" i="36"/>
  <c r="E146" i="36"/>
  <c r="E145" i="36"/>
  <c r="E144" i="36"/>
  <c r="E143" i="36"/>
  <c r="E142" i="36"/>
  <c r="E141" i="36"/>
  <c r="E140" i="36"/>
  <c r="E139" i="36"/>
  <c r="E138" i="36"/>
  <c r="E137" i="36"/>
  <c r="E136" i="36"/>
  <c r="E135" i="36"/>
  <c r="E134" i="36"/>
  <c r="E133" i="36"/>
  <c r="E132" i="36"/>
  <c r="E131" i="36"/>
  <c r="E130" i="36"/>
  <c r="E129" i="36"/>
  <c r="E128" i="36"/>
  <c r="E127" i="36"/>
  <c r="E126" i="36"/>
  <c r="E125" i="36"/>
  <c r="E124" i="36"/>
  <c r="E123" i="36"/>
  <c r="E122" i="36"/>
  <c r="E121" i="36"/>
  <c r="E120" i="36"/>
  <c r="E119" i="36"/>
  <c r="E118" i="36"/>
  <c r="E117" i="36"/>
  <c r="E116" i="36"/>
  <c r="E115" i="36"/>
  <c r="E114" i="36"/>
  <c r="E113" i="36"/>
  <c r="E112" i="36"/>
  <c r="E111" i="36"/>
  <c r="E110" i="36"/>
  <c r="E109" i="36"/>
  <c r="E108" i="36"/>
  <c r="E107" i="36"/>
  <c r="E106" i="36"/>
  <c r="E105" i="36"/>
  <c r="E104" i="36"/>
  <c r="E103" i="36"/>
  <c r="E102" i="36"/>
  <c r="E101" i="36"/>
  <c r="E100" i="36"/>
  <c r="E99" i="36"/>
  <c r="E98" i="36"/>
  <c r="E97" i="36"/>
  <c r="E96" i="36"/>
  <c r="E95" i="36"/>
  <c r="E94" i="36"/>
  <c r="E93" i="36"/>
  <c r="E92" i="36"/>
  <c r="E91" i="36"/>
  <c r="E90" i="36"/>
  <c r="E89" i="36"/>
  <c r="E88" i="36"/>
  <c r="E87" i="36"/>
  <c r="E86"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S10" i="41" l="1"/>
  <c r="S246" i="41"/>
  <c r="S244" i="41"/>
  <c r="E33" i="1" s="1"/>
  <c r="D32" i="1"/>
  <c r="E24" i="1"/>
  <c r="D23" i="1"/>
  <c r="D26" i="1"/>
  <c r="D39" i="1" l="1"/>
  <c r="E32" i="1"/>
  <c r="E30" i="1" s="1"/>
  <c r="S151" i="41"/>
  <c r="D37" i="1" s="1"/>
  <c r="S153" i="41"/>
  <c r="S117" i="41"/>
  <c r="D22" i="1" s="1"/>
  <c r="S90" i="41"/>
  <c r="D21" i="1" s="1"/>
  <c r="S6" i="41"/>
  <c r="S48" i="41"/>
  <c r="D16" i="1" s="1"/>
  <c r="S115" i="41"/>
  <c r="D35" i="1" s="1"/>
  <c r="S52" i="41"/>
  <c r="D29" i="1" s="1"/>
  <c r="S88" i="41"/>
  <c r="D17" i="1" s="1"/>
  <c r="S8" i="41"/>
  <c r="D19" i="1" s="1"/>
  <c r="S91" i="41"/>
  <c r="S50" i="41"/>
  <c r="D20" i="1" s="1"/>
  <c r="I189" i="39"/>
  <c r="I193" i="39"/>
  <c r="I192" i="39"/>
  <c r="I188" i="39"/>
  <c r="I187" i="39"/>
  <c r="I186" i="39"/>
  <c r="I185" i="39"/>
  <c r="I184" i="39"/>
  <c r="I183" i="39"/>
  <c r="I182" i="39"/>
  <c r="I181" i="39"/>
  <c r="I180" i="39"/>
  <c r="I179" i="39"/>
  <c r="I177" i="39"/>
  <c r="I176" i="39"/>
  <c r="I175" i="39"/>
  <c r="I174" i="39"/>
  <c r="I173" i="39"/>
  <c r="I172" i="39"/>
  <c r="I171" i="39"/>
  <c r="I170" i="39"/>
  <c r="I169" i="39"/>
  <c r="I167" i="39"/>
  <c r="I166" i="39"/>
  <c r="I165" i="39"/>
  <c r="I164" i="39"/>
  <c r="I163" i="39"/>
  <c r="I162" i="39"/>
  <c r="I161" i="39"/>
  <c r="I160" i="39"/>
  <c r="I159" i="39"/>
  <c r="I158" i="39"/>
  <c r="I157" i="39"/>
  <c r="I156" i="39"/>
  <c r="I155" i="39"/>
  <c r="I152" i="39"/>
  <c r="I150" i="39"/>
  <c r="I149" i="39"/>
  <c r="I147" i="39"/>
  <c r="I146" i="39"/>
  <c r="I143" i="39"/>
  <c r="I141" i="39"/>
  <c r="I140" i="39"/>
  <c r="I139" i="39"/>
  <c r="I138" i="39"/>
  <c r="I136" i="39"/>
  <c r="I134" i="39"/>
  <c r="I133" i="39"/>
  <c r="I131" i="39"/>
  <c r="I130" i="39"/>
  <c r="I129" i="39"/>
  <c r="I128" i="39"/>
  <c r="I127" i="39"/>
  <c r="I126" i="39"/>
  <c r="I125" i="39"/>
  <c r="I124" i="39"/>
  <c r="I123" i="39"/>
  <c r="I122" i="39"/>
  <c r="I121" i="39"/>
  <c r="I120" i="39"/>
  <c r="I117" i="39"/>
  <c r="I111" i="39"/>
  <c r="I109" i="39"/>
  <c r="I108" i="39"/>
  <c r="I106" i="39"/>
  <c r="I105" i="39"/>
  <c r="I103" i="39"/>
  <c r="I102" i="39"/>
  <c r="I100" i="39"/>
  <c r="I99" i="39"/>
  <c r="I98" i="39"/>
  <c r="I97" i="39"/>
  <c r="I96" i="39"/>
  <c r="I95" i="39"/>
  <c r="I94" i="39"/>
  <c r="I93" i="39"/>
  <c r="I92" i="39"/>
  <c r="I91" i="39"/>
  <c r="I89" i="39"/>
  <c r="I87" i="39"/>
  <c r="I85" i="39"/>
  <c r="I84" i="39"/>
  <c r="I83" i="39"/>
  <c r="I82" i="39"/>
  <c r="I81" i="39"/>
  <c r="I80" i="39"/>
  <c r="I78" i="39"/>
  <c r="I77" i="39"/>
  <c r="I76" i="39"/>
  <c r="I75" i="39"/>
  <c r="I74" i="39"/>
  <c r="I70" i="39"/>
  <c r="I69" i="39"/>
  <c r="I67" i="39"/>
  <c r="I66" i="39"/>
  <c r="I64" i="39"/>
  <c r="I63" i="39"/>
  <c r="I61" i="39"/>
  <c r="I60" i="39"/>
  <c r="I58" i="39"/>
  <c r="I57" i="39"/>
  <c r="I56" i="39"/>
  <c r="I54" i="39"/>
  <c r="I53" i="39"/>
  <c r="I51" i="39"/>
  <c r="I50" i="39"/>
  <c r="I49" i="39"/>
  <c r="I48" i="39"/>
  <c r="I47" i="39"/>
  <c r="I46" i="39"/>
  <c r="I45" i="39"/>
  <c r="I44" i="39"/>
  <c r="I42" i="39"/>
  <c r="I40" i="39"/>
  <c r="I39" i="39"/>
  <c r="I38" i="39"/>
  <c r="I37" i="39"/>
  <c r="I36" i="39"/>
  <c r="I35" i="39"/>
  <c r="I34" i="39"/>
  <c r="I33" i="39"/>
  <c r="I32" i="39"/>
  <c r="I31" i="39"/>
  <c r="I29" i="39"/>
  <c r="I28" i="39"/>
  <c r="I27" i="39"/>
  <c r="I25" i="39"/>
  <c r="I24" i="39"/>
  <c r="I23" i="39"/>
  <c r="I22" i="39"/>
  <c r="I21" i="39"/>
  <c r="I20" i="39"/>
  <c r="I19" i="39"/>
  <c r="I18" i="39"/>
  <c r="I17" i="39"/>
  <c r="I16" i="39"/>
  <c r="I15" i="39"/>
  <c r="I14" i="39"/>
  <c r="I13" i="39"/>
  <c r="I12" i="39"/>
  <c r="I11" i="39"/>
  <c r="I10" i="39"/>
  <c r="I9" i="39"/>
  <c r="I8" i="39"/>
  <c r="I6" i="39"/>
  <c r="D34" i="1" l="1"/>
  <c r="D31" i="1"/>
  <c r="D30" i="1" s="1"/>
  <c r="D28" i="1"/>
  <c r="D18" i="1" s="1"/>
  <c r="D15" i="1"/>
  <c r="D14" i="1" s="1"/>
  <c r="E29" i="1"/>
  <c r="E21" i="1"/>
  <c r="I41" i="39"/>
  <c r="I116" i="39"/>
  <c r="I135" i="39"/>
  <c r="I72" i="39"/>
  <c r="I88" i="39"/>
  <c r="I151" i="39"/>
  <c r="I71" i="39"/>
  <c r="I190" i="39"/>
  <c r="I142" i="39"/>
  <c r="I5" i="39"/>
  <c r="I110" i="39"/>
  <c r="E18" i="1" l="1"/>
  <c r="E13" i="1" s="1"/>
  <c r="D13" i="1"/>
  <c r="K16" i="25"/>
  <c r="N16" i="25"/>
  <c r="K17" i="25"/>
  <c r="N17" i="25"/>
  <c r="K18" i="25"/>
  <c r="N18" i="25"/>
  <c r="K19" i="25"/>
  <c r="N19" i="25"/>
  <c r="K20" i="25"/>
  <c r="N20" i="25"/>
  <c r="F2" i="37"/>
  <c r="A6" i="37"/>
  <c r="I6" i="37"/>
  <c r="A7" i="37"/>
  <c r="I7" i="37"/>
  <c r="A8" i="37"/>
  <c r="I8" i="37"/>
  <c r="A9" i="37"/>
  <c r="I9" i="37"/>
  <c r="A10" i="37"/>
  <c r="I10" i="37"/>
  <c r="A11" i="37"/>
  <c r="I11" i="37"/>
  <c r="A12" i="37"/>
  <c r="I12" i="37"/>
  <c r="A13" i="37"/>
  <c r="I13" i="37"/>
  <c r="A14" i="37"/>
  <c r="I14" i="37"/>
  <c r="A15" i="37"/>
  <c r="I15" i="37"/>
  <c r="A16" i="37"/>
  <c r="I16" i="37"/>
  <c r="A17" i="37"/>
  <c r="I17" i="37"/>
  <c r="A18" i="37"/>
  <c r="I18" i="37"/>
  <c r="A20" i="37"/>
  <c r="I20" i="37"/>
  <c r="A21" i="37"/>
  <c r="I21" i="37"/>
  <c r="A22" i="37"/>
  <c r="I22" i="37"/>
  <c r="A23" i="37"/>
  <c r="I23" i="37"/>
  <c r="A24" i="37"/>
  <c r="I24" i="37"/>
  <c r="A25" i="37"/>
  <c r="I25" i="37"/>
  <c r="A26" i="37"/>
  <c r="I26" i="37"/>
  <c r="A27" i="37"/>
  <c r="I27" i="37"/>
  <c r="A28" i="37"/>
  <c r="I28" i="37"/>
  <c r="A29" i="37"/>
  <c r="I29" i="37"/>
  <c r="A30" i="37"/>
  <c r="I30" i="37"/>
  <c r="A31" i="37"/>
  <c r="I31" i="37"/>
  <c r="A32" i="37"/>
  <c r="I32" i="37"/>
  <c r="A34" i="37"/>
  <c r="I34" i="37"/>
  <c r="A35" i="37"/>
  <c r="I35" i="37"/>
  <c r="A36" i="37"/>
  <c r="I36" i="37"/>
  <c r="A37" i="37"/>
  <c r="I37" i="37"/>
  <c r="A38" i="37"/>
  <c r="I38" i="37"/>
  <c r="A39" i="37"/>
  <c r="I39" i="37"/>
  <c r="A40" i="37"/>
  <c r="I40" i="37"/>
  <c r="A41" i="37"/>
  <c r="I41" i="37"/>
  <c r="A42" i="37"/>
  <c r="I42" i="37"/>
  <c r="A43" i="37"/>
  <c r="I43" i="37"/>
  <c r="A44" i="37"/>
  <c r="I44" i="37"/>
  <c r="A45" i="37"/>
  <c r="I45" i="37"/>
  <c r="A46" i="37"/>
  <c r="I46" i="37"/>
  <c r="A47" i="37"/>
  <c r="I47" i="37"/>
  <c r="A48" i="37"/>
  <c r="I48" i="37"/>
  <c r="I49" i="37"/>
  <c r="A50" i="37"/>
  <c r="I50" i="37"/>
  <c r="A51" i="37"/>
  <c r="I51" i="37"/>
  <c r="A52" i="37"/>
  <c r="I52" i="37"/>
  <c r="I53" i="37"/>
  <c r="I54" i="37"/>
  <c r="I55" i="37"/>
  <c r="I56" i="37"/>
  <c r="I57" i="37"/>
  <c r="I58" i="37"/>
  <c r="I59" i="37"/>
  <c r="I60" i="37"/>
  <c r="I61" i="37"/>
  <c r="I62" i="37"/>
  <c r="A63" i="37"/>
  <c r="I63" i="37"/>
  <c r="A64" i="37"/>
  <c r="I64" i="37"/>
  <c r="A65" i="37"/>
  <c r="I65" i="37"/>
  <c r="A66" i="37"/>
  <c r="I66" i="37"/>
  <c r="A67" i="37"/>
  <c r="I67" i="37"/>
  <c r="A68" i="37"/>
  <c r="I68" i="37"/>
  <c r="A69" i="37"/>
  <c r="I69" i="37"/>
  <c r="A70" i="37"/>
  <c r="I70" i="37"/>
  <c r="A72" i="37"/>
  <c r="I72" i="37"/>
  <c r="A73" i="37"/>
  <c r="I73" i="37"/>
  <c r="A74" i="37"/>
  <c r="I74" i="37"/>
  <c r="A75" i="37"/>
  <c r="I75" i="37"/>
  <c r="A76" i="37"/>
  <c r="I76" i="37"/>
  <c r="I78" i="37"/>
  <c r="I79" i="37"/>
  <c r="I80" i="37"/>
  <c r="I81" i="37"/>
  <c r="I82" i="37"/>
  <c r="I83" i="37"/>
  <c r="I84" i="37"/>
  <c r="I85" i="37"/>
  <c r="I86" i="37"/>
  <c r="I87" i="37"/>
  <c r="I88" i="37"/>
  <c r="I89" i="37"/>
  <c r="I90" i="37"/>
  <c r="I91" i="37"/>
  <c r="I92" i="37"/>
  <c r="I93" i="37"/>
  <c r="I94" i="37"/>
  <c r="I95" i="37"/>
  <c r="I96" i="37"/>
  <c r="I97" i="37"/>
  <c r="I98" i="37"/>
  <c r="I99" i="37"/>
  <c r="I100" i="37"/>
  <c r="A101" i="37"/>
  <c r="I101" i="37"/>
  <c r="A102" i="37"/>
  <c r="I102" i="37"/>
  <c r="A103" i="37"/>
  <c r="I103" i="37"/>
  <c r="A104" i="37"/>
  <c r="I104" i="37"/>
  <c r="A105" i="37"/>
  <c r="I105" i="37"/>
  <c r="A106" i="37"/>
  <c r="I106" i="37"/>
  <c r="I107" i="37"/>
  <c r="I108" i="37"/>
  <c r="A109" i="37"/>
  <c r="I109" i="37"/>
  <c r="A110" i="37"/>
  <c r="I110" i="37"/>
  <c r="I111" i="37"/>
  <c r="A112" i="37"/>
  <c r="I112" i="37"/>
  <c r="I113" i="37"/>
  <c r="A114" i="37"/>
  <c r="I114" i="37"/>
  <c r="A116" i="37"/>
  <c r="I116" i="37"/>
  <c r="A117" i="37"/>
  <c r="I117" i="37"/>
  <c r="A118" i="37"/>
  <c r="I118" i="37"/>
  <c r="I119" i="37"/>
  <c r="I120" i="37"/>
  <c r="I121" i="37"/>
  <c r="I122" i="37"/>
  <c r="I123" i="37"/>
  <c r="I124" i="37"/>
  <c r="A125" i="37"/>
  <c r="I125" i="37"/>
  <c r="A126" i="37"/>
  <c r="I126" i="37"/>
  <c r="A127" i="37"/>
  <c r="I127" i="37"/>
  <c r="A128" i="37"/>
  <c r="I128" i="37"/>
  <c r="A129" i="37"/>
  <c r="I129" i="37"/>
  <c r="A130" i="37"/>
  <c r="I130" i="37"/>
  <c r="A131" i="37"/>
  <c r="I131" i="37"/>
  <c r="A132" i="37"/>
  <c r="I132" i="37"/>
  <c r="A133" i="37"/>
  <c r="I133" i="37"/>
  <c r="A134" i="37"/>
  <c r="I134" i="37"/>
  <c r="A135" i="37"/>
  <c r="I135" i="37"/>
  <c r="A136" i="37"/>
  <c r="I136" i="37"/>
  <c r="A137" i="37"/>
  <c r="I137" i="37"/>
  <c r="A138" i="37"/>
  <c r="I138" i="37"/>
  <c r="A139" i="37"/>
  <c r="I139" i="37"/>
  <c r="A140" i="37"/>
  <c r="I140" i="37"/>
  <c r="A141" i="37"/>
  <c r="I141" i="37"/>
  <c r="A142" i="37"/>
  <c r="I142" i="37"/>
  <c r="A145" i="37"/>
  <c r="I145" i="37"/>
  <c r="A146" i="37"/>
  <c r="I146" i="37"/>
  <c r="A148" i="37"/>
  <c r="I148" i="37"/>
  <c r="A149" i="37"/>
  <c r="I149" i="37"/>
  <c r="A150" i="37"/>
  <c r="I150" i="37"/>
  <c r="A151" i="37"/>
  <c r="I151" i="37"/>
  <c r="A152" i="37"/>
  <c r="I152" i="37"/>
  <c r="A153" i="37"/>
  <c r="I153" i="37"/>
  <c r="A154" i="37"/>
  <c r="I154" i="37"/>
  <c r="A155" i="37"/>
  <c r="I155" i="37"/>
  <c r="A156" i="37"/>
  <c r="I156" i="37"/>
  <c r="A157" i="37"/>
  <c r="I157" i="37"/>
  <c r="A158" i="37"/>
  <c r="I158" i="37"/>
  <c r="A159" i="37"/>
  <c r="I159" i="37"/>
  <c r="A160" i="37"/>
  <c r="I160" i="37"/>
  <c r="A161" i="37"/>
  <c r="I161" i="37"/>
  <c r="A162" i="37"/>
  <c r="I162" i="37"/>
  <c r="A163" i="37"/>
  <c r="I163" i="37"/>
  <c r="A164" i="37"/>
  <c r="I164" i="37"/>
  <c r="A166" i="37"/>
  <c r="I166" i="37"/>
  <c r="A167" i="37"/>
  <c r="I167" i="37"/>
  <c r="A168" i="37"/>
  <c r="I168" i="37"/>
  <c r="A169" i="37"/>
  <c r="I169" i="37"/>
  <c r="A170" i="37"/>
  <c r="I170" i="37"/>
  <c r="A171" i="37"/>
  <c r="I171" i="37"/>
  <c r="A173" i="37"/>
  <c r="I173" i="37"/>
  <c r="A174" i="37"/>
  <c r="I174" i="37"/>
  <c r="A175" i="37"/>
  <c r="I175" i="37"/>
  <c r="A176" i="37"/>
  <c r="I176" i="37"/>
  <c r="A177" i="37"/>
  <c r="I177" i="37"/>
  <c r="A178" i="37"/>
  <c r="I178" i="37"/>
  <c r="A179" i="37"/>
  <c r="I179" i="37"/>
  <c r="A180" i="37"/>
  <c r="I180" i="37"/>
  <c r="A181" i="37"/>
  <c r="I181" i="37"/>
  <c r="A182" i="37"/>
  <c r="I182" i="37"/>
  <c r="A183" i="37"/>
  <c r="I183" i="37"/>
  <c r="A184" i="37"/>
  <c r="I184" i="37"/>
  <c r="A185" i="37"/>
  <c r="I185" i="37"/>
  <c r="A186" i="37"/>
  <c r="I186" i="37"/>
  <c r="A188" i="37"/>
  <c r="I188" i="37"/>
  <c r="A189" i="37"/>
  <c r="A192" i="37" s="1"/>
  <c r="I189" i="37"/>
  <c r="I190" i="37"/>
  <c r="I191" i="37"/>
  <c r="I192" i="37"/>
  <c r="A195" i="37"/>
  <c r="I195" i="37"/>
  <c r="A196" i="37"/>
  <c r="I196" i="37"/>
  <c r="A198" i="37"/>
  <c r="I198" i="37"/>
  <c r="A199" i="37"/>
  <c r="I199" i="37"/>
  <c r="A202" i="37"/>
  <c r="I202" i="37"/>
  <c r="A203" i="37"/>
  <c r="I203" i="37"/>
  <c r="A205" i="37"/>
  <c r="I205" i="37"/>
  <c r="A206" i="37"/>
  <c r="I206" i="37"/>
  <c r="A208" i="37"/>
  <c r="I208" i="37"/>
  <c r="A209" i="37"/>
  <c r="I209" i="37"/>
  <c r="I210" i="37"/>
  <c r="A211" i="37"/>
  <c r="I211" i="37"/>
  <c r="A212" i="37"/>
  <c r="I212" i="37"/>
  <c r="A213" i="37"/>
  <c r="I213" i="37"/>
  <c r="A214" i="37"/>
  <c r="I214" i="37"/>
  <c r="A215" i="37"/>
  <c r="I215" i="37"/>
  <c r="I216" i="37"/>
  <c r="I217" i="37"/>
  <c r="I218" i="37"/>
  <c r="A219" i="37"/>
  <c r="I219" i="37"/>
  <c r="A221" i="37"/>
  <c r="I221" i="37"/>
  <c r="A222" i="37"/>
  <c r="I222" i="37"/>
  <c r="A223" i="37"/>
  <c r="I223" i="37"/>
  <c r="A225" i="37"/>
  <c r="I225" i="37"/>
  <c r="A232" i="37"/>
  <c r="I232" i="37"/>
  <c r="A234" i="37"/>
  <c r="I234" i="37"/>
  <c r="A235" i="37"/>
  <c r="I235" i="37"/>
  <c r="A238" i="37"/>
  <c r="I238" i="37"/>
  <c r="I239" i="37"/>
  <c r="A241" i="37"/>
  <c r="I241" i="37"/>
  <c r="A242" i="37"/>
  <c r="I242" i="37"/>
  <c r="I244" i="37"/>
  <c r="I245" i="37"/>
  <c r="I247" i="37"/>
  <c r="H250" i="37"/>
  <c r="F2" i="36"/>
  <c r="A6" i="36"/>
  <c r="I6" i="36"/>
  <c r="A7" i="36"/>
  <c r="I7" i="36"/>
  <c r="A8" i="36"/>
  <c r="I8" i="36"/>
  <c r="A9" i="36"/>
  <c r="I9" i="36"/>
  <c r="A10" i="36"/>
  <c r="I10" i="36"/>
  <c r="A11" i="36"/>
  <c r="I11" i="36"/>
  <c r="A12" i="36"/>
  <c r="I12" i="36"/>
  <c r="A13" i="36"/>
  <c r="I13" i="36"/>
  <c r="A14" i="36"/>
  <c r="I14" i="36"/>
  <c r="A15" i="36"/>
  <c r="I15" i="36"/>
  <c r="A16" i="36"/>
  <c r="I16" i="36"/>
  <c r="A17" i="36"/>
  <c r="I17" i="36"/>
  <c r="A18" i="36"/>
  <c r="I18" i="36"/>
  <c r="A20" i="36"/>
  <c r="I20" i="36"/>
  <c r="A21" i="36"/>
  <c r="I21" i="36"/>
  <c r="A22" i="36"/>
  <c r="I22" i="36"/>
  <c r="A23" i="36"/>
  <c r="I23" i="36"/>
  <c r="A24" i="36"/>
  <c r="I24" i="36"/>
  <c r="A25" i="36"/>
  <c r="I25" i="36"/>
  <c r="A26" i="36"/>
  <c r="I26" i="36"/>
  <c r="A27" i="36"/>
  <c r="I27" i="36"/>
  <c r="A28" i="36"/>
  <c r="I28" i="36"/>
  <c r="A29" i="36"/>
  <c r="I29" i="36"/>
  <c r="A30" i="36"/>
  <c r="I30" i="36"/>
  <c r="A31" i="36"/>
  <c r="I31" i="36"/>
  <c r="A32" i="36"/>
  <c r="I32" i="36"/>
  <c r="A34" i="36"/>
  <c r="I34" i="36"/>
  <c r="A35" i="36"/>
  <c r="I35" i="36"/>
  <c r="A36" i="36"/>
  <c r="I36" i="36"/>
  <c r="A37" i="36"/>
  <c r="I37" i="36"/>
  <c r="A38" i="36"/>
  <c r="I38" i="36"/>
  <c r="A39" i="36"/>
  <c r="I39" i="36"/>
  <c r="A40" i="36"/>
  <c r="I40" i="36"/>
  <c r="A41" i="36"/>
  <c r="I41" i="36"/>
  <c r="A42" i="36"/>
  <c r="I42" i="36"/>
  <c r="A43" i="36"/>
  <c r="I43" i="36"/>
  <c r="A44" i="36"/>
  <c r="I44" i="36"/>
  <c r="A45" i="36"/>
  <c r="I45" i="36"/>
  <c r="A46" i="36"/>
  <c r="I46" i="36"/>
  <c r="A47" i="36"/>
  <c r="I47" i="36"/>
  <c r="A48" i="36"/>
  <c r="I48" i="36"/>
  <c r="I49" i="36"/>
  <c r="A50" i="36"/>
  <c r="I50" i="36"/>
  <c r="A51" i="36"/>
  <c r="I51" i="36"/>
  <c r="A52" i="36"/>
  <c r="I52" i="36"/>
  <c r="I53" i="36"/>
  <c r="I54" i="36"/>
  <c r="I55" i="36"/>
  <c r="I56" i="36"/>
  <c r="I57" i="36"/>
  <c r="I58" i="36"/>
  <c r="I59" i="36"/>
  <c r="I60" i="36"/>
  <c r="I61" i="36"/>
  <c r="I62" i="36"/>
  <c r="A63" i="36"/>
  <c r="I63" i="36"/>
  <c r="A64" i="36"/>
  <c r="I64" i="36"/>
  <c r="A65" i="36"/>
  <c r="I65" i="36"/>
  <c r="A66" i="36"/>
  <c r="I66" i="36"/>
  <c r="A67" i="36"/>
  <c r="I67" i="36"/>
  <c r="A68" i="36"/>
  <c r="I68" i="36"/>
  <c r="A69" i="36"/>
  <c r="I69" i="36"/>
  <c r="A70" i="36"/>
  <c r="I70" i="36"/>
  <c r="A72" i="36"/>
  <c r="I72" i="36"/>
  <c r="A73" i="36"/>
  <c r="I73" i="36"/>
  <c r="A74" i="36"/>
  <c r="I74" i="36"/>
  <c r="A75" i="36"/>
  <c r="I75" i="36"/>
  <c r="A76" i="36"/>
  <c r="I76" i="36"/>
  <c r="I78" i="36"/>
  <c r="I79" i="36"/>
  <c r="I80" i="36"/>
  <c r="I81" i="36"/>
  <c r="I82" i="36"/>
  <c r="I83" i="36"/>
  <c r="I84" i="36"/>
  <c r="I85" i="36"/>
  <c r="I86" i="36"/>
  <c r="I87" i="36"/>
  <c r="I88" i="36"/>
  <c r="I89" i="36"/>
  <c r="I90" i="36"/>
  <c r="I91" i="36"/>
  <c r="I92" i="36"/>
  <c r="I93" i="36"/>
  <c r="I94" i="36"/>
  <c r="I95" i="36"/>
  <c r="I96" i="36"/>
  <c r="I97" i="36"/>
  <c r="I98" i="36"/>
  <c r="I99" i="36"/>
  <c r="I100" i="36"/>
  <c r="A101" i="36"/>
  <c r="I101" i="36"/>
  <c r="A102" i="36"/>
  <c r="I102" i="36"/>
  <c r="A103" i="36"/>
  <c r="I103" i="36"/>
  <c r="A104" i="36"/>
  <c r="I104" i="36"/>
  <c r="A105" i="36"/>
  <c r="I105" i="36"/>
  <c r="A106" i="36"/>
  <c r="I106" i="36"/>
  <c r="I107" i="36"/>
  <c r="I108" i="36"/>
  <c r="A109" i="36"/>
  <c r="I109" i="36"/>
  <c r="A110" i="36"/>
  <c r="I110" i="36"/>
  <c r="I111" i="36"/>
  <c r="A112" i="36"/>
  <c r="I112" i="36"/>
  <c r="I113" i="36"/>
  <c r="A114" i="36"/>
  <c r="I114" i="36"/>
  <c r="A116" i="36"/>
  <c r="I116" i="36"/>
  <c r="A117" i="36"/>
  <c r="I117" i="36"/>
  <c r="A118" i="36"/>
  <c r="I118" i="36"/>
  <c r="I119" i="36"/>
  <c r="I120" i="36"/>
  <c r="I121" i="36"/>
  <c r="I122" i="36"/>
  <c r="I123" i="36"/>
  <c r="I124" i="36"/>
  <c r="A125" i="36"/>
  <c r="I125" i="36"/>
  <c r="A126" i="36"/>
  <c r="I126" i="36"/>
  <c r="A127" i="36"/>
  <c r="I127" i="36"/>
  <c r="A128" i="36"/>
  <c r="I128" i="36"/>
  <c r="A129" i="36"/>
  <c r="I129" i="36"/>
  <c r="A130" i="36"/>
  <c r="I130" i="36"/>
  <c r="A131" i="36"/>
  <c r="I131" i="36"/>
  <c r="A132" i="36"/>
  <c r="I132" i="36"/>
  <c r="A133" i="36"/>
  <c r="I133" i="36"/>
  <c r="A134" i="36"/>
  <c r="I134" i="36"/>
  <c r="A135" i="36"/>
  <c r="I135" i="36"/>
  <c r="A136" i="36"/>
  <c r="I136" i="36"/>
  <c r="A137" i="36"/>
  <c r="I137" i="36"/>
  <c r="A138" i="36"/>
  <c r="I138" i="36"/>
  <c r="A139" i="36"/>
  <c r="I139" i="36"/>
  <c r="A140" i="36"/>
  <c r="I140" i="36"/>
  <c r="A141" i="36"/>
  <c r="I141" i="36"/>
  <c r="A142" i="36"/>
  <c r="I142" i="36"/>
  <c r="A145" i="36"/>
  <c r="I145" i="36"/>
  <c r="A146" i="36"/>
  <c r="I146" i="36"/>
  <c r="A148" i="36"/>
  <c r="I148" i="36"/>
  <c r="A149" i="36"/>
  <c r="I149" i="36"/>
  <c r="A150" i="36"/>
  <c r="I150" i="36"/>
  <c r="A151" i="36"/>
  <c r="I151" i="36"/>
  <c r="A152" i="36"/>
  <c r="I152" i="36"/>
  <c r="A153" i="36"/>
  <c r="I153" i="36"/>
  <c r="A154" i="36"/>
  <c r="I154" i="36"/>
  <c r="A155" i="36"/>
  <c r="I155" i="36"/>
  <c r="A156" i="36"/>
  <c r="I156" i="36"/>
  <c r="A157" i="36"/>
  <c r="I157" i="36"/>
  <c r="A158" i="36"/>
  <c r="I158" i="36"/>
  <c r="A159" i="36"/>
  <c r="I159" i="36"/>
  <c r="A160" i="36"/>
  <c r="I160" i="36"/>
  <c r="A161" i="36"/>
  <c r="I161" i="36"/>
  <c r="A162" i="36"/>
  <c r="I162" i="36"/>
  <c r="A163" i="36"/>
  <c r="I163" i="36"/>
  <c r="A164" i="36"/>
  <c r="I164" i="36"/>
  <c r="A166" i="36"/>
  <c r="I166" i="36"/>
  <c r="A167" i="36"/>
  <c r="I167" i="36"/>
  <c r="A168" i="36"/>
  <c r="I168" i="36"/>
  <c r="A169" i="36"/>
  <c r="I169" i="36"/>
  <c r="A170" i="36"/>
  <c r="I170" i="36"/>
  <c r="A171" i="36"/>
  <c r="I171" i="36"/>
  <c r="A173" i="36"/>
  <c r="I173" i="36"/>
  <c r="A174" i="36"/>
  <c r="I174" i="36"/>
  <c r="A175" i="36"/>
  <c r="I175" i="36"/>
  <c r="A176" i="36"/>
  <c r="I176" i="36"/>
  <c r="A177" i="36"/>
  <c r="I177" i="36"/>
  <c r="A178" i="36"/>
  <c r="I178" i="36"/>
  <c r="A179" i="36"/>
  <c r="I179" i="36"/>
  <c r="A180" i="36"/>
  <c r="I180" i="36"/>
  <c r="A181" i="36"/>
  <c r="I181" i="36"/>
  <c r="A182" i="36"/>
  <c r="I182" i="36"/>
  <c r="A183" i="36"/>
  <c r="I183" i="36"/>
  <c r="A184" i="36"/>
  <c r="I184" i="36"/>
  <c r="A185" i="36"/>
  <c r="I185" i="36"/>
  <c r="A186" i="36"/>
  <c r="I186" i="36"/>
  <c r="I188" i="36"/>
  <c r="A190" i="36"/>
  <c r="I190" i="36"/>
  <c r="A191" i="36"/>
  <c r="A193" i="36" s="1"/>
  <c r="I191" i="36"/>
  <c r="I192" i="36"/>
  <c r="I193" i="36"/>
  <c r="I194" i="36"/>
  <c r="A196" i="36"/>
  <c r="I196" i="36"/>
  <c r="A197" i="36"/>
  <c r="I197" i="36"/>
  <c r="A199" i="36"/>
  <c r="I199" i="36"/>
  <c r="A200" i="36"/>
  <c r="I200" i="36"/>
  <c r="A203" i="36"/>
  <c r="I203" i="36"/>
  <c r="H254" i="36" s="1"/>
  <c r="A204" i="36"/>
  <c r="I204" i="36"/>
  <c r="G254" i="36" s="1"/>
  <c r="A206" i="36"/>
  <c r="I206" i="36"/>
  <c r="A207" i="36"/>
  <c r="I207" i="36"/>
  <c r="I209" i="36"/>
  <c r="A210" i="36"/>
  <c r="I210" i="36"/>
  <c r="I211" i="36"/>
  <c r="A212" i="36"/>
  <c r="I212" i="36"/>
  <c r="A213" i="36"/>
  <c r="I213" i="36"/>
  <c r="A214" i="36"/>
  <c r="I214" i="36"/>
  <c r="A215" i="36"/>
  <c r="I215" i="36"/>
  <c r="A216" i="36"/>
  <c r="I216" i="36"/>
  <c r="I217" i="36"/>
  <c r="I218" i="36"/>
  <c r="I219" i="36"/>
  <c r="A220" i="36"/>
  <c r="I220" i="36"/>
  <c r="A222" i="36"/>
  <c r="I222" i="36"/>
  <c r="A223" i="36"/>
  <c r="I223" i="36"/>
  <c r="A224" i="36"/>
  <c r="I224" i="36"/>
  <c r="A226" i="36"/>
  <c r="I226" i="36"/>
  <c r="A228" i="36"/>
  <c r="I228" i="36"/>
  <c r="A235" i="36"/>
  <c r="I235" i="36"/>
  <c r="A237" i="36"/>
  <c r="I237" i="36"/>
  <c r="A238" i="36"/>
  <c r="I238" i="36"/>
  <c r="A241" i="36"/>
  <c r="I241" i="36"/>
  <c r="I242" i="36"/>
  <c r="A244" i="36"/>
  <c r="I244" i="36"/>
  <c r="A245" i="36"/>
  <c r="I245" i="36"/>
  <c r="I247" i="36"/>
  <c r="I248" i="36"/>
  <c r="I250" i="36"/>
  <c r="R16" i="25" l="1"/>
  <c r="S16" i="25"/>
  <c r="R20" i="25"/>
  <c r="S20" i="25" s="1"/>
  <c r="R18" i="25"/>
  <c r="S18" i="25" s="1"/>
  <c r="R19" i="25"/>
  <c r="R17" i="25"/>
  <c r="S17" i="25"/>
  <c r="S19" i="25"/>
  <c r="G250" i="37"/>
  <c r="I250" i="37" s="1"/>
  <c r="I254" i="36"/>
  <c r="A192" i="36"/>
  <c r="H253" i="36"/>
  <c r="H255" i="36" s="1"/>
  <c r="G253" i="36"/>
  <c r="G255" i="36" s="1"/>
  <c r="H249" i="37"/>
  <c r="H251" i="37" s="1"/>
  <c r="G249" i="37"/>
  <c r="A191" i="37"/>
  <c r="A190" i="37"/>
  <c r="A194" i="36"/>
  <c r="I253" i="36" l="1"/>
  <c r="I255" i="36" s="1"/>
  <c r="I249" i="37"/>
  <c r="I251" i="37" s="1"/>
  <c r="G251" i="37"/>
  <c r="E51" i="1"/>
  <c r="H35" i="35" l="1"/>
  <c r="S35" i="35" s="1"/>
  <c r="H34" i="35"/>
  <c r="S34" i="35" s="1"/>
  <c r="H33" i="35"/>
  <c r="S33" i="35" s="1"/>
  <c r="H32" i="35"/>
  <c r="S32" i="35" s="1"/>
  <c r="D13" i="35"/>
  <c r="F13" i="35"/>
  <c r="G13" i="35"/>
  <c r="I13" i="35"/>
  <c r="J13" i="35"/>
  <c r="L13" i="35"/>
  <c r="M13" i="35"/>
  <c r="C13" i="35"/>
  <c r="S28" i="35"/>
  <c r="S26" i="35" s="1"/>
  <c r="S29" i="35"/>
  <c r="S36" i="35"/>
  <c r="S37" i="35"/>
  <c r="S38" i="35"/>
  <c r="S39" i="35"/>
  <c r="S40" i="35"/>
  <c r="S41" i="35"/>
  <c r="S42" i="35"/>
  <c r="S43" i="35"/>
  <c r="S44" i="35"/>
  <c r="S45" i="35"/>
  <c r="S46" i="35"/>
  <c r="S56" i="35"/>
  <c r="S54" i="35" s="1"/>
  <c r="S57" i="35"/>
  <c r="S48" i="35"/>
  <c r="S49" i="35"/>
  <c r="S50" i="35"/>
  <c r="S51" i="35"/>
  <c r="S52" i="35"/>
  <c r="S53" i="35"/>
  <c r="E26" i="34"/>
  <c r="E24" i="34"/>
  <c r="J14" i="28" l="1"/>
  <c r="J13" i="28"/>
  <c r="J6" i="28"/>
  <c r="J24" i="28" s="1"/>
  <c r="J5" i="28"/>
  <c r="J23" i="28" s="1"/>
  <c r="T91" i="27"/>
  <c r="T81" i="27"/>
  <c r="T75" i="27"/>
  <c r="T74" i="27"/>
  <c r="T73" i="27"/>
  <c r="T71" i="27"/>
  <c r="T69" i="27"/>
  <c r="T66" i="27"/>
  <c r="T64" i="27"/>
  <c r="T63" i="27"/>
  <c r="T55" i="27"/>
  <c r="T53" i="27"/>
  <c r="T51" i="27"/>
  <c r="T46" i="27"/>
  <c r="T43" i="27"/>
  <c r="T31" i="27"/>
  <c r="T30" i="27"/>
  <c r="T28" i="27"/>
  <c r="T23" i="27"/>
  <c r="T26" i="27" l="1"/>
  <c r="T17" i="27"/>
  <c r="T15" i="27"/>
  <c r="T21" i="27"/>
  <c r="T13" i="27"/>
  <c r="T14" i="27"/>
  <c r="T18" i="27"/>
  <c r="T16" i="27"/>
  <c r="T33" i="27" s="1"/>
  <c r="T108" i="27" s="1"/>
  <c r="G10" i="32" s="1"/>
  <c r="G18" i="32" s="1"/>
  <c r="T94" i="27"/>
  <c r="T37" i="27"/>
  <c r="T39" i="27"/>
  <c r="T41" i="27"/>
  <c r="T58" i="27" s="1"/>
  <c r="T70" i="27"/>
  <c r="T89" i="27"/>
  <c r="T92" i="27"/>
  <c r="T97" i="27"/>
  <c r="T82" i="27"/>
  <c r="T19" i="27"/>
  <c r="T22" i="27"/>
  <c r="T25" i="27"/>
  <c r="T27" i="27"/>
  <c r="T29" i="27"/>
  <c r="T45" i="27"/>
  <c r="T54" i="27"/>
  <c r="T67" i="27"/>
  <c r="T85" i="27"/>
  <c r="T49" i="27"/>
  <c r="T11" i="27"/>
  <c r="T65" i="27"/>
  <c r="T90" i="27"/>
  <c r="T99" i="27" s="1"/>
  <c r="T95" i="27"/>
  <c r="T98" i="27"/>
  <c r="T42" i="27"/>
  <c r="T48" i="27"/>
  <c r="T52" i="27"/>
  <c r="T57" i="27"/>
  <c r="T20" i="27"/>
  <c r="T47" i="27"/>
  <c r="T56" i="27"/>
  <c r="T38" i="27"/>
  <c r="T40" i="27"/>
  <c r="T93" i="27"/>
  <c r="T96" i="27"/>
  <c r="T32" i="27" l="1"/>
  <c r="T107" i="27" s="1"/>
  <c r="F10" i="32" s="1"/>
  <c r="N15" i="25"/>
  <c r="K15" i="25"/>
  <c r="R15" i="25" s="1"/>
  <c r="N14" i="25"/>
  <c r="K14" i="25"/>
  <c r="N13" i="25"/>
  <c r="K13" i="25"/>
  <c r="R13" i="25" s="1"/>
  <c r="R14" i="25" l="1"/>
  <c r="T3" i="27"/>
  <c r="E48" i="1"/>
  <c r="S13" i="25"/>
  <c r="S14" i="25"/>
  <c r="S15" i="25"/>
  <c r="N48" i="24"/>
  <c r="K48" i="24"/>
  <c r="A48" i="24"/>
  <c r="N47" i="24"/>
  <c r="K47" i="24"/>
  <c r="A47" i="24"/>
  <c r="N45" i="24"/>
  <c r="K45" i="24"/>
  <c r="A45" i="24"/>
  <c r="N40" i="24"/>
  <c r="K40" i="24"/>
  <c r="A40" i="24"/>
  <c r="N39" i="24"/>
  <c r="K39" i="24"/>
  <c r="A39" i="24"/>
  <c r="N37" i="24"/>
  <c r="K37" i="24"/>
  <c r="A37" i="24"/>
  <c r="N35" i="24"/>
  <c r="K35" i="24"/>
  <c r="A35" i="24"/>
  <c r="N34" i="24"/>
  <c r="K34" i="24"/>
  <c r="A34" i="24"/>
  <c r="N33" i="24"/>
  <c r="K33" i="24"/>
  <c r="A33" i="24"/>
  <c r="N32" i="24"/>
  <c r="R32" i="24" s="1"/>
  <c r="S32" i="24" s="1"/>
  <c r="K32" i="24"/>
  <c r="A32" i="24"/>
  <c r="N31" i="24"/>
  <c r="K31" i="24"/>
  <c r="A31" i="24"/>
  <c r="N30" i="24"/>
  <c r="K30" i="24"/>
  <c r="R30" i="24" s="1"/>
  <c r="S30" i="24" s="1"/>
  <c r="A30" i="24"/>
  <c r="N29" i="24"/>
  <c r="K29" i="24"/>
  <c r="A29" i="24"/>
  <c r="E30" i="24" s="1"/>
  <c r="N28" i="24"/>
  <c r="K28" i="24"/>
  <c r="A28" i="24"/>
  <c r="N27" i="24"/>
  <c r="K27" i="24"/>
  <c r="A27" i="24"/>
  <c r="E28" i="24" s="1"/>
  <c r="N25" i="24"/>
  <c r="K25" i="24"/>
  <c r="A25" i="24"/>
  <c r="N24" i="24"/>
  <c r="K24" i="24"/>
  <c r="A24" i="24"/>
  <c r="N23" i="24"/>
  <c r="K23" i="24"/>
  <c r="A23" i="24"/>
  <c r="N22" i="24"/>
  <c r="K22" i="24"/>
  <c r="A22" i="24"/>
  <c r="N21" i="24"/>
  <c r="K21" i="24"/>
  <c r="A21" i="24"/>
  <c r="N20" i="24"/>
  <c r="K20" i="24"/>
  <c r="A20" i="24"/>
  <c r="N19" i="24"/>
  <c r="K19" i="24"/>
  <c r="A19" i="24"/>
  <c r="G15" i="24"/>
  <c r="T47" i="24" s="1"/>
  <c r="H15" i="24"/>
  <c r="N13" i="24"/>
  <c r="K13" i="24"/>
  <c r="A13" i="24"/>
  <c r="N11" i="24"/>
  <c r="K11" i="24"/>
  <c r="A11" i="24"/>
  <c r="N10" i="24"/>
  <c r="K10" i="24"/>
  <c r="A10" i="24"/>
  <c r="N9" i="24"/>
  <c r="K9" i="24"/>
  <c r="A9" i="24"/>
  <c r="N8" i="24"/>
  <c r="K8" i="24"/>
  <c r="A8" i="24"/>
  <c r="S6" i="25" l="1"/>
  <c r="F13" i="32" s="1"/>
  <c r="R13" i="24"/>
  <c r="S13" i="24" s="1"/>
  <c r="R45" i="24"/>
  <c r="S45" i="24" s="1"/>
  <c r="R22" i="24"/>
  <c r="S22" i="24" s="1"/>
  <c r="R33" i="24"/>
  <c r="S33" i="24" s="1"/>
  <c r="R48" i="24"/>
  <c r="S48" i="24" s="1"/>
  <c r="R21" i="24"/>
  <c r="S21" i="24" s="1"/>
  <c r="R9" i="24"/>
  <c r="S9" i="24" s="1"/>
  <c r="R37" i="24"/>
  <c r="S37" i="24" s="1"/>
  <c r="R29" i="24"/>
  <c r="S29" i="24" s="1"/>
  <c r="R24" i="24"/>
  <c r="S24" i="24" s="1"/>
  <c r="R47" i="24"/>
  <c r="S47" i="24" s="1"/>
  <c r="R11" i="24"/>
  <c r="S11" i="24" s="1"/>
  <c r="R19" i="24"/>
  <c r="S19" i="24" s="1"/>
  <c r="R27" i="24"/>
  <c r="S27" i="24" s="1"/>
  <c r="R34" i="24"/>
  <c r="S34" i="24" s="1"/>
  <c r="R39" i="24"/>
  <c r="S39" i="24" s="1"/>
  <c r="R28" i="24"/>
  <c r="S28" i="24" s="1"/>
  <c r="R35" i="24"/>
  <c r="S35" i="24" s="1"/>
  <c r="R8" i="24"/>
  <c r="S8" i="24" s="1"/>
  <c r="R10" i="24"/>
  <c r="S10" i="24" s="1"/>
  <c r="R25" i="24"/>
  <c r="S25" i="24" s="1"/>
  <c r="R23" i="24"/>
  <c r="S23" i="24" s="1"/>
  <c r="R31" i="24"/>
  <c r="S31" i="24" s="1"/>
  <c r="R40" i="24"/>
  <c r="S40" i="24" s="1"/>
  <c r="R20" i="24"/>
  <c r="S20" i="24" s="1"/>
  <c r="T46" i="24"/>
  <c r="T48" i="24"/>
  <c r="D51" i="1" l="1"/>
  <c r="J6" i="16"/>
  <c r="J5" i="16"/>
  <c r="J9" i="16"/>
  <c r="J10" i="16"/>
  <c r="J11" i="16"/>
  <c r="J12" i="16"/>
  <c r="J13" i="16"/>
  <c r="J14" i="16"/>
  <c r="J8" i="16"/>
  <c r="J7" i="16"/>
  <c r="E66" i="1"/>
  <c r="E55" i="1" s="1"/>
  <c r="D66" i="1"/>
  <c r="E40" i="1" l="1"/>
  <c r="E12" i="1" s="1"/>
  <c r="E71" i="1" s="1"/>
  <c r="Z4" i="20"/>
  <c r="AL38" i="20" l="1"/>
  <c r="AL125" i="20"/>
  <c r="K125" i="20" s="1"/>
  <c r="AL12" i="20"/>
  <c r="K12" i="20" s="1"/>
  <c r="AL50" i="20"/>
  <c r="K50" i="20" s="1"/>
  <c r="AL28" i="20"/>
  <c r="K28" i="20" s="1"/>
  <c r="AL47" i="20"/>
  <c r="AL56" i="20"/>
  <c r="K56" i="20" s="1"/>
  <c r="AL115" i="20"/>
  <c r="K115" i="20" s="1"/>
  <c r="AL120" i="20"/>
  <c r="K120" i="20" s="1"/>
  <c r="AL124" i="20"/>
  <c r="K124" i="20" s="1"/>
  <c r="AL43" i="20"/>
  <c r="K43" i="20" s="1"/>
  <c r="AL27" i="20"/>
  <c r="K27" i="20" s="1"/>
  <c r="AL36" i="20"/>
  <c r="K36" i="20" s="1"/>
  <c r="AL42" i="20"/>
  <c r="K42" i="20" s="1"/>
  <c r="AL45" i="20"/>
  <c r="K45" i="20" s="1"/>
  <c r="AL52" i="20"/>
  <c r="K52" i="20" s="1"/>
  <c r="AL46" i="20"/>
  <c r="K46" i="20" s="1"/>
  <c r="AL118" i="20"/>
  <c r="K118" i="20" s="1"/>
  <c r="AL26" i="20"/>
  <c r="K26" i="20" s="1"/>
  <c r="AL49" i="20"/>
  <c r="K49" i="20" s="1"/>
  <c r="AL112" i="20"/>
  <c r="K112" i="20" s="1"/>
  <c r="AL116" i="20"/>
  <c r="K116" i="20" s="1"/>
  <c r="AL121" i="20"/>
  <c r="K121" i="20" s="1"/>
  <c r="AL54" i="20"/>
  <c r="K54" i="20" s="1"/>
  <c r="AL114" i="20"/>
  <c r="K114" i="20" s="1"/>
  <c r="AL37" i="20"/>
  <c r="AL107" i="20"/>
  <c r="AL102" i="20"/>
  <c r="K102" i="20" s="1"/>
  <c r="AL101" i="20"/>
  <c r="K101" i="20" s="1"/>
  <c r="AL100" i="20"/>
  <c r="K100" i="20" s="1"/>
  <c r="AL99" i="20"/>
  <c r="K99" i="20" s="1"/>
  <c r="AL98" i="20"/>
  <c r="K98" i="20" s="1"/>
  <c r="AL97" i="20"/>
  <c r="K97" i="20" s="1"/>
  <c r="AL96" i="20"/>
  <c r="K96" i="20" s="1"/>
  <c r="AL95" i="20"/>
  <c r="K95" i="20" s="1"/>
  <c r="AL94" i="20"/>
  <c r="K94" i="20" s="1"/>
  <c r="AL93" i="20"/>
  <c r="K93" i="20" s="1"/>
  <c r="AL92" i="20"/>
  <c r="K92" i="20" s="1"/>
  <c r="AL90" i="20"/>
  <c r="K90" i="20" s="1"/>
  <c r="AL89" i="20"/>
  <c r="K89" i="20" s="1"/>
  <c r="AL88" i="20"/>
  <c r="K88" i="20" s="1"/>
  <c r="AL87" i="20"/>
  <c r="K87" i="20" s="1"/>
  <c r="AL86" i="20"/>
  <c r="K86" i="20" s="1"/>
  <c r="AL84" i="20"/>
  <c r="K84" i="20" s="1"/>
  <c r="AL83" i="20"/>
  <c r="K83" i="20" s="1"/>
  <c r="AL82" i="20"/>
  <c r="K82" i="20" s="1"/>
  <c r="AL81" i="20"/>
  <c r="K81" i="20" s="1"/>
  <c r="AL80" i="20"/>
  <c r="K80" i="20" s="1"/>
  <c r="AL78" i="20"/>
  <c r="K78" i="20" s="1"/>
  <c r="AL77" i="20"/>
  <c r="K77" i="20" s="1"/>
  <c r="AL76" i="20"/>
  <c r="K76" i="20" s="1"/>
  <c r="AL65" i="20"/>
  <c r="K65" i="20" s="1"/>
  <c r="AL63" i="20"/>
  <c r="K63" i="20" s="1"/>
  <c r="AL62" i="20"/>
  <c r="K62" i="20" s="1"/>
  <c r="AL61" i="20"/>
  <c r="K61" i="20" s="1"/>
  <c r="AL60" i="20"/>
  <c r="K60" i="20" s="1"/>
  <c r="AL59" i="20"/>
  <c r="K59" i="20" s="1"/>
  <c r="AL58" i="20"/>
  <c r="K58" i="20" s="1"/>
  <c r="AL71" i="20"/>
  <c r="K71" i="20" s="1"/>
  <c r="AL70" i="20"/>
  <c r="K70" i="20" s="1"/>
  <c r="AL69" i="20"/>
  <c r="K69" i="20" s="1"/>
  <c r="AL68" i="20"/>
  <c r="K68" i="20" s="1"/>
  <c r="AL67" i="20"/>
  <c r="K67" i="20" s="1"/>
  <c r="AL66" i="20"/>
  <c r="K66" i="20" s="1"/>
  <c r="AL25" i="20"/>
  <c r="K25" i="20" s="1"/>
  <c r="AL35" i="20"/>
  <c r="AL41" i="20"/>
  <c r="AL55" i="20"/>
  <c r="K55" i="20" s="1"/>
  <c r="AL13" i="20"/>
  <c r="K13" i="20" s="1"/>
  <c r="AL15" i="20"/>
  <c r="K15" i="20" s="1"/>
  <c r="AL16" i="20"/>
  <c r="K16" i="20" s="1"/>
  <c r="AL17" i="20"/>
  <c r="K17" i="20" s="1"/>
  <c r="AL18" i="20"/>
  <c r="K18" i="20" s="1"/>
  <c r="AL19" i="20"/>
  <c r="K19" i="20" s="1"/>
  <c r="AL20" i="20"/>
  <c r="K20" i="20" s="1"/>
  <c r="AL21" i="20"/>
  <c r="K21" i="20" s="1"/>
  <c r="AL22" i="20"/>
  <c r="K22" i="20" s="1"/>
  <c r="AL23" i="20"/>
  <c r="K23" i="20" s="1"/>
  <c r="AL30" i="20"/>
  <c r="K30" i="20" s="1"/>
  <c r="AL44" i="20"/>
  <c r="K44" i="20" s="1"/>
  <c r="AL51" i="20"/>
  <c r="K51" i="20" s="1"/>
  <c r="AL113" i="20"/>
  <c r="K113" i="20" s="1"/>
  <c r="AL117" i="20"/>
  <c r="K117" i="20" s="1"/>
  <c r="AL122" i="20"/>
  <c r="K122" i="20" s="1"/>
  <c r="AL29" i="20"/>
  <c r="K29" i="20" s="1"/>
  <c r="AL123" i="20"/>
  <c r="K123" i="20" s="1"/>
  <c r="AL40" i="20"/>
  <c r="AL48" i="20"/>
  <c r="AL57" i="20"/>
  <c r="K57" i="20" s="1"/>
  <c r="AL197" i="20"/>
  <c r="K197" i="20" s="1"/>
  <c r="V30" i="20" l="1"/>
  <c r="V17" i="20"/>
  <c r="V25" i="20"/>
  <c r="V118" i="20"/>
  <c r="V102" i="20"/>
  <c r="V55" i="20"/>
  <c r="V89" i="20"/>
  <c r="V16" i="20"/>
  <c r="V27" i="20"/>
  <c r="V29" i="20"/>
  <c r="V48" i="20"/>
  <c r="V70" i="20"/>
  <c r="V122" i="20"/>
  <c r="V68" i="20"/>
  <c r="V117" i="20"/>
  <c r="V69" i="20"/>
  <c r="V78" i="20"/>
  <c r="V93" i="20"/>
  <c r="V54" i="20"/>
  <c r="V124" i="20"/>
  <c r="V28" i="20"/>
  <c r="V115" i="20"/>
  <c r="V56" i="20"/>
  <c r="V50" i="20"/>
  <c r="V12" i="20"/>
  <c r="V90" i="20"/>
  <c r="V120" i="20"/>
  <c r="V92" i="20"/>
  <c r="V52" i="20"/>
  <c r="V41" i="20"/>
  <c r="V58" i="20"/>
  <c r="V116" i="20"/>
  <c r="V22" i="20"/>
  <c r="V59" i="20"/>
  <c r="V83" i="20"/>
  <c r="V97" i="20"/>
  <c r="V107" i="20"/>
  <c r="V108" i="20" s="1"/>
  <c r="V112" i="20"/>
  <c r="V45" i="20"/>
  <c r="V13" i="20"/>
  <c r="V113" i="20"/>
  <c r="V197" i="20"/>
  <c r="V198" i="20" s="1"/>
  <c r="V95" i="20"/>
  <c r="V23" i="20"/>
  <c r="V96" i="20"/>
  <c r="V51" i="20"/>
  <c r="V21" i="20"/>
  <c r="V35" i="20"/>
  <c r="V60" i="20"/>
  <c r="V84" i="20"/>
  <c r="V98" i="20"/>
  <c r="V42" i="20"/>
  <c r="V77" i="20"/>
  <c r="V121" i="20"/>
  <c r="V20" i="20"/>
  <c r="V61" i="20"/>
  <c r="V86" i="20"/>
  <c r="V99" i="20"/>
  <c r="V76" i="20"/>
  <c r="V80" i="20"/>
  <c r="V71" i="20"/>
  <c r="V40" i="20"/>
  <c r="V57" i="20"/>
  <c r="V123" i="20"/>
  <c r="V19" i="20"/>
  <c r="V62" i="20"/>
  <c r="V87" i="20"/>
  <c r="V100" i="20"/>
  <c r="V36" i="20"/>
  <c r="V15" i="20"/>
  <c r="V94" i="20"/>
  <c r="V81" i="20"/>
  <c r="V46" i="20"/>
  <c r="V82" i="20"/>
  <c r="V26" i="20"/>
  <c r="V44" i="20"/>
  <c r="V18" i="20"/>
  <c r="V63" i="20"/>
  <c r="V88" i="20"/>
  <c r="V101" i="20"/>
  <c r="V37" i="20"/>
  <c r="V114" i="20"/>
  <c r="V49" i="20"/>
  <c r="V125" i="20"/>
  <c r="V67" i="20"/>
  <c r="V65" i="20"/>
  <c r="V103" i="20" l="1"/>
  <c r="V126" i="20"/>
  <c r="D52" i="1"/>
  <c r="D50" i="1"/>
  <c r="D43" i="1"/>
  <c r="D49" i="1"/>
  <c r="D46" i="1"/>
  <c r="D54" i="1"/>
  <c r="D56" i="1"/>
  <c r="J14" i="12" l="1"/>
  <c r="J17" i="12" l="1"/>
  <c r="J18" i="12"/>
  <c r="J19" i="12"/>
  <c r="J20" i="12"/>
  <c r="J9" i="12"/>
  <c r="J10" i="12"/>
  <c r="J11" i="12"/>
  <c r="J12" i="12"/>
  <c r="J13" i="12"/>
  <c r="J15" i="12"/>
  <c r="J8" i="12"/>
  <c r="J8" i="11"/>
  <c r="J6" i="12"/>
  <c r="J5" i="12"/>
  <c r="J18" i="11"/>
  <c r="J17" i="11"/>
  <c r="J16" i="11"/>
  <c r="J15" i="11"/>
  <c r="J14" i="11"/>
  <c r="J13" i="11"/>
  <c r="J12" i="11"/>
  <c r="J11" i="11"/>
  <c r="J10" i="11"/>
  <c r="J9" i="11"/>
  <c r="J6" i="11"/>
  <c r="J5" i="11"/>
  <c r="K5" i="7"/>
  <c r="K11" i="7"/>
  <c r="K6" i="7"/>
  <c r="K10" i="7"/>
  <c r="K9" i="7"/>
  <c r="K8" i="7"/>
  <c r="K7" i="7"/>
  <c r="J163" i="9" l="1"/>
  <c r="V43" i="20"/>
  <c r="V72" i="20" s="1"/>
  <c r="D45" i="1" l="1"/>
  <c r="D55" i="1"/>
  <c r="AL133" i="20"/>
  <c r="K133" i="20" s="1"/>
  <c r="AL131" i="20"/>
  <c r="K131" i="20" s="1"/>
  <c r="AL130" i="20"/>
  <c r="V133" i="20" l="1"/>
  <c r="V130" i="20"/>
  <c r="V131" i="20"/>
  <c r="V189" i="20" l="1"/>
  <c r="F9" i="32" s="1"/>
  <c r="F18" i="32" s="1"/>
  <c r="I18" i="32" l="1"/>
  <c r="D44" i="1"/>
  <c r="D40" i="1" s="1"/>
  <c r="D12" i="1" s="1"/>
  <c r="D7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tc={D3DCFFB6-D1D1-4146-AA9D-772C5F10F2CD}</author>
    <author>tc={C7C40168-07B4-45C1-834C-F8D1BCCC6C12}</author>
    <author>tc={93281175-2F86-433D-ADEA-50E993C0A7B6}</author>
  </authors>
  <commentList>
    <comment ref="D50" authorId="0" shapeId="0" xr:uid="{D3DCFFB6-D1D1-4146-AA9D-772C5F10F2C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@Mirra Flavio (EGP&amp;TGX)  da allineamento con Francesco vanno eliminate queste voci nel BOQ civile</t>
      </text>
    </comment>
    <comment ref="D52" authorId="1" shapeId="0" xr:uid="{C7C40168-07B4-45C1-834C-F8D1BCCC6C1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considerato le fondazioni delle CU. Non è chiara questa voce</t>
      </text>
    </comment>
    <comment ref="D54" authorId="2" shapeId="0" xr:uid="{93281175-2F86-433D-ADEA-50E993C0A7B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Ho messo le azioni che sono nel BOQ civile (topsoil establishment e ri-vegetazione aree degradate). Vanno sommate tutte le compensazioni ambientali che sono probabilmente in altro foglio e che seguono i piani ambientali di paese.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tc={220E84BC-B636-450B-81DB-5EA679C66A53}</author>
    <author>Morgantini Paolo (EGP TGX)</author>
    <author>tc={5C070D85-288C-437F-A480-287DCA27F3E7}</author>
  </authors>
  <commentList>
    <comment ref="F10" authorId="0" shapeId="0" xr:uid="{220E84BC-B636-450B-81DB-5EA679C66A53}">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final list of HSE Plan depending of site activities and characteristics</t>
      </text>
    </comment>
    <comment ref="G10" authorId="1" shapeId="0" xr:uid="{80E27338-D8ED-4B47-8D2B-5EE35936BE61}">
      <text>
        <r>
          <rPr>
            <b/>
            <sz val="9"/>
            <color indexed="81"/>
            <rFont val="Tahoma"/>
            <family val="2"/>
          </rPr>
          <t>Morgantini Paolo (EGP TGX):</t>
        </r>
        <r>
          <rPr>
            <sz val="9"/>
            <color indexed="81"/>
            <rFont val="Tahoma"/>
            <family val="2"/>
          </rPr>
          <t xml:space="preserve">
lump sum</t>
        </r>
      </text>
    </comment>
    <comment ref="F22" authorId="2" shapeId="0" xr:uid="{5C070D85-288C-437F-A480-287DCA27F3E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tc={0919CC70-914C-4FDA-8716-9631E22B151F}</author>
  </authors>
  <commentList>
    <comment ref="E7" authorId="0" shapeId="0" xr:uid="{0919CC70-914C-4FDA-8716-9631E22B151F}">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@Pavone Luigi (EGP&amp;TGX) inserite voci personale di costruzione. Aggiungere x favore riferimenti specifica tecnica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tc={A1820F9A-3709-4956-88F4-AEB198C93104}</author>
    <author>Morgantini Paolo (EGP TGX)</author>
    <author>tc={76B5948E-09DF-4698-B7E3-2F33C3061494}</author>
    <author>tc={5804B65F-C15E-4E85-992E-A92E5111E037}</author>
    <author>tc={8722F4E9-0AF1-4D1C-A36A-86DAA19ACEC4}</author>
    <author>tc={4C4E353B-19A4-43D1-89FB-0D62F7F39044}</author>
  </authors>
  <commentList>
    <comment ref="F8" authorId="0" shapeId="0" xr:uid="{A1820F9A-3709-4956-88F4-AEB198C9310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The final list of HSE Plan depending of site activities and characteristics</t>
      </text>
    </comment>
    <comment ref="G8" authorId="1" shapeId="0" xr:uid="{D75F8BB9-D1F8-4C5A-8665-E7D39F198F7C}">
      <text>
        <r>
          <rPr>
            <b/>
            <sz val="9"/>
            <color indexed="81"/>
            <rFont val="Tahoma"/>
            <family val="2"/>
          </rPr>
          <t>Morgantini Paolo (EGP TGX):</t>
        </r>
        <r>
          <rPr>
            <sz val="9"/>
            <color indexed="81"/>
            <rFont val="Tahoma"/>
            <family val="2"/>
          </rPr>
          <t xml:space="preserve">
lump sum</t>
        </r>
      </text>
    </comment>
    <comment ref="G11" authorId="1" shapeId="0" xr:uid="{39D2957B-786C-473A-BD00-B3888DD7B288}">
      <text>
        <r>
          <rPr>
            <b/>
            <sz val="9"/>
            <color indexed="81"/>
            <rFont val="Tahoma"/>
            <family val="2"/>
          </rPr>
          <t>Morgantini Paolo (EGP TGX):</t>
        </r>
        <r>
          <rPr>
            <sz val="9"/>
            <color indexed="81"/>
            <rFont val="Tahoma"/>
            <family val="2"/>
          </rPr>
          <t xml:space="preserve">
lump sum</t>
        </r>
      </text>
    </comment>
    <comment ref="G14" authorId="1" shapeId="0" xr:uid="{2EFF8DED-7460-4B07-8822-206EDBA2B094}">
      <text>
        <r>
          <rPr>
            <b/>
            <sz val="9"/>
            <color indexed="81"/>
            <rFont val="Tahoma"/>
            <family val="2"/>
          </rPr>
          <t>Morgantini Paolo (EGP TGX):</t>
        </r>
        <r>
          <rPr>
            <sz val="9"/>
            <color indexed="81"/>
            <rFont val="Tahoma"/>
            <family val="2"/>
          </rPr>
          <t xml:space="preserve">
lump sum</t>
        </r>
      </text>
    </comment>
    <comment ref="F17" authorId="2" shapeId="0" xr:uid="{76B5948E-09DF-4698-B7E3-2F33C306149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on the project activities</t>
      </text>
    </comment>
    <comment ref="G17" authorId="1" shapeId="0" xr:uid="{A88C2DC2-99B1-4187-9E04-CEBE08201850}">
      <text>
        <r>
          <rPr>
            <b/>
            <sz val="9"/>
            <color indexed="81"/>
            <rFont val="Tahoma"/>
            <family val="2"/>
          </rPr>
          <t>Morgantini Paolo (EGP TGX):</t>
        </r>
        <r>
          <rPr>
            <sz val="9"/>
            <color indexed="81"/>
            <rFont val="Tahoma"/>
            <family val="2"/>
          </rPr>
          <t xml:space="preserve">
lump sum</t>
        </r>
      </text>
    </comment>
    <comment ref="G20" authorId="1" shapeId="0" xr:uid="{5ABCF1C8-5A69-43C3-90E3-894EAEE24691}">
      <text>
        <r>
          <rPr>
            <b/>
            <sz val="9"/>
            <color indexed="81"/>
            <rFont val="Tahoma"/>
            <family val="2"/>
          </rPr>
          <t>Morgantini Paolo (EGP TGX):</t>
        </r>
        <r>
          <rPr>
            <sz val="9"/>
            <color indexed="81"/>
            <rFont val="Tahoma"/>
            <family val="2"/>
          </rPr>
          <t xml:space="preserve">
lump sum</t>
        </r>
      </text>
    </comment>
    <comment ref="G23" authorId="1" shapeId="0" xr:uid="{27950E9B-1D0A-4D55-AA17-3D245E4B78CA}">
      <text>
        <r>
          <rPr>
            <b/>
            <sz val="9"/>
            <color indexed="81"/>
            <rFont val="Tahoma"/>
            <family val="2"/>
          </rPr>
          <t>Morgantini Paolo (EGP TGX):</t>
        </r>
        <r>
          <rPr>
            <sz val="9"/>
            <color indexed="81"/>
            <rFont val="Tahoma"/>
            <family val="2"/>
          </rPr>
          <t xml:space="preserve">
lump sum</t>
        </r>
      </text>
    </comment>
    <comment ref="G24" authorId="1" shapeId="0" xr:uid="{77D4CEE1-8F55-404E-B519-788438DFAEA7}">
      <text>
        <r>
          <rPr>
            <b/>
            <sz val="9"/>
            <color indexed="81"/>
            <rFont val="Tahoma"/>
            <family val="2"/>
          </rPr>
          <t>Morgantini Paolo (EGP TGX):</t>
        </r>
        <r>
          <rPr>
            <sz val="9"/>
            <color indexed="81"/>
            <rFont val="Tahoma"/>
            <family val="2"/>
          </rPr>
          <t xml:space="preserve">
lump sum</t>
        </r>
      </text>
    </comment>
    <comment ref="G27" authorId="1" shapeId="0" xr:uid="{957F3163-7395-4A50-BBE5-2004AB2FC4CC}">
      <text>
        <r>
          <rPr>
            <b/>
            <sz val="9"/>
            <color indexed="81"/>
            <rFont val="Tahoma"/>
            <family val="2"/>
          </rPr>
          <t>Morgantini Paolo (EGP TGX):</t>
        </r>
        <r>
          <rPr>
            <sz val="9"/>
            <color indexed="81"/>
            <rFont val="Tahoma"/>
            <family val="2"/>
          </rPr>
          <t xml:space="preserve">
lump sum</t>
        </r>
      </text>
    </comment>
    <comment ref="F28" authorId="3" shapeId="0" xr:uid="{5804B65F-C15E-4E85-992E-A92E5111E03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G28" authorId="1" shapeId="0" xr:uid="{4ABFC8FF-562C-4C44-B73F-BA919B79B7B5}">
      <text>
        <r>
          <rPr>
            <b/>
            <sz val="9"/>
            <color indexed="81"/>
            <rFont val="Tahoma"/>
            <family val="2"/>
          </rPr>
          <t>Morgantini Paolo (EGP TGX):</t>
        </r>
        <r>
          <rPr>
            <sz val="9"/>
            <color indexed="81"/>
            <rFont val="Tahoma"/>
            <family val="2"/>
          </rPr>
          <t xml:space="preserve">
lump sum</t>
        </r>
      </text>
    </comment>
    <comment ref="F29" authorId="4" shapeId="0" xr:uid="{8722F4E9-0AF1-4D1C-A36A-86DAA19ACEC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F30" authorId="5" shapeId="0" xr:uid="{4C4E353B-19A4-43D1-89FB-0D62F7F3904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Depending of the project activities</t>
      </text>
    </comment>
    <comment ref="G30" authorId="1" shapeId="0" xr:uid="{7F11C1F0-9031-4BDC-8673-720466190A97}">
      <text>
        <r>
          <rPr>
            <b/>
            <sz val="9"/>
            <color indexed="81"/>
            <rFont val="Tahoma"/>
            <family val="2"/>
          </rPr>
          <t>Morgantini Paolo (EGP TGX):</t>
        </r>
        <r>
          <rPr>
            <sz val="9"/>
            <color indexed="81"/>
            <rFont val="Tahoma"/>
            <family val="2"/>
          </rPr>
          <t xml:space="preserve">
lump sum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tc={A03727F9-09BB-4736-A480-50AF583888BD}</author>
    <author>tc={82DEBC0E-174F-403C-84A9-2904FF1FAC86}</author>
  </authors>
  <commentList>
    <comment ref="D198" authorId="0" shapeId="0" xr:uid="{A03727F9-09BB-4736-A480-50AF583888BD}">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@D'Orsi Roberto (EGP&amp;TGX) la linea MT fuori dal parco dove viene considerata? Linea MT fuori dal parco FV (dalla cabina di consegna fino alla sottostazione o altro punto indicato da Edistribuzione). I lavori per la linea MT esterna al parco devono essere necessariamente quotati separatamente dalle linee MT interne per valutare se conveniene farla fare al BOPista o ad Edistribuzione. Per la linea MT occorre avere le seguenti righe: 1) fornitura cavo MT ad elica visibile (e corrugato, se applica) 2)posa del cavo 3) scavo e richiusura dello scavo con letto di sabbia e descrizione della protezione (es. calcestruzzo, gettato o in lastre, ecc.) 4) asfaltatura 5) Trivellazione Orizzontale Controllata 6) fornitura e posa fibra ottica, incluso corrugato e tutto quanto necessario </t>
      </text>
    </comment>
    <comment ref="D199" authorId="1" shapeId="0" xr:uid="{82DEBC0E-174F-403C-84A9-2904FF1FAC8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@D'Orsi Roberto (EGP&amp;TGX) Esplodere la voce di costo attuale nelle seguenti: 1) Fornitura e posa del cabinato (box) per le cabine MT utente, delivery, sezionamento, scada etc 2)Fornitura e montaggio delle apparecchiature elettromeccaniche della cabina utente, inclusi collegamento dei cavi 3) Fornitura e montaggio delle apparecchiature elettromeccaniche della cabina di consegna, inclusi collegamento dei cavi 4)Fornitura e montaggio delle apparecchiature elettromeccaniche della cabina sezionamento, inclusi collegamento dei cavi.Qualora nella nuova versione che vi accingete a condividere fossero già presenti, non considerare il commento</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tc={C41043D3-95F6-4D6E-93E0-4E6B8FF5DAC6}</author>
  </authors>
  <commentList>
    <comment ref="D193" authorId="0" shapeId="0" xr:uid="{C41043D3-95F6-4D6E-93E0-4E6B8FF5DAC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@Tosi Giada (EGP&amp;TGX) inseriamo qui HDD?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tc={AC8B2D18-B50E-4FA3-A4AA-D1A7E7FA2624}</author>
  </authors>
  <commentList>
    <comment ref="C15" authorId="0" shapeId="0" xr:uid="{AC8B2D18-B50E-4FA3-A4AA-D1A7E7FA262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Da far confermare a @Basili Maurizio (EGP&amp;TGX) 
Rispondi:
OK, confermo</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tc={598AEB7E-48D6-4722-8F94-94EF4B8908D7}</author>
    <author>tc={B8ABF888-64E9-45DB-860B-13379CC0D88A}</author>
  </authors>
  <commentList>
    <comment ref="E42" authorId="0" shapeId="0" xr:uid="{598AEB7E-48D6-4722-8F94-94EF4B8908D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@Angeli Duodo Ginevra (EGP&amp;TGX) controllare se serve ancora</t>
      </text>
    </comment>
    <comment ref="E56" authorId="1" shapeId="0" xr:uid="{B8ABF888-64E9-45DB-860B-13379CC0D88A}">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@Avanzi Andrea (GPROC) chiarire perché si accorpano voci di safety con quelle commussioning (approccio credo non confermato per il commissionind delle voci in opzione). Chiedo a @Morgantini Paolo (EGP&amp;TGX) e @Melani Walter (EGP&amp;TGX) se l’approccio proposto da PROC possa esser accettato
Rispondi:
@Morgantini Paolo (EGP&amp;TGX) 
Rispondi:
@Melani Walter (EGP&amp;TGX)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tc={D767E4E1-ECC5-4D4A-ABA1-B79BB67CB406}</author>
    <author>tc={36592370-D4DD-43BA-9798-5815AFC73682}</author>
    <author>tc={B4976549-4751-4AC2-90C9-EF7A0FFFBFB1}</author>
    <author>tc={C9B2CFF2-F78B-40A1-8D9E-8B8533FA2EA4}</author>
  </authors>
  <commentList>
    <comment ref="C10" authorId="0" shapeId="0" xr:uid="{D767E4E1-ECC5-4D4A-ABA1-B79BB67CB40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 ref="E10" authorId="1" shapeId="0" xr:uid="{36592370-D4DD-43BA-9798-5815AFC73682}">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@Avanzi Andrea (GPROC) dettaglio non esplicitato per altre tecnologie (WTG)</t>
      </text>
    </comment>
    <comment ref="C11" authorId="2" shapeId="0" xr:uid="{B4976549-4751-4AC2-90C9-EF7A0FFFBFB1}">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 ref="C12" authorId="3" shapeId="0" xr:uid="{C9B2CFF2-F78B-40A1-8D9E-8B8533FA2EA4}">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@Russo Girolamo (EGP&amp;TGX) cortesemente ti chiedo di indicare i codici TS riferite a questa voce e alle successive due. In caso di dubbi contattami. grazie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tc={41572B8A-44D4-45D0-8ED0-5BCFA05C05F9}</author>
    <author>tc={651FB5BD-1856-4451-A834-0608FB750217}</author>
    <author>tc={EA2C5F05-7B20-4AC1-B88E-2A4376FCAB16}</author>
    <author>tc={413FB4A3-4CA5-42F8-9BAC-6BE7522F11DC}</author>
    <author>tc={6F7B1C0B-0151-4860-B099-2E8B09AB3C76}</author>
    <author>tc={37391BAB-614D-49D5-9565-A3AE57FD975D}</author>
  </authors>
  <commentList>
    <comment ref="E19" authorId="0" shapeId="0" xr:uid="{41572B8A-44D4-45D0-8ED0-5BCFA05C05F9}">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verificare con foglio HSE</t>
      </text>
    </comment>
    <comment ref="E20" authorId="1" shapeId="0" xr:uid="{651FB5BD-1856-4451-A834-0608FB750217}">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temi comm nel foglio comm… ad oggi no news about this by comm</t>
      </text>
    </comment>
    <comment ref="E21" authorId="2" shapeId="0" xr:uid="{EA2C5F05-7B20-4AC1-B88E-2A4376FCAB16}">
      <text>
        <t xml:space="preserve">[Commento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@Tringali Danilo (EGP&amp;TGX)  idem sopra
</t>
      </text>
    </comment>
    <comment ref="E24" authorId="3" shapeId="0" xr:uid="{413FB4A3-4CA5-42F8-9BAC-6BE7522F11DC}">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@Tringali Danilo (EGP&amp;TGX) Vedere foglio design ed eventualmente ne parliamo per aggiornamento</t>
      </text>
    </comment>
    <comment ref="E25" authorId="4" shapeId="0" xr:uid="{6F7B1C0B-0151-4860-B099-2E8B09AB3C7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@Mirra Flavio (EGP&amp;TGX) lo lasciamo qui?</t>
      </text>
    </comment>
    <comment ref="E27" authorId="5" shapeId="0" xr:uid="{37391BAB-614D-49D5-9565-A3AE57FD975D}">
      <text>
        <t>[Commento in thread]
La versione di Excel in uso consente di leggere questo commento in thread, ma tutte le modifiche a esso apportate verranno rimosse se il file viene aperto in una versione più recente di Excel. Ulteriori informazioni: https://go.microsoft.com/fwlink/?linkid=870924
[Tasks]
È presente un'attività ancorata a questo commento che non può essere visualizzata nel client.
Commento:
@Mirra Flavio (EGP&amp;TGX) / @Tringali Danilo (EGP&amp;TGX)  come richiesto da Proc ogni foglio dovrebbe contenuere se possibile tutte le voci riguardanti le aree di impianto. Questo è un esempio in cui opere civili dovrebbero star qui e non nel foglio civile… parliamone. Se le mettiamo qui credo vada dato il dettaglio solito civile
Rispondi:
Cambiare descrizione voce</t>
      </text>
    </comment>
  </commentList>
</comments>
</file>

<file path=xl/sharedStrings.xml><?xml version="1.0" encoding="utf-8"?>
<sst xmlns="http://schemas.openxmlformats.org/spreadsheetml/2006/main" count="11405" uniqueCount="2620">
  <si>
    <t>Procurement Process - Progetto Name</t>
  </si>
  <si>
    <t>BOP Advanced Basic Design Approach + O&amp;M Building</t>
  </si>
  <si>
    <t>Tender</t>
  </si>
  <si>
    <t>BOP Advanced Basic Design</t>
  </si>
  <si>
    <t>SOW</t>
  </si>
  <si>
    <t>Date Offer</t>
  </si>
  <si>
    <t>Name of the Supplier</t>
  </si>
  <si>
    <t>CONTRACTOR</t>
  </si>
  <si>
    <t>Legal Representative</t>
  </si>
  <si>
    <t>Plant Name</t>
  </si>
  <si>
    <t>Project name</t>
  </si>
  <si>
    <t>PROJECT</t>
  </si>
  <si>
    <t>Revision</t>
  </si>
  <si>
    <t>Inverter Type</t>
  </si>
  <si>
    <t>String Inverter</t>
  </si>
  <si>
    <t>TECHNOLOGY</t>
  </si>
  <si>
    <t>01</t>
  </si>
  <si>
    <t>PV Modules</t>
  </si>
  <si>
    <t>Bifacial</t>
  </si>
  <si>
    <t>Structures</t>
  </si>
  <si>
    <t>Tracker System</t>
  </si>
  <si>
    <t>Currency</t>
  </si>
  <si>
    <t>Paralel Station</t>
  </si>
  <si>
    <t>MV Parallel Station Not Necessary</t>
  </si>
  <si>
    <t>EUR</t>
  </si>
  <si>
    <t>Voltage Level of Connection</t>
  </si>
  <si>
    <t>High Voltage</t>
  </si>
  <si>
    <t>CONNECTION</t>
  </si>
  <si>
    <t>Exch.Rate</t>
  </si>
  <si>
    <t>Voltage [kV]</t>
  </si>
  <si>
    <t>OHL T-Line lenght [km]</t>
  </si>
  <si>
    <t>UGR HV T-Line lenght [km]</t>
  </si>
  <si>
    <t>Type of HV Connection</t>
  </si>
  <si>
    <t>New Bay in Existing Substation</t>
  </si>
  <si>
    <t>Total DC Power [MW]</t>
  </si>
  <si>
    <t>POWER</t>
  </si>
  <si>
    <t>Total AC Power [MW]</t>
  </si>
  <si>
    <t>Total DC Site Camp 
Stand-alone PV plants [W]</t>
  </si>
  <si>
    <t>INCOTERMS</t>
  </si>
  <si>
    <t>DDP</t>
  </si>
  <si>
    <t>LOGISTIC</t>
  </si>
  <si>
    <t>PROJECT:</t>
  </si>
  <si>
    <t>Pontestura</t>
  </si>
  <si>
    <t>LOCAL CURRENCY:</t>
  </si>
  <si>
    <t>Potenza DC (MW)</t>
  </si>
  <si>
    <t>Rev:</t>
  </si>
  <si>
    <t>CONTRACTOR:</t>
  </si>
  <si>
    <t>Nome dell'impresa</t>
  </si>
  <si>
    <t>gg/mm/2025</t>
  </si>
  <si>
    <t>Sheet Name</t>
  </si>
  <si>
    <t>BASE</t>
  </si>
  <si>
    <t>OPTIONAL</t>
  </si>
  <si>
    <t>Miscellaneous</t>
  </si>
  <si>
    <t>Civil Works</t>
  </si>
  <si>
    <t>Civil BOP</t>
  </si>
  <si>
    <t>ACCESS ROADS</t>
  </si>
  <si>
    <t>O&amp;M Building</t>
  </si>
  <si>
    <t>EMBOP-SI</t>
  </si>
  <si>
    <t>Electro-Mechanical BOP for String Inverter Solution</t>
  </si>
  <si>
    <t>TRK Install.</t>
  </si>
  <si>
    <t>Trackers Installation</t>
  </si>
  <si>
    <t>Spare Parts</t>
  </si>
  <si>
    <t>HSE (ITA ESP)</t>
  </si>
  <si>
    <t>Health Safety Environment</t>
  </si>
  <si>
    <t>Sustainability</t>
  </si>
  <si>
    <t>Security</t>
  </si>
  <si>
    <t>Tot</t>
  </si>
  <si>
    <t>Total Base €/W</t>
  </si>
  <si>
    <t>PROJECT NAME</t>
  </si>
  <si>
    <t>BILL OF QUANTITIES - SUMMARY</t>
  </si>
  <si>
    <t>SECTION</t>
  </si>
  <si>
    <t>MANDATORY ITEMS</t>
  </si>
  <si>
    <t>OPTIONAL ITEMS</t>
  </si>
  <si>
    <t>NOTE</t>
  </si>
  <si>
    <t>Support Structures &amp; Trackers Total</t>
  </si>
  <si>
    <t>Support Structures &amp; Trackers System Custom Cleareance</t>
  </si>
  <si>
    <t>Support Structures &amp; Trackers System Supply or 
Floating Structure and Achoring System Supply</t>
  </si>
  <si>
    <t>Support Structures &amp; Trackers Transportation</t>
  </si>
  <si>
    <t>Support Structures &amp; Trackers back-up parts supply</t>
  </si>
  <si>
    <t>BOP Total (Electrical + Civil)</t>
  </si>
  <si>
    <t>BOP Electrical Total</t>
  </si>
  <si>
    <t>Cables Total</t>
  </si>
  <si>
    <t>MV CABLES SUPPLY</t>
  </si>
  <si>
    <t>LV CABLES  SUPPLY</t>
  </si>
  <si>
    <t>I&amp;C CABLES SUPPLY</t>
  </si>
  <si>
    <t>BOP Electrical Works</t>
  </si>
  <si>
    <t>MV CABLES INSTALLATION</t>
  </si>
  <si>
    <t>LV CABLES  INSTALLATION</t>
  </si>
  <si>
    <t>I&amp;C CABLES INSTALLATION</t>
  </si>
  <si>
    <t>EARTHING SYSTEM INSTALLATION</t>
  </si>
  <si>
    <t>I&amp;C MAIN EQUIPMENT INSTALLATION</t>
  </si>
  <si>
    <t>SOLAR EQUIPMENT INSTALLATION</t>
  </si>
  <si>
    <t>DIESEL GENERATOR INSTALLATION</t>
  </si>
  <si>
    <t>FIRE RESISTANT ANTI-RODENT BARRIER AND SEALING SUPPLY</t>
  </si>
  <si>
    <t>VIDEO SURVEILLANCE AND ANTI-INTRUSION SYSTEM</t>
  </si>
  <si>
    <t xml:space="preserve">OTHERS </t>
  </si>
  <si>
    <t>COMMISSIONING</t>
  </si>
  <si>
    <t>BOP Electrical Equipments</t>
  </si>
  <si>
    <t>I&amp;C MAIN EQUIPMENT SUPPLY</t>
  </si>
  <si>
    <t>SOLAR EQUIPMENT SUPPLY</t>
  </si>
  <si>
    <t>DIESEL GENERATOR SUPPLY</t>
  </si>
  <si>
    <t>BOP Electrical Other</t>
  </si>
  <si>
    <t>EARTHING SYSTEM SUPPLY</t>
  </si>
  <si>
    <t>VIDEO SURVEILLANCE AND ANTI-INTRUSION SYSTEM SUPPLY</t>
  </si>
  <si>
    <t>ENGINEERING</t>
  </si>
  <si>
    <t>OTHERS SUPPLY</t>
  </si>
  <si>
    <t>BOP Civil Total</t>
  </si>
  <si>
    <t>Civil works</t>
  </si>
  <si>
    <t>Cleanup of explosive remants of war</t>
  </si>
  <si>
    <t>Earth Movements</t>
  </si>
  <si>
    <t>Collector Trenches</t>
  </si>
  <si>
    <t>Drainage system</t>
  </si>
  <si>
    <t>Fences</t>
  </si>
  <si>
    <t>Site Facilities</t>
  </si>
  <si>
    <t>External Roads</t>
  </si>
  <si>
    <t>Internal Roads</t>
  </si>
  <si>
    <t>Modules Installation</t>
  </si>
  <si>
    <t>Support Structures &amp; Trackers System Installation and Commissioning or Floating Structure and Achoring System Installation and Commissioning</t>
  </si>
  <si>
    <t>Conversion unit platform</t>
  </si>
  <si>
    <t>O&amp;M Building and Auxiliary Building</t>
  </si>
  <si>
    <t>Enviromental Works</t>
  </si>
  <si>
    <t>BOP Civil Other</t>
  </si>
  <si>
    <t>Engineering</t>
  </si>
  <si>
    <t>FIRE WATER SUPPLY</t>
  </si>
  <si>
    <t>PIPING, VALVES AND ACCESSORIES</t>
  </si>
  <si>
    <t>HYDRANTS AND ACCESSORIES</t>
  </si>
  <si>
    <t>WATER SPRAY FOR TRANSFORMERS</t>
  </si>
  <si>
    <t>FIRE DETECTION</t>
  </si>
  <si>
    <t>WATER MANAGEMENT</t>
  </si>
  <si>
    <t>Safety costs</t>
  </si>
  <si>
    <t>Valid only for Italy and Spain (Safety costs NOT subject to discount)</t>
  </si>
  <si>
    <t>HSE other costs</t>
  </si>
  <si>
    <t>SPARE PARTS</t>
  </si>
  <si>
    <t>TOTAL</t>
  </si>
  <si>
    <t>ENGINEERING SERVICES</t>
  </si>
  <si>
    <t>WBS</t>
  </si>
  <si>
    <t>Reference Document</t>
  </si>
  <si>
    <t>Code</t>
  </si>
  <si>
    <t>DESCRIPTION</t>
  </si>
  <si>
    <t>SCOPE</t>
  </si>
  <si>
    <t>Unit of measure</t>
  </si>
  <si>
    <t>Quantity</t>
  </si>
  <si>
    <t>Labour</t>
  </si>
  <si>
    <t>Equipment</t>
  </si>
  <si>
    <t>SUPPLY</t>
  </si>
  <si>
    <t>Unit Price</t>
  </si>
  <si>
    <t>Total Price</t>
  </si>
  <si>
    <t>Notes</t>
  </si>
  <si>
    <t>ORE/U.M.</t>
  </si>
  <si>
    <t>EURO/Hour</t>
  </si>
  <si>
    <t>EURO/U.M.</t>
  </si>
  <si>
    <t>Main equipment used for works, for each item</t>
  </si>
  <si>
    <t>Description of supplied materials, for each item</t>
  </si>
  <si>
    <t>GENERAL COSTS </t>
  </si>
  <si>
    <t>Total Mandatory</t>
  </si>
  <si>
    <t> </t>
  </si>
  <si>
    <t>Total Option</t>
  </si>
  <si>
    <t>Bank Guarantee</t>
  </si>
  <si>
    <t>GRE…..</t>
  </si>
  <si>
    <t>Cost of Bank Guarantee (Down Payment, Execution, Warranty - exclusion of FX, Tracker, SI, PCU, TC supply)</t>
  </si>
  <si>
    <t>Mandatory</t>
  </si>
  <si>
    <t>ls</t>
  </si>
  <si>
    <t>PV MODULE CLEANING</t>
  </si>
  <si>
    <t>Cleaning of the PV Modules to be carried out immediately before the final electrification and anyway in order to guarantee the optimal performance of the PV Park from the beginning.</t>
  </si>
  <si>
    <t>N° PV Modules</t>
  </si>
  <si>
    <t>Preliminary works and Site Survey</t>
  </si>
  <si>
    <t>Topographical survey</t>
  </si>
  <si>
    <t>Optional</t>
  </si>
  <si>
    <t>Applicable For LS</t>
  </si>
  <si>
    <t>Geological and geotechnical including surveys and electrical grounding parameters.</t>
  </si>
  <si>
    <t>Underground investigation of existing utilities / foundations</t>
  </si>
  <si>
    <t>Engineering Design</t>
  </si>
  <si>
    <t>Executive Civil Design</t>
  </si>
  <si>
    <t>Red Lines Civil Design</t>
  </si>
  <si>
    <t>External Roads Executive Design</t>
  </si>
  <si>
    <t>External Roads Red Lines Design</t>
  </si>
  <si>
    <t>As Built Civil Design</t>
  </si>
  <si>
    <t>As Built Engineering Firefighting FF</t>
  </si>
  <si>
    <t>Design for permit</t>
  </si>
  <si>
    <t>Executive Electrical Design</t>
  </si>
  <si>
    <t>FIREFIGHTING FF EXECUTIVE DESIGN
Executive design of all fire detection and fire fighting system included in BOP scope of supply (including FF Engineering for TAC, in case TAC is in SoW)</t>
  </si>
  <si>
    <t>FIREFIGHTING FF CERTIFICATION
Hand over to ENEL of all declartions and certification related to "safety relevant systems", to be used for "SCIA Antincendio" - reference Italian Decress 37/08, 07/08/12, 20/12/12</t>
  </si>
  <si>
    <t>Red Lines Electrical Design</t>
  </si>
  <si>
    <t>Red Lines Engineering Firefighting FF</t>
  </si>
  <si>
    <t>As Built Electrical Design</t>
  </si>
  <si>
    <t>Environmental</t>
  </si>
  <si>
    <t>WBS (per Mr Quyd)
*da ricostruire struttura</t>
  </si>
  <si>
    <t>DESCRIPTION ITEM</t>
  </si>
  <si>
    <t>Mitigation  </t>
  </si>
  <si>
    <t>Fauna Mitigation</t>
  </si>
  <si>
    <t>All necessary measures to minimize the impacts of the project on wildlife (e.g. bird diverters for HV line, environmental-friendly fences, monitorig fauna, rescue fauna…)</t>
  </si>
  <si>
    <t>NA</t>
  </si>
  <si>
    <t>Vegetation and Flora Mitigation</t>
  </si>
  <si>
    <t>All necessary measures to minimize or restore the impacts of the project on natural vegetation (e.g. physiographic restitution, revegetation, fences for critical habitats or protected flora, monitoring flora, rescue flora…)</t>
  </si>
  <si>
    <t>Landscape and other Mitigation measures</t>
  </si>
  <si>
    <t>All necessary measures to minimize the impacts of the project on landscape and other environmental components (e.g. natural and phisycal screens, noise barriers,…) - Opera di mitigazione perimetrale realizzata in accordo alle  specifiche tecniche riportate nelle prescrizioni autorizzative del Decreto di AU</t>
  </si>
  <si>
    <t xml:space="preserve">Compensation </t>
  </si>
  <si>
    <t>Fauna Compensation</t>
  </si>
  <si>
    <t>All possible measures to compensate the residual impacts of the project on fauna (e.g. shelter, artificial nests, feeding point, re-population of species…)</t>
  </si>
  <si>
    <t>Vegetation and Flora Compensation</t>
  </si>
  <si>
    <t>All possible measures to compensate the residual impacts of the project on vegetation (e.g. activities in case of habitat loss, ecological corridors, compensations programs invasive/exotic species, pollinator-friendly cultivation…)</t>
  </si>
  <si>
    <t>Landscape and other Compensation measures</t>
  </si>
  <si>
    <t>All possible measures to compensate the residual impacts of the project on landscape and other environmental componentes (e.g. construction of viewpoints, trail, information panels…) - Si veda riga precedente relative alle mitigazioni</t>
  </si>
  <si>
    <t>Archaeological, paleontological &amp; Cultural Heritage Compensation</t>
  </si>
  <si>
    <t>All possible measures to restore and enhance archaeological, paleontological and heritage elements.</t>
  </si>
  <si>
    <t>PERSONNEL</t>
  </si>
  <si>
    <t>Construction Personnel</t>
  </si>
  <si>
    <t/>
  </si>
  <si>
    <t>GRE.EEC.S.00.XX.A.00000.00.392.00</t>
  </si>
  <si>
    <t>General costs (Project Manager- Site Manager- Civil Supervisor - Electrical Supervisor- Mechanical Supervisor- Quality Controller- Material Supervisor- Topographical surveyor)</t>
  </si>
  <si>
    <t>h</t>
  </si>
  <si>
    <t>HSE Personnel</t>
  </si>
  <si>
    <t>HSE Requirements (rev.03):
par. 8.1.1. HSE Organization for Construction Work Sites
par. 8.1.4. HSE Contractors Team</t>
  </si>
  <si>
    <t>HSE Coordinator</t>
  </si>
  <si>
    <t>HS Officer</t>
  </si>
  <si>
    <t>Env Officer</t>
  </si>
  <si>
    <t>Documents HSE administrator</t>
  </si>
  <si>
    <t>according with the specific needs of the project</t>
  </si>
  <si>
    <t>Unloading and Storage of Equipment</t>
  </si>
  <si>
    <t>GRE.EEC.S.00.XX.A.00000.00.392.00
GRE.EEC.S.21.IT.P.18371.00.126.01 - SOW BOP Pontestura</t>
  </si>
  <si>
    <t>Unloading and Storage of SI / PCU/TC</t>
  </si>
  <si>
    <t>Unloading and Storage of the tracker structures and equipments</t>
  </si>
  <si>
    <t>Unloading and Storage of PV Modules</t>
  </si>
  <si>
    <t>Site Camp</t>
  </si>
  <si>
    <t>GRE.EEC.S.41.XX.A.00000.00.191.02 - par.6.1
ANNEX B - Table1_6.1</t>
  </si>
  <si>
    <t>Services and Utilities</t>
  </si>
  <si>
    <t>GRE.EEC.S.41.XX.A.00000.00.191.02 - par.6.2
ANNEX B - Table1_6.2</t>
  </si>
  <si>
    <t>General camp Facilities</t>
  </si>
  <si>
    <t>GRE.EEC.S.41.XX.A.00000.00.191.02 - par.6.3
ANNEX B - Table1_6.3</t>
  </si>
  <si>
    <t>EGP facilities with sinergy  with O&amp;M building</t>
  </si>
  <si>
    <t>EGP facilities without sinergy with O&amp;M building</t>
  </si>
  <si>
    <t>GRE.EEC.S.41.XX.A.00000.00.191.02 - par.6.4/6.6
ANNEX B - Table1_6.4/6.6</t>
  </si>
  <si>
    <t>Access control facilities - Site signs</t>
  </si>
  <si>
    <t>GRE.EEC.S.41.XX.A.00000.00.191.02 - par.6.5
ANNEX B - Table1_6.5</t>
  </si>
  <si>
    <t>Cabling &amp; Network Services</t>
  </si>
  <si>
    <t>GRE.EEC.S.41.XX.A.00000.00.191.02 - par.6.7
ANNEX B - Table1_6.7</t>
  </si>
  <si>
    <t>Security and surveillance service</t>
  </si>
  <si>
    <t>month</t>
  </si>
  <si>
    <t>GRE.EEC.S.41.XX.A.00000.00.191.02 - par.6.8
ANNEX B - Table1_6.8</t>
  </si>
  <si>
    <t>Extra time site camp</t>
  </si>
  <si>
    <t>week</t>
  </si>
  <si>
    <t>GRE.EEC.S.41.XX.A.00000.00.191.02 - par.8
ANNEX B - Table1_8</t>
  </si>
  <si>
    <t>Operation and maintenance</t>
  </si>
  <si>
    <t>GRE.EEC.S.41.XX.A.00000.00.191.02 - par.9
ANNEX B - Table1_9</t>
  </si>
  <si>
    <t>Decommisioning and dismantling</t>
  </si>
  <si>
    <t>ANNEX B - Table2</t>
  </si>
  <si>
    <t>Additional facilities (for workers at construction site for isolated/large size site camp)</t>
  </si>
  <si>
    <t>PRELIMINARY CHECK</t>
  </si>
  <si>
    <t>EGP.EEC.S.45.XX.P.00000.00.021.12 GRE.EEC.Q.45.XX.P.00000.00.078.04</t>
  </si>
  <si>
    <t>Preliminary check and turnover documentation</t>
  </si>
  <si>
    <t>PERFORMANCE RATIO TEST</t>
  </si>
  <si>
    <t>Performance ratio tests</t>
  </si>
  <si>
    <t>PHOTOVOLTAIC SYSTEM  VERIFICATIONS</t>
  </si>
  <si>
    <t>PLANT TEST</t>
  </si>
  <si>
    <t>EGP.EEC.S.45.XX.P.00000.00.021.12</t>
  </si>
  <si>
    <t>PV PARK TEMPORARY OPERATION SERVICE (par. 12.13) - Phase 1</t>
  </si>
  <si>
    <t>PV PARK TEMPORARY OPERATION SERVICE (par. 12.13) - Phase 2</t>
  </si>
  <si>
    <t>FENCE AND GATE</t>
  </si>
  <si>
    <t>Fence and Gate (FENCING VERIFICATIONS)</t>
  </si>
  <si>
    <t>LINEE AEREE MT</t>
  </si>
  <si>
    <t>MV Overhead lines (PV GENERATION POWER LINES VERIFICATIONS)</t>
  </si>
  <si>
    <t>MONITORING SYSTEM</t>
  </si>
  <si>
    <t>EGP.EEC.S.45.XX.P.00000.00.021.12
GRE.EEC.Q.45.XX.P.00000.00.078.04</t>
  </si>
  <si>
    <t xml:space="preserve">Field Monitoring System (FMS) - Meteorological Monitoring System (MMS)
</t>
  </si>
  <si>
    <t>O&amp;M</t>
  </si>
  <si>
    <t>Design</t>
  </si>
  <si>
    <t>Executive Design O&amp;M Building</t>
  </si>
  <si>
    <t>Red Lines Design O&amp;M Building</t>
  </si>
  <si>
    <t>As built Design O&amp;M Building</t>
  </si>
  <si>
    <t>Executive Design O&amp;M Warehouse</t>
  </si>
  <si>
    <t>Red Lines Design O&amp;M Warehouse</t>
  </si>
  <si>
    <t>As built Design O&amp;M Warehouse</t>
  </si>
  <si>
    <t>GRE.EEC.G.73.XX.X.00000.00.XXX.04
GRE.EEC.S.25.XX.A.00000.13.011</t>
  </si>
  <si>
    <t>O&amp;M building</t>
  </si>
  <si>
    <r>
      <rPr>
        <b/>
        <sz val="10"/>
        <color rgb="FF000000"/>
        <rFont val="Arial"/>
        <family val="2"/>
      </rPr>
      <t>m</t>
    </r>
    <r>
      <rPr>
        <b/>
        <vertAlign val="superscript"/>
        <sz val="10"/>
        <color rgb="FF44546A"/>
        <rFont val="Arial Narrow"/>
        <family val="2"/>
      </rPr>
      <t>2</t>
    </r>
  </si>
  <si>
    <t>Waste Storage area</t>
  </si>
  <si>
    <t>Parking Lot</t>
  </si>
  <si>
    <t>O&amp;M Warehouse</t>
  </si>
  <si>
    <t>OM2.1</t>
  </si>
  <si>
    <t>WAREHOUSE – Main Building Area</t>
  </si>
  <si>
    <t>OM2.2</t>
  </si>
  <si>
    <t>WAREHOUSE – Secondary Building Area</t>
  </si>
  <si>
    <t>OM2.3</t>
  </si>
  <si>
    <t>Workshop area</t>
  </si>
  <si>
    <t>OM2.4</t>
  </si>
  <si>
    <t>Climate controlled storage room (m2)</t>
  </si>
  <si>
    <t>TO DO LIST</t>
  </si>
  <si>
    <t>UNITà</t>
  </si>
  <si>
    <t>Persona</t>
  </si>
  <si>
    <t>Foglio</t>
  </si>
  <si>
    <t>Nota da risolvere</t>
  </si>
  <si>
    <t>ELE</t>
  </si>
  <si>
    <t xml:space="preserve">Accardi </t>
  </si>
  <si>
    <t>ELE-BOP</t>
  </si>
  <si>
    <t>1.Avete messo tutte le voci del vecchio foglio
2.Va bene dove ho messo le voci del foglio precedente riguardanti il commissioning?
3.Inserire i reference documents agli items</t>
  </si>
  <si>
    <t>4.Duplicare foglio e creare SI e CI - andare con una proposta e chiedere a loro conferma</t>
  </si>
  <si>
    <t>COMM</t>
  </si>
  <si>
    <t>MARIA</t>
  </si>
  <si>
    <t>POSSIAMO METTERE LE VOCI COMMISSIONING IN UNA SOLA VOCE?</t>
  </si>
  <si>
    <t>Melani</t>
  </si>
  <si>
    <t>ELE BOP</t>
  </si>
  <si>
    <t>Nel foglio Commisioning non si fa distinzione cold e hot commissioning, nel foglio ELE BOP è presente la voce "Cold Commissioning, Hot Commissioning and Start-Up, Temporary Operation", è corretto che siano insieme? Va bene com'è?</t>
  </si>
  <si>
    <t>Commissionig</t>
  </si>
  <si>
    <t>Foglio da cancellare, le varie voci vanno completate nei vari fogli inserendo i vari riferimenti dei documenti nelle voci</t>
  </si>
  <si>
    <t>SOLAR</t>
  </si>
  <si>
    <t>avanzi e danilo</t>
  </si>
  <si>
    <t>Avanzi Tracker Supply</t>
  </si>
  <si>
    <t>Vedi commenti sul file di avanzi e chiudere i commenti  facendo le modifiche sul file della BoQ PV</t>
  </si>
  <si>
    <t>ginevra e avanzi</t>
  </si>
  <si>
    <t>FX Supply</t>
  </si>
  <si>
    <t>warranties e cost of bank cosa sono e lo facciamo noi o lo fanno O&amp;M. se lo fa o&amp;M si toglie</t>
  </si>
  <si>
    <t>basili/danilo</t>
  </si>
  <si>
    <t>Dopo commento di Angelo stanno nelle sue specifiche o qui?</t>
  </si>
  <si>
    <t>basili</t>
  </si>
  <si>
    <t>voce tracker front end è chiuso?</t>
  </si>
  <si>
    <t>mirra/ferrari</t>
  </si>
  <si>
    <t>Chiedere di inserire i riferimenti ai documenti</t>
  </si>
  <si>
    <t>tutti</t>
  </si>
  <si>
    <t>reference documents</t>
  </si>
  <si>
    <t>definire la lista dei codici di riferimento</t>
  </si>
  <si>
    <t>Summary</t>
  </si>
  <si>
    <t>Sistemare il foglio summary con i riferimenti</t>
  </si>
  <si>
    <t>Si potrebbe inserire un messaggio che dica al PE che può trovare i riferimenti da inserire nella Smart technical specification</t>
  </si>
  <si>
    <t>Tech</t>
  </si>
  <si>
    <t>- EPC_Global_XXXXX:
PPP.PSS.ENG.03.001 Topography</t>
  </si>
  <si>
    <t>All</t>
  </si>
  <si>
    <t>Not Applicable</t>
  </si>
  <si>
    <t>- EPC_Global_XXXXX:
PPP.PSS.ENG.03.002 Geotechnical Studies</t>
  </si>
  <si>
    <t>luigi pavone</t>
  </si>
  <si>
    <t>Engineering Design BoP</t>
  </si>
  <si>
    <t>- EPC_Global_XXXXX:
PPP.PSS.ENG ENGINEERING</t>
  </si>
  <si>
    <t>ferrari paolo</t>
  </si>
  <si>
    <t>Option</t>
  </si>
  <si>
    <t>Da capire</t>
  </si>
  <si>
    <t>da capire</t>
  </si>
  <si>
    <t>SOLAR BoP Bill of Quantities</t>
  </si>
  <si>
    <t xml:space="preserve"> Reference Document</t>
  </si>
  <si>
    <t>Scope</t>
  </si>
  <si>
    <t>Measurement 
Unit</t>
  </si>
  <si>
    <t xml:space="preserve"> 
Quantity</t>
  </si>
  <si>
    <t xml:space="preserve"> MV CABLES (SUPPLY AND INSTALLATION)</t>
  </si>
  <si>
    <t>21.01.01.00</t>
  </si>
  <si>
    <t>MV Cable supply and installation - Internal PV Park</t>
  </si>
  <si>
    <t>21.01.01.03/00</t>
  </si>
  <si>
    <t>MV AL Cable 1x95mm2 [Q] - Supply</t>
  </si>
  <si>
    <t>m</t>
  </si>
  <si>
    <t>21.01.01.04/00</t>
  </si>
  <si>
    <t>MV AL Cable 1x95mm2 [Q] - Installation/Laying</t>
  </si>
  <si>
    <t>21.01.01.05/00</t>
  </si>
  <si>
    <t>MV AL Cable 1x120mm2 [Q] - Supply</t>
  </si>
  <si>
    <t>21.01.01.06/00</t>
  </si>
  <si>
    <t>MV AL Cable 1x120mm2 [Q] - Installation/Laying</t>
  </si>
  <si>
    <t>21.01.01.07/00</t>
  </si>
  <si>
    <t>MV AL Cable 1x150mm2 [Q] - Supply</t>
  </si>
  <si>
    <t>21.01.01.08/00</t>
  </si>
  <si>
    <t>MV AL Cable 1x150mm2 [Q] - Installation/Laying</t>
  </si>
  <si>
    <t>21.01.01.09/00</t>
  </si>
  <si>
    <t>MV AL Cable 1x185mm2 [Q] - Supply</t>
  </si>
  <si>
    <t>21.01.01.10/00</t>
  </si>
  <si>
    <t>MV AL Cable 1x185mm2 [Q] - Installation/Laying</t>
  </si>
  <si>
    <t>21.01.01.11/00</t>
  </si>
  <si>
    <t>MV AL Cable 1x240mm2 [Q] - Supply</t>
  </si>
  <si>
    <t>21.01.01.12/00</t>
  </si>
  <si>
    <t>MV AL Cable 1x240mm2 [Q] - Installation/Laying</t>
  </si>
  <si>
    <t>21.01.01.13/00</t>
  </si>
  <si>
    <t>MV AL Cable 1x300mm2 [Q] - Supply</t>
  </si>
  <si>
    <t>21.01.01.14/00</t>
  </si>
  <si>
    <t>MV AL Cable 1x300mm2 [Q] - Installation/Laying</t>
  </si>
  <si>
    <t>21.01.01.15/00</t>
  </si>
  <si>
    <t>MV AL Cable 1x400mm2 [Q] - Supply</t>
  </si>
  <si>
    <t>21.01.01.16/00</t>
  </si>
  <si>
    <t>MV AL Cable 1x400mm2 [Q] - Installation/Laying</t>
  </si>
  <si>
    <t>21.01.01.17/00</t>
  </si>
  <si>
    <t>MV AL Cable 1x500mm2 [Q] - Supply</t>
  </si>
  <si>
    <t>21.01.01.18/00</t>
  </si>
  <si>
    <t>MV AL Cable 1x500mm2 [Q] - Installation/Laying</t>
  </si>
  <si>
    <t>21.01.01.19/00</t>
  </si>
  <si>
    <t>MV AL Cable 1x630mm2 [Q] - Supply</t>
  </si>
  <si>
    <t>21.01.01.20/00</t>
  </si>
  <si>
    <t>MV AL Cable 1x630mm2 [Q] - Installation/Laying</t>
  </si>
  <si>
    <t>21.01.02.00</t>
  </si>
  <si>
    <t>MV Cable termination supply and installation</t>
  </si>
  <si>
    <t>21.01.02.95/00</t>
  </si>
  <si>
    <t>MV Cable terminations - up to 300mm2 [Q] - Supply</t>
  </si>
  <si>
    <t>21.01.02.96/00</t>
  </si>
  <si>
    <t>MV Cable terminations - from 400mm2 to 630mm2 [Q] - Supply</t>
  </si>
  <si>
    <t>21.01.02.97/00</t>
  </si>
  <si>
    <t>MV Cable terminations - [Q] - Installation</t>
  </si>
  <si>
    <t>21.01.03.00</t>
  </si>
  <si>
    <t>MV Cable joint supply and installation</t>
  </si>
  <si>
    <t>21.01.03.05/00</t>
  </si>
  <si>
    <t>MV Cable joint 1x95mm2 [Q] - Supply</t>
  </si>
  <si>
    <t>21.01.03.07/00</t>
  </si>
  <si>
    <t>MV Cable joint 1x120mm2 [Q] - Supply</t>
  </si>
  <si>
    <t>21.01.03.09/00</t>
  </si>
  <si>
    <t>MV Cable joint 1x150mm2 [Q] - Supply</t>
  </si>
  <si>
    <t>21.01.03.11/00</t>
  </si>
  <si>
    <t>MV Cable joint 1x185mm2 [Q] - Supply</t>
  </si>
  <si>
    <t>21.01.03.13/00</t>
  </si>
  <si>
    <t>MV Cable joint 1x240mm2 [Q] - Supply</t>
  </si>
  <si>
    <t>21.01.03.15/00</t>
  </si>
  <si>
    <t>MV Cable joint 1x300mm2 [Q] - Supply</t>
  </si>
  <si>
    <t>21.01.03.17/00</t>
  </si>
  <si>
    <t>MV Cable joint 1x400mm2 [Q] - Supply</t>
  </si>
  <si>
    <t>21.01.03.19/00</t>
  </si>
  <si>
    <t>MV Cable joint 1x500mm2 [Q] - Supply</t>
  </si>
  <si>
    <t>21.01.03.21/00</t>
  </si>
  <si>
    <t>MV Cable joint 1x630mm2 [Q] - Supply</t>
  </si>
  <si>
    <t>21.01.03.40/00</t>
  </si>
  <si>
    <t>MV Cable joints [Q] - Installation</t>
  </si>
  <si>
    <t xml:space="preserve"> LV CABLES (SUPPLY AND INSTALLATION)</t>
  </si>
  <si>
    <t>21.01.07.00</t>
  </si>
  <si>
    <t>LV Solar Cable supply and laying</t>
  </si>
  <si>
    <t>21.01.07.01/00</t>
  </si>
  <si>
    <t>CU Solar Cable 1x4mm2 [Q] - Supply</t>
  </si>
  <si>
    <t>21.01.07.03/00</t>
  </si>
  <si>
    <t>CU Solar Cable 1x6mm2 [Q] - Supply</t>
  </si>
  <si>
    <t>21.01.07.05/00</t>
  </si>
  <si>
    <t>CU Solar Cable 1x10mm2 [Q] - Supply</t>
  </si>
  <si>
    <t>21.01.07.08/00</t>
  </si>
  <si>
    <t>CU Solar Cables up to 10 mm2[Q] - Installation/Laying</t>
  </si>
  <si>
    <t>21.01.07.13/00</t>
  </si>
  <si>
    <t>CU Solar Cable 1x185mm2 [Q] - Supply</t>
  </si>
  <si>
    <t>Cavi solari solo per impianti con inverter centralizzato</t>
  </si>
  <si>
    <t>21.01.07.14/00</t>
  </si>
  <si>
    <t>CU Solar Cable 1x240mm2 [Q] - Supply</t>
  </si>
  <si>
    <t>21.01.07.15/00</t>
  </si>
  <si>
    <t>CU Solar Cable 1x300mm2 [Q] - Supply</t>
  </si>
  <si>
    <t>21.01.07.16/00</t>
  </si>
  <si>
    <t>CU Solar Cables from 185 to 300 mm2 [Q] - Installation/Laying</t>
  </si>
  <si>
    <t>Stesso prezzo '21.01.04.90/00</t>
  </si>
  <si>
    <t>21.01.08.00</t>
  </si>
  <si>
    <t>LV Solar Connectors supply and installation</t>
  </si>
  <si>
    <t>21.01.08.07/00</t>
  </si>
  <si>
    <t>Solar Connectors [Q] - Supply</t>
  </si>
  <si>
    <t>21.01.08.08/00</t>
  </si>
  <si>
    <t>Solar Connectors [Q] - Installation</t>
  </si>
  <si>
    <t>21.01.04.00</t>
  </si>
  <si>
    <t xml:space="preserve">LV Power Cable supply and laying </t>
  </si>
  <si>
    <t>21.01.04.17/00</t>
  </si>
  <si>
    <t>LV Unshielded AL Cable 1x240mm2 [Q] - Supply</t>
  </si>
  <si>
    <t>21.01.04.19/00</t>
  </si>
  <si>
    <t>LV Unshielded AL Cable 1x300mm2 [Q] - Supply</t>
  </si>
  <si>
    <t>21.01.04.21/00</t>
  </si>
  <si>
    <t>LV Unshielded AL Cable 1x400mm2 [Q] - Supply</t>
  </si>
  <si>
    <t>21.01.04.90/00</t>
  </si>
  <si>
    <t>LV Unshielded AL Cables [Q] - Installation/Laying</t>
  </si>
  <si>
    <t>Stesso prezzo '21.01.07.16/00</t>
  </si>
  <si>
    <t>21.01.04.23/00</t>
  </si>
  <si>
    <t>LV Unshielded AL Cable 3x25mm2 [Q] - Supply</t>
  </si>
  <si>
    <t>cavi per tracker</t>
  </si>
  <si>
    <t>21.01.04.24/00</t>
  </si>
  <si>
    <t>LV Unshielded AL Cable 3x25mm2 [Q] - Installation/Laying</t>
  </si>
  <si>
    <t>21.01.05.00</t>
  </si>
  <si>
    <t>LV Power Cable termination supply and installation</t>
  </si>
  <si>
    <t>21.01.05.45/00</t>
  </si>
  <si>
    <t>LV Unshielded Cable terminations [Q] - Supply</t>
  </si>
  <si>
    <t>Comprende anche i terminali per cavi solari 185 ecc.</t>
  </si>
  <si>
    <t>21.01.05.46/00</t>
  </si>
  <si>
    <t>LV Unshielded Cable terminations [Q] - Installation</t>
  </si>
  <si>
    <t>21.01.09.00</t>
  </si>
  <si>
    <t xml:space="preserve">LV Auxiliary Cable supply, laying </t>
  </si>
  <si>
    <t>21.01.09.91/00</t>
  </si>
  <si>
    <t>LV aux cables [L] - Supply</t>
  </si>
  <si>
    <t>set</t>
  </si>
  <si>
    <t>21.01.09.92/00</t>
  </si>
  <si>
    <t>LV aux cables [L] - Installation/Laying</t>
  </si>
  <si>
    <t>21.01.10.00</t>
  </si>
  <si>
    <t>LV Auxiliary Cable termination supply and installation</t>
  </si>
  <si>
    <t>21.01.10.91/00</t>
  </si>
  <si>
    <t>LV aux Cable terminations [L] - Supply</t>
  </si>
  <si>
    <t>21.01.10.92/00</t>
  </si>
  <si>
    <t>LV aux Cable terminations [L] - Installation</t>
  </si>
  <si>
    <t xml:space="preserve"> I&amp;C CABLES (SUPPLY AND INSTALLATION)</t>
  </si>
  <si>
    <t>21.01.12.00</t>
  </si>
  <si>
    <t xml:space="preserve">I&amp;C Cable supply, laying </t>
  </si>
  <si>
    <t>21.01.12.65/00</t>
  </si>
  <si>
    <t>I&amp;C Cables (Unshielded, Shielded Single &amp; Multiple Twisted Pairs, Serial Ethernet, RS485, RJ45, Coaxial) [Q] - Supply</t>
  </si>
  <si>
    <t>21.01.12.66/00</t>
  </si>
  <si>
    <t>I&amp;C Cables (Unshielded, Shielded Single &amp; Multiple Twisted Pairs, Serial Ethernet, RS485, RJ45, Coaxial) [Q] - Installation/Laying</t>
  </si>
  <si>
    <t>21.01.12.37/00</t>
  </si>
  <si>
    <t>I&amp;C Cable fiber optic (12 pairs) [Q] - Supply</t>
  </si>
  <si>
    <t>21.01.12.39/00</t>
  </si>
  <si>
    <t>I&amp;C Cable fiber optic (1 pair) [Q] - Supply</t>
  </si>
  <si>
    <t>21.01.12.67/00</t>
  </si>
  <si>
    <t>I&amp;C Cable fiber optic (1 Pair,12 pairs) [Q] - Installation/Laying</t>
  </si>
  <si>
    <t>21.01.13.00</t>
  </si>
  <si>
    <t>I&amp;C Cable termination supply and installation</t>
  </si>
  <si>
    <t>21.01.13.51/00</t>
  </si>
  <si>
    <t>I&amp;C Cable Terminations (Unshielded, Shielded Single &amp; Multiple Twisted Pairs, Serial Ethernet, RS485, RJ45, Coaxial)  [Q] - Supply</t>
  </si>
  <si>
    <t>21.01.13.52/00</t>
  </si>
  <si>
    <t>I&amp;C Cable Terminations (Unshielded, Shielded Single &amp; Multiple Twisted Pairs, Serial Ethernet, RS485, RJ45, Coaxial)  [Q] - Installation</t>
  </si>
  <si>
    <t>21.01.13.31/00</t>
  </si>
  <si>
    <t>I&amp;C Cable termination fiber optic (1 pair) [Q] - Supply</t>
  </si>
  <si>
    <t>21.01.13.29/00</t>
  </si>
  <si>
    <t>I&amp;C Cable termination fiber optic (12 pairs) [Q] - Supply</t>
  </si>
  <si>
    <t>21.01.13.32/00</t>
  </si>
  <si>
    <t>I&amp;C Cable termination fiber optic (1 pair) [Q] - Installation</t>
  </si>
  <si>
    <t>21.01.13.30/00</t>
  </si>
  <si>
    <t>I&amp;C Cable termination fiber optic (12 pairs) [Q] - Installation</t>
  </si>
  <si>
    <t>21.02.07.00</t>
  </si>
  <si>
    <t>Cable hanger system</t>
  </si>
  <si>
    <t>21.02.07.02/00</t>
  </si>
  <si>
    <t>Supply and installation of a complete cable hanger system, with all accessories needed [Q]</t>
  </si>
  <si>
    <t>EARTHING (SUPPLY AND INSTALLATION)</t>
  </si>
  <si>
    <t>21.03.01.00</t>
  </si>
  <si>
    <t>Earthing bare copper conductor supply and installation</t>
  </si>
  <si>
    <t>21.03.01.05/00</t>
  </si>
  <si>
    <t>Earthing bare copper conductor 35mm2 [Q] - Supply</t>
  </si>
  <si>
    <t>21.03.01.07/00</t>
  </si>
  <si>
    <t>Earthing bare copper conductor 35mm2 [Q] - Installation</t>
  </si>
  <si>
    <t>21.03.01.09/00</t>
  </si>
  <si>
    <t>Earthing bare copper conductor 50mm2 [Q] - Supply</t>
  </si>
  <si>
    <t>21.03.01.11/00</t>
  </si>
  <si>
    <t>Earthing bare copper conductor 50mm2 [Q] - Installation</t>
  </si>
  <si>
    <t>21.03.01.13/00</t>
  </si>
  <si>
    <t>Earthing bare copper conductor 70mm2 [Q] - Supply</t>
  </si>
  <si>
    <t>21.03.01.15/00</t>
  </si>
  <si>
    <t>Earthing bare copper conductor 70mm2 [Q] - Installation</t>
  </si>
  <si>
    <t>21.03.01.17/00</t>
  </si>
  <si>
    <t>Earthing bare copper conductor 95 mm2 [Q] - Supply</t>
  </si>
  <si>
    <t>21.03.01.19/00</t>
  </si>
  <si>
    <t>Earthing bare copper conductor 95 mm2 [Q] - Installation</t>
  </si>
  <si>
    <t>21.03.01.21/00</t>
  </si>
  <si>
    <t>Earthing bare copper conductor 120mm2 [Q] - Supply</t>
  </si>
  <si>
    <t>21.03.01.23/00</t>
  </si>
  <si>
    <t>Earthing bare copper conductor 120mm2 [Q] - Installation</t>
  </si>
  <si>
    <t>21.03.03.00</t>
  </si>
  <si>
    <t>Earthing connection supply and installation</t>
  </si>
  <si>
    <t>21.03.03.41/00</t>
  </si>
  <si>
    <t>Earthing connection compression clamp  [Q] - Supply</t>
  </si>
  <si>
    <t>21.03.03.42/00</t>
  </si>
  <si>
    <t>Earthing connection compression clamp  [Q] - Installation</t>
  </si>
  <si>
    <t>21.03.04.00</t>
  </si>
  <si>
    <t>Pit and earth electrode supply and installation</t>
  </si>
  <si>
    <t>21.03.04.01/00</t>
  </si>
  <si>
    <t>Pit and earth electrode D: 15mm - L: 1.5m [Q] - Supply</t>
  </si>
  <si>
    <t>Fence</t>
  </si>
  <si>
    <t>21.03.04.02/00</t>
  </si>
  <si>
    <t>Pit and earth electrode D: 15mm - L: 1.5m [Q] - Installation</t>
  </si>
  <si>
    <t>21.03.06.00</t>
  </si>
  <si>
    <t>Earthing Cable termination supply and connection</t>
  </si>
  <si>
    <t>21.03.06.27/00</t>
  </si>
  <si>
    <t>Earthing Cable terminations [Q] - Supply</t>
  </si>
  <si>
    <t>21.03.06.28/00</t>
  </si>
  <si>
    <t>Earthing Cable terminations [Q] - Installation</t>
  </si>
  <si>
    <t>FIRE RESISTANT ANTI-RODENT BARRIER AND SEALING (SUPPLY AND INSTALLATION)</t>
  </si>
  <si>
    <t>21.06.00.00</t>
  </si>
  <si>
    <t>FIRE RESISTANT ANTI-RODENT BARRIER AND SEALING</t>
  </si>
  <si>
    <t>21.06.01.00</t>
  </si>
  <si>
    <t>Fire resistant anti-rodent barrier and sealing supply and installation</t>
  </si>
  <si>
    <t>21.06.01.25/00</t>
  </si>
  <si>
    <t>Fire resistant anti-rodent barrier and sealing  crossing [Q] - Supply</t>
  </si>
  <si>
    <t>m2</t>
  </si>
  <si>
    <t>21.06.01.26/00</t>
  </si>
  <si>
    <t>Fire resistant anti-rodent barrier and sealing  crossing [Q] - Installation</t>
  </si>
  <si>
    <t>VIDEO SURVEILLANCE AND ANTI-INTRUSION SYSTEM (SUPPLY AND INSTALLATION)</t>
  </si>
  <si>
    <t>21.07.00.00</t>
  </si>
  <si>
    <t>21.07.01.00</t>
  </si>
  <si>
    <t>Video surveillance and anti-intrusion system supply, installation and test</t>
  </si>
  <si>
    <t>21.07.01.01/00</t>
  </si>
  <si>
    <t>Control &amp; recording system unit [Q] - Supply</t>
  </si>
  <si>
    <t>21.07.01.02/00</t>
  </si>
  <si>
    <t xml:space="preserve">Control &amp; recording system unit [Q] - Installation </t>
  </si>
  <si>
    <t>21.07.01.03/00</t>
  </si>
  <si>
    <t>CCVT panel HMI [Q] - Supply</t>
  </si>
  <si>
    <t>21.07.01.04/00</t>
  </si>
  <si>
    <t xml:space="preserve">CCVT panel HMI [Q] - Installation </t>
  </si>
  <si>
    <t>21.07.01.05/00</t>
  </si>
  <si>
    <t>Power distribution panel [Q] - Supply</t>
  </si>
  <si>
    <t>21.07.01.06/00</t>
  </si>
  <si>
    <t xml:space="preserve">Power distribution panel [Q] - Installation </t>
  </si>
  <si>
    <t>21.07.01.07/00</t>
  </si>
  <si>
    <t>Cabling (cables, connections, terminations) [Q] - Supply</t>
  </si>
  <si>
    <t>anello perimetro</t>
  </si>
  <si>
    <t>21.07.01.08/00</t>
  </si>
  <si>
    <t xml:space="preserve">Cabling (cables, connections, terminations) [Q] - Installation </t>
  </si>
  <si>
    <t>21.07.01.09/00</t>
  </si>
  <si>
    <t>Conduit [Q] - Supply</t>
  </si>
  <si>
    <t>21.07.01.10/00</t>
  </si>
  <si>
    <t xml:space="preserve">Conduit [Q] - Installation </t>
  </si>
  <si>
    <t>21.07.01.21/00</t>
  </si>
  <si>
    <t>Security camera outdoor  [Q] - Supply</t>
  </si>
  <si>
    <t xml:space="preserve">Ogni 50 metri di perimetro </t>
  </si>
  <si>
    <t>21.07.01.22/00</t>
  </si>
  <si>
    <t xml:space="preserve">Security camera outdoor [Q] - Installation </t>
  </si>
  <si>
    <t>21.05.04.00</t>
  </si>
  <si>
    <t>Street light pole supply and installation</t>
  </si>
  <si>
    <t>21.05.04.01/00</t>
  </si>
  <si>
    <t>Street light pole 4m [Q] - Supply</t>
  </si>
  <si>
    <t>Pali per video camere, 1 palo ogni 100 metri</t>
  </si>
  <si>
    <t>21.05.04.02/00</t>
  </si>
  <si>
    <t>Street light pole 4m [Q] - Installation</t>
  </si>
  <si>
    <t>I&amp;C MAIN EQUIPMENT (SUPPLY AND INSTALLATION)</t>
  </si>
  <si>
    <t>21.08.00.00</t>
  </si>
  <si>
    <t xml:space="preserve">I&amp;C MAIN EQUIPMENT </t>
  </si>
  <si>
    <t>MONTAGGIO ALL'INTERNO DELLA DELIVERY CABIN PER IMPIANTI IN MEDIA TENSIONE. PER IMPIANTI CON SSE SI INTENDE ALL'INTERNO DELL'EDIFICIO HV</t>
  </si>
  <si>
    <t>21.08.01/00</t>
  </si>
  <si>
    <t>Patch panels [Q] - Supply</t>
  </si>
  <si>
    <t>21.08.02/00</t>
  </si>
  <si>
    <t xml:space="preserve">Patch panels [Q] - Installation </t>
  </si>
  <si>
    <t>21.08.03/00</t>
  </si>
  <si>
    <t>FO switch [Q] - Supply</t>
  </si>
  <si>
    <t>21.08.04/00</t>
  </si>
  <si>
    <t xml:space="preserve">FO switch [Q] - Installation </t>
  </si>
  <si>
    <t>OTHERS (SUPPLY AND INSTALLATION)</t>
  </si>
  <si>
    <t>21.13.00.00</t>
  </si>
  <si>
    <t>OTHERS</t>
  </si>
  <si>
    <t>21.13.03.00</t>
  </si>
  <si>
    <t xml:space="preserve">Surge arrester supply and installation </t>
  </si>
  <si>
    <t xml:space="preserve"> Solo MV system in SSE HV</t>
  </si>
  <si>
    <t>21.13.03.01/00</t>
  </si>
  <si>
    <t>Surge arrester three poles for MV cable termination [Q] - Supply</t>
  </si>
  <si>
    <t>21.13.03.02/00</t>
  </si>
  <si>
    <t xml:space="preserve">Surge arrester three poles for MV cable termination [Q] - Installation </t>
  </si>
  <si>
    <t>21.13.04.00</t>
  </si>
  <si>
    <t xml:space="preserve">Wireless Temperature Cable Monitoring System (TCMS) Supply and installation </t>
  </si>
  <si>
    <t>Da concordare con fornitore RMU</t>
  </si>
  <si>
    <t>21.13.04.01/00</t>
  </si>
  <si>
    <t>Wireless Temperature Cable Monitoring System (TCMS) [Q] - Supply</t>
  </si>
  <si>
    <t>21.13.04.02/00</t>
  </si>
  <si>
    <t xml:space="preserve">Wireless Temperature Cable Monitoring System (TCMS) [Q] - Installation </t>
  </si>
  <si>
    <t>SOLAR EQUIPMENT</t>
  </si>
  <si>
    <t>21.19.00.00</t>
  </si>
  <si>
    <t>21.19.01.00</t>
  </si>
  <si>
    <t>Equipment (supply, installation and test)</t>
  </si>
  <si>
    <t>21.19.01.15/00</t>
  </si>
  <si>
    <t xml:space="preserve">PV Complete PCU [Q] - Supply </t>
  </si>
  <si>
    <t>Compilazione a cura SOLAR DESIGN UNIT in base a FWA e al progetto specifico</t>
  </si>
  <si>
    <t>21.19.01.16/00</t>
  </si>
  <si>
    <t>PV Complete PCU [Q] - Installation and Interconnection</t>
  </si>
  <si>
    <t>21.19.01.01/00</t>
  </si>
  <si>
    <t>String boxes with all accessories requested [Q] - Supply</t>
  </si>
  <si>
    <t>Per centralized inverter</t>
  </si>
  <si>
    <t>21.19.01.02/00</t>
  </si>
  <si>
    <t xml:space="preserve">String boxes with all accessories requested [Q] - Installation </t>
  </si>
  <si>
    <t>21.19.01.32/00</t>
  </si>
  <si>
    <t xml:space="preserve">PV Complete TC [Q] - Supply </t>
  </si>
  <si>
    <t>21.19.01.33/00</t>
  </si>
  <si>
    <t>PV Complete TC [Q] - Installation and Interconnection</t>
  </si>
  <si>
    <t>21.19.01.03/00</t>
  </si>
  <si>
    <t>String Inverters supply with all accessories requested [Q]</t>
  </si>
  <si>
    <t>21.19.01.04/00</t>
  </si>
  <si>
    <t>String Inverters installation with all accessories requested [Q]</t>
  </si>
  <si>
    <t>21.19.01.30/00</t>
  </si>
  <si>
    <t xml:space="preserve">PCU/TC Fiscal Produced Energy Meetering System (Outdoor) [Q] - Supply </t>
  </si>
  <si>
    <t>21.19.01.31/00</t>
  </si>
  <si>
    <t>PCU/TC Fiscal Produced Energy Meetering System  (Outdoor) [Q] - Installation</t>
  </si>
  <si>
    <t>21.19.01.18/00</t>
  </si>
  <si>
    <t>PV Modules String Cabling [Q]</t>
  </si>
  <si>
    <t>N modules</t>
  </si>
  <si>
    <t xml:space="preserve">Compilazione a cura SOLAR DESIGN UNIT </t>
  </si>
  <si>
    <t>21.19.01.25/00</t>
  </si>
  <si>
    <t>Supply of DC Pre-Paralel Box and all the accessories for the Installation (2 Input) (Two String Inverter Pre-Paralel)</t>
  </si>
  <si>
    <t>21.19.01.26/00</t>
  </si>
  <si>
    <t>Installation and Cabling of DC Pre-Paralel Box (2 Input), including accessories</t>
  </si>
  <si>
    <t>21.20.00.00</t>
  </si>
  <si>
    <t>MV INTERCONNECTION EQUIPMENT</t>
  </si>
  <si>
    <t>21.20.00.03/00</t>
  </si>
  <si>
    <r>
      <t xml:space="preserve">SUPPLY of vibrated reinforced concrete </t>
    </r>
    <r>
      <rPr>
        <b/>
        <u/>
        <sz val="11"/>
        <rFont val="Aptos"/>
        <family val="2"/>
      </rPr>
      <t xml:space="preserve">DELIVERY CABIN </t>
    </r>
    <r>
      <rPr>
        <sz val="11"/>
        <rFont val="Aptos"/>
        <family val="2"/>
      </rPr>
      <t xml:space="preserve">(CABINA di CONSEGNA) in accordance with the currently valid E-Distribuzione Technical Specification DG 2061 - Consisting of two rooms: MV Room, measurement room. Including all the following main and auxiliary components:
- MV SWG
- Lighting systems
- Earthing system
- MV, LV and communication cables -[Q] - Supply
</t>
    </r>
  </si>
  <si>
    <t>21.20.00.04/00</t>
  </si>
  <si>
    <r>
      <t xml:space="preserve">Installation and interconnection of vibrated reinforced concrete </t>
    </r>
    <r>
      <rPr>
        <b/>
        <u/>
        <sz val="11"/>
        <color theme="1"/>
        <rFont val="Aptos"/>
        <family val="2"/>
      </rPr>
      <t>DELIVERY CABIN</t>
    </r>
    <r>
      <rPr>
        <sz val="11"/>
        <color theme="1"/>
        <rFont val="Aptos"/>
        <family val="2"/>
      </rPr>
      <t xml:space="preserve"> (CABINA di CONSEGNA) - Including all types of connections from outside the cabin: MV cables, LV cables, communication and control and primary earth grid, if necessary also consider self-shrinking joints for in-out connection with the cabin on existing line  </t>
    </r>
  </si>
  <si>
    <t>21.20.00.05/00</t>
  </si>
  <si>
    <r>
      <t xml:space="preserve">Supply and internal connections of vibrated reinforced concrete </t>
    </r>
    <r>
      <rPr>
        <b/>
        <u/>
        <sz val="11"/>
        <rFont val="Aptos"/>
        <family val="2"/>
      </rPr>
      <t>USER CABIN</t>
    </r>
    <r>
      <rPr>
        <sz val="11"/>
        <rFont val="Aptos"/>
        <family val="2"/>
      </rPr>
      <t xml:space="preserve"> (CABINA UTENTE) according to paragraphs PPP.PVP.MVC.02 MV DISTRIBUTION CENTER and PPP.PVP.MVC.03 MV CENTER ENCLOSURE and </t>
    </r>
    <r>
      <rPr>
        <u/>
        <sz val="11"/>
        <rFont val="Aptos"/>
        <family val="2"/>
      </rPr>
      <t>IEC 62271-202 with IAC A Certification</t>
    </r>
    <r>
      <rPr>
        <sz val="11"/>
        <rFont val="Aptos"/>
        <family val="2"/>
      </rPr>
      <t xml:space="preserve"> - Consisting of three rooms: MV room, transformer aux room, LV+SCADA room.
Electrical part: All main and auxiliary components contained in the cabin:
-  Gas vent channel MV SWG 
- Anti-intrusion + CCTV panel and everything necessary for the anti-intrusion system (magnetic sensors, relays, etc.)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t>
    </r>
  </si>
  <si>
    <t>21.20.00.06/00</t>
  </si>
  <si>
    <r>
      <rPr>
        <b/>
        <sz val="11"/>
        <rFont val="Aptos"/>
        <family val="2"/>
      </rPr>
      <t>USER CABIN</t>
    </r>
    <r>
      <rPr>
        <sz val="11"/>
        <rFont val="Aptos"/>
        <family val="2"/>
      </rPr>
      <t xml:space="preserve"> - MV SWG IAC AFLR (including CCI + GSM module) - Supply [Q]</t>
    </r>
  </si>
  <si>
    <t>21.20.00.07/00</t>
  </si>
  <si>
    <r>
      <rPr>
        <b/>
        <sz val="11"/>
        <rFont val="Aptos"/>
        <family val="2"/>
      </rPr>
      <t>USER CABIN</t>
    </r>
    <r>
      <rPr>
        <sz val="11"/>
        <rFont val="Aptos"/>
        <family val="2"/>
      </rPr>
      <t xml:space="preserve"> - Auxiliary transformer - Supply [Q]</t>
    </r>
  </si>
  <si>
    <t>21.20.00.08/00</t>
  </si>
  <si>
    <r>
      <rPr>
        <b/>
        <sz val="11"/>
        <rFont val="Aptos"/>
        <family val="2"/>
      </rPr>
      <t xml:space="preserve">USER CABIN </t>
    </r>
    <r>
      <rPr>
        <sz val="11"/>
        <rFont val="Aptos"/>
        <family val="2"/>
      </rPr>
      <t xml:space="preserve">
LV AUX distribution panel  - Supply [Q]
UPS + Battery in accordance with IEC 016 - Supply [Q]
Fiscal&amp;Total Produced Energy Meetering System (</t>
    </r>
    <r>
      <rPr>
        <i/>
        <u/>
        <sz val="11"/>
        <rFont val="Aptos"/>
        <family val="2"/>
      </rPr>
      <t>To be Installed in the measurement room of delivery cabin</t>
    </r>
    <r>
      <rPr>
        <sz val="11"/>
        <rFont val="Aptos"/>
        <family val="2"/>
      </rPr>
      <t>) - Supply [Q]
Fiscal Absorbed Energy Meetering System (</t>
    </r>
    <r>
      <rPr>
        <u/>
        <sz val="11"/>
        <rFont val="Aptos"/>
        <family val="2"/>
      </rPr>
      <t>LV AUX side</t>
    </r>
    <r>
      <rPr>
        <sz val="11"/>
        <rFont val="Aptos"/>
        <family val="2"/>
      </rPr>
      <t>) - Supply [Q]
I&amp;C communication panel - Supply [Q]</t>
    </r>
  </si>
  <si>
    <t>21.20.00.09/00</t>
  </si>
  <si>
    <r>
      <t xml:space="preserve">Installation and interconnection of </t>
    </r>
    <r>
      <rPr>
        <b/>
        <u/>
        <sz val="11"/>
        <color theme="1"/>
        <rFont val="Aptos"/>
        <family val="2"/>
      </rPr>
      <t>USER CABIN</t>
    </r>
    <r>
      <rPr>
        <sz val="11"/>
        <color theme="1"/>
        <rFont val="Aptos"/>
        <family val="2"/>
      </rPr>
      <t xml:space="preserve"> (CABINA UTENTE) -  Including Plant SCADA cabinet (Out of scope of supply) and all types of connections from outside the cabin: MV cables, LV cables, communication and control, primary earth grid, I&amp;C Communication panel.</t>
    </r>
  </si>
  <si>
    <t>21.20.00.10/00</t>
  </si>
  <si>
    <t xml:space="preserve">SUPPLY of vibrated reinforced concrete CABINA DI SEZIONAMENTO in accordance with the currently valid E-Distribuzione Technical Specification DG 2061 -   Including all the following main and auxiliary components:
- MV SWG
- Lighting systems
- Earthing system
- MV, LV and communication cables -[Q] - Supply
</t>
  </si>
  <si>
    <t>21.20.00.11/00</t>
  </si>
  <si>
    <t>Installation and interconnection of vibrated reinforced concrete CABINA DI SEZIONAMENTO - Including all types of connections from outside the cabin: MV cables, LV cables, communication and control and primary earth grid.</t>
  </si>
  <si>
    <r>
      <t>MV LINE EXTERNAL TO THE PV PARK -</t>
    </r>
    <r>
      <rPr>
        <b/>
        <sz val="11"/>
        <color rgb="FFFF0000"/>
        <rFont val="Aptos"/>
        <family val="2"/>
      </rPr>
      <t xml:space="preserve"> </t>
    </r>
    <r>
      <rPr>
        <b/>
        <strike/>
        <sz val="11"/>
        <color rgb="FFFF0000"/>
        <rFont val="Aptos"/>
        <family val="2"/>
      </rPr>
      <t>e-distribuzione</t>
    </r>
    <r>
      <rPr>
        <b/>
        <sz val="11"/>
        <rFont val="Aptos"/>
        <family val="2"/>
      </rPr>
      <t xml:space="preserve"> MV Connection</t>
    </r>
  </si>
  <si>
    <t>21.01.01.81/00</t>
  </si>
  <si>
    <t>MV Cables - 3X visible helix cable - [Q] - Supply</t>
  </si>
  <si>
    <t>come richiesto - voci civili a parte</t>
  </si>
  <si>
    <t>21.01.01.82/00</t>
  </si>
  <si>
    <t>MV Cables - 3X visible helix cable - [Q] - Installation/Laying</t>
  </si>
  <si>
    <t>21.01.03.39/00</t>
  </si>
  <si>
    <t>MV Cable joints [Q] - Supply</t>
  </si>
  <si>
    <t>DIESEL GENERATOR (SUPPLY AND INSTALLATION)</t>
  </si>
  <si>
    <t>21.23.00.00</t>
  </si>
  <si>
    <t xml:space="preserve">Electrical Diesel generator supply and installation </t>
  </si>
  <si>
    <t>21.23.01.03/00</t>
  </si>
  <si>
    <t>Electrical Diesel generator 100kVA [Q] - Supply</t>
  </si>
  <si>
    <t>21.23.01.04/00</t>
  </si>
  <si>
    <t>Electrical Diesel generator 100kVA [Q] - Installation</t>
  </si>
  <si>
    <t>Sub chapter</t>
  </si>
  <si>
    <t>extra time site camp</t>
  </si>
  <si>
    <t xml:space="preserve">
ANNEX B - Table2</t>
  </si>
  <si>
    <t>Additional facilities (for workers at construction site for isolated/large size site camp )</t>
  </si>
  <si>
    <t>'</t>
  </si>
  <si>
    <t>ITEM LIST NAME</t>
  </si>
  <si>
    <t>GRE.EEC.S.00.IT.A.00000.00.207.00-par.4.1</t>
  </si>
  <si>
    <t>Project Manager</t>
  </si>
  <si>
    <t>n.pers x days</t>
  </si>
  <si>
    <t>GRE.EEC.S.00.IT.A.00000.00.207.00-par.4.2</t>
  </si>
  <si>
    <t>Site Manager</t>
  </si>
  <si>
    <t>GRE.EEC.S.00.IT.A.00000.00.207.00-par.4.3</t>
  </si>
  <si>
    <t xml:space="preserve">Civil Supervisor </t>
  </si>
  <si>
    <t>GRE.EEC.S.00.IT.A.00000.00.207.00-par.4.4</t>
  </si>
  <si>
    <t>Electrical Supervisor</t>
  </si>
  <si>
    <t>GRE.EEC.S.00.IT.A.00000.00.207.00-par.4.5</t>
  </si>
  <si>
    <t>Mechanical Supervisor</t>
  </si>
  <si>
    <t>GRE.EEC.S.00.IT.A.00000.00.207.00-par.4.6</t>
  </si>
  <si>
    <t>Quality Controller</t>
  </si>
  <si>
    <t>GRE.EEC.S.00.IT.A.00000.00.207.00-par.4.7</t>
  </si>
  <si>
    <t>Material Supervisor</t>
  </si>
  <si>
    <t>GRE.EEC.S.00.IT.A.00000.00.207.00-par.4.8</t>
  </si>
  <si>
    <t xml:space="preserve">Topographical surveyor </t>
  </si>
  <si>
    <r>
      <t xml:space="preserve">HSE Requirements (rev.03):
</t>
    </r>
    <r>
      <rPr>
        <sz val="8"/>
        <rFont val="Arial"/>
        <family val="2"/>
      </rPr>
      <t>par. 8.1.1. HSE Organization for Construction Work Sites
par. 8.1.4. HSE Contractors Team</t>
    </r>
  </si>
  <si>
    <t>HSE</t>
  </si>
  <si>
    <t>HSE PLAN</t>
  </si>
  <si>
    <r>
      <rPr>
        <b/>
        <u/>
        <sz val="8"/>
        <color rgb="FF000000"/>
        <rFont val="Arial"/>
        <family val="2"/>
      </rPr>
      <t>HSE Requirements (rev.03):</t>
    </r>
    <r>
      <rPr>
        <sz val="8"/>
        <color rgb="FF000000"/>
        <rFont val="Arial"/>
        <family val="2"/>
      </rPr>
      <t xml:space="preserve">
par. 17. DOCUMENTATION AND INFORMATION TO BE PROVIDED BY THE CONTRACTOR
par. 6. HEALTH&amp;SAFETY PLAN
par. 11.1. 1 Cranes
par. 16.3.4. Lifting Platform
par. 16.1. EXCAVATION AND TRENCHING
par. 7. ENVIRONMENTAL PLAN
par. 7.1. ENVIRONMENTAL RISK ASSESSMENT
par. 7.1.1. Storm Water Management Plan (SWMP) and the Erosion Management Plan
par. 9.3. EMERGENCY PLAN
par. 6.2.10. Traffic Management
</t>
    </r>
    <r>
      <rPr>
        <b/>
        <u/>
        <sz val="8"/>
        <color rgb="FF000000"/>
        <rFont val="Arial"/>
        <family val="2"/>
      </rPr>
      <t>Coordination Procedure</t>
    </r>
    <r>
      <rPr>
        <sz val="8"/>
        <color rgb="FF000000"/>
        <rFont val="Arial"/>
        <family val="2"/>
      </rPr>
      <t>:
par. 6 HSE Document Management</t>
    </r>
  </si>
  <si>
    <r>
      <rPr>
        <u/>
        <sz val="10"/>
        <rFont val="Arial"/>
        <family val="2"/>
      </rPr>
      <t>HSE Plans:</t>
    </r>
    <r>
      <rPr>
        <sz val="10"/>
        <rFont val="Arial"/>
        <family val="2"/>
      </rPr>
      <t xml:space="preserve">
Health &amp; Safety Plan
Risk Assesment
Lifting Plan
Excavation Plan
Environmental Plan
Environmentali risk Assessment
Waste Management Plan
Storm Water Management Plan
Erosion Management Plan
Emergency Plan
Traffic management Plan</t>
    </r>
  </si>
  <si>
    <t>The final list of items depending of site activities and characteristics</t>
  </si>
  <si>
    <t>EMERGENCY MANAGEMENT AND RESPONSE</t>
  </si>
  <si>
    <r>
      <rPr>
        <b/>
        <u/>
        <sz val="9"/>
        <rFont val="Arial"/>
        <family val="2"/>
      </rPr>
      <t>HSE Requirements (rev.03):</t>
    </r>
    <r>
      <rPr>
        <sz val="9"/>
        <rFont val="Arial"/>
        <family val="2"/>
      </rPr>
      <t xml:space="preserve">
par. 9.1. FIRST AID AND INJURED MANAGEMENT
par. 9.2. FIREFIGHTING</t>
    </r>
  </si>
  <si>
    <t>Fire extinguishers
Firefighting vehicles
Defribillator AED 
4 x 4 emergency vehicle/ambulance
First aid kits
Emergency/First aid room</t>
  </si>
  <si>
    <t>HAZARDOUS SUBSTANCES (MATERIALS MANAGEMENT)</t>
  </si>
  <si>
    <r>
      <rPr>
        <b/>
        <u/>
        <sz val="9"/>
        <rFont val="Arial"/>
        <family val="2"/>
      </rPr>
      <t>HSE Requirements (rev.03):</t>
    </r>
    <r>
      <rPr>
        <sz val="9"/>
        <rFont val="Arial"/>
        <family val="2"/>
      </rPr>
      <t xml:space="preserve">
par. 12. HAZARDOUS SUBSTANCES (MATERIALS MANAGEMENT)
par. 12.1. EXPLOSIVE
12.2. ASBESTOS</t>
    </r>
  </si>
  <si>
    <t>Facilities storing any hazardous material on site must have a containment basin contain any spill volume (volume in accordance with applicable law)
Spill kit
Activities using explosives: Remote video surveillance system implemented full-time
Management of Asbestos as special waste
Eye wash station and an emergency shower</t>
  </si>
  <si>
    <t xml:space="preserve">Only if the hazardous are present on site 
The final list of items depending of hazardous and site activities </t>
  </si>
  <si>
    <t>PROTECTION OF THE ENVIRONMENT</t>
  </si>
  <si>
    <r>
      <rPr>
        <b/>
        <u/>
        <sz val="9"/>
        <rFont val="Arial"/>
        <family val="2"/>
      </rPr>
      <t>HSE Requirements (rev.03):</t>
    </r>
    <r>
      <rPr>
        <sz val="9"/>
        <rFont val="Arial"/>
        <family val="2"/>
      </rPr>
      <t xml:space="preserve">
par. 13.4. AIR EMISSION &amp; DUST
par.13.6. NOISE AND VIBRATION
par 13.7. BIODIVERSITY</t>
    </r>
  </si>
  <si>
    <t xml:space="preserve">AIR EMISSION &amp; DUST: 
Mobile water tankers equipped with sprays system for dust suppression
NOISE MANAGEMENT: 
Installation of provisional acoustic panels; noise emissions check shall be ensured by Contractor through fixed and portable measurement on site
BIODIVERSITY: 
Transplant in out of conservation important vegetal species; Expenses for veterinary intervention </t>
  </si>
  <si>
    <t>The final list of items depending of site activities and characteristics
These activites can be mandatory after analysis and needs of the specific project</t>
  </si>
  <si>
    <t>SPECIAL REQUIREMENTS FOR HIGHER LEVEL RISK ACTIVITIES</t>
  </si>
  <si>
    <r>
      <rPr>
        <b/>
        <u/>
        <sz val="9"/>
        <rFont val="Arial"/>
        <family val="2"/>
      </rPr>
      <t>HSE Requirements (rev.03):</t>
    </r>
    <r>
      <rPr>
        <sz val="9"/>
        <rFont val="Arial"/>
        <family val="2"/>
      </rPr>
      <t xml:space="preserve">
par. 16.1. EXCAVATION AND TRENCHING</t>
    </r>
    <r>
      <rPr>
        <sz val="10"/>
        <rFont val="Arial"/>
        <family val="2"/>
      </rPr>
      <t xml:space="preserve">
par. 16.3. WORK AT HEIGHT
par. 16.5. CONFINED SPACE</t>
    </r>
  </si>
  <si>
    <t xml:space="preserve">EXCAVATION AND TRENCHING
Installation and use:
Mobile Scaffolding
Mobile lifting platform
Parapet
 Fall lifeline 
CONFINED SPACE: measure for monitoring of air quality
</t>
  </si>
  <si>
    <t>ACCESS TO THE WORK SITE</t>
  </si>
  <si>
    <r>
      <rPr>
        <b/>
        <u/>
        <sz val="9"/>
        <rFont val="Arial"/>
        <family val="2"/>
      </rPr>
      <t>HSE Requirements (rev.03):</t>
    </r>
    <r>
      <rPr>
        <sz val="9"/>
        <rFont val="Arial"/>
        <family val="2"/>
      </rPr>
      <t xml:space="preserve">
par. 6.2.9. Access to the Work Site
</t>
    </r>
  </si>
  <si>
    <t>Safety Access Control in compliance with TS EGP (when Required)</t>
  </si>
  <si>
    <t>Only if the Item is part of the SoW</t>
  </si>
  <si>
    <r>
      <rPr>
        <b/>
        <u/>
        <sz val="9"/>
        <rFont val="Arial"/>
        <family val="2"/>
      </rPr>
      <t>HSE Requirements (rev.03):</t>
    </r>
    <r>
      <rPr>
        <sz val="9"/>
        <rFont val="Arial"/>
        <family val="2"/>
      </rPr>
      <t xml:space="preserve">
par. 6.2.9.2. Facilities on Site Camp
</t>
    </r>
    <r>
      <rPr>
        <b/>
        <u/>
        <sz val="9"/>
        <rFont val="Arial"/>
        <family val="2"/>
      </rPr>
      <t>TS: Construction Site Camp-General Guidelines for Design, Execution and O&amp;M Wind and PV Solar Plant (GRE.EEC.S.41.XX.A.00000.00.191.01)</t>
    </r>
    <r>
      <rPr>
        <sz val="9"/>
        <rFont val="Arial"/>
        <family val="2"/>
      </rPr>
      <t xml:space="preserve">
</t>
    </r>
  </si>
  <si>
    <t>Facilities on Site Camp: minimum safety requirements, minimum installations, extra cleaning services</t>
  </si>
  <si>
    <t>The final list of items depending of site activities, size and characteristics</t>
  </si>
  <si>
    <t>HSE SITE COORDINATION</t>
  </si>
  <si>
    <r>
      <rPr>
        <b/>
        <u/>
        <sz val="9"/>
        <rFont val="Arial"/>
        <family val="2"/>
      </rPr>
      <t>HSE Requirements (rev.03):</t>
    </r>
    <r>
      <rPr>
        <sz val="9"/>
        <rFont val="Arial"/>
        <family val="2"/>
      </rPr>
      <t xml:space="preserve">
par. 6.2.7 Warning Signs;
par. 6.2.10. Traffic Management
16.5. CONFINED SPACE
</t>
    </r>
    <r>
      <rPr>
        <b/>
        <u/>
        <sz val="9"/>
        <rFont val="Arial"/>
        <family val="2"/>
      </rPr>
      <t>GL No. 02 “Management of site HSE signs” (rev.02)</t>
    </r>
  </si>
  <si>
    <t>TEMPORARY AND PERMANENT HSE SIGNS</t>
  </si>
  <si>
    <r>
      <rPr>
        <b/>
        <u/>
        <sz val="9"/>
        <rFont val="Arial"/>
        <family val="2"/>
      </rPr>
      <t>HSE Requirements (rev.03):</t>
    </r>
    <r>
      <rPr>
        <sz val="9"/>
        <rFont val="Arial"/>
        <family val="2"/>
      </rPr>
      <t xml:space="preserve">
8.1.6. Drugs / Alcohol / Weapons
6.2.9. Access to the Work Site</t>
    </r>
  </si>
  <si>
    <t xml:space="preserve">On-site tests to chek use of Drugs/Alcohol by workers </t>
  </si>
  <si>
    <r>
      <rPr>
        <b/>
        <u/>
        <sz val="9"/>
        <rFont val="Arial"/>
        <family val="2"/>
      </rPr>
      <t>HSE Requirements (rev.03):</t>
    </r>
    <r>
      <rPr>
        <sz val="9"/>
        <rFont val="Arial"/>
        <family val="2"/>
      </rPr>
      <t xml:space="preserve">
par. 6.1. INTERFERENCES MANAGEMENT</t>
    </r>
  </si>
  <si>
    <t>Active Safety  Device to avoid collision or accidents</t>
  </si>
  <si>
    <t>num</t>
  </si>
  <si>
    <r>
      <rPr>
        <b/>
        <u/>
        <sz val="9"/>
        <rFont val="Arial"/>
        <family val="2"/>
      </rPr>
      <t>HSE Requirements (rev.03):</t>
    </r>
    <r>
      <rPr>
        <sz val="9"/>
        <rFont val="Arial"/>
        <family val="2"/>
      </rPr>
      <t xml:space="preserve">
par. 6.2.8. Communication system</t>
    </r>
  </si>
  <si>
    <t>functional system of communication within the Work Site (if required by logistics/site conditions)</t>
  </si>
  <si>
    <t>TOTAL HSE</t>
  </si>
  <si>
    <t>Commissioning</t>
  </si>
  <si>
    <t>EGP.EEC.S.45.XX.P.00000.00.021.12 GRE.EEC.Q.45.XX.P.00000.00.062.09</t>
  </si>
  <si>
    <t>PV PARK Full EPC</t>
  </si>
  <si>
    <t>EGP.EEC.S.45.XX.P.00000.00.021.12 GRE.EEC.Q.45.XX.P.00000.00.079.04</t>
  </si>
  <si>
    <t>DELIVERY CABIN (plant connected  to the grid at MV level)</t>
  </si>
  <si>
    <t>BOP</t>
  </si>
  <si>
    <t>EGP.EEC.S.45.XX.P.00000.00.021.12 GRE.EEC.Q.45.XX.P.00000.00.098.00</t>
  </si>
  <si>
    <t>MV - LV CABINA FOR STRING INVERTER</t>
  </si>
  <si>
    <t>EGP.EEC.S.45.XX.P.00000.00.021.12 GRE.EEC.Q.45.XX.P.00000.00.097.01</t>
  </si>
  <si>
    <t>PARALLEL CABIN</t>
  </si>
  <si>
    <t>EGP.EEC.S.45.XX.P.00000.00.021.12 GRE.EEC.Q.45.XX.P.00000.00.099.01</t>
  </si>
  <si>
    <t>CONVERSION UNIT</t>
  </si>
  <si>
    <t>EGP.EEC.S.45.XX.P.00000.00.021.12 GRE.EEC.Q.45.XX.P.00000.00.101.01</t>
  </si>
  <si>
    <t xml:space="preserve">TRACKER </t>
  </si>
  <si>
    <t>EGP.EEC.S.45.XX.P.00000.00.021.12 GRE.EEC.Q.45.XX.P.00000.00.100.01</t>
  </si>
  <si>
    <t>STRING INVERTER</t>
  </si>
  <si>
    <t xml:space="preserve"> MV CABLES SUPPLY</t>
  </si>
  <si>
    <t xml:space="preserve"> MV CABLES INSTALLATION</t>
  </si>
  <si>
    <t xml:space="preserve"> MV CABLES TEST</t>
  </si>
  <si>
    <t>MV Cable Testing and comissioning</t>
  </si>
  <si>
    <t>21.01.01.79/00</t>
  </si>
  <si>
    <t>Complete MV Cable System with all accessories installed [Q] - Test</t>
  </si>
  <si>
    <t>n. tratte di cavo</t>
  </si>
  <si>
    <t xml:space="preserve"> LV CABLES SUPPLY</t>
  </si>
  <si>
    <t xml:space="preserve"> LV CABLES INSTALLATION</t>
  </si>
  <si>
    <t xml:space="preserve"> LV CABLES TEST</t>
  </si>
  <si>
    <t>LV Solar Cable Testing and comissioning</t>
  </si>
  <si>
    <t>21.01.07.11/00</t>
  </si>
  <si>
    <t>Complete Solar Cable System with all accessories installed [Q] - Test</t>
  </si>
  <si>
    <t>Quantity of Strings</t>
  </si>
  <si>
    <t xml:space="preserve">Cavi solari solo per impianti con string inverter </t>
  </si>
  <si>
    <t>LV Power Cable Testing and comissioning</t>
  </si>
  <si>
    <t>21.01.04.99/00</t>
  </si>
  <si>
    <t>Complete LV Cable System with all accessories installed [Q] - Test</t>
  </si>
  <si>
    <t>n tratte di cavo</t>
  </si>
  <si>
    <t>LV Auxiliary Cable Testing and comissioning</t>
  </si>
  <si>
    <t>21.01.09.94/00</t>
  </si>
  <si>
    <t>Complete LVaux Cable System with all accessories installed [L] - Test</t>
  </si>
  <si>
    <t xml:space="preserve"> I&amp;C CABLES SUPPLY</t>
  </si>
  <si>
    <t xml:space="preserve"> I&amp;C CABLES INSTALLATION</t>
  </si>
  <si>
    <t xml:space="preserve"> I&amp;C CABLES TEST</t>
  </si>
  <si>
    <t>I&amp;C Cable Testing and comissioning</t>
  </si>
  <si>
    <t>21.01.12.56/00</t>
  </si>
  <si>
    <t>Complete I&amp;C unshielded cable system with all accessories installed [L] - Test</t>
  </si>
  <si>
    <t>21.01.12.58/00</t>
  </si>
  <si>
    <t>Complete I&amp;C shielded twisted pairs (single and multiple) cable system with all accessories installed [L] - Test</t>
  </si>
  <si>
    <t>21.01.12.62/00</t>
  </si>
  <si>
    <t>Complete I&amp;C serial connection ethernet cable system with all accessories installed [L] - Test</t>
  </si>
  <si>
    <t>21.01.12.60/00</t>
  </si>
  <si>
    <t>Complete I&amp;C coaxial cable system with all accessories installed [L] - Test</t>
  </si>
  <si>
    <t>21.01.12.63/00</t>
  </si>
  <si>
    <t>Complete I&amp;C fiber optic (1 and 12 pairs) cable system with all accessories installed [Q] - Test</t>
  </si>
  <si>
    <t>EARTHING SYSTEM TEST</t>
  </si>
  <si>
    <t>Earthing System Testing and comissioning</t>
  </si>
  <si>
    <t>21.03.07.01/00</t>
  </si>
  <si>
    <t>Complete Earthing System testing [L] - Test</t>
  </si>
  <si>
    <t>FIRE RESISTANT ANTI-RODENT BARRIER AND SEALING INSTALLATION</t>
  </si>
  <si>
    <t>VIDEO SURVEILLANCE AND ANTI-INTRUSION SYSTEM INSTALLATION</t>
  </si>
  <si>
    <t>VIDEO SURVEILLANCE AND ANTI-INTRUSION SYSTEM TEST</t>
  </si>
  <si>
    <t>Video surveillance and anti-intrusion system Testing and comissioning</t>
  </si>
  <si>
    <t>Video surveillance and anti-intrusion system Test</t>
  </si>
  <si>
    <t>OTHERS INSTALLATION</t>
  </si>
  <si>
    <t>SOLAR EQUIPMENT TEST</t>
  </si>
  <si>
    <t>Optional in case of supply by BOP</t>
  </si>
  <si>
    <t>String boxes - Test and Commissioning</t>
  </si>
  <si>
    <t>n PCU</t>
  </si>
  <si>
    <t>New Item to add in TS, only to incentivated plants</t>
  </si>
  <si>
    <r>
      <rPr>
        <sz val="11"/>
        <rFont val="Arial"/>
        <family val="2"/>
      </rPr>
      <t xml:space="preserve">SUPPLY of vibrated reinforced concrete </t>
    </r>
    <r>
      <rPr>
        <b/>
        <sz val="11"/>
        <rFont val="Arial"/>
        <family val="2"/>
      </rPr>
      <t xml:space="preserve">DELIVERY CABIN </t>
    </r>
    <r>
      <rPr>
        <sz val="11"/>
        <rFont val="Arial"/>
        <family val="2"/>
      </rPr>
      <t>(CABINA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t>
    </r>
  </si>
  <si>
    <t>21.20.00.13/00</t>
  </si>
  <si>
    <t>SUPPLY MV SWG (Switchgear) for DELIVERY CABIN</t>
  </si>
  <si>
    <r>
      <t xml:space="preserve">Installation and interconnection of vibrated reinforced concrete </t>
    </r>
    <r>
      <rPr>
        <b/>
        <sz val="11"/>
        <color theme="1"/>
        <rFont val="Arial"/>
        <family val="2"/>
      </rPr>
      <t>DELIVERY CABIN</t>
    </r>
    <r>
      <rPr>
        <sz val="11"/>
        <color theme="1"/>
        <rFont val="Arial"/>
        <family val="2"/>
      </rPr>
      <t xml:space="preserve"> (CABINA di CONSEGNA) - Including all types of connections from outside the cabin: MV cables, LV cables, communication and control and primary earth grid, if necessary also consider self-shrinking joints for in-out connection with the cabin on existing line  </t>
    </r>
  </si>
  <si>
    <r>
      <t xml:space="preserve">Supply and internal connections of vibrated reinforced concrete </t>
    </r>
    <r>
      <rPr>
        <b/>
        <sz val="11"/>
        <color rgb="FF000000"/>
        <rFont val="Arial"/>
        <family val="2"/>
      </rPr>
      <t>USER CABIN</t>
    </r>
    <r>
      <rPr>
        <sz val="11"/>
        <color rgb="FF000000"/>
        <rFont val="Arial"/>
        <family val="2"/>
      </rPr>
      <t xml:space="preserve">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Anti-intrusion + CCTV panel and everything necessary for the anti-intrusion system (magnetic sensors, relays, etc.)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t>
    </r>
  </si>
  <si>
    <r>
      <rPr>
        <b/>
        <sz val="11"/>
        <color rgb="FF000000"/>
        <rFont val="Arial"/>
        <family val="2"/>
      </rPr>
      <t>USER CABIN</t>
    </r>
    <r>
      <rPr>
        <sz val="11"/>
        <color rgb="FF000000"/>
        <rFont val="Arial"/>
        <family val="2"/>
      </rPr>
      <t xml:space="preserve"> - MV SWG IAC AFLR  GIS FREE or AIR (including CCI + GSM module) - Supply [Q]</t>
    </r>
  </si>
  <si>
    <r>
      <rPr>
        <b/>
        <sz val="11"/>
        <rFont val="Arial"/>
        <family val="2"/>
      </rPr>
      <t>USER CABIN</t>
    </r>
    <r>
      <rPr>
        <sz val="11"/>
        <rFont val="Arial"/>
        <family val="2"/>
      </rPr>
      <t xml:space="preserve"> - Auxiliary transformer - Supply [Q]</t>
    </r>
  </si>
  <si>
    <r>
      <rPr>
        <b/>
        <sz val="11"/>
        <rFont val="Arial"/>
        <family val="2"/>
      </rPr>
      <t xml:space="preserve">USER CABIN </t>
    </r>
    <r>
      <rPr>
        <sz val="11"/>
        <rFont val="Arial"/>
        <family val="2"/>
      </rPr>
      <t xml:space="preserve">
LV AUX distribution panel  - Supply [Q]
UPS + Battery in accordance with IEC 016 - Supply [Q]
Fiscal&amp;Total Produced Energy Meetering System (</t>
    </r>
    <r>
      <rPr>
        <i/>
        <sz val="11"/>
        <rFont val="Arial"/>
        <family val="2"/>
      </rPr>
      <t>To be Installed in the measurement room of delivery cabin</t>
    </r>
    <r>
      <rPr>
        <sz val="11"/>
        <rFont val="Arial"/>
        <family val="2"/>
      </rPr>
      <t>) - Supply [Q]
Fiscal Absorbed Energy Meetering System (LV AUX side) - Supply [Q]
I&amp;C communication panel - Supply [Q]</t>
    </r>
  </si>
  <si>
    <r>
      <t xml:space="preserve">Installation and interconnection of </t>
    </r>
    <r>
      <rPr>
        <b/>
        <sz val="11"/>
        <color theme="1"/>
        <rFont val="Arial"/>
        <family val="2"/>
      </rPr>
      <t>USER CABIN</t>
    </r>
    <r>
      <rPr>
        <sz val="11"/>
        <color theme="1"/>
        <rFont val="Arial"/>
        <family val="2"/>
      </rPr>
      <t xml:space="preserve"> (CABINA UTENTE) -  Including Plant SCADA cabinet (Out of scope of supply) and all types of connections from outside the cabin: MV cables, LV cables, communication and control, primary earth grid, I&amp;C Communication panel.</t>
    </r>
  </si>
  <si>
    <r>
      <t xml:space="preserve">SUPPLY of vibrated reinforced concrete </t>
    </r>
    <r>
      <rPr>
        <sz val="11"/>
        <rFont val="Arial"/>
        <family val="2"/>
      </rPr>
      <t>SECTIONING CABIN (CABINA DI SEZIONAMENTO) in accordance with the local Regulation of TSO (in Italy is E-Distribuzione Technical Specification DG 2061) -   Including all the following main and auxiliary components:
- Lighting systems
- Earthing system
- MV, LV and communication cables -[Q] - Supply</t>
    </r>
  </si>
  <si>
    <t>21.20.00.12/00</t>
  </si>
  <si>
    <r>
      <t xml:space="preserve">SUPPLY MV SWG (Switchgear) for </t>
    </r>
    <r>
      <rPr>
        <sz val="11"/>
        <rFont val="Arial"/>
        <family val="2"/>
      </rPr>
      <t>SECTIONING CABIN (CABINA DI SEZIONAMENTO)</t>
    </r>
  </si>
  <si>
    <r>
      <t xml:space="preserve">Installation and interconnection of vibrated reinforced concrete </t>
    </r>
    <r>
      <rPr>
        <sz val="11"/>
        <rFont val="Arial"/>
        <family val="2"/>
      </rPr>
      <t>SECTIONING CABIN (CABINA DI SEZIONAMENTO) - Including all types of connections from outside the cabin: MV cables, LV cables, communication and control and primary earth grid.</t>
    </r>
  </si>
  <si>
    <t>Testing and comissioning</t>
  </si>
  <si>
    <t>PV Delivery Cabin Test</t>
  </si>
  <si>
    <t>n Cabin</t>
  </si>
  <si>
    <r>
      <t>MV LINE EXTERNAL TO THE PV PARK -</t>
    </r>
    <r>
      <rPr>
        <b/>
        <sz val="11"/>
        <color rgb="FFFF0000"/>
        <rFont val="Arial"/>
        <family val="2"/>
      </rPr>
      <t xml:space="preserve"> </t>
    </r>
    <r>
      <rPr>
        <b/>
        <sz val="11"/>
        <rFont val="Arial"/>
        <family val="2"/>
      </rPr>
      <t>MV Connection</t>
    </r>
  </si>
  <si>
    <t>DSO Requirements - Progetto Definitivo Opere di Rete per la connessione</t>
  </si>
  <si>
    <t>GRE.EEC.S.25.XX.A.00000.00.218</t>
  </si>
  <si>
    <t>02.02.00.00/01</t>
  </si>
  <si>
    <r>
      <t xml:space="preserve">HORIZONTAL DIRECTIONAL DRILLING (HDD): CABLES/PIPES/CONDUITS </t>
    </r>
    <r>
      <rPr>
        <b/>
        <sz val="10"/>
        <color rgb="FFFF0000"/>
        <rFont val="Arial"/>
        <family val="2"/>
      </rPr>
      <t>DIAMETER 4 INCHES / 100 MM</t>
    </r>
  </si>
  <si>
    <t>civil  item</t>
  </si>
  <si>
    <t>02.02.00.00/02</t>
  </si>
  <si>
    <r>
      <t xml:space="preserve">HORIZONTAL DIRECTIONAL DRILLING (HDD): CABLES/PIPES/CONDUITS </t>
    </r>
    <r>
      <rPr>
        <b/>
        <sz val="10"/>
        <color rgb="FFFF0000"/>
        <rFont val="Arial"/>
        <family val="2"/>
      </rPr>
      <t>DIAMETER &gt; 4 TO 8 INCHES / 100 TO 200 MM</t>
    </r>
  </si>
  <si>
    <t>02.02.00.00/03</t>
  </si>
  <si>
    <r>
      <t xml:space="preserve">HORIZONTAL DIRECTIONAL DRILLING (HDD): CABLES/PIPES/CONDUITS </t>
    </r>
    <r>
      <rPr>
        <b/>
        <sz val="10"/>
        <color rgb="FFFF0000"/>
        <rFont val="Arial"/>
        <family val="2"/>
      </rPr>
      <t>DIAMETER &gt; 8 TO 12 INCHES / 200 TO 250 MM</t>
    </r>
  </si>
  <si>
    <t>02.02.00.00/04</t>
  </si>
  <si>
    <r>
      <t xml:space="preserve">HORIZONTAL DIRECTIONAL DRILLING (HDD): CABLES/PIPES/CONDUITS </t>
    </r>
    <r>
      <rPr>
        <b/>
        <sz val="10"/>
        <color rgb="FFFF0000"/>
        <rFont val="Arial"/>
        <family val="2"/>
      </rPr>
      <t>DIAMETER  &gt; 12 INCHES / 250 MM</t>
    </r>
  </si>
  <si>
    <r>
      <rPr>
        <sz val="11"/>
        <color rgb="FF000000"/>
        <rFont val="Arial"/>
        <family val="2"/>
      </rPr>
      <t>20.01.08.00</t>
    </r>
    <r>
      <rPr>
        <sz val="11"/>
        <color rgb="FFFF0000"/>
        <rFont val="Arial"/>
        <family val="2"/>
      </rPr>
      <t>.xx</t>
    </r>
  </si>
  <si>
    <r>
      <rPr>
        <sz val="10"/>
        <color rgb="FFFF0000"/>
        <rFont val="Arial"/>
        <family val="2"/>
      </rPr>
      <t xml:space="preserve">EXCAVATION AND BACKFILLING (INCLUDING SAND BED, IF NECESSARY ACCORDING TO THE DESIGN, REPLACING OF ROAD LAYERS - IF ANY- ALWAYS INCLUDED) FOR </t>
    </r>
    <r>
      <rPr>
        <b/>
        <sz val="10"/>
        <color rgb="FFFF0000"/>
        <rFont val="Arial"/>
        <family val="2"/>
      </rPr>
      <t>TYPICAL MV TRENCH 1C - 110 x48 CM (MIN) - N.1 THREE-PHASE MV LINE</t>
    </r>
  </si>
  <si>
    <t>sono gruppi elettrogeni per il funzionamento dell’impianto non per il commissioning</t>
  </si>
  <si>
    <t>Project:</t>
  </si>
  <si>
    <t xml:space="preserve">Bill of Quantities and Prices </t>
  </si>
  <si>
    <t>AC Power (MW):</t>
  </si>
  <si>
    <t>DC Power (MW):</t>
  </si>
  <si>
    <t>Contractor:</t>
  </si>
  <si>
    <t>Electro-Mechanical Ballance of Plant (ESC-BOP for String Inverters)</t>
  </si>
  <si>
    <t>Price</t>
  </si>
  <si>
    <t>Type
S=Supply
W=Works</t>
  </si>
  <si>
    <r>
      <rPr>
        <b/>
        <sz val="10"/>
        <color rgb="FFFF0000"/>
        <rFont val="Arial Narrow"/>
        <family val="2"/>
      </rPr>
      <t>B=Base Contract
O=o</t>
    </r>
    <r>
      <rPr>
        <b/>
        <sz val="10"/>
        <color theme="3"/>
        <rFont val="Arial Narrow"/>
        <family val="2"/>
      </rPr>
      <t>ptional</t>
    </r>
  </si>
  <si>
    <t>Product Reference Requirement</t>
  </si>
  <si>
    <t>Item</t>
  </si>
  <si>
    <t>TS Reference</t>
  </si>
  <si>
    <t>Item Reference</t>
  </si>
  <si>
    <t>check</t>
  </si>
  <si>
    <t>ESTIMATED 
QUANTITY</t>
  </si>
  <si>
    <t xml:space="preserve">UNITARY 
PRICE </t>
  </si>
  <si>
    <t>ESC1</t>
  </si>
  <si>
    <t>CABLES (SUPPLY AND INSTALLATION)</t>
  </si>
  <si>
    <t>ESC1.1</t>
  </si>
  <si>
    <t>SOLAR CABLES</t>
  </si>
  <si>
    <t>- EPC_Global_XXXXX:
PPP.EQP.PVM.03.003 Cables
PPP.PVP.FPP.01.004.01 Cables
PPP.PVP.FPP.02.002.01 Cables
PPP.PVP.CBL.02.003 Solar Cables</t>
  </si>
  <si>
    <t>N.A.</t>
  </si>
  <si>
    <t>S</t>
  </si>
  <si>
    <t>B</t>
  </si>
  <si>
    <t>- EPC_Global_XXXXX:
PPP.EQP.PVM.03.002 Connectors
PPP.PVP.FPP.01.004.05 DC YX Connector
PPP.PVP.FPP.01.005 DC Fast Connectors
PPP.PVP.DIN.05 TRENCHES AND WORKS ON CABLES
- CONSTRUCTION TECHNICAL SPECIFICATIONS
- VENDOR INSTALLATION PROCEDURE CERTIFICATION</t>
  </si>
  <si>
    <t>21.01.08.01/00</t>
  </si>
  <si>
    <t>Solar Connector 1x4mm2 [Q] - Supply</t>
  </si>
  <si>
    <t>21.01.08.03/00</t>
  </si>
  <si>
    <t>Solar Connector 1x6mm2 [Q] - Supply</t>
  </si>
  <si>
    <t>21.01.08.05/00</t>
  </si>
  <si>
    <t>Solar Connector 1x10mm2 [Q] - Supply</t>
  </si>
  <si>
    <t>21.01.08.02/00</t>
  </si>
  <si>
    <t>Solar Connector 1x4mm2 [Q] - Installation</t>
  </si>
  <si>
    <t>W</t>
  </si>
  <si>
    <t>21.01.08.04/00</t>
  </si>
  <si>
    <t>Solar Connector 1x6mm2 [Q] - Installation</t>
  </si>
  <si>
    <t>21.01.08.06/00</t>
  </si>
  <si>
    <t>Solar Connector 1x10mm2 [Q] - Installation</t>
  </si>
  <si>
    <t>- EPC_Global_XXXXX:
PPP.PVP.OAT.01.003 Solar Cable Fixing
PPP.PVP.DIN.05 TRENCHES AND WORKS ON CABLES
'- CONSTRUCTION TECHNICAL SPECIFICATIONS</t>
  </si>
  <si>
    <t>21.01.07.02/00</t>
  </si>
  <si>
    <t>CU Solar Cable 1x4mm2 [Q] - Installation/Laying</t>
  </si>
  <si>
    <t>21.01.07.04/00</t>
  </si>
  <si>
    <t>CU Solar Cable 1x6mm2 [Q] - Installation/Laying</t>
  </si>
  <si>
    <t>21.01.07.06/00</t>
  </si>
  <si>
    <t>CU Solar Cable 1x10mm2 [Q] - Installation/Laying</t>
  </si>
  <si>
    <t>COMMISIONING TECHNICAL SPECIFICATIONS</t>
  </si>
  <si>
    <t>ESC1.2</t>
  </si>
  <si>
    <t>LV/DC Power Cable (VOLTAGE, CABLE FORMATION, COND. MATERIAL, INS. MATERIAL)</t>
  </si>
  <si>
    <t>- EPC_Global_XXXXX:
PPP.PVP.FPP.01.004.01 Cables
PPP.PVP.CBL CABLES
PPP.PVP.CBL.02.001 Power LV DC and AC
PPP.PSS.ENG.02.003 Cable Sizing
PPP.PSS.ENG.02.003.01 LV Cables</t>
  </si>
  <si>
    <t>- EPC_Global_XXXXX
PPP.PVP.FPP.01.004.05 DC YX Connector
PPP.PVP.FPP.01.005 DC Fast Connectors
PPP.PVP.CBL.02.004.02 Barrel Connectors for Aluminium Cables
PPP.PVP.CBL.02.004.03 Cable Joint</t>
  </si>
  <si>
    <t>21.01.05.17/00</t>
  </si>
  <si>
    <t>LV Unshielded Cable termination 1x240mm2 [Q] - Supply</t>
  </si>
  <si>
    <t>21.01.05.19/00</t>
  </si>
  <si>
    <t>LV Unshielded Cable termination 1x300mm2 [Q] - Supply</t>
  </si>
  <si>
    <t>21.01.05.21/00</t>
  </si>
  <si>
    <t>LV Unshielded Cable termination 1x400mm2 [Q] - Supply</t>
  </si>
  <si>
    <t>- EPC_Global_XXXXX
PPP.PVP.CBL.02.004.02 Barrel Connectors for Aluminium Cables
PPP.PVP.DIN.05 TRENCHES AND WORKS ON CABLES
PPP.PVP.WRK.04 ELECTRICAL FIELD BOX ACTIVITIES
- CONSTRUCTION TECHNICAL SPECIFICATIONS
- VENDOR INSTALLATION PROCEDURE CERTIFICATION</t>
  </si>
  <si>
    <t>21.01.05.18/00</t>
  </si>
  <si>
    <t>LV Unshielded Cable termination 1x240mm2 [Q] - Installation</t>
  </si>
  <si>
    <t>21.01.05.20/00</t>
  </si>
  <si>
    <t>LV Unshielded Cable termination 1x300mm2 [Q] - Installation</t>
  </si>
  <si>
    <t>21.01.05.22/00</t>
  </si>
  <si>
    <t>LV Unshielded Cable termination 1x400mm2 [Q] - Installation</t>
  </si>
  <si>
    <t>'- EPC_Global_XXXXX:
PPP.PVP.DIN.05 TRENCHES AND WORKS ON CABLES
- CONSTRUCTION TECHNICAL SPECIFICATIONS</t>
  </si>
  <si>
    <t>21.01.04.84/00</t>
  </si>
  <si>
    <t>LV Unshielded AL Cable 1x240mm2 [Q] - Installation/Laying</t>
  </si>
  <si>
    <t>21.01.04.86/00</t>
  </si>
  <si>
    <t>LV Unshielded AL Cable 1x300mm2 [Q] - Installation/Laying</t>
  </si>
  <si>
    <t>21.01.04.88/00</t>
  </si>
  <si>
    <t>LV Unshielded AL Cable 1x400mm2 [Q] - Installation/Laying</t>
  </si>
  <si>
    <t>- COMMISIONING TECHNICAL SPECIFICATIONS</t>
  </si>
  <si>
    <t>Quantity of LV circuits</t>
  </si>
  <si>
    <t>ESC1.3</t>
  </si>
  <si>
    <t>MV/AC Power Cables  (VOLTAGE, CABLE FORMATION, COND. MATERIAL, INS. MATERIAL)</t>
  </si>
  <si>
    <t>- EPC_Global_XXXXX:
PPP.PVP.CBL CABLES
PPP.PVP.CBL.01 POWER MV (with all sub-section)
PPP.PSS.ENG.02.003.02 MV Cables
PPP.PVP.DIN.07.008 Grounding Method MV Cables</t>
  </si>
  <si>
    <t>- EPC_Global_XXXXX:
PPP.PVP.CBL.01.002.01 Terminal
PPP.PVP.DIN.07.008 Grounding Method MV Cables</t>
  </si>
  <si>
    <t>21.01.02.53/00</t>
  </si>
  <si>
    <t>MV Cable termination 1x150mm2 (T plug - type C) [Q] - Supply</t>
  </si>
  <si>
    <t>21.01.02.55/00</t>
  </si>
  <si>
    <t>MV Cable termination 1x185mm2 (T plug - type C) [Q] - Supply</t>
  </si>
  <si>
    <t>21.01.02.57/00</t>
  </si>
  <si>
    <t>MV Cable termination 1x240mm2 (T plug - type C) [Q] - Supply</t>
  </si>
  <si>
    <t>21.01.02.59/00</t>
  </si>
  <si>
    <t>MV Cable termination 1x300mm2 (T plug - type C) [Q] - Supply</t>
  </si>
  <si>
    <t>21.01.02.61/00</t>
  </si>
  <si>
    <t>MV Cable termination 1x400mm2 (T plug - type C) [Q] - Supply</t>
  </si>
  <si>
    <t>21.01.02.63/00</t>
  </si>
  <si>
    <t>MV Cable termination 1x500mm2 (T plug - type C) [Q] - Supply</t>
  </si>
  <si>
    <t>21.01.02.65/00</t>
  </si>
  <si>
    <t>MV Cable termination 1x630mm2 (T plug - type C) [Q] - Supply</t>
  </si>
  <si>
    <t>21.01.02.39/00</t>
  </si>
  <si>
    <t>MV Cable termination 1x400mm2 (inner cone) [Q] - Supply</t>
  </si>
  <si>
    <t>21.01.02.41/00</t>
  </si>
  <si>
    <t>MV Cable termination 1x500mm2 (inner cone) [Q] - Supply</t>
  </si>
  <si>
    <t>21.01.02.43/00</t>
  </si>
  <si>
    <t>MV Cable termination 1x630mm2 (inner cone) [Q] - Supply</t>
  </si>
  <si>
    <t>- EPC_Global_XXXXX:
PPP.PVP.CBL.01.002.02 Cable Joint
PPP.PVP.CBL.01.002.03 MV Y Connection Boxes
PPP.PVP.DIN.07.008 Grounding Method MV Cables</t>
  </si>
  <si>
    <t>21.01.03.41/00</t>
  </si>
  <si>
    <t>MV Cable joints [L] - Supply</t>
  </si>
  <si>
    <t>21.01.03.42/00</t>
  </si>
  <si>
    <t>MV Cable joints [L] - Installation</t>
  </si>
  <si>
    <t>- EPC_Global_XXXXX:
PPP.PVP.CBL.01.002.01 Terminal
PPP.PVP.DIN.05 TRENCHES AND WORKS ON CABLES
PPP.PVP.DIN.07.008 Grounding Method MV Cables
- CONSTRUCTION TECHNICAL SPECIFICATIONS
- VENDOR INSTALLATION PROCEDURE CERTIFICATION</t>
  </si>
  <si>
    <t>21.01.02.54/00</t>
  </si>
  <si>
    <t>MV Cable termination 1x150mm2 (T plug - type C) [Q] - Installation</t>
  </si>
  <si>
    <t>21.01.02.56/00</t>
  </si>
  <si>
    <t>MV Cable termination 1x185mm2 (T plug - type C) [Q] - Installation</t>
  </si>
  <si>
    <t>21.01.02.58/00</t>
  </si>
  <si>
    <t>MV Cable termination 1x240mm2 (T plug - type C) [Q] - Installation</t>
  </si>
  <si>
    <t>21.01.02.60/00</t>
  </si>
  <si>
    <t>MV Cable termination 1x300mm2 (T plug - type C) [Q] - Installation</t>
  </si>
  <si>
    <t>21.01.02.62/00</t>
  </si>
  <si>
    <t>MV Cable termination 1x400mm2 (T plug - type C) [Q] - Installation</t>
  </si>
  <si>
    <t>21.01.02.64/00</t>
  </si>
  <si>
    <t>MV Cable termination 1x500mm2 (T plug - type C) [Q] - Installation</t>
  </si>
  <si>
    <t>21.01.02.66/00</t>
  </si>
  <si>
    <t>MV Cable termination 1x630mm2 (T plug - type C) [Q] - Installation</t>
  </si>
  <si>
    <t>21.01.02.40/00</t>
  </si>
  <si>
    <t>MV Cable termination 1x400mm2 (inner cone) [Q] - Installation</t>
  </si>
  <si>
    <t>21.01.02.42/00</t>
  </si>
  <si>
    <t>MV Cable termination 1x500mm2 (inner cone) [Q] - Installation</t>
  </si>
  <si>
    <t>21.01.02.44/00</t>
  </si>
  <si>
    <t>MV Cable termination 1x630mm2 (inner cone) [Q] - Installation</t>
  </si>
  <si>
    <t>- EPC_Global_XXXXX
PPP.PVP.DIN.05 TRENCHES AND WORKS ON CABLES
- CONSTRUCTION TECHNICAL SPECIFICATIONS
- VENDOR INSTALLATION PROCEDURE SPECIFICATIONS</t>
  </si>
  <si>
    <t>- EPC_Global_XXXXX:
PPP.PVP.CBL.01.001 AC Cables (sub-section named tests)
- COMMISIONING TECHNICAL SPECIFICATIONS</t>
  </si>
  <si>
    <t>Quantity of MV circuits</t>
  </si>
  <si>
    <t>ESC1.4</t>
  </si>
  <si>
    <t>LV Aux Power Cables (power supply of trackers, O&amp;M building, meteo stations, environmental sensors, Video Surveillance and any other aux system)- supply and installation</t>
  </si>
  <si>
    <t>- EPC_Global_XXXXX:
PPP.PVP.CBL CABLES
PPP.PVP.CBL.02.002 Auxiliary Cables</t>
  </si>
  <si>
    <t>21.01.09.85/00</t>
  </si>
  <si>
    <t>LVaux Unshielded Cable [L] - Supply</t>
  </si>
  <si>
    <t>EPC_Global_XXXXX:
PPP.PVP.CBL.02.004.02 Barrel Connectors for Aluminium Cables
PPP.PVP.WRK.04 ELECTRICAL FIELD BOX ACTIVITIES
Refer to specific auxiliary equipment installation manual</t>
  </si>
  <si>
    <t>LVaux Unshielded Cable termination [L] - Supply</t>
  </si>
  <si>
    <t>- EPC_Global_XXXXX:
PPP.PVP.CBL CABLES
PPP.PVP.CBL.02.002 Auxiliary Cables
- CONSTRUCTION TECHNICAL SPECIFICATIONS
- VENDOR INSTALLATION PROCEDURE SPECIFICATIONS</t>
  </si>
  <si>
    <t xml:space="preserve">
21.01.10.92/00</t>
  </si>
  <si>
    <t>LVaux Unshielded Cable termination [L] - Installation</t>
  </si>
  <si>
    <t>- EPC_Global_XXXXX
PPP.PVP.CBL CABLES
PPP.PVP.CBL.02.002 Auxiliary Cables
- CONSTRUCTION TECHNICAL SPECIFICATIONS
- VENDOR INSTALLATION PROCEDURE SPECIFICATIONS</t>
  </si>
  <si>
    <t>21.01.09.86/00</t>
  </si>
  <si>
    <t>LVaux Unshielded Cable [L] - Installation/Laying</t>
  </si>
  <si>
    <t>- EPC_Global_XXXXX
PPP.PVP.CBL.01.001 AC Cables (sub-section named tests)
- COMMISIONING TECHNICAL SPECIFICATIONS</t>
  </si>
  <si>
    <t>ESC1.5</t>
  </si>
  <si>
    <t>Data Cables (copper) and Fiber Optic (I&amp;C communication cables for all main and auxiliary equipment)</t>
  </si>
  <si>
    <t>- EPC_Global_XXXXX:
PPP.PVP.CBL.03 SIGNAL-DATA CABLE (with all sub-sections)</t>
  </si>
  <si>
    <t>21.01.12.41/00</t>
  </si>
  <si>
    <t>I&amp;C Cable unshielded [L] - Supply</t>
  </si>
  <si>
    <t>21.01.12.43/00</t>
  </si>
  <si>
    <t>I&amp;C Cable shielded single twisted pairs with overall screen [L] - Supply</t>
  </si>
  <si>
    <t>21.01.12.45/00</t>
  </si>
  <si>
    <t>I&amp;C Cable shielded multiple twisted pairs with individual and overall screen [L] - Supply</t>
  </si>
  <si>
    <t>21.01.12.49/00</t>
  </si>
  <si>
    <t>I&amp;C Cable serial connection ethernet (Cat6/6a) [L] - Supply</t>
  </si>
  <si>
    <t>21.01.13.33/00</t>
  </si>
  <si>
    <t>I&amp;C Cable termination unshielded [L] - Supply</t>
  </si>
  <si>
    <t>21.01.13.35/00</t>
  </si>
  <si>
    <t>I&amp;C Crimp wire-End terminal for shielded single twisted pairs with overall screen cable [L] - Supply</t>
  </si>
  <si>
    <t>21.01.13.37/00</t>
  </si>
  <si>
    <t>I&amp;C Crimp wire-End terminal for shielded multiple twisted pairs with individual and overall screen cable[L] - Supply</t>
  </si>
  <si>
    <t>21.01.13.39/00</t>
  </si>
  <si>
    <t>I&amp;C RS485 terminal for shielded multiple twisted pairs with individual and overall screen cable [L] - Supply</t>
  </si>
  <si>
    <t>21.01.13.43/00</t>
  </si>
  <si>
    <t>I&amp;C RS485 terminal for serial connection ethernet cable (Cat6/6a) [L] - Supply</t>
  </si>
  <si>
    <t>21.01.13.45/00</t>
  </si>
  <si>
    <t>I&amp;C RJ45 terminal for serial connection ethernet cable (Cat6/6a) [L] - Supply</t>
  </si>
  <si>
    <t>- EPC_Global_XXXXX:
PPP.PVP.CBL.03 SIGNAL-DATA CABLE (with all sub-sections)
- CONSTRUCTION TECHNICAL SPECIFICATIONS
- VENDOR INSTALLATION PROCEDURE SPECIFICATIONS</t>
  </si>
  <si>
    <t>21.01.12.42/00</t>
  </si>
  <si>
    <t>I&amp;C Cable unshielded [L] - Installation/Laying</t>
  </si>
  <si>
    <t>21.01.12.44/00</t>
  </si>
  <si>
    <t>I&amp;C Cable shielded single twisted pairs with overall screen [L] - Installation/Laying</t>
  </si>
  <si>
    <t>21.01.12.46/00</t>
  </si>
  <si>
    <t>I&amp;C Cable shielded multiple twisted pairs with individual and overall screen [L] - Installation/Laying</t>
  </si>
  <si>
    <t>21.01.12.50/00</t>
  </si>
  <si>
    <t>I&amp;C Cable serial connection ethernet (Cat6/6a) [L] - Installation/Laying</t>
  </si>
  <si>
    <t>- EPC_Global_XXXXX
PPP.PVP.CBL.03 SIGNAL-DATA CABLE (with all sub-sections)
- CONSTRUCTION TECHNICAL SPECIFICATIONS
- VENDOR INSTALLATION PROCEDURE SPECIFICATIONS</t>
  </si>
  <si>
    <t>21.01.13.34/00</t>
  </si>
  <si>
    <t>I&amp;C Cable termination unshielded [L] - Installation</t>
  </si>
  <si>
    <t>21.01.13.36/00</t>
  </si>
  <si>
    <t>I&amp;C Crimp wire-End terminal for shielded single twisted pairs with overall screen cable [L] - Installation</t>
  </si>
  <si>
    <t>21.01.13.38/00</t>
  </si>
  <si>
    <t>I&amp;C Crimp wire-End terminal for shielded multiple twisted pairs with individual and overall screen cable [L] - Installation</t>
  </si>
  <si>
    <t>21.01.13.40/00</t>
  </si>
  <si>
    <t>I&amp;C RS485 terminal for shielded multiple twisted pairs with individual and overall screen cable [L] - Installation</t>
  </si>
  <si>
    <t>21.01.13.44/00</t>
  </si>
  <si>
    <t>I&amp;C RS485 terminal for serial connection ethernet cable (Cat6/6a) [L] - Installation</t>
  </si>
  <si>
    <t>21.01.13.46/00</t>
  </si>
  <si>
    <t>I&amp;C RJ45 terminal for serial connection ethernet cable (Cat6/6a) [L] - Installation</t>
  </si>
  <si>
    <t>21.01.12.47/00</t>
  </si>
  <si>
    <t>I&amp;C Cable coaxial [L] - Supply</t>
  </si>
  <si>
    <t>21.01.13.41/00</t>
  </si>
  <si>
    <t>I&amp;C Cable termination coaxial [L] - Supply</t>
  </si>
  <si>
    <t>21.01.12.48/00</t>
  </si>
  <si>
    <t>I&amp;C Cable coaxial [L] - Installation/Laying</t>
  </si>
  <si>
    <t>21.01.13.42/00</t>
  </si>
  <si>
    <t>I&amp;C Cable termination coaxial [L] - Installation</t>
  </si>
  <si>
    <t>- EPC_Global_XXXXX:
PPP.PVP.CBL.03 SIGNAL-DATA CABLE (with all sub-sections)
PPP.PVP.CBL.03.001 Fiber Optic</t>
  </si>
  <si>
    <t>I&amp;C Cable fiber optic (12pairs) [Q] - Supply</t>
  </si>
  <si>
    <t>I&amp;C Cable fiber optic (1pairs) [Q] - Supply</t>
  </si>
  <si>
    <t>quantity</t>
  </si>
  <si>
    <t>'- EPC_Global_XXXXX:
PPP.PVP.CBL.03 SIGNAL-DATA CABLE (with all sub-sections)
PPP.PVP.CBL.03.001 Fiber Optic
- CONSTRUCTION TECHNICAL SPECIFICATIONS
- VENDOR INSTALLATION PROCEDURE SPECIFICATIONS</t>
  </si>
  <si>
    <t>21.01.12.38/00</t>
  </si>
  <si>
    <t>I&amp;C Cable fiber optic (12pairs) [Q] - Installation/Laying</t>
  </si>
  <si>
    <t>21.01.12.40/00</t>
  </si>
  <si>
    <t>I&amp;C Cable fiber optic (1pair) [Q] - Installation/Laying</t>
  </si>
  <si>
    <t>- EPC_Global_XXXXX
PPP.PVP.CBL.03 SIGNAL-DATA CABLE (with all sub-sections)
PPP.PVP.CBL.03.001 Fiber Optic
PPP.PVP.CBL.03.003.03 Fiber Connectors
- CONSTRUCTION TECHNICAL SPECIFICATIONS
- VENDOR INSTALLATION PROCEDURE SPECIFICATIONS</t>
  </si>
  <si>
    <t>I&amp;C Cable termination fiber optic (12pairs) [Q] - Installation</t>
  </si>
  <si>
    <t>I&amp;C Cable termination fiber optic (1pair) [Q] - Installation</t>
  </si>
  <si>
    <t>- EPC_Global_XXXXX
PPP.PVP.CBL.03 SIGNAL-DATA CABLE (with all sub-sections)
PPP.PVP.CBL.01.001 AC Cables (sub-section named tests)
- COMMISIONING TECHNICAL SPECIFICATIONS</t>
  </si>
  <si>
    <t>quantity of circuits</t>
  </si>
  <si>
    <t>ESC1.7</t>
  </si>
  <si>
    <t>EARTHING GROUNDING SYSTEM (supply and installation)</t>
  </si>
  <si>
    <t>- EPC_Global_XXXXX:
PPP.PVP.DIN.07 EARTHING SYSTEM with all subsections</t>
  </si>
  <si>
    <t>21.03.01.02/00</t>
  </si>
  <si>
    <t>Earthing bare copper conductor 25mm2 [L] - Supply</t>
  </si>
  <si>
    <t>21.03.01.06/00</t>
  </si>
  <si>
    <t>Earthing bare copper conductor 35mm2 [L] - Supply</t>
  </si>
  <si>
    <t>21.03.01.10/00</t>
  </si>
  <si>
    <t>Earthing bare copper conductor 50mm2 [L] - Supply</t>
  </si>
  <si>
    <t>21.03.01.14/00</t>
  </si>
  <si>
    <t>Earthing bare copper conductor 70mm2 [L] - Supply</t>
  </si>
  <si>
    <t>21.03.01.18/00</t>
  </si>
  <si>
    <t>Earthing bare copper conductor 95mm2 [L] - Supply</t>
  </si>
  <si>
    <t>21.03.01.22/00</t>
  </si>
  <si>
    <t>Earthing bare copper conductor 120mm2 [L] - Supply</t>
  </si>
  <si>
    <t>21.03.01.26/00</t>
  </si>
  <si>
    <t>Earthing bare copper conductor 150mm2 [L] - Supply</t>
  </si>
  <si>
    <t>21.03.01.30/00</t>
  </si>
  <si>
    <t>Earthing bare copper conductor 185mm2 [L] - Supply</t>
  </si>
  <si>
    <t>21.03.01.34/00</t>
  </si>
  <si>
    <t>Earthing bare copper conductor 240mm2 [L] - Supply</t>
  </si>
  <si>
    <t>21.03.02.02/00</t>
  </si>
  <si>
    <t>Insulated Y/G copper conductor 1G6 [L] - Supply</t>
  </si>
  <si>
    <t>21.03.02.06/00</t>
  </si>
  <si>
    <t>Insulated Y/G copper conductor 1G10 [L] - Supply</t>
  </si>
  <si>
    <t>21.03.02.10/00</t>
  </si>
  <si>
    <t>Insulated Y/G copper conductor 1G16 [L] - Supply</t>
  </si>
  <si>
    <t>21.03.02.14/00</t>
  </si>
  <si>
    <t>Insulated Y/G copper conductor 1G25 [L] - Supply</t>
  </si>
  <si>
    <t>21.03.02.18/00</t>
  </si>
  <si>
    <t>Insulated Y/G copper conductor 1G35 [L] - Supply</t>
  </si>
  <si>
    <t>21.03.02.22/00</t>
  </si>
  <si>
    <t>Insulated Y/G copper conductor 1G50 [L] - Supply</t>
  </si>
  <si>
    <t>21.03.02.26/00</t>
  </si>
  <si>
    <t>Insulated Y/G copper conductor 1G70 [L] - Supply</t>
  </si>
  <si>
    <t>21.03.03.37/00</t>
  </si>
  <si>
    <t>Earthing connection thermal weldings [L] - Supply</t>
  </si>
  <si>
    <t>21.03.03.38/00</t>
  </si>
  <si>
    <t>Earthing connection thermal weldings [L] - Installation</t>
  </si>
  <si>
    <t>21.03.03.39/00</t>
  </si>
  <si>
    <t>Earthing connection compression clamps [L] - Supply</t>
  </si>
  <si>
    <t>21.03.03.40/00</t>
  </si>
  <si>
    <t>Earthing connection compression clamps [L] - Installation</t>
  </si>
  <si>
    <t>21.03.06.25/00</t>
  </si>
  <si>
    <t>Earthing Cable terminations [L] - Supply</t>
  </si>
  <si>
    <t>21.03.06.26/00</t>
  </si>
  <si>
    <t>Earthing Cable terminations [L] - Installation</t>
  </si>
  <si>
    <t>21.03.04.05/00</t>
  </si>
  <si>
    <t>Pits and earth electrodes [L] - Supply</t>
  </si>
  <si>
    <t>21.03.04.06/00</t>
  </si>
  <si>
    <t>Pits and earth electrodes [L] - Installation</t>
  </si>
  <si>
    <t>- EPC_Global_XXXXX:
PPP.PVP.DIN.07 EARTHING SYSTEM with all subsections
- CONSTRUCTION TECHNICAL SPECIFICATIONS
- VENDOR INSTALLATION PROCEDURE SPECIFICATIONS</t>
  </si>
  <si>
    <t>21.03.01.38/00</t>
  </si>
  <si>
    <t>Earthing bare copper conductors [L] - Installation</t>
  </si>
  <si>
    <t>21.03.02.50/00</t>
  </si>
  <si>
    <t>Insulated Y/G copper conductors [L] - Installation</t>
  </si>
  <si>
    <t>Complete Earthing System Testing [L]</t>
  </si>
  <si>
    <t>ECC2</t>
  </si>
  <si>
    <t>TRENCHES</t>
  </si>
  <si>
    <t>ECC2.1</t>
  </si>
  <si>
    <t>20.01.03.00.</t>
  </si>
  <si>
    <t xml:space="preserve">EARTH TRENCHES </t>
  </si>
  <si>
    <t>1_Technical Specifications Electrical Works
2_Evaluation Rules Electrical Works</t>
  </si>
  <si>
    <t>20.01.03.00.01</t>
  </si>
  <si>
    <t>EXCAVATION AND BACKFILLING (INCLUDING SAND BED, IF NECESSARY ACCORDING TO THE DESIGN) FOR TYPICAL MV TRENCH OF - 80 x 30 CM (MIN) - ONLY EARTH</t>
  </si>
  <si>
    <t>20.01.03.00.02</t>
  </si>
  <si>
    <t>EXCAVATION AND BACKFILLING (INCLUDING SAND BED, IF NECESSARY ACCORDING TO THE DESIGN) FOR OTHER EARTH TRENCH</t>
  </si>
  <si>
    <t>ECC2.2</t>
  </si>
  <si>
    <t>20.01.04.00.</t>
  </si>
  <si>
    <t xml:space="preserve">CROSSINGS </t>
  </si>
  <si>
    <t>20.01.04.00.17</t>
  </si>
  <si>
    <t>TYPICAL ROAD CROSSING OF SOLAR MV TRENCH 1-2CR-RC - 120 x 70 CM (MIN) - FOR N.1-2 THREE-PHASE MV LINE (SOLUTION WITH CONCRETE ENVELOPE, ACCORDING TO THE DESIGN)</t>
  </si>
  <si>
    <t>S/W</t>
  </si>
  <si>
    <t>20.01.04.00.18</t>
  </si>
  <si>
    <t>TYPICAL ROAD CROSSING OF SOLAR MV TRENCH 3CRBI-RC - 140 x 70 CM (MIN) - FOR N.3-4 THREE-PHASE MV LINE (SOLUTION WITH CONCRETE ENVELOPE, ACCORDING TO THE DESIGN)</t>
  </si>
  <si>
    <t>20.01.04.00.19</t>
  </si>
  <si>
    <t>TYPICAL ROAD CROSSING OF SOLAR MV TRENCH 5CRBI-RC - 140 x 100 CM (MIN) - FOR N.5-6 THREE-PHASE MV LINE (SOLUTION WITH CONCRETE ENVELOPE, ACCORDING TO THE DESIGN)</t>
  </si>
  <si>
    <t>20.01.04.00.20</t>
  </si>
  <si>
    <t>TYPICAL ROAD CROSSING OF SOLAR LV-AC TRENCH 1C-RC 80 x 40 CM (SOLUTION WITH CONCRETE ENVELOPE, ACCORDING TO THE DESIGN)</t>
  </si>
  <si>
    <t>20.01.04.00.21</t>
  </si>
  <si>
    <t>TYPICAL ROAD CROSSING OF SOLAR LV-AC TRENCH 2C-RC  80 x 60 CM (SOLUTION WITH CONCRETE ENVELOPE, ACCORDING TO THE DESIGN)</t>
  </si>
  <si>
    <t>20.01.04.00.22</t>
  </si>
  <si>
    <t>TYPICAL ROAD CROSSING OF SOLAR LV-AC TRENCH 3C-RC  80 x 80 CM (SOLUTION WITH CONCRETE ENVELOPE, ACCORDING TO THE DESIGN)</t>
  </si>
  <si>
    <t>20.01.04.00.23</t>
  </si>
  <si>
    <t>ADDITIONAL PRICE TO ITEM 20.01.04.00.22 FOR EACH THREE-PHASES LV LINE MORE IN THE SAME ROW</t>
  </si>
  <si>
    <t>20.01.04.00.24</t>
  </si>
  <si>
    <t>TYPICAL ROAD CROSSING OF SOLAR LV-AC TRENCH 4CBI-RC 90 x 60 CM  (SOLUTION WITH CONCRETE ENVELOPE, ACCORDING TO THE DESIGN)</t>
  </si>
  <si>
    <t>20.01.04.00.25</t>
  </si>
  <si>
    <t>TYPICAL ROAD CROSSING OF SOLAR LV-AC TRENCH 6CBI-RC  90 x 80 CM (SOLUTION WITH CONCRETE ENVELOPE, ACCORDING TO THE DESIGN)</t>
  </si>
  <si>
    <t>20.01.04.00.26</t>
  </si>
  <si>
    <t>TYPICAL ROAD CROSSING OF SOLAR LV-AC TRENCH 8CBI-RC  90 x 100 CM (SOLUTION WITH CONCRETE ENVELOPE, ACCORDING TO THE DESIGN)</t>
  </si>
  <si>
    <t>20.01.04.00.27</t>
  </si>
  <si>
    <t>ADDITIONAL PRICE TO ITEM 20.01.04.00.26 FOR EACH THREE-PHASES LV LINE MORE IN 2 ROW</t>
  </si>
  <si>
    <t>20.01.04.00.28</t>
  </si>
  <si>
    <t>TYPICAL ROAD CROSSING OF SOLAR LV-DC TRENCH Cu2-RC 60 x 40 CM (SOLUTION WITH CONCRETE ENVELOPE, ACCORDING TO THE DESIGN)</t>
  </si>
  <si>
    <t>20.01.04.00.29</t>
  </si>
  <si>
    <t>TYPICAL ROAD CROSSING OF SOLAR LV-DC TRENCH Cu4-RC  80 x 65 CM  (SOLUTION WITH CONCRETE ENVELOPE, ACCORDING TO THE DESIGN)</t>
  </si>
  <si>
    <t>20.01.04.00.30</t>
  </si>
  <si>
    <t>ADDITIONAL PRICE TO ITEM 20.01.04.00.29 FOR EACH THREE-PHASES LV LINE MORE IN THE SAME ROW</t>
  </si>
  <si>
    <t>20.01.04.00.31</t>
  </si>
  <si>
    <t>TYPICAL ROAD CROSSING OF SOLAR LV-DC TRENCH Cu 6BI-RC 70 x 50 CM (SOLUTION WITH CONCRETE ENVELOPE, ACCORDING TO THE DESIGN)</t>
  </si>
  <si>
    <t>20.01.04.00.32</t>
  </si>
  <si>
    <t>TYPICAL ROAD CROSSING OF SOLAR LV-DC TRENCH Cu 8BI-RC 65 x 60 CM (SOLUTION WITH CONCRETE ENVELOPE, ACCORDING TO THE DESIGN)</t>
  </si>
  <si>
    <t>20.01.04.00.33</t>
  </si>
  <si>
    <t>ADDITIONAL PRICE TO ITEM 20.01.04.00.32 FOR EACH THREE-PHASES LV LINE MORE IN 2 ROW</t>
  </si>
  <si>
    <t>ECC2.3</t>
  </si>
  <si>
    <t>20.01.08.00.</t>
  </si>
  <si>
    <t xml:space="preserve">MV TRENCHES -  SOLAR PLANT </t>
  </si>
  <si>
    <t>20.01.08.00.01</t>
  </si>
  <si>
    <t>EXCAVATION AND BACKFILLING (INCLUDING SAND BED, IF NECESSARY ACCORDING TO THE DESIGN) FOR TYPICAL MV TRENCH 1C - 110 x48 CM (MIN) - N.1 THREE-PHASE MV LINE</t>
  </si>
  <si>
    <t>20.01.08.00.02</t>
  </si>
  <si>
    <t>EXCAVATION AND BACKFILLING (INCLUDING SAND BED, IF NECESSARY ACCORDING TO THE DESIGN) FOR TYPICAL MV TRENCH 2C - 110 x 80 CM (MIN) - N.2 THREE-PHASE MV LINES</t>
  </si>
  <si>
    <t>20.01.08.00.03</t>
  </si>
  <si>
    <t>EXCAVATION AND BACKFILLING (INCLUDING SAND BED, IF NECESSARY ACCORDING TO THE DESIGN) FOR TYPICAL MV TRENCH 3C - 110 x 110 CM (MIN) - N.3 THREE-PHASE MV LINES</t>
  </si>
  <si>
    <t>20.01.08.00.04</t>
  </si>
  <si>
    <t>EXCAVATION AND BACKFILLING (INCLUDING SAND BED, IF NECESSARY ACCORDING TO THE DESIGN) FOR TYPICAL MV TRENCH 4C - 110 x 140 CM (MIN) - N.4 THREE-PHASE MV LINES</t>
  </si>
  <si>
    <t>20.01.08.00.05</t>
  </si>
  <si>
    <t>EXCAVATION AND BACKFILLING (INCLUDING SAND BED, IF NECESSARY ACCORDING TO THE DESIGN) FOR TYPICAL MV TRENCH 4CBI - 120 x 80 CM (MIN) - N.4 THREE-PHASE MV LINES IN 2 ROW</t>
  </si>
  <si>
    <t>20.01.08.00.06</t>
  </si>
  <si>
    <t>EXCAVATION AND BACKFILLING (INCLUDING SAND BED, IF NECESSARY ACCORDING TO THE DESIGN) FOR OTHER MV TRENCH</t>
  </si>
  <si>
    <t>ECC2.4</t>
  </si>
  <si>
    <t>20.01.09.00.</t>
  </si>
  <si>
    <t>LV TRENCHES - SOLAR PLANT</t>
  </si>
  <si>
    <t>20.01.09.00.01</t>
  </si>
  <si>
    <t>EXCAVATION AND BACKFILLING (INCLUDING SAND BED, IF NECESSARY ACCORDING TO THE DESIGN) FOR TYPICAL LV-AC TRENCH 1C 85 x 40 CM (MIN)</t>
  </si>
  <si>
    <t>20.01.09.00.02</t>
  </si>
  <si>
    <t>EXCAVATION AND BACKFILLING (INCLUDING SAND BED, IF NECESSARY ACCORDING TO THE DESIGN) FOR TYPICAL LV-AC TRENCH 2C  85 x 40 CM (MIN)</t>
  </si>
  <si>
    <t>20.01.09.00.03</t>
  </si>
  <si>
    <t>EXCAVATION AND BACKFILLING (INCLUDING SAND BED, IF NECESSARY ACCORDING TO THE DESIGN) FOR TYPICAL LV-AC TRENCH 3C  85 x 60 CM (MIN)</t>
  </si>
  <si>
    <t>20.01.09.00.04</t>
  </si>
  <si>
    <t>ADDITIONAL PRICE TO ITEM 20.01.09.00.03 FOR EACH THREE-PHASES LV LINE MORE IN THE SAME ROW</t>
  </si>
  <si>
    <t>20.01.09.00.05</t>
  </si>
  <si>
    <t>EXCAVATION AND BACKFILLING (INCLUDING SAND BED, IF NECESSARY ACCORDING TO THE DESIGN) FOR TYPICAL LV-AC TRENCH 4C 100 x 40 CM (MIN)</t>
  </si>
  <si>
    <t>20.01.09.00.06</t>
  </si>
  <si>
    <t>EXCAVATION AND BACKFILLING (INCLUDING SAND BED, IF NECESSARY ACCORDING TO THE DESIGN) FOR TYPICAL LV-AC TRENCH 6C  100 x 60 CM (MIN)</t>
  </si>
  <si>
    <t>20.01.09.00.07</t>
  </si>
  <si>
    <t>EXCAVATION AND BACKFILLING (INCLUDING SAND BED, IF NECESSARY ACCORDING TO THE DESIGN) FOR TYPICAL LV-AC TRENCH 8C  100 x 80 CM (MIN)</t>
  </si>
  <si>
    <t>20.01.09.00.08</t>
  </si>
  <si>
    <t>ADDITIONAL PRICE TO ITEM 20.01.09.00.07 FOR EACH THREE-PHASES LV LINE MORE IN 2 ROW</t>
  </si>
  <si>
    <t>20.01.09.00.09</t>
  </si>
  <si>
    <t>EXCAVATION AND BACKFILLING (INCLUDING SAND BED, IF NECESSARY ACCORDING TO THE DESIGN) FOR TYPICAL LV-DC TRENCH Cu1 55 x 50 CM (MIN)</t>
  </si>
  <si>
    <t>20.01.09.00.10</t>
  </si>
  <si>
    <t>EXCAVATION AND BACKFILLING (INCLUDING SAND BED, IF NECESSARY ACCORDING TO THE DESIGN) FOR TYPICAL LV-DC TRENCH Cu4  55 x 60 CM (MIN)</t>
  </si>
  <si>
    <t>20.01.09.00.11</t>
  </si>
  <si>
    <t>ADDITIONAL PRICE TO ITEM 20.01.09.00.10 FOR EACH THREE-PHASES LV LINE MORE IN THE SAME ROW</t>
  </si>
  <si>
    <t>20.01.09.00.12</t>
  </si>
  <si>
    <t>EXCAVATION AND BACKFILLING (INCLUDING SAND BED, IF NECESSARY ACCORDING TO THE DESIGN) FOR TYPICAL LV-DC TRENCH Cu6BI 65 x 50 CM (MIN)</t>
  </si>
  <si>
    <t>20.01.09.00.13</t>
  </si>
  <si>
    <t>EXCAVATION AND BACKFILLING (INCLUDING SAND BED, IF NECESSARY ACCORDING TO THE DESIGN) FOR TYPICAL LV-DC TRENCH Cu8BI 65 x 60 CM (MIN)</t>
  </si>
  <si>
    <t>20.01.09.00.14</t>
  </si>
  <si>
    <t>ADDITIONAL PRICE TO ITEM 20.01.09.00.14 FOR EACH THREE-PHASES LV LINE MORE IN 2 ROW</t>
  </si>
  <si>
    <t>21.02.06.00</t>
  </si>
  <si>
    <t>CABLE HANGER SYSTEM</t>
  </si>
  <si>
    <t>EPC_Global_XXXXX:
PPP.PVP.DIN.05.003 Hanger Structures Cableway
PPP.PVP.FPP.01 DC PARALLEL
PPP.PVP.FPP.01.001 DC Pre-Parallel Boxes
PPP.PVP.FPP.01.003 Harness (with all sub-sections)
PPP.PVP.FPP.01.004 Electrical Components (with all sub-sections)</t>
  </si>
  <si>
    <t>21.02.07.01/00</t>
  </si>
  <si>
    <t>Supply and installation of a complete cable hanger system, with all accessories needed [L]</t>
  </si>
  <si>
    <t>ECC2.24.2</t>
  </si>
  <si>
    <t>20.07.01.00</t>
  </si>
  <si>
    <t>REINFORCED CONCRETE ELECTRICAL PITS</t>
  </si>
  <si>
    <t>20.07.01.00.01</t>
  </si>
  <si>
    <t>INTERNAL DEPTH=1,00 M (INTERNAL PLAN DIMENSIONS  1,00X1,00 M)</t>
  </si>
  <si>
    <t>20.07.01.00.02</t>
  </si>
  <si>
    <t>INTERNAL DEPTH=1,00 M (INTERNAL PLAN DIMENSIONS  1,00X1,50 M)</t>
  </si>
  <si>
    <t>20.07.01.00.03</t>
  </si>
  <si>
    <t>INTERNAL DEPTH=1,50 M (INTERNAL PLAN DIMENSIONS  1,50X2,00 M)</t>
  </si>
  <si>
    <t>20.07.01.00.04</t>
  </si>
  <si>
    <t>INTERNAL DEPTH=1,50 M (INTERNAL PLAN DIMENSIONS  2,00X2,00 M)</t>
  </si>
  <si>
    <t>20.07.01.00.05</t>
  </si>
  <si>
    <t>INTERNAL ANY DEPTH AND PLAN DIMENTIONS</t>
  </si>
  <si>
    <t>ESC2.24.4</t>
  </si>
  <si>
    <t>RODENT-PROOF, FIRE-PROOF SEALING OF ALL CABLE INSTALLATION INTERFACES (UNDERGROUND/AERIAL)</t>
  </si>
  <si>
    <t>EPC_Global_XXXXX:
PPP.PVP.MVC.03.004 Anti-Rodent System 
PPP.PVP.OAT.01.002 Equipment Sealing
PPP.PVP.DIN.02.002 Foundation
PPP.PVP.DIN.02.003 Concrete Structure Sealing
PPP.PVP.WRK.04 ELECTRICAL FIELD BOX ACTIVITIES</t>
  </si>
  <si>
    <t>21.06.01.27/00</t>
  </si>
  <si>
    <t>Complete Fire Resistant Anti-Rodent Barrier and Sealing [L] - Supply</t>
  </si>
  <si>
    <t>- EPC_Global_XXXXX
PPP.PVP.MVC.03.004 Anti-Rodent System 
PPP.PVP.OAT.01.002 Equipment Sealing
PPP.PVP.DIN.02.002 Foundation
PPP.PVP.DIN.02.003 Concrete Structure Sealing
PPP.PVP.WRK.04 ELECTRICAL FIELD BOX ACTIVITIES
- CONSTRUCTION TECHNICAL SPECIFICATIONS
- VENDOR INSTALLATION PROCEDURE SPECIFICATIONS</t>
  </si>
  <si>
    <t>21.06.01.28/00</t>
  </si>
  <si>
    <t>Complete Fire Resistant Anti-Rodent Barrier and Sealing [L] - Installation</t>
  </si>
  <si>
    <t>ESC3</t>
  </si>
  <si>
    <t xml:space="preserve">ACTIVITY FOR PARALLEL/DELIVERY CABIN </t>
  </si>
  <si>
    <t>- EPC_Global_XXXXX:
PPP.PVP.MVC MV CENTERS
PPP.PVP.MVC.02 MV DISTRIBUTION CENTER
PPP.PVP.MVC.03 MV CENTER ENCLOSURE
PPP.PVP.WRK.03 CABINS ACTIVITY</t>
  </si>
  <si>
    <t>21.20.01/00</t>
  </si>
  <si>
    <t>Parallel/Delivery Cabin (fully accessorized: MV switchgears, MV/LV transformer, internal cabling, ...) [Q] - Supply</t>
  </si>
  <si>
    <t>- EPC_Global_XXXXX:
PPP.PVP.MVC MV CENTERS
PPP.PVP.MVC.02 MV DISTRIBUTION CENTER
PPP.PVP.MVC.03 MV CENTER ENCLOSURE
PPP.PVP.WRK.03 CABINS ACTIVITY
- CONSTRUCTION TECHNICAL SPECIFICATIONS
- VENDOR INSTALLATION PROCEDURE SPECIFICATIONS</t>
  </si>
  <si>
    <t>21.20.02/00</t>
  </si>
  <si>
    <t>Parallel/Delivery Cabin (fully accessorized: MV switchgears, MV/LV transformer, internal cabling, ...) [Q] - Installation and Interconnection</t>
  </si>
  <si>
    <t>ESC4</t>
  </si>
  <si>
    <t>OTHER</t>
  </si>
  <si>
    <t>ESC4.1</t>
  </si>
  <si>
    <t>Anti-lightning system</t>
  </si>
  <si>
    <t>EPC_Global_XXXXX:
PPP.PSS.ENG.02.002 Risk Assessment for Lightning Protection System</t>
  </si>
  <si>
    <t>21.04.01.01/00</t>
  </si>
  <si>
    <t>Complete lightning system [L] - Supply</t>
  </si>
  <si>
    <t>O</t>
  </si>
  <si>
    <t>- EPC_Global_XXXXX:
PPP.PSS.ENG.02.002 Risk Assessment for Lightning Protection System
- CONSTRUCTION TECHNICAL SPECIFICATIONS
- VENDOR INSTALLATION AND TESTING PROCEDURE SPECIFICATIONS
- COMMISIONING TECHNICAL SPECIFICATIONS</t>
  </si>
  <si>
    <t>21.04.01.02/00</t>
  </si>
  <si>
    <t>Complete lightning system [L] - Installation and testing</t>
  </si>
  <si>
    <t>ESC4.2</t>
  </si>
  <si>
    <t>Video surveillance system (auxiliary supply and communication cables excluded)</t>
  </si>
  <si>
    <t>- EPC_Global_XXXXX:
PPP.PVP.DIN.03 SECURITY SYSTEM (with all sub-section)
- CONSTRUCTION TECHNICAL SPECIFICATIONS
- VENDOR INSTALLATION AND TESTING PROCEDURE SPECIFICATIONS
- COMMISIONING TECHNICAL SPECIFICATIONS</t>
  </si>
  <si>
    <t>21.07.01.23/00</t>
  </si>
  <si>
    <t>Complete Video surveillance and anti-intrusion system [L] - Supply</t>
  </si>
  <si>
    <t>21.07.01.24/00</t>
  </si>
  <si>
    <t>Complete Video surveillance and anti-intrusion system [L] - Installation and test</t>
  </si>
  <si>
    <t>ESC4.3</t>
  </si>
  <si>
    <t>Equipment installation</t>
  </si>
  <si>
    <t>String boxes with all accessories requested [Q] - Installation and testing</t>
  </si>
  <si>
    <t>- EPC_Global_XXXXX:
PPP.PVP.PVS.04.003 Tracker Power Supply
PPP.PVP.WRK.04 ELECTRICAL FIELD BOX ACTIVITIES
- CONSTRUCTION TECHNICAL SPECIFICATIONS
- VENDOR INSTALLATION AND TESTING PROCEDURE SPECIFICATIONS</t>
  </si>
  <si>
    <t>Supply, installation and cabling of all field LV distribution boards (complete with all internal protections and wiring) [L]</t>
  </si>
  <si>
    <t>- EPC_Global_XXXXX:
PPP.PVP.FPP.01.002 String Boxes
PPP.PVP.WRK.04 ELECTRICAL FIELD BOX ACTIVITIES
- CONSTRUCTION TECHNICAL SPECIFICATIONS
- VENDOR INSTALLATION PROCEDURE SPECIFICATIONS</t>
  </si>
  <si>
    <t>21.19.01.06/00</t>
  </si>
  <si>
    <t>Complete Sun-shaded Self Supporting Structures for String Inverters and/or any additional field box (in case the Tracker's Supporting Structures cannot be used) with all accessories [L] - Supply</t>
  </si>
  <si>
    <t>21.19.01.07/00</t>
  </si>
  <si>
    <t>Complete Sun-shaded Self Supporting Structures for String Inverters and/or any additional field box (in case the Tracker's Supporting Structures cannot be used) with all accessories [L] - Installation</t>
  </si>
  <si>
    <t>EPC_Global_XXXXX</t>
  </si>
  <si>
    <t>21.19.01.08/00</t>
  </si>
  <si>
    <t>Supply, Installation and Wiring of Pyranometers (LV aux power and I&amp;C cables excluded) [L]</t>
  </si>
  <si>
    <t>21.19.01.09/00</t>
  </si>
  <si>
    <t>Supply, Installation and Wiring of Module Temperature Sensors (LV aux power and I&amp;C cables excluded) [L]</t>
  </si>
  <si>
    <t>21.19.01.10/00</t>
  </si>
  <si>
    <t>Supply, Installation and Wiring of Soiling Devices (LV aux power and I&amp;C cables excluded) [L]</t>
  </si>
  <si>
    <t>21.19.01.11/00</t>
  </si>
  <si>
    <t>Supply, Installation and Wiring of meteo station - centralized metereological monitoring system (LV aux power and I&amp;C cables excluded) [Q]</t>
  </si>
  <si>
    <t>- EPC_Global_XXXXX:
PPP.PVP.MVC MV CENTERS
PPP.PVP.MVC.01 LV/MV TRANSFORMATION CENTER (with all subsections)
PPP.PVP.WRK.03 CABINS ACTIVITY
PPP.PVP.OAT.01 FINISHING
- CONSTRUCTION TECHNICAL SPECIFICATIONS
- VENDOR INSTALLATION PROCEDURE SPECIFICATIONS</t>
  </si>
  <si>
    <t>PV Complete PCU/TC [Q] - Installation and Interconnection</t>
  </si>
  <si>
    <t>- EPC_Global_XXXXX:
PPP.PVP.MVC.01.001.02 MV/LV Oil Transformer
- TC VENDOR INSTALLATION PROCEDURE OR SPECIFIC DESIGN REQUIREMENTS SPECIFICATIONS</t>
  </si>
  <si>
    <t>21.19.01.13/00</t>
  </si>
  <si>
    <t>PV PCU/TC Oil retention tank - Supply</t>
  </si>
  <si>
    <t>- EPC_Global_XXXXX:
PPP.PVP.MVC.01.001.02 MV/LV Oil Transformer
PPP.PVP.OAT.01 FINISHING
- CONSTRUCTION TECHNICAL SPECIFICATIONS
- TC VENDOR INSTALLATION PROCEDURE OR SPECIFIC DESIGN REQUIREMENTS SPECIFICATIONS</t>
  </si>
  <si>
    <t>21.19.01.14/00</t>
  </si>
  <si>
    <t xml:space="preserve">PV PCU/TC Oil retention tank - Installation </t>
  </si>
  <si>
    <t>- EPC_Global_XXXXX:
PPP.PVP.WRK.02.002 PV Modules Cabling
PPP.PVP.OAT.01 FINISHING
- CONSTRUCTION TECHNICAL SPECIFICATIONS</t>
  </si>
  <si>
    <t>ESC4.4</t>
  </si>
  <si>
    <t>IN CASE OF TRACKER INSTALLATION</t>
  </si>
  <si>
    <t xml:space="preserve">- EPC_Global_XXXXX:
PPP.PVP.PVS PV SUPPORT STRUCTURES (with all subsections)
PPP.PVP.PVS.04.002 Communication
PPP.PVP.PVS.04.003 Tracker Power Supply
PPP.PVP.PVS.04.005 Monitoring
PPP.PVP.WRK.04 ELECTRICAL FIELD BOX ACTIVITIES
PPP.PVP.OAT.01 FINISHING
- CONSTRUCTION TECHNICAL SPECIFICATIONS
- TRACKER VENDOR INSTALLATION PROCEDURE OR SPECIFIC DESIGN REQUIREMENTS SPECIFICATIONS
</t>
  </si>
  <si>
    <t>21.19.01.20/00</t>
  </si>
  <si>
    <t>Complete Electrical Tracker Installation - Engines, Electronic Systems and batteries (LV aux power and I&amp;C cables excluded) [Q]</t>
  </si>
  <si>
    <t>N° Trackers</t>
  </si>
  <si>
    <t>xxxxx</t>
  </si>
  <si>
    <t>21.19.01.23/00</t>
  </si>
  <si>
    <t>Installation of Meteo station and environmental sensors associated to the trackers and to the Control Units/Headtrackers (LV aux power and I&amp;C cables excluded) [L]</t>
  </si>
  <si>
    <t>- EPC_Global_XXXXX:
PPP.PVP.ASC CONTROL AND DATA ACQUISITION SYSTEM (with all subsections)
- CONSTRUCTION TECHNICAL SPECIFICATIONS
- TRACKER VENDOR INSTALLATION PROCEDURE OR SPECIFIC DESIGN REQUIREMENTS SPECIFICATIONS
- TC VENDOR INSTALLATION PROCEDURE OR SPECIFIC DESIGN REQUIREMENTS SPECIFICATIONS</t>
  </si>
  <si>
    <t>21.19.01.24/00</t>
  </si>
  <si>
    <t>Installation of the Tracker SCADA system (the communication cables from the Conversion Unit to the Control Units / Headtrackers and from the CU to the substation is not included)</t>
  </si>
  <si>
    <t>- EPC_Global_XXXXX
- VENDORS INSTALLATION AND TESTING PROCEDURE SPECIFICATIONS
- COMMISIONING TECHNICAL SPECIFICATIONS</t>
  </si>
  <si>
    <t>21.22.00.01/00</t>
  </si>
  <si>
    <t>Cold Commissioning, Hot Commissioning and Start-Up, Temporary Operation</t>
  </si>
  <si>
    <t>ESC4.5</t>
  </si>
  <si>
    <t>Backup</t>
  </si>
  <si>
    <t>Back up materials according to the Technical Specification</t>
  </si>
  <si>
    <t>OPTIONAL ITEM</t>
  </si>
  <si>
    <t>Product Reference Examples
(EGP aligned)</t>
  </si>
  <si>
    <t>OESC1</t>
  </si>
  <si>
    <t>SOLAR CABLES, STRING INVERTER, AC PRE-PARALLEL and STRING BOXES (if Applicable)</t>
  </si>
  <si>
    <t>OESC1.1</t>
  </si>
  <si>
    <t xml:space="preserve">- EPC_Global_XXXXX:
PPP.PVP.FPP FIELD PARALLEL
PPP.PVP.FPP.01 DC PARALLEL
PPP.PVP.FPP.01.002 String Boxes
PPP.PVP.WRK.04 ELECTRICAL FIELD BOX ACTIVITIES
- TC VENDOR INSTALLATION PROCEDURE OR SPECIFIC DESIGN REQUIREMENTS SPECIFICATIONS
</t>
  </si>
  <si>
    <t>OESC1.2</t>
  </si>
  <si>
    <r>
      <rPr>
        <b/>
        <i/>
        <sz val="10"/>
        <color rgb="FF00B050"/>
        <rFont val="Arial Narrow"/>
        <family val="2"/>
      </rPr>
      <t>DC</t>
    </r>
    <r>
      <rPr>
        <b/>
        <i/>
        <sz val="10"/>
        <color theme="3"/>
        <rFont val="Arial Narrow"/>
        <family val="2"/>
      </rPr>
      <t xml:space="preserve"> PRE-PARALLEL BOXES (ON FIEL)</t>
    </r>
  </si>
  <si>
    <t>EPC_Global_XXXXX:
PPP.PVP.FPP.01 DC PARALLEL (with all subsections)
PPP.PVP.WRK.04 ELECTRICAL FIELD BOX ACTIVITIES</t>
  </si>
  <si>
    <r>
      <t xml:space="preserve">Supply of </t>
    </r>
    <r>
      <rPr>
        <sz val="10"/>
        <color rgb="FF00B050"/>
        <rFont val="Arial Narrow"/>
        <family val="2"/>
      </rPr>
      <t>DC</t>
    </r>
    <r>
      <rPr>
        <sz val="10"/>
        <color theme="3"/>
        <rFont val="Arial Narrow"/>
        <family val="2"/>
      </rPr>
      <t xml:space="preserve"> Pre-Paralel Box and all the accessories for the Installation (2 Input) (Two String Inverter Pre-Paralel)</t>
    </r>
  </si>
  <si>
    <t>EPC_Global_XXXXX:
PPP.PVP.WRK.04 ELECTRICAL FIELD BOX ACTIVITIES
PPP.PVP.OAT.01 FINISHING</t>
  </si>
  <si>
    <r>
      <t xml:space="preserve">Installation and Cabling of </t>
    </r>
    <r>
      <rPr>
        <sz val="10"/>
        <color rgb="FF00B050"/>
        <rFont val="Arial Narrow"/>
        <family val="2"/>
      </rPr>
      <t>DC</t>
    </r>
    <r>
      <rPr>
        <sz val="10"/>
        <color theme="3"/>
        <rFont val="Arial Narrow"/>
        <family val="2"/>
      </rPr>
      <t xml:space="preserve"> Pre-Paralel Box (2 Input), including accessories</t>
    </r>
  </si>
  <si>
    <t>OECC2</t>
  </si>
  <si>
    <t>OECC2.2</t>
  </si>
  <si>
    <t>MV SPD ON MV CABLE TERMINALS (INSIDE PCU)</t>
  </si>
  <si>
    <t>- EPC_Global_XXXXX:
PPP.PVP.MVC.01.001.01 MV Switchgear (MV SWGR)
- VENDOR INSTALLATION PROCEDURE OR SPECIFIC DESIGN REQUIREMENTS SPECIFICATIONS</t>
  </si>
  <si>
    <t>Surge arrester three poles for MV cable termination [Q] - Installation and Test</t>
  </si>
  <si>
    <t>OECC2.3</t>
  </si>
  <si>
    <t>MV CABLE MONITORING TEMPERATURE SYSTEM</t>
  </si>
  <si>
    <t>Wireless Temperature Cable Monitoring System (TCMS) [Q] - Installation and Test</t>
  </si>
  <si>
    <t>OECC2.4</t>
  </si>
  <si>
    <t>MV/LV TRANSFORMER ROOF</t>
  </si>
  <si>
    <t>PCU/TC VENDOR INSTALLATION PROCEDURE OR SPECIFIC DESIGN REQUIREMENTS SPECIFICATIONS</t>
  </si>
  <si>
    <t>21.19.01.27/00</t>
  </si>
  <si>
    <t>PV PCU/TC shelter over MV/LV transformer [Q] - Supply</t>
  </si>
  <si>
    <t>21.19.01.28/00</t>
  </si>
  <si>
    <t>PV PCU/TC shelter over MV/LV transformer [Q] - Installation and Test</t>
  </si>
  <si>
    <t>TC/PCU Lighting system</t>
  </si>
  <si>
    <t>- EPC_Global_XXXXX:
PPP.PVP.MVC.03.002 Normal and Emergency Lighting Systems 
- VENDOR INSTALLATION PROCEDURE OR SPECIFIC DESIGN REQUIREMENTS SPECIFICATIONS</t>
  </si>
  <si>
    <t>21.19.01.12/00</t>
  </si>
  <si>
    <t>PCU External Lighting System [Q] - Supply and Installation</t>
  </si>
  <si>
    <t>Total Works</t>
  </si>
  <si>
    <t>Total Supply</t>
  </si>
  <si>
    <t>Total</t>
  </si>
  <si>
    <t>Base Electro-Mechanical BOP (String Inverter Solution)</t>
  </si>
  <si>
    <t>Options Electro-Mechanical BOP (String Inverter Solution)</t>
  </si>
  <si>
    <t>LV/AC Power Cable (VOLTAGE, CABLE FORMATION, COND. MATERIAL, INS. MATERIAL)</t>
  </si>
  <si>
    <t>20.07.01.00.</t>
  </si>
  <si>
    <t>- EPC_Global_XXXXX:
PPP.PVP.FPP.01.002 String Boxes
PPP.PVP.WRK.04 ELECTRICAL FIELD BOX ACTIVITIES
PPP.PVP.OAT.01 FINISHING
- CONSTRUCTION TECHNICAL SPECIFICATIONS
- VENDOR INSTALLATION PROCEDURE SPECIFICATIONS</t>
  </si>
  <si>
    <t>String Inverters installation with all accessories requested - Installation</t>
  </si>
  <si>
    <t>Quantity of inverters</t>
  </si>
  <si>
    <t>- TRACKER VENDOR INSTALLATION PROCEDURE OR SPECIFIC DESIGN REQUIREMENTS SPECIFICATIONS</t>
  </si>
  <si>
    <t>- EPC_Global_XXXXX:
PPP.PVP.ASC CONTROL AND DATA ACQUISITION SYSTEM (with all subsections)
- CONSTRUCTION TECHNICAL SPECIFICATIONS
- TRACKER VENDOR INSTALLATION PROCEDURE OR SPECIFIC DESIGN REQUIREMENTS SPECIFICATIONS
- TRACKER VENDOR INSTALLATION PROCEDURE OR SPECIFIC DESIGN REQUIREMENTS SPECIFICATIONS</t>
  </si>
  <si>
    <t xml:space="preserve">- EPC_Global_XXXXX:
PPP.PVP.INV INVERTER
PPP.PVP.INV.01 STRING INVERTER
PPP.PVP.ASC CONTROL AND DATA ACQUISITION SYSTEM 
PPP.PVP.ASC.02 INVERTER CONTROL AND DATA ACQUISITION SYSTEM
PPP.PVP.WRK.04 ELECTRICAL FIELD BOX ACTIVITIES
- TC VENDOR INSTALLATION PROCEDURE OR SPECIFIC DESIGN REQUIREMENTS SPECIFICATIONS
</t>
  </si>
  <si>
    <t>DC PRE-PARALLEL BOXES (ON FIEL)</t>
  </si>
  <si>
    <r>
      <t xml:space="preserve">EXISTING IN THE PROJECT? </t>
    </r>
    <r>
      <rPr>
        <b/>
        <sz val="8"/>
        <rFont val="Wingdings"/>
        <charset val="2"/>
      </rPr>
      <t>þ</t>
    </r>
    <r>
      <rPr>
        <b/>
        <sz val="8"/>
        <rFont val="Arial"/>
        <family val="2"/>
      </rPr>
      <t xml:space="preserve"> / </t>
    </r>
    <r>
      <rPr>
        <b/>
        <sz val="8"/>
        <rFont val="Wingdings"/>
        <charset val="2"/>
      </rPr>
      <t>¨</t>
    </r>
    <r>
      <rPr>
        <b/>
        <sz val="8"/>
        <rFont val="Arial"/>
        <family val="2"/>
      </rPr>
      <t xml:space="preserve">    </t>
    </r>
    <r>
      <rPr>
        <b/>
        <sz val="10"/>
        <rFont val="Wingdings"/>
        <charset val="2"/>
      </rPr>
      <t xml:space="preserve">ð </t>
    </r>
  </si>
  <si>
    <t>CIVIL WORKS</t>
  </si>
  <si>
    <t>AREA 01</t>
  </si>
  <si>
    <t>REFERENCE DOCUMENT</t>
  </si>
  <si>
    <t>CODE</t>
  </si>
  <si>
    <t>ITEM DESCRIPTION</t>
  </si>
  <si>
    <t>UNIT
(SI)</t>
  </si>
  <si>
    <t>UNIT (IMP.)</t>
  </si>
  <si>
    <t>QUANTITY</t>
  </si>
  <si>
    <t>UNIT
PRICE</t>
  </si>
  <si>
    <t>TOTAL 
PRICE</t>
  </si>
  <si>
    <t>NOTES</t>
  </si>
  <si>
    <t>PARCO</t>
  </si>
  <si>
    <t>Subpark 01.2</t>
  </si>
  <si>
    <t>Subpark 01.3</t>
  </si>
  <si>
    <t>Subpark 01.4</t>
  </si>
  <si>
    <t>TC</t>
  </si>
  <si>
    <t>PALI LUCE</t>
  </si>
  <si>
    <t>IR 01.5</t>
  </si>
  <si>
    <t>IR 01.6</t>
  </si>
  <si>
    <t>OTHER 01.1</t>
  </si>
  <si>
    <t>OTHER 01.2</t>
  </si>
  <si>
    <t>OTHER 01.3</t>
  </si>
  <si>
    <t>OTHER 01.4</t>
  </si>
  <si>
    <t>EARTHWORKS &amp; ROADS</t>
  </si>
  <si>
    <t>SITE PREPARATION</t>
  </si>
  <si>
    <t>C.W.CW.INF</t>
  </si>
  <si>
    <t>02.01.01.00/04</t>
  </si>
  <si>
    <r>
      <t>VEGETAL SUPPRESSION, AREA CLEARING AND STRIPPING</t>
    </r>
    <r>
      <rPr>
        <sz val="10"/>
        <rFont val="Arial"/>
        <family val="2"/>
      </rPr>
      <t xml:space="preserve">
Removal of all obstructions such as vegetation (Manual and Machanized), trees of having any circumference, shrubs, boulders and/or other debris. Included  loading, transportation up to final destination,  unloading, spreading.</t>
    </r>
  </si>
  <si>
    <r>
      <t>m</t>
    </r>
    <r>
      <rPr>
        <vertAlign val="superscript"/>
        <sz val="10"/>
        <rFont val="Arial"/>
        <family val="2"/>
      </rPr>
      <t>2</t>
    </r>
  </si>
  <si>
    <t>SY</t>
  </si>
  <si>
    <t>Riferito solo allo sfalcio del tappeto erboso</t>
  </si>
  <si>
    <t>11.04.02.00/01</t>
  </si>
  <si>
    <r>
      <t xml:space="preserve">LOADING, TRANSPORTING AND SPREADING OF TOPSOIL LAYERS IN DEGRADED AREAS
</t>
    </r>
    <r>
      <rPr>
        <sz val="10"/>
        <rFont val="Arial"/>
        <family val="2"/>
      </rPr>
      <t>New transportation of topsoil material to a specific area by ENEL request to prepare the surface for seeding.</t>
    </r>
  </si>
  <si>
    <r>
      <t>m</t>
    </r>
    <r>
      <rPr>
        <vertAlign val="superscript"/>
        <sz val="10"/>
        <rFont val="Arial"/>
        <family val="2"/>
      </rPr>
      <t xml:space="preserve">3 </t>
    </r>
  </si>
  <si>
    <t>CY</t>
  </si>
  <si>
    <t>Parte di topsoil accantonato e utilizzato per ripristino</t>
  </si>
  <si>
    <t>EARTHMOVEMENT</t>
  </si>
  <si>
    <t>02.01.02.00/01</t>
  </si>
  <si>
    <r>
      <t xml:space="preserve">TOPSOIL EXCAVATION
</t>
    </r>
    <r>
      <rPr>
        <sz val="10"/>
        <rFont val="Arial"/>
        <family val="2"/>
      </rPr>
      <t xml:space="preserve">Removal of topsoil layer, any depth, including loading, transportation, unloading and spreading. Topsoil should be stockpiled for later reuse as needed. </t>
    </r>
    <r>
      <rPr>
        <b/>
        <sz val="10"/>
        <rFont val="Arial"/>
        <family val="2"/>
      </rPr>
      <t xml:space="preserve"> </t>
    </r>
  </si>
  <si>
    <t>Rimozione scotico per viabilità interna e aree TC</t>
  </si>
  <si>
    <t>02.01.05.00/04</t>
  </si>
  <si>
    <r>
      <rPr>
        <b/>
        <sz val="10"/>
        <color rgb="FFFF0000"/>
        <rFont val="Arial"/>
        <family val="2"/>
      </rPr>
      <t>EXCAVATION IN SOIL</t>
    </r>
    <r>
      <rPr>
        <b/>
        <sz val="10"/>
        <rFont val="Arial"/>
        <family val="2"/>
      </rPr>
      <t xml:space="preserve">    
</t>
    </r>
    <r>
      <rPr>
        <sz val="10"/>
        <rFont val="Arial"/>
        <family val="2"/>
      </rPr>
      <t>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r>
  </si>
  <si>
    <r>
      <t>m</t>
    </r>
    <r>
      <rPr>
        <vertAlign val="superscript"/>
        <sz val="10"/>
        <rFont val="Arial"/>
        <family val="2"/>
      </rPr>
      <t>3</t>
    </r>
  </si>
  <si>
    <t>Livellamento terreno ove necessario puntalmente per le aree tracker</t>
  </si>
  <si>
    <t>02.04.02.00/04</t>
  </si>
  <si>
    <r>
      <rPr>
        <b/>
        <sz val="10"/>
        <color rgb="FFFF0000"/>
        <rFont val="Arial"/>
        <family val="2"/>
      </rPr>
      <t xml:space="preserve">EXCAVATION IN ROCKY SOILS BY HAMMERING </t>
    </r>
    <r>
      <rPr>
        <b/>
        <sz val="10"/>
        <rFont val="Arial"/>
        <family val="2"/>
      </rPr>
      <t xml:space="preserve">
</t>
    </r>
    <r>
      <rPr>
        <sz val="10"/>
        <rFont val="Arial"/>
        <family val="2"/>
      </rPr>
      <t>Excavation in rocky soil, any depth, with hammer demolition equipment  including loading and transport to usage location or authorized dump to any distance, spreading, natural compaction and geometrical embankment conformation according to the design. Including testing as prescribed.</t>
    </r>
  </si>
  <si>
    <t>02.04.01.00/04</t>
  </si>
  <si>
    <r>
      <rPr>
        <b/>
        <sz val="10"/>
        <color rgb="FFFF0000"/>
        <rFont val="Arial"/>
        <family val="2"/>
      </rPr>
      <t>EXCAVATION IN ROCKY SOILS BY CONTROLLED BLASTING</t>
    </r>
    <r>
      <rPr>
        <b/>
        <sz val="10"/>
        <rFont val="Arial"/>
        <family val="2"/>
      </rPr>
      <t xml:space="preserve">
</t>
    </r>
    <r>
      <rPr>
        <sz val="10"/>
        <rFont val="Arial"/>
        <family val="2"/>
      </rPr>
      <t>Excavation in rocky soil, any depth, with massive blasting including loading and transport to usage location or authorized dump to any distance, spreading, natural compaction and geometrical embankment conformation according to the design. Including testing as prescribed.</t>
    </r>
  </si>
  <si>
    <t>03.01.00.00/03</t>
  </si>
  <si>
    <r>
      <t xml:space="preserve">PREPARATION OF THE SUBGRADE 
</t>
    </r>
    <r>
      <rPr>
        <sz val="10"/>
        <rFont val="Arial"/>
        <family val="2"/>
      </rPr>
      <t>Compaction and assessment of the subgrade layer: any slope. Including testing as prescribed.</t>
    </r>
  </si>
  <si>
    <t>03.03.00.00/01</t>
  </si>
  <si>
    <r>
      <t xml:space="preserve">EMBANKMENT: MATERIAL FROM ON-SITE EXCAVATION OR ON-SITE STORAGE 
</t>
    </r>
    <r>
      <rPr>
        <sz val="10"/>
        <rFont val="Arial"/>
        <family val="2"/>
      </rPr>
      <t>Excution with material from on-site excavation or on-site storage, according to drawings and technical specifications. Including compaction and testing as prescribed.</t>
    </r>
  </si>
  <si>
    <t>sottofondo per profilo sede stradale e area TC</t>
  </si>
  <si>
    <t>03.03.00.00/07</t>
  </si>
  <si>
    <r>
      <t xml:space="preserve">EMBANKMENT: MATERIAL IMPORTED FROM QUARRY OR CHUSHING PLANT AS PER DESIGN
</t>
    </r>
    <r>
      <rPr>
        <sz val="10"/>
        <rFont val="Arial"/>
        <family val="2"/>
      </rPr>
      <t>Execution with material from quarry or crushing plant, according to drawings and technical specifications. Including supply, loading, transportation, spreading, compaction and testing as prescribed.</t>
    </r>
  </si>
  <si>
    <t>02.06.00.00/03</t>
  </si>
  <si>
    <r>
      <rPr>
        <b/>
        <sz val="10"/>
        <color rgb="FFFF0000"/>
        <rFont val="Arial"/>
        <family val="2"/>
      </rPr>
      <t>LOADING, TRANSPORTATION, DISPOSAL AND STORAGE OF EXCAVATED MATERIAL:  INERT WASTE LANDFILL/RECYCLING PLANT</t>
    </r>
    <r>
      <rPr>
        <b/>
        <sz val="10"/>
        <rFont val="Arial"/>
        <family val="2"/>
      </rPr>
      <t xml:space="preserve">
</t>
    </r>
    <r>
      <rPr>
        <sz val="10"/>
        <rFont val="Arial"/>
        <family val="2"/>
      </rPr>
      <t xml:space="preserve">Loading and transport at any distance for not-dangerous soils and rocks, spreading, natural compaction and geometrical embankment conformation according to the design. All duties including additional tests required by the dump. Any disposal compensations/fees arising from the landfill/recycling plants and/or third party. </t>
    </r>
  </si>
  <si>
    <t>02.06.00.00/05</t>
  </si>
  <si>
    <r>
      <rPr>
        <b/>
        <sz val="10"/>
        <color rgb="FFFF0000"/>
        <rFont val="Arial"/>
        <family val="2"/>
      </rPr>
      <t xml:space="preserve">LOADING, TRANSPORTATION, DISPOSAL AND STORAGE OF EXCAVATED MATERIAL:  HAZARDOUS LANDFILL/RECYCLING PLANT
</t>
    </r>
    <r>
      <rPr>
        <sz val="10"/>
        <rFont val="Arial"/>
        <family val="2"/>
      </rPr>
      <t xml:space="preserve">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r>
  </si>
  <si>
    <t>PAVEMENT &amp; FINISHES</t>
  </si>
  <si>
    <t>04.02.00.00/04</t>
  </si>
  <si>
    <r>
      <t xml:space="preserve">AGGREGATE SUB-BASE: MATERIAL TYPE AS PER THE DESIGN 
</t>
    </r>
    <r>
      <rPr>
        <sz val="10"/>
        <rFont val="Arial"/>
        <family val="2"/>
      </rPr>
      <t>Execution of road and crane pad aggregate sub-base with material as per design and technical specifications (from on-site excavation, crushing plant or imported from quarry). Including excavation/production, loading, transportation up the usage location, spreading, compaction and testing.</t>
    </r>
  </si>
  <si>
    <t>04.02.00.00/08</t>
  </si>
  <si>
    <r>
      <t xml:space="preserve">AGGREGATE BASE: MATERIAL TYPE AS PER THE DESIGN 
</t>
    </r>
    <r>
      <rPr>
        <sz val="10"/>
        <rFont val="Arial"/>
        <family val="2"/>
      </rPr>
      <t>Execution of road and crane pad aggregate base with material as per design and technical specifications (crushing plant or imported from quarry). Including excavation/production, loading, transportation up the usage location, spreading, compaction and testing.</t>
    </r>
  </si>
  <si>
    <t>03.07.00.00/04</t>
  </si>
  <si>
    <r>
      <t xml:space="preserve">CEMENT STABILIZATION: </t>
    </r>
    <r>
      <rPr>
        <b/>
        <sz val="10"/>
        <color rgb="FFFF0000"/>
        <rFont val="Arial"/>
        <family val="2"/>
      </rPr>
      <t>ANY TYPE OF CEMENT, PERCENTAGE BY WEIGHT ACCORDING THE DESIGN</t>
    </r>
    <r>
      <rPr>
        <b/>
        <sz val="10"/>
        <rFont val="Arial"/>
        <family val="2"/>
      </rPr>
      <t xml:space="preserve">
</t>
    </r>
    <r>
      <rPr>
        <sz val="10"/>
        <rFont val="Arial"/>
        <family val="2"/>
      </rPr>
      <t>Material supply, placement and compaction, and testing. Includes preliminary testing for determining cement dosage based on moisture content.</t>
    </r>
  </si>
  <si>
    <t>05.01.04.00/04</t>
  </si>
  <si>
    <r>
      <t xml:space="preserve">GEO-SYNTHETICS: GEOTEXTILES
</t>
    </r>
    <r>
      <rPr>
        <sz val="10"/>
        <rFont val="Arial"/>
        <family val="2"/>
      </rPr>
      <t>Supply and installation of geotextiles for reinforcement with weight per unit area according to the design in the whole width of the roads and pads, as shown on the drawings, including ancillary material for overlapping and proper installation.</t>
    </r>
  </si>
  <si>
    <t>04.03.01.00/01</t>
  </si>
  <si>
    <r>
      <t xml:space="preserve">SURFACE COURSE: CONCRETE PAVING
</t>
    </r>
    <r>
      <rPr>
        <sz val="10"/>
        <rFont val="Arial"/>
        <family val="2"/>
      </rPr>
      <t>Supply and installation of concrete finishing according to the design criteria and the local/federal codes.</t>
    </r>
  </si>
  <si>
    <t>04.03.02.00/02</t>
  </si>
  <si>
    <r>
      <t xml:space="preserve">SURFACE COURSE: ASPHALT
</t>
    </r>
    <r>
      <rPr>
        <sz val="10"/>
        <rFont val="Arial"/>
        <family val="2"/>
      </rPr>
      <t>Supply and installation of asphalt finishing according to the design criteria and the local/federal codes.</t>
    </r>
  </si>
  <si>
    <t>Interconnectoin MV line on public roads (scarification included)</t>
  </si>
  <si>
    <t>TOTAL EARTHWORKS &amp; ROADS</t>
  </si>
  <si>
    <t>DRAINAGE SYSTEM</t>
  </si>
  <si>
    <t>TRENCH DRAINS</t>
  </si>
  <si>
    <t>C.W.CW.DR</t>
  </si>
  <si>
    <t>07.02.01.00/01</t>
  </si>
  <si>
    <r>
      <t xml:space="preserve">NARROW EXCAVATION: </t>
    </r>
    <r>
      <rPr>
        <b/>
        <sz val="10"/>
        <color rgb="FFFF0000"/>
        <rFont val="Arial"/>
        <family val="2"/>
      </rPr>
      <t>DEPTH 0 TO 6.5 FT / 0 TO 2 M</t>
    </r>
    <r>
      <rPr>
        <b/>
        <sz val="10"/>
        <rFont val="Arial"/>
        <family val="2"/>
      </rPr>
      <t xml:space="preserve">
I</t>
    </r>
    <r>
      <rPr>
        <sz val="10"/>
        <rFont val="Arial"/>
        <family val="2"/>
      </rPr>
      <t>ncluding excavation, surface preparationl and transportation of the excavated material to storage/disposal areas</t>
    </r>
  </si>
  <si>
    <t>incluso su riga 38</t>
  </si>
  <si>
    <t>07.02.04.00/01</t>
  </si>
  <si>
    <r>
      <t>DRAINING MATERIAL FROM ON-SITE EXCAVATION OR ON-SITE STORAGE</t>
    </r>
    <r>
      <rPr>
        <sz val="10"/>
        <rFont val="Arial"/>
        <family val="2"/>
      </rPr>
      <t xml:space="preserve">
Including the filling of the trench with draining material from on-site excavation or on-site storage</t>
    </r>
  </si>
  <si>
    <t>07.02.04.00/03</t>
  </si>
  <si>
    <r>
      <t xml:space="preserve">DRAINING MATERIAL IMPORTED FROM QUARRY
</t>
    </r>
    <r>
      <rPr>
        <sz val="10"/>
        <rFont val="Arial"/>
        <family val="2"/>
      </rPr>
      <t>Including the filling of the trench with draining material from a commercial quarry</t>
    </r>
  </si>
  <si>
    <t>='Reference documents'!B27</t>
  </si>
  <si>
    <t>07.04.03.00/05</t>
  </si>
  <si>
    <r>
      <rPr>
        <b/>
        <sz val="10"/>
        <color rgb="FF000000"/>
        <rFont val="Arial"/>
        <family val="2"/>
      </rPr>
      <t>GROUND WATER DRAINAGE PIPES - PVC CORRUGATED FLEXIBLE DRAIN PIPES: DN 300 - NPS 12</t>
    </r>
    <r>
      <rPr>
        <sz val="10"/>
        <color rgb="FF000000"/>
        <rFont val="Arial"/>
        <family val="2"/>
      </rPr>
      <t xml:space="preserve"> 
Including excavation, surface preparation, soil disposal and transportation to dump, lining, backfill as well as supply and installation of all materials and accessory component necessary for the correct implementation and functioning. Closest dimension shall be applied.</t>
    </r>
  </si>
  <si>
    <t>Realizzazione di drenaggio in trincea attraverso la posa in opera nello scavo (larghezza 0,8 m, profondità 2,5 m rispetto al piano campagna) di due tubi dreni in PVC microfessurato, a parete corrugata, dal diametro minimo di mm 100; riempimento dello scavo, fino ad una altezza di 2 m sul fondo, con ciottoli di dimensioni 5 - 10 cm, previa posa di geotessile non tessuto ad
elevata capacità filtrante sul fondo e lungo le pareti dello scavo, a rivestimento del vespaio; raggiungimento della quota del piano campagna con apporto di terreno agrario (strato spessore cm 50 circa). Compreso lo scavo, la fornitura e la posa dei materiali ed ogni altro onere o accessorio per dare l'opera finita a regola d'arte. DA prezzario Piemonte voce 18A75A20 93.10 euro/m</t>
  </si>
  <si>
    <t>DITCHES AND PITS</t>
  </si>
  <si>
    <t>07.03.01.00/03</t>
  </si>
  <si>
    <r>
      <t>EXCAVATION OF DRAINAGE CANAL/DITCHES AND RETENTION/LAMINATION BASINS: ANY KIND OF SOIL AND ANY DEPTH</t>
    </r>
    <r>
      <rPr>
        <sz val="10"/>
        <color theme="3"/>
        <rFont val="Arial"/>
        <family val="2"/>
      </rPr>
      <t xml:space="preserve">
</t>
    </r>
    <r>
      <rPr>
        <sz val="10"/>
        <rFont val="Arial"/>
        <family val="2"/>
      </rPr>
      <t>Any form, including excavation, surface preparation, soil disposal and transportation to dump including all activities necessary before the linning</t>
    </r>
  </si>
  <si>
    <t>scavo di fossato lungo il lato sud del campo e lungo la strada di accesso Scavo a sezione obbligata per la realizzazione di trincee, anche in fasi successive, in terreni di qualunque natura e consistenza, asciutti, bagnati
melmosi, o in presenza di acqua, esclusa la sola roccia da mina, ma compresi i conglomerati naturali, i trovanti rocciosi o relitti di demolizioni, compreso la
sbadacchiatura degli scavi, l'agguagliamento delle pareti scavate, il reinterro, il carico, trasporto e scarico in rilevato od in rifiuto per la parte eccedente il reinterro ed ogni altro onere per scavi</t>
  </si>
  <si>
    <t>07.03.02.01/01</t>
  </si>
  <si>
    <r>
      <t xml:space="preserve">LINING OF DRAINAGE CANAL/DITCHES: </t>
    </r>
    <r>
      <rPr>
        <b/>
        <sz val="10"/>
        <color rgb="FFFF0000"/>
        <rFont val="Arial"/>
        <family val="2"/>
      </rPr>
      <t>GEOTEXTILE LINING</t>
    </r>
    <r>
      <rPr>
        <b/>
        <sz val="10"/>
        <rFont val="Arial"/>
        <family val="2"/>
      </rPr>
      <t xml:space="preserve">
</t>
    </r>
    <r>
      <rPr>
        <sz val="10"/>
        <rFont val="Arial"/>
        <family val="2"/>
      </rPr>
      <t>Supply and installation of geotextile lining (all activities included, except excavation)</t>
    </r>
  </si>
  <si>
    <t>geotessuto per trincee drenanti incluso su riga 38</t>
  </si>
  <si>
    <t>07.03.02.03/01</t>
  </si>
  <si>
    <r>
      <t xml:space="preserve">LINING OF DRAINAGE CANAL/DITCHES: </t>
    </r>
    <r>
      <rPr>
        <b/>
        <sz val="10"/>
        <color rgb="FFFF0000"/>
        <rFont val="Arial"/>
        <family val="2"/>
      </rPr>
      <t>CONCRETE LINING</t>
    </r>
    <r>
      <rPr>
        <b/>
        <sz val="10"/>
        <rFont val="Arial"/>
        <family val="2"/>
      </rPr>
      <t xml:space="preserve">
</t>
    </r>
    <r>
      <rPr>
        <sz val="10"/>
        <rFont val="Arial"/>
        <family val="2"/>
      </rPr>
      <t>Supply and installation of concrete lining (all activities included, except excavation)</t>
    </r>
  </si>
  <si>
    <t>07.06.01.00/02</t>
  </si>
  <si>
    <r>
      <t xml:space="preserve">CONCRETE CONNECTION PITS - NON-REINFORCED/REINFORCED: </t>
    </r>
    <r>
      <rPr>
        <b/>
        <sz val="10"/>
        <color rgb="FFFF0000"/>
        <rFont val="Arial"/>
        <family val="2"/>
      </rPr>
      <t>INNER DIMENSION 50 X 50 CM</t>
    </r>
    <r>
      <rPr>
        <b/>
        <sz val="10"/>
        <rFont val="Arial"/>
        <family val="2"/>
      </rPr>
      <t xml:space="preserve"> - PRECAST
</t>
    </r>
    <r>
      <rPr>
        <sz val="10"/>
        <rFont val="Arial"/>
        <family val="2"/>
      </rPr>
      <t>Supply and installation of concrete connection pits: inner dimension 50 x 50 cm - precast (all works included; also excavation and backfilling with on-site material)</t>
    </r>
  </si>
  <si>
    <t>each</t>
  </si>
  <si>
    <t>EA</t>
  </si>
  <si>
    <t>07.06.01.00/05</t>
  </si>
  <si>
    <r>
      <t xml:space="preserve">CONCRETE CONNECTION PITS - NON-REINFORCED/REINFORCED: </t>
    </r>
    <r>
      <rPr>
        <b/>
        <sz val="10"/>
        <color rgb="FFFF0000"/>
        <rFont val="Arial"/>
        <family val="2"/>
      </rPr>
      <t>INNER DIMENSION 100 X 100 CM</t>
    </r>
    <r>
      <rPr>
        <b/>
        <sz val="10"/>
        <rFont val="Arial"/>
        <family val="2"/>
      </rPr>
      <t xml:space="preserve"> - PRECAST
</t>
    </r>
    <r>
      <rPr>
        <sz val="10"/>
        <rFont val="Arial"/>
        <family val="2"/>
      </rPr>
      <t>Supply and installation of precast concrete connection pits (including excavation and backfilling with on-site material, also concrete upper slab with the hole for the manhole cover - circle D60 or square 60x60cm; manhole not included).</t>
    </r>
  </si>
  <si>
    <t>07.06.04.00/02</t>
  </si>
  <si>
    <r>
      <t xml:space="preserve">CAST IRON LIDS/MANHOLE COVERS FOR PITS: </t>
    </r>
    <r>
      <rPr>
        <b/>
        <sz val="10"/>
        <color rgb="FFFF0000"/>
        <rFont val="Arial"/>
        <family val="2"/>
      </rPr>
      <t>50 x 50 CM</t>
    </r>
    <r>
      <rPr>
        <b/>
        <sz val="10"/>
        <rFont val="Arial"/>
        <family val="2"/>
      </rPr>
      <t xml:space="preserve">
</t>
    </r>
    <r>
      <rPr>
        <sz val="10"/>
        <rFont val="Arial"/>
        <family val="2"/>
      </rPr>
      <t>Supply and installation of cast iron lids/manhole covers for pits: internal size 50x50 cm</t>
    </r>
  </si>
  <si>
    <t>07.06.04.00/03</t>
  </si>
  <si>
    <r>
      <t xml:space="preserve">CAST IRON LIDS/MANHOLE COVERS FOR PITS: </t>
    </r>
    <r>
      <rPr>
        <b/>
        <sz val="10"/>
        <color rgb="FFFF0000"/>
        <rFont val="Arial"/>
        <family val="2"/>
      </rPr>
      <t>60 x 60 CM (OR D60)</t>
    </r>
    <r>
      <rPr>
        <b/>
        <sz val="10"/>
        <rFont val="Arial"/>
        <family val="2"/>
      </rPr>
      <t xml:space="preserve">
</t>
    </r>
    <r>
      <rPr>
        <sz val="10"/>
        <rFont val="Arial"/>
        <family val="2"/>
      </rPr>
      <t>Supply and installation of cast iron lids/manhole covers for pits: internal size D60 or 60x60 cm</t>
    </r>
  </si>
  <si>
    <t>PIPES AND CULVERTS</t>
  </si>
  <si>
    <t>07.05.02.00/03</t>
  </si>
  <si>
    <r>
      <rPr>
        <b/>
        <sz val="10"/>
        <color rgb="FFFF0000"/>
        <rFont val="Arial"/>
        <family val="2"/>
      </rPr>
      <t>REINFORCED CONCRETE PIPES: DN 600 - NPS 24</t>
    </r>
    <r>
      <rPr>
        <b/>
        <sz val="10"/>
        <rFont val="Arial"/>
        <family val="2"/>
      </rPr>
      <t xml:space="preserve">
</t>
    </r>
    <r>
      <rPr>
        <sz val="10"/>
        <rFont val="Arial"/>
        <family val="2"/>
      </rPr>
      <t>Supply and installation of reinforced concrete pipes (all works included, also excavation; closest dimension shall be applied)</t>
    </r>
  </si>
  <si>
    <t>FT</t>
  </si>
  <si>
    <t>5 tombini, 1 interno al campo piu 4 di accesso ai fondi lungo la strada di accesso</t>
  </si>
  <si>
    <t>07.05.02.00/04</t>
  </si>
  <si>
    <r>
      <rPr>
        <b/>
        <sz val="10"/>
        <color rgb="FFFF0000"/>
        <rFont val="Arial"/>
        <family val="2"/>
      </rPr>
      <t>REINFORCED CONCRETE PIPES: DN 800 - NPS 32</t>
    </r>
    <r>
      <rPr>
        <b/>
        <sz val="10"/>
        <rFont val="Arial"/>
        <family val="2"/>
      </rPr>
      <t xml:space="preserve">
</t>
    </r>
    <r>
      <rPr>
        <sz val="10"/>
        <rFont val="Arial"/>
        <family val="2"/>
      </rPr>
      <t>Supply and installation of reinforced concrete pipes (all works included, also excavation; closest dimension shall be applied)</t>
    </r>
  </si>
  <si>
    <t>07.05.02.00/05</t>
  </si>
  <si>
    <r>
      <rPr>
        <b/>
        <sz val="10"/>
        <color rgb="FFFF0000"/>
        <rFont val="Arial"/>
        <family val="2"/>
      </rPr>
      <t>REINFORCED CONCRETE PIPES: DN 1000 - NPS 40</t>
    </r>
    <r>
      <rPr>
        <b/>
        <sz val="10"/>
        <rFont val="Arial"/>
        <family val="2"/>
      </rPr>
      <t xml:space="preserve">
</t>
    </r>
    <r>
      <rPr>
        <sz val="10"/>
        <rFont val="Arial"/>
        <family val="2"/>
      </rPr>
      <t>Supply and installation of reinforced concrete pipes (all works included, also excavation; closest dimension shall be applied)</t>
    </r>
  </si>
  <si>
    <t>07.05.02.00/12</t>
  </si>
  <si>
    <r>
      <t xml:space="preserve">REINFORCED BOX CULVERTS: </t>
    </r>
    <r>
      <rPr>
        <b/>
        <sz val="10"/>
        <color rgb="FFFF0000"/>
        <rFont val="Arial"/>
        <family val="2"/>
      </rPr>
      <t>NOMINAL WIDTH 1600 MM - 64 IN</t>
    </r>
    <r>
      <rPr>
        <b/>
        <sz val="10"/>
        <rFont val="Arial"/>
        <family val="2"/>
      </rPr>
      <t xml:space="preserve">
</t>
    </r>
    <r>
      <rPr>
        <sz val="10"/>
        <rFont val="Arial"/>
        <family val="2"/>
      </rPr>
      <t>Supply and installation of reinforced concrete box culverts  (all works included, also excavation; closest dimension shall be applied)</t>
    </r>
  </si>
  <si>
    <t>07.05.02.00/14</t>
  </si>
  <si>
    <r>
      <t xml:space="preserve">REINFORCED BOX CULVERTS: </t>
    </r>
    <r>
      <rPr>
        <b/>
        <sz val="10"/>
        <color rgb="FFFF0000"/>
        <rFont val="Arial"/>
        <family val="2"/>
      </rPr>
      <t>AS PER DESIGN</t>
    </r>
    <r>
      <rPr>
        <b/>
        <sz val="10"/>
        <rFont val="Arial"/>
        <family val="2"/>
      </rPr>
      <t xml:space="preserve">
</t>
    </r>
    <r>
      <rPr>
        <sz val="10"/>
        <rFont val="Arial"/>
        <family val="2"/>
      </rPr>
      <t>Supply and installation of reinforced concrete box cuverts  (all works included, also excavation; closest dimension shall be applied)</t>
    </r>
  </si>
  <si>
    <t>RETENTION BASINS</t>
  </si>
  <si>
    <r>
      <t xml:space="preserve">EMBANKMENT: MATERIAL FROM ON-SITE EXCAVATION OR ON-SITE STORAGE 
</t>
    </r>
    <r>
      <rPr>
        <sz val="10"/>
        <rFont val="Arial"/>
        <family val="2"/>
      </rPr>
      <t>Execution with material from on-site excavation or on-site storage, according to drawings and technical specifications. Including compaction and testing as prescribed.</t>
    </r>
  </si>
  <si>
    <t>07.07.01.00/02</t>
  </si>
  <si>
    <r>
      <t xml:space="preserve">INCLINED DRAINAGE DITCHES - AS PER DESIGN: </t>
    </r>
    <r>
      <rPr>
        <b/>
        <sz val="10"/>
        <color rgb="FFFF0000"/>
        <rFont val="Arial"/>
        <family val="2"/>
      </rPr>
      <t>SECTION AREA OF 0,3 M</t>
    </r>
    <r>
      <rPr>
        <b/>
        <vertAlign val="superscript"/>
        <sz val="10"/>
        <color rgb="FFFF0000"/>
        <rFont val="Arial"/>
        <family val="2"/>
      </rPr>
      <t>2</t>
    </r>
    <r>
      <rPr>
        <b/>
        <sz val="10"/>
        <color rgb="FFFF0000"/>
        <rFont val="Arial"/>
        <family val="2"/>
      </rPr>
      <t xml:space="preserve"> UP 1 M</t>
    </r>
    <r>
      <rPr>
        <b/>
        <vertAlign val="superscript"/>
        <sz val="10"/>
        <color rgb="FFFF0000"/>
        <rFont val="Arial"/>
        <family val="2"/>
      </rPr>
      <t xml:space="preserve">2 </t>
    </r>
    <r>
      <rPr>
        <b/>
        <sz val="10"/>
        <rFont val="Arial"/>
        <family val="2"/>
      </rPr>
      <t xml:space="preserve">
</t>
    </r>
    <r>
      <rPr>
        <sz val="10"/>
        <rFont val="Arial"/>
        <family val="2"/>
      </rPr>
      <t xml:space="preserve">Any form, any material (stones, concrete, etc.) including excavation, surface preparation, soil disposal and transportation to dump, backfilling compaction, lining as well as supply and installation of all materials and accessory components necessary for the correct implementation and functioning. In case of concrete lining consider a thickness of 15 cm for no reinforced section and 8 cm for reinforced section (with rebars included). </t>
    </r>
  </si>
  <si>
    <t>07.07.05.00/01</t>
  </si>
  <si>
    <r>
      <t xml:space="preserve">CONCRETE CURB/SIDEWALK
</t>
    </r>
    <r>
      <rPr>
        <sz val="10"/>
        <rFont val="Arial"/>
        <family val="2"/>
      </rPr>
      <t>Any form, including excavation, surface preparation, soil disposal and transport to backfill, backfill compaction, lean concrete base, as well as supply and installation of all materials and ancillary components necessary for correct implementation and functioning.</t>
    </r>
  </si>
  <si>
    <t>11.03.03.00/01</t>
  </si>
  <si>
    <r>
      <rPr>
        <b/>
        <sz val="10"/>
        <rFont val="Arial"/>
        <family val="2"/>
      </rPr>
      <t>FENCE CHAIN LINK NET ON POSTS: GALVANIZED FINISHING</t>
    </r>
    <r>
      <rPr>
        <sz val="10"/>
        <rFont val="Arial"/>
        <family val="2"/>
      </rPr>
      <t xml:space="preserve">
Supply and installation ofence chain link net on posts with galvanized finishing, according to the design</t>
    </r>
  </si>
  <si>
    <t>OTHER HYDRAULIC WORKS</t>
  </si>
  <si>
    <t>07.07.02.00/03</t>
  </si>
  <si>
    <r>
      <t>HYDRAULIC ENERGY DISSIPATOR</t>
    </r>
    <r>
      <rPr>
        <sz val="10"/>
        <rFont val="Arial"/>
        <family val="2"/>
      </rPr>
      <t>:</t>
    </r>
    <r>
      <rPr>
        <b/>
        <sz val="10"/>
        <rFont val="Arial"/>
        <family val="2"/>
      </rPr>
      <t xml:space="preserve"> </t>
    </r>
    <r>
      <rPr>
        <b/>
        <sz val="10"/>
        <color rgb="FFFF0000"/>
        <rFont val="Arial"/>
        <family val="2"/>
      </rPr>
      <t>AS PER DESIGN</t>
    </r>
    <r>
      <rPr>
        <b/>
        <sz val="10"/>
        <rFont val="Arial"/>
        <family val="2"/>
      </rPr>
      <t xml:space="preserve">
</t>
    </r>
    <r>
      <rPr>
        <sz val="10"/>
        <rFont val="Arial"/>
        <family val="2"/>
      </rPr>
      <t>Any material (stones, concrete, etc.)</t>
    </r>
    <r>
      <rPr>
        <b/>
        <sz val="10"/>
        <rFont val="Arial"/>
        <family val="2"/>
      </rPr>
      <t xml:space="preserve"> </t>
    </r>
    <r>
      <rPr>
        <sz val="10"/>
        <rFont val="Arial"/>
        <family val="2"/>
      </rPr>
      <t>Surface preparation, soil disposal and transportation to dump, backfilling compaction, lining as well as supply and installation of all materials and accessory components necessary for the correct implementation and functioning.</t>
    </r>
  </si>
  <si>
    <r>
      <t>m</t>
    </r>
    <r>
      <rPr>
        <vertAlign val="superscript"/>
        <sz val="10"/>
        <color theme="3"/>
        <rFont val="Arial"/>
        <family val="2"/>
      </rPr>
      <t>3</t>
    </r>
  </si>
  <si>
    <t>07.07.03.00/02</t>
  </si>
  <si>
    <r>
      <t xml:space="preserve">CLOSED GUTTER SEGMENT: </t>
    </r>
    <r>
      <rPr>
        <b/>
        <sz val="10"/>
        <color rgb="FFFF0000"/>
        <rFont val="Arial"/>
        <family val="2"/>
      </rPr>
      <t>SECTION AREA OF 0.3 M</t>
    </r>
    <r>
      <rPr>
        <b/>
        <vertAlign val="superscript"/>
        <sz val="10"/>
        <color rgb="FFFF0000"/>
        <rFont val="Arial"/>
        <family val="2"/>
      </rPr>
      <t>2</t>
    </r>
    <r>
      <rPr>
        <b/>
        <sz val="10"/>
        <color rgb="FFFF0000"/>
        <rFont val="Arial"/>
        <family val="2"/>
      </rPr>
      <t xml:space="preserve"> TO 1 M</t>
    </r>
    <r>
      <rPr>
        <b/>
        <vertAlign val="superscript"/>
        <sz val="10"/>
        <color rgb="FFFF0000"/>
        <rFont val="Arial"/>
        <family val="2"/>
      </rPr>
      <t>2</t>
    </r>
    <r>
      <rPr>
        <b/>
        <sz val="10"/>
        <rFont val="Arial"/>
        <family val="2"/>
      </rPr>
      <t xml:space="preserve">
</t>
    </r>
    <r>
      <rPr>
        <sz val="10"/>
        <rFont val="Arial"/>
        <family val="2"/>
      </rPr>
      <t>Supply of materials and execution according to the design. Includes cut/fill, grading, surface preparation, execution.</t>
    </r>
  </si>
  <si>
    <t>07.07.04.00/01</t>
  </si>
  <si>
    <r>
      <t xml:space="preserve">LOW WATER CROSSINGS
</t>
    </r>
    <r>
      <rPr>
        <sz val="10"/>
        <rFont val="Arial"/>
        <family val="2"/>
      </rPr>
      <t>Supply of materials and execution according to the design. Includes excavation and backfilling, grading, surface preparation, execution.</t>
    </r>
  </si>
  <si>
    <t>07.07.06.00/01</t>
  </si>
  <si>
    <r>
      <t xml:space="preserve">RIP-RAP PROTECTION
</t>
    </r>
    <r>
      <rPr>
        <sz val="10"/>
        <rFont val="Arial"/>
        <family val="2"/>
      </rPr>
      <t>Supply of materials and execution according to the design. Includes excavation and backfilling, grading, surface preparation, execution.</t>
    </r>
  </si>
  <si>
    <t>TOTAL DRAINAGE</t>
  </si>
  <si>
    <t xml:space="preserve">FOUNDATIONS </t>
  </si>
  <si>
    <t>C.W.CW.FO</t>
  </si>
  <si>
    <t>02.01.03.00/01</t>
  </si>
  <si>
    <r>
      <t xml:space="preserve">GENERAL EXCAVATION
</t>
    </r>
    <r>
      <rPr>
        <sz val="9"/>
        <rFont val="Arial"/>
        <family val="2"/>
      </rPr>
      <t>Excavation for any kind of soil/rock at any kind of depth including characterization according to local codes.</t>
    </r>
    <r>
      <rPr>
        <b/>
        <sz val="10"/>
        <rFont val="Arial"/>
        <family val="2"/>
      </rPr>
      <t xml:space="preserve"> </t>
    </r>
  </si>
  <si>
    <r>
      <t xml:space="preserve">PREPARATION OF SUBGRADE 
</t>
    </r>
    <r>
      <rPr>
        <sz val="10"/>
        <rFont val="Arial"/>
        <family val="2"/>
      </rPr>
      <t>Compaction and assessment of the subgrade layer. Including testing as prescribed.</t>
    </r>
  </si>
  <si>
    <t>03.05.03.01/04</t>
  </si>
  <si>
    <r>
      <t xml:space="preserve">BACKFILLING BY SOIL MATERIAL FROM ON-SITE EXCAVATION OR ON-SITE STORAGE - ANY DEPTH
</t>
    </r>
    <r>
      <rPr>
        <sz val="10"/>
        <rFont val="Arial"/>
        <family val="2"/>
      </rPr>
      <t>This activity involves placing and compacting soil in layers, with suitable excavated materials or quarry materials supplied by the Contractor and in compliance with the design/project documents or as defined by EGP. Included loading, transportation, spreading, compaction.</t>
    </r>
  </si>
  <si>
    <t>CONCRETE, GROUT &amp; STEEL</t>
  </si>
  <si>
    <t>08.02.00.00/02</t>
  </si>
  <si>
    <r>
      <t xml:space="preserve">CONCRETE MIXTURE: SUPPLY AND POURING - COMPRESSION STRENGTH 2200 PSI / C12/15
</t>
    </r>
    <r>
      <rPr>
        <sz val="10"/>
        <rFont val="Arial"/>
        <family val="2"/>
      </rPr>
      <t>Supply, transportation, placement and testing according to the design and the TS, including ancillary works (vibration, formworks of any type, curing activities, etc.).</t>
    </r>
  </si>
  <si>
    <t>08.02.00.00/09</t>
  </si>
  <si>
    <r>
      <t xml:space="preserve">CONCRETE MIXTURE: SUPPLY AND POURING - COMPRESSION STRENGTH  5800 PSI / C32/40
</t>
    </r>
    <r>
      <rPr>
        <sz val="10"/>
        <rFont val="Arial"/>
        <family val="2"/>
      </rPr>
      <t>Supply, transportation, installation and testing of concrete according to the design and the TS, including ancillary works (vibration, formworks of any type, curing activities, etc.).</t>
    </r>
  </si>
  <si>
    <t>08.04.00.00/01</t>
  </si>
  <si>
    <r>
      <t xml:space="preserve">STEEL REINFORCEMENTS: REBARS GRADE 60 (ASTM A615) / B450 C
</t>
    </r>
    <r>
      <rPr>
        <sz val="10"/>
        <rFont val="Arial"/>
        <family val="2"/>
      </rPr>
      <t xml:space="preserve">Supply, transportation, installation and testing according to the design and the TS, including ancillary works. </t>
    </r>
  </si>
  <si>
    <t>kg</t>
  </si>
  <si>
    <t>LB</t>
  </si>
  <si>
    <t>08.04.00.00/02</t>
  </si>
  <si>
    <r>
      <t xml:space="preserve">STEEL REINFORCEMENTS: WELDED MESH GRADE 60 (ASTM A615) / B450 C
</t>
    </r>
    <r>
      <rPr>
        <sz val="10"/>
        <rFont val="Arial"/>
        <family val="2"/>
      </rPr>
      <t xml:space="preserve">Supply, transportation, installation and testing according to the design and the TS, including any ancillary works. </t>
    </r>
  </si>
  <si>
    <t>08.06.01.00/01</t>
  </si>
  <si>
    <r>
      <t xml:space="preserve">GROUT FOR FILLING AND EMBEDMENT ANCHORING: CEMENT BASED
</t>
    </r>
    <r>
      <rPr>
        <sz val="10"/>
        <rFont val="Arial"/>
        <family val="2"/>
      </rPr>
      <t>Supply, transportation, installation and testing according to the design and the TS, including ancillary works (formworks of any type, curing activities, etc.). If no information are given, consider BASF Masterflow 9300.</t>
    </r>
  </si>
  <si>
    <t>STEEL STRUCTURES</t>
  </si>
  <si>
    <t>08.09.00.00/01</t>
  </si>
  <si>
    <r>
      <t xml:space="preserve">HOT DIP GALVANIZED MAIN STEEL STRUCTURES
</t>
    </r>
    <r>
      <rPr>
        <sz val="10"/>
        <rFont val="Arial"/>
        <family val="2"/>
      </rPr>
      <t>Supply prefabrication and erection of hot dip galvanized main steel structures</t>
    </r>
  </si>
  <si>
    <t>08.09.00.00/04</t>
  </si>
  <si>
    <r>
      <t xml:space="preserve">HOT DIP GALVANIZED MINOR STEEL STRUCTURES
</t>
    </r>
    <r>
      <rPr>
        <sz val="10"/>
        <rFont val="Arial"/>
        <family val="2"/>
      </rPr>
      <t>Supply prefabrication and erection of hot dip galvanized minor steel structures</t>
    </r>
  </si>
  <si>
    <t>08.09.01.00/01</t>
  </si>
  <si>
    <r>
      <t xml:space="preserve">HOT DIP GALVANIZED CORRUGATED STEEL SHEETS
</t>
    </r>
    <r>
      <rPr>
        <sz val="10"/>
        <rFont val="Arial"/>
        <family val="2"/>
      </rPr>
      <t>Supply prefabrication and erection of hot dip galvanized minor steel structures</t>
    </r>
  </si>
  <si>
    <t>08.09.02.00/01</t>
  </si>
  <si>
    <r>
      <t xml:space="preserve">HOT DIP GALVANIZED BUCKLE OR CHEQUERED STEEL SHEETS
</t>
    </r>
    <r>
      <rPr>
        <sz val="10"/>
        <rFont val="Arial"/>
        <family val="2"/>
      </rPr>
      <t>Supply prefabrication and erection of hot dip galvanized main steel structures</t>
    </r>
  </si>
  <si>
    <t>08.09.03.00/01</t>
  </si>
  <si>
    <r>
      <t xml:space="preserve">HOT DIP GALVANIZED STEEL GRATINGS
</t>
    </r>
    <r>
      <rPr>
        <sz val="10"/>
        <rFont val="Arial"/>
        <family val="2"/>
      </rPr>
      <t>Supply prefabrication and erection of hot dip galvanized main steel structures</t>
    </r>
  </si>
  <si>
    <t>08.03.01.00/01</t>
  </si>
  <si>
    <r>
      <rPr>
        <b/>
        <sz val="10"/>
        <color rgb="FF000000"/>
        <rFont val="Arial"/>
        <family val="2"/>
      </rPr>
      <t xml:space="preserve">FINISHING OF THE EXPOSED/UNDERGROUND SURFACES: </t>
    </r>
    <r>
      <rPr>
        <b/>
        <sz val="10"/>
        <color rgb="FFFF0000"/>
        <rFont val="Arial"/>
        <family val="2"/>
      </rPr>
      <t xml:space="preserve">BITUMINOUS WATERPROOFING COATING
</t>
    </r>
    <r>
      <rPr>
        <sz val="10"/>
        <color rgb="FF000000"/>
        <rFont val="Arial"/>
        <family val="2"/>
      </rPr>
      <t>Supply, transportation, installation and testing.</t>
    </r>
  </si>
  <si>
    <t>08.05.00.00/01</t>
  </si>
  <si>
    <r>
      <t xml:space="preserve">EMBEDMENTS: STEEL PLATES AND GENERAL ITEMS - </t>
    </r>
    <r>
      <rPr>
        <b/>
        <sz val="10"/>
        <color rgb="FFFF0000"/>
        <rFont val="Arial"/>
        <family val="2"/>
      </rPr>
      <t>GALVANIZED</t>
    </r>
    <r>
      <rPr>
        <b/>
        <sz val="10"/>
        <rFont val="Arial"/>
        <family val="2"/>
      </rPr>
      <t xml:space="preserve">
</t>
    </r>
    <r>
      <rPr>
        <sz val="10"/>
        <rFont val="Arial"/>
        <family val="2"/>
      </rPr>
      <t xml:space="preserve">Supply and installation of including ancillary materials needed for installation (spacers, temporary fixing system, etc.). </t>
    </r>
  </si>
  <si>
    <t>08.05.00.00/05</t>
  </si>
  <si>
    <r>
      <t xml:space="preserve">EMBEDMENTS: PLASTIC PIPES FOR CABLES - </t>
    </r>
    <r>
      <rPr>
        <b/>
        <sz val="10"/>
        <color rgb="FFFF0000"/>
        <rFont val="Arial"/>
        <family val="2"/>
      </rPr>
      <t>DIAMETER 4 INCHES / 100 MM</t>
    </r>
    <r>
      <rPr>
        <sz val="10"/>
        <rFont val="Arial"/>
        <family val="2"/>
      </rPr>
      <t xml:space="preserve">
Supply and installation of ducts for LV/MV, communication and grounding cables according to WTG documentation and TS, with embedment material if needed, including ancillary materials (spacers, fixing materials, etc.). </t>
    </r>
  </si>
  <si>
    <t>08.05.00.00/08</t>
  </si>
  <si>
    <r>
      <t xml:space="preserve">EMBEDMENTS: PLASTIC PIPES FOR CABLES - </t>
    </r>
    <r>
      <rPr>
        <b/>
        <sz val="10"/>
        <color rgb="FFFF0000"/>
        <rFont val="Arial"/>
        <family val="2"/>
      </rPr>
      <t>DIAMETER 8 INCHES / 200 MM</t>
    </r>
    <r>
      <rPr>
        <b/>
        <sz val="10"/>
        <rFont val="Arial"/>
        <family val="2"/>
      </rPr>
      <t xml:space="preserve">
</t>
    </r>
    <r>
      <rPr>
        <sz val="10"/>
        <rFont val="Arial"/>
        <family val="2"/>
      </rPr>
      <t xml:space="preserve">Supply and installation of ducts for LV/MV, communication and grounding cables according to WTG documentation and TS, with embedment material if needed, including ancillary materials (spacers, fixing materials, etc.). </t>
    </r>
  </si>
  <si>
    <t>08.05.01.01/01</t>
  </si>
  <si>
    <r>
      <t xml:space="preserve">EMBEDMENTS - ANCHOR BOLTS - GALVANIZED
</t>
    </r>
    <r>
      <rPr>
        <sz val="9"/>
        <color rgb="FF000000"/>
        <rFont val="Arial"/>
        <family val="2"/>
      </rPr>
      <t xml:space="preserve">Supply, transportation, installation and testing according to the design and the TS, including ancillary works. </t>
    </r>
  </si>
  <si>
    <t>08.05.01.04/01</t>
  </si>
  <si>
    <r>
      <t xml:space="preserve">EMBEDMENTS - POST-INSTALLED ANCHOR BOLTS: </t>
    </r>
    <r>
      <rPr>
        <b/>
        <sz val="10"/>
        <color rgb="FFFF0000"/>
        <rFont val="Arial"/>
        <family val="2"/>
      </rPr>
      <t>MECHANICAL SYSTEM - GALVANIZED</t>
    </r>
    <r>
      <rPr>
        <b/>
        <sz val="10"/>
        <rFont val="Arial"/>
        <family val="2"/>
      </rPr>
      <t xml:space="preserve">
</t>
    </r>
    <r>
      <rPr>
        <sz val="9"/>
        <rFont val="Arial"/>
        <family val="2"/>
      </rPr>
      <t xml:space="preserve">Supply, transportation, installation and testing according to the design and the TS, including ancillary works. </t>
    </r>
  </si>
  <si>
    <t>08.05.01.04/03</t>
  </si>
  <si>
    <r>
      <t xml:space="preserve">EMBEDMENTS - POST-INSTALLED ANCHOR BOLTS: </t>
    </r>
    <r>
      <rPr>
        <b/>
        <sz val="10"/>
        <color rgb="FFFF0000"/>
        <rFont val="Arial"/>
        <family val="2"/>
      </rPr>
      <t>CHEMICAL SYSTEM - GALVANIZED</t>
    </r>
    <r>
      <rPr>
        <b/>
        <sz val="10"/>
        <rFont val="Arial"/>
        <family val="2"/>
      </rPr>
      <t xml:space="preserve">
</t>
    </r>
    <r>
      <rPr>
        <sz val="9"/>
        <rFont val="Arial"/>
        <family val="2"/>
      </rPr>
      <t xml:space="preserve">Supply, transportation, installation and testing according to the design and the TS, including ancillary works. </t>
    </r>
  </si>
  <si>
    <t>08.05.02.00/01</t>
  </si>
  <si>
    <r>
      <t xml:space="preserve">EMBEDMENTS - FOR STEEL REINFORCEMENTS EARTHING CONNECTION
</t>
    </r>
    <r>
      <rPr>
        <sz val="10"/>
        <rFont val="Arial"/>
        <family val="2"/>
      </rPr>
      <t>Material supply and installation according to the design and ENEL TS. Including conections with weld exothermics and conduits/embendments and all necessary tests by a specialized laboratory.</t>
    </r>
  </si>
  <si>
    <t>08.07.02.00/01</t>
  </si>
  <si>
    <r>
      <t xml:space="preserve">WATER-TIGHTNESS JOINTS </t>
    </r>
    <r>
      <rPr>
        <b/>
        <sz val="10"/>
        <color rgb="FFFF0000"/>
        <rFont val="Arial"/>
        <family val="2"/>
      </rPr>
      <t>BY PLASTIC OR RUBBER PROFILES: NEOPRENE</t>
    </r>
    <r>
      <rPr>
        <sz val="10"/>
        <rFont val="Arial"/>
        <family val="2"/>
      </rPr>
      <t xml:space="preserve">
Any type and dimensions as per the design</t>
    </r>
  </si>
  <si>
    <t>08.07.03.00/01</t>
  </si>
  <si>
    <r>
      <t xml:space="preserve">EXPANSION JOINTS: </t>
    </r>
    <r>
      <rPr>
        <b/>
        <sz val="10"/>
        <color rgb="FFFF0000"/>
        <rFont val="Arial"/>
        <family val="2"/>
      </rPr>
      <t>RUBBER</t>
    </r>
    <r>
      <rPr>
        <sz val="10"/>
        <rFont val="Arial"/>
        <family val="2"/>
      </rPr>
      <t xml:space="preserve">
Any type and dimensions as per the design</t>
    </r>
  </si>
  <si>
    <t>08.08.01.00/02</t>
  </si>
  <si>
    <r>
      <t xml:space="preserve">DRILLING AND FIXING OF STEEL BARS REINFORCEMENT </t>
    </r>
    <r>
      <rPr>
        <b/>
        <sz val="10"/>
        <color rgb="FFFF0000"/>
        <rFont val="Arial"/>
        <family val="2"/>
      </rPr>
      <t xml:space="preserve">DIAM &gt; 14MM TO 20MM  WITH EXPANSIVE MORTAR </t>
    </r>
    <r>
      <rPr>
        <b/>
        <sz val="10"/>
        <rFont val="Arial"/>
        <family val="2"/>
      </rPr>
      <t xml:space="preserve">
</t>
    </r>
    <r>
      <rPr>
        <sz val="9"/>
        <rFont val="Arial"/>
        <family val="2"/>
      </rPr>
      <t xml:space="preserve">Supply of steel bars reinforcement included </t>
    </r>
  </si>
  <si>
    <t>TOTAL FOUNDATIONS</t>
  </si>
  <si>
    <t>4</t>
  </si>
  <si>
    <t>PV INFRASTRUCTURE</t>
  </si>
  <si>
    <t>PV MODULES</t>
  </si>
  <si>
    <t>C.W.CW.PV</t>
  </si>
  <si>
    <t>08.13.03.00/01</t>
  </si>
  <si>
    <r>
      <t xml:space="preserve">MECHANICAL INSTALLATION OF PV MODULES
</t>
    </r>
    <r>
      <rPr>
        <sz val="10"/>
        <rFont val="Arial"/>
        <family val="2"/>
      </rPr>
      <t>Including all materials and activities necessary to carry out the mechanical installation of the pannels, excluded the electrical connection.</t>
    </r>
  </si>
  <si>
    <t>TOTAL PV INFRASTRUCTURE</t>
  </si>
  <si>
    <t>MISCELLANEOUS WORKS</t>
  </si>
  <si>
    <t>DEMOLITIONS</t>
  </si>
  <si>
    <t>C.W.CW.MS</t>
  </si>
  <si>
    <t>09.01.01.00/02</t>
  </si>
  <si>
    <r>
      <t xml:space="preserve">DEMOLITION OF CONCRETE STRUCTURES, </t>
    </r>
    <r>
      <rPr>
        <b/>
        <sz val="10"/>
        <color rgb="FFFF0000"/>
        <rFont val="Arial"/>
        <family val="2"/>
      </rPr>
      <t xml:space="preserve">REINFORCED CONCRETE
</t>
    </r>
    <r>
      <rPr>
        <sz val="10"/>
        <rFont val="Arial"/>
        <family val="2"/>
      </rPr>
      <t>Demolition of all materials included inside the buildings/structures/civil works, as well as proper separation and disposal according to technical specifications</t>
    </r>
  </si>
  <si>
    <t>09.01.02.00/04</t>
  </si>
  <si>
    <r>
      <t xml:space="preserve">DISMANTLING AND RE-INSTALATION OF THE SAME FENCES
</t>
    </r>
    <r>
      <rPr>
        <sz val="10"/>
        <rFont val="Arial"/>
        <family val="2"/>
      </rPr>
      <t>Same typology according to existing fence. Including supply of all necessary materials, transportation and dismantling/re-installation works.</t>
    </r>
  </si>
  <si>
    <t>09.01.03.00/01</t>
  </si>
  <si>
    <r>
      <t xml:space="preserve">MASONRY DEMOLITION
</t>
    </r>
    <r>
      <rPr>
        <sz val="10"/>
        <rFont val="Arial"/>
        <family val="2"/>
      </rPr>
      <t>Demolition of all materials included inside the buildings/structures/civil works, as well as proper separation and disposal according to technical specifications</t>
    </r>
  </si>
  <si>
    <t>Demolizione cisterna esistente</t>
  </si>
  <si>
    <t>09.01.04.00/01</t>
  </si>
  <si>
    <r>
      <t xml:space="preserve">DEMOLITION OF STEEL STRUCTURES, MECHANICAL EQUIPMENTS, STEEL PIPING AND ELECTRICAL CABLES 
</t>
    </r>
    <r>
      <rPr>
        <sz val="10"/>
        <rFont val="Arial"/>
        <family val="2"/>
      </rPr>
      <t>Demolition of all materials included inside the buildings/structures/civil works, as well as proper separation and disposal according to technical specifications</t>
    </r>
  </si>
  <si>
    <t>09.01.05.00/01</t>
  </si>
  <si>
    <r>
      <t xml:space="preserve">ROADS, LOT AND OUTDOOR WORK DEMOLITION 
</t>
    </r>
    <r>
      <rPr>
        <sz val="10"/>
        <rFont val="Arial"/>
        <family val="2"/>
      </rPr>
      <t>Demolition of all materials composing the road section including ditches, culvert, pipes, asphalt, base, subbase, pits, signs, concrete, retaining wall, etc., as well as proper separation and disposal according to technical specifications</t>
    </r>
  </si>
  <si>
    <t>11.04.04.00/01</t>
  </si>
  <si>
    <r>
      <t xml:space="preserve">SEEDING GRASS AND PLANTS: </t>
    </r>
    <r>
      <rPr>
        <b/>
        <sz val="10"/>
        <color rgb="FFFF0000"/>
        <rFont val="Arial"/>
        <family val="2"/>
      </rPr>
      <t xml:space="preserve">HYDRO-SEEDING </t>
    </r>
    <r>
      <rPr>
        <b/>
        <sz val="10"/>
        <rFont val="Arial"/>
        <family val="2"/>
      </rPr>
      <t xml:space="preserve">
</t>
    </r>
    <r>
      <rPr>
        <sz val="10"/>
        <rFont val="Arial"/>
        <family val="2"/>
      </rPr>
      <t>Includes seeding and all necessary activities.</t>
    </r>
  </si>
  <si>
    <t>11.07.00.00/01</t>
  </si>
  <si>
    <r>
      <t xml:space="preserve">MANTENAINCE OF ROADS AND PLATFORMS AFTER CONSTRUCTION PERIOD </t>
    </r>
    <r>
      <rPr>
        <sz val="10"/>
        <rFont val="Arial"/>
        <family val="2"/>
      </rPr>
      <t xml:space="preserve">
Maintenance of the access roads and platforms, in any layer, after conclusion of civil works.</t>
    </r>
  </si>
  <si>
    <t>Month</t>
  </si>
  <si>
    <t>MONTH</t>
  </si>
  <si>
    <t>11.05.00.00/01</t>
  </si>
  <si>
    <r>
      <t xml:space="preserve">TEMPORARY AND PERMANENT SIGNS
</t>
    </r>
    <r>
      <rPr>
        <sz val="10"/>
        <rFont val="Arial"/>
        <family val="2"/>
      </rPr>
      <t>Supply and installation according to the design criteria and the local/federal codes.</t>
    </r>
  </si>
  <si>
    <t>LS</t>
  </si>
  <si>
    <t>11.08.00.00/01</t>
  </si>
  <si>
    <r>
      <t xml:space="preserve">ROADSIDE BARRIERS: </t>
    </r>
    <r>
      <rPr>
        <b/>
        <sz val="10"/>
        <color rgb="FFFF0000"/>
        <rFont val="Arial"/>
        <family val="2"/>
      </rPr>
      <t>METAL W-BEAM ROAD GUARDRAIL</t>
    </r>
    <r>
      <rPr>
        <b/>
        <sz val="10"/>
        <rFont val="Arial"/>
        <family val="2"/>
      </rPr>
      <t xml:space="preserve">
</t>
    </r>
    <r>
      <rPr>
        <sz val="10"/>
        <rFont val="Arial"/>
        <family val="2"/>
      </rPr>
      <t>Supply and installation of metal W-beam road guardrail according to the design criteria and the local/federal codes.</t>
    </r>
  </si>
  <si>
    <t xml:space="preserve">The red part to be reviewed by the BoQ creator of specific project. </t>
  </si>
  <si>
    <t>11.03.04.00/01</t>
  </si>
  <si>
    <r>
      <rPr>
        <b/>
        <sz val="10"/>
        <rFont val="Arial"/>
        <family val="2"/>
      </rPr>
      <t xml:space="preserve">GATES: </t>
    </r>
    <r>
      <rPr>
        <b/>
        <sz val="10"/>
        <color rgb="FFFF0000"/>
        <rFont val="Arial"/>
        <family val="2"/>
      </rPr>
      <t>STEEL FRAMEWORKS</t>
    </r>
    <r>
      <rPr>
        <sz val="10"/>
        <rFont val="Arial"/>
        <family val="2"/>
      </rPr>
      <t xml:space="preserve">
Supply and installation of steel frameworks - galvanized finishing - as per the design</t>
    </r>
  </si>
  <si>
    <t>quotazione comprensiva di fondazione</t>
  </si>
  <si>
    <r>
      <rPr>
        <b/>
        <sz val="10"/>
        <color rgb="FF000000"/>
        <rFont val="Arial"/>
        <family val="2"/>
      </rPr>
      <t xml:space="preserve">FENCE </t>
    </r>
    <r>
      <rPr>
        <b/>
        <sz val="10"/>
        <color rgb="FFFF0000"/>
        <rFont val="Arial"/>
        <family val="2"/>
      </rPr>
      <t xml:space="preserve">CHAIN LINK NET ON POSTS: GALVANIZED FINISHING
</t>
    </r>
    <r>
      <rPr>
        <sz val="10"/>
        <color rgb="FF000000"/>
        <rFont val="Arial"/>
        <family val="2"/>
      </rPr>
      <t>Supply and installation of fence chain link net on posts with galvanized finishing, according to the design</t>
    </r>
  </si>
  <si>
    <t>TOTAL MISCELLANEOUS ACTIVITIES</t>
  </si>
  <si>
    <t>ELECTRICAL WORKS</t>
  </si>
  <si>
    <t>C.W.CW.EL</t>
  </si>
  <si>
    <t>we refer to the trenches for grounding / earthing system</t>
  </si>
  <si>
    <t>COMPOSIT MATERIALS ELECTRICAL PITS (REINFORCED FIBER PLASTIC)</t>
  </si>
  <si>
    <t>20.07.02.00/01</t>
  </si>
  <si>
    <t>SUPPLY AND INSTALLATION OF REINFORCED FIBER PLASTIC PITS: INTERNAL DEPTH UP TO 1000 MM ; INTERNAL PLAN DIMENSIONS 1000x1000 MM</t>
  </si>
  <si>
    <t>20.07.02.00/02</t>
  </si>
  <si>
    <t>SUPPLY AND INSTALLATION OF REINFORCED FIBER PLASTIC PITS: INTERNAL DEPTH UP TO 1000 MM ; INTERNAL PLAN DIMENSIONS 1000x1500 MM</t>
  </si>
  <si>
    <t>20.07.02.00/03</t>
  </si>
  <si>
    <t>SUPPLY AND INSTALLATION OF REINFORCED FIBER PLASTIC PITS: INTERNAL DEPTH UP TO 1500 MM ; INTERNAL PLAN DIMENSIONS 1500x2000 MM</t>
  </si>
  <si>
    <t>20.07.02.00/04</t>
  </si>
  <si>
    <t>SUPPLY AND INSTALLATION OF REINFORCED FIBER PLASTIC PITS: INTERNAL DEPTH UP TO 1500 MM ; INTERNAL PLAN DIMENSIONS 2000x2000 MM</t>
  </si>
  <si>
    <t>20.07.02.00/05</t>
  </si>
  <si>
    <t>SUPPLY AND INSTALLATION OF REINFORCED FIBER PLASTIC PITS: ANY DEPTH AND INTERNAL PLAN DIMENTIONS - AS PER DESIGN</t>
  </si>
  <si>
    <t>HORIZONTAL DIRECTIONAL DRILLING (HDD)</t>
  </si>
  <si>
    <r>
      <rPr>
        <sz val="10"/>
        <color rgb="FF000000"/>
        <rFont val="Arial"/>
        <family val="2"/>
      </rPr>
      <t xml:space="preserve">HORIZONTAL DIRECTIONAL DRILLING (HDD): CABLES/PIPES/CONDUITS </t>
    </r>
    <r>
      <rPr>
        <b/>
        <sz val="10"/>
        <color rgb="FFFF0000"/>
        <rFont val="Arial"/>
        <family val="2"/>
      </rPr>
      <t>DIAMETER 4 INCHES / 100 MM</t>
    </r>
  </si>
  <si>
    <t>TOTAL ELECTRICAL WORKS</t>
  </si>
  <si>
    <t>ADDITIONAL WORKS</t>
  </si>
  <si>
    <t>C.W.CW.AW</t>
  </si>
  <si>
    <t>11.14.00.00/01</t>
  </si>
  <si>
    <t>CLEANING UP EXPLOSIVES AND REMNANTS OF WAR</t>
  </si>
  <si>
    <t>If applicable, as per project constraints.</t>
  </si>
  <si>
    <t>TOTAL ADDITIONAL WORKS</t>
  </si>
  <si>
    <t>TOTAL PROJECT + OPCIONAL</t>
  </si>
  <si>
    <t>EXTERNAL ACCESS ROADS</t>
  </si>
  <si>
    <t>TOTAL PRICE</t>
  </si>
  <si>
    <t>GRE.EEC.S.21.IT.P.18371.00.127.00 Technical Specification</t>
  </si>
  <si>
    <t>accesso a sud</t>
  </si>
  <si>
    <r>
      <t xml:space="preserve">LOADING, TRANSPORTING AND SPREADING OF TOPSOIL LAYERS FROM ON-SITE STORAGE FOR RESTORATION
</t>
    </r>
    <r>
      <rPr>
        <sz val="10"/>
        <rFont val="Arial"/>
        <family val="2"/>
      </rPr>
      <t>New transportation of topsoil material to a specific area by ENEL request, spreading, compaction</t>
    </r>
  </si>
  <si>
    <t>11.04.02.00/02</t>
  </si>
  <si>
    <r>
      <t xml:space="preserve">LOADING, TRANSPORTING AND SPREADING OF  IMPORTED BY QUARRY TOPSOIL LAYERS FOR RESTORATION
</t>
    </r>
    <r>
      <rPr>
        <sz val="10"/>
        <rFont val="Arial"/>
        <family val="2"/>
      </rPr>
      <t>Supply, transportation of topsoil material to a specific area by ENEL request, spreading, compaction</t>
    </r>
  </si>
  <si>
    <r>
      <rPr>
        <b/>
        <sz val="10"/>
        <color rgb="FFFF0000"/>
        <rFont val="Arial"/>
        <family val="2"/>
      </rPr>
      <t xml:space="preserve">EXCAVATION IN SOIL    </t>
    </r>
    <r>
      <rPr>
        <b/>
        <sz val="10"/>
        <rFont val="Arial"/>
        <family val="2"/>
      </rPr>
      <t xml:space="preserve">
</t>
    </r>
    <r>
      <rPr>
        <sz val="10"/>
        <rFont val="Arial"/>
        <family val="2"/>
      </rPr>
      <t>Excavation in soil, any depth, with mechanical means "dozer" and "scraper" including loading and transport to usage location or authorized dump to any distance, spreading, natural compaction and geometrical embankment conformation according to the design. Including testing as prescribed.</t>
    </r>
  </si>
  <si>
    <r>
      <t xml:space="preserve">GEO-SYNTHETICS: GEOTEXTILES
</t>
    </r>
    <r>
      <rPr>
        <sz val="10"/>
        <rFont val="Arial"/>
        <family val="2"/>
      </rPr>
      <t xml:space="preserve">Supply and installation of geotextiles for reinforcement with weight per unit area according to the design in the whole width of the roads and pads, as shown on the drawings, including ancillary material for overlapping and proper installation. </t>
    </r>
  </si>
  <si>
    <t>04.03.01.01/01</t>
  </si>
  <si>
    <t>04.03.02.00/01</t>
  </si>
  <si>
    <r>
      <t xml:space="preserve">SURFACE COURSE: ASPHALT FOR BINDER COURSE
</t>
    </r>
    <r>
      <rPr>
        <sz val="10"/>
        <rFont val="Arial"/>
        <family val="2"/>
      </rPr>
      <t>Supply and installation of asphalt finishing according to the design criteria and the local/federal codes.</t>
    </r>
  </si>
  <si>
    <r>
      <t xml:space="preserve">SURFACE COURSE: ASPHALT FOR WEARING COURSE
</t>
    </r>
    <r>
      <rPr>
        <sz val="10"/>
        <rFont val="Arial"/>
        <family val="2"/>
      </rPr>
      <t>Supply and installation of asphalt finishing according to the design criteria and the local/federal codes.</t>
    </r>
  </si>
  <si>
    <t>1. TOTAL EARTHWORKS &amp; ROADS</t>
  </si>
  <si>
    <t>07.03.04.00/01</t>
  </si>
  <si>
    <t>07.03.04.00/02</t>
  </si>
  <si>
    <r>
      <t xml:space="preserve">REINFORCED CONCRETE PIPES: </t>
    </r>
    <r>
      <rPr>
        <b/>
        <sz val="10"/>
        <color rgb="FFFF0000"/>
        <rFont val="Arial"/>
        <family val="2"/>
      </rPr>
      <t>DN 600 - NPS 24</t>
    </r>
    <r>
      <rPr>
        <b/>
        <sz val="10"/>
        <rFont val="Arial"/>
        <family val="2"/>
      </rPr>
      <t xml:space="preserve">
</t>
    </r>
    <r>
      <rPr>
        <sz val="10"/>
        <rFont val="Arial"/>
        <family val="2"/>
      </rPr>
      <t>Supply and installation of reinforced concrete pipes (all works included, also excavation; closest dimension shall be applied)</t>
    </r>
  </si>
  <si>
    <r>
      <t xml:space="preserve">REINFORCED CONCRETE PIPES: </t>
    </r>
    <r>
      <rPr>
        <b/>
        <sz val="10"/>
        <color rgb="FFFF0000"/>
        <rFont val="Arial"/>
        <family val="2"/>
      </rPr>
      <t>DN 800 - NPS 32</t>
    </r>
    <r>
      <rPr>
        <b/>
        <sz val="10"/>
        <rFont val="Arial"/>
        <family val="2"/>
      </rPr>
      <t xml:space="preserve">
</t>
    </r>
    <r>
      <rPr>
        <sz val="10"/>
        <rFont val="Arial"/>
        <family val="2"/>
      </rPr>
      <t>Supply and installation of reinforced concrete pipes (all works included, also excavation; closest dimension shall be applied)</t>
    </r>
  </si>
  <si>
    <r>
      <t xml:space="preserve">REINFORCED CONCRETE PIPES: </t>
    </r>
    <r>
      <rPr>
        <b/>
        <sz val="10"/>
        <color rgb="FFFF0000"/>
        <rFont val="Arial"/>
        <family val="2"/>
      </rPr>
      <t>DN 1000 - NPS 40</t>
    </r>
    <r>
      <rPr>
        <b/>
        <sz val="10"/>
        <rFont val="Arial"/>
        <family val="2"/>
      </rPr>
      <t xml:space="preserve">
</t>
    </r>
    <r>
      <rPr>
        <sz val="10"/>
        <rFont val="Arial"/>
        <family val="2"/>
      </rPr>
      <t>Supply and installation of reinforced concrete pipes (all works included, also excavation; closest dimension shall be applied)</t>
    </r>
  </si>
  <si>
    <r>
      <t>HYDRAULIC ENERGY DISSIPATOR</t>
    </r>
    <r>
      <rPr>
        <sz val="10"/>
        <rFont val="Arial"/>
        <family val="2"/>
      </rPr>
      <t>:</t>
    </r>
    <r>
      <rPr>
        <b/>
        <sz val="10"/>
        <rFont val="Arial"/>
        <family val="2"/>
      </rPr>
      <t xml:space="preserve"> AS PER DESIGN
</t>
    </r>
    <r>
      <rPr>
        <sz val="10"/>
        <rFont val="Arial"/>
        <family val="2"/>
      </rPr>
      <t>Any material (stones, concrete, etc.)</t>
    </r>
    <r>
      <rPr>
        <b/>
        <sz val="10"/>
        <rFont val="Arial"/>
        <family val="2"/>
      </rPr>
      <t xml:space="preserve"> </t>
    </r>
    <r>
      <rPr>
        <sz val="10"/>
        <rFont val="Arial"/>
        <family val="2"/>
      </rPr>
      <t>Surface preparation, soil disposal and transportation to dump, backfilling compaction, lining as well as supply and installation of all materials and accessory components necessary for the correct implementation and functioning.</t>
    </r>
  </si>
  <si>
    <t>2. DRAINAGE</t>
  </si>
  <si>
    <t>STRUCTURAL AND GEOTECHNICAL WORKS</t>
  </si>
  <si>
    <t>CONCRETE &amp; STEEL</t>
  </si>
  <si>
    <r>
      <t xml:space="preserve">CONCRETE MIXTURE: SUPPLY AND POURING - COMPRESSION STRENGTH 2200 PSI / C12/15
</t>
    </r>
    <r>
      <rPr>
        <sz val="10"/>
        <rFont val="Arial"/>
        <family val="2"/>
      </rPr>
      <t>Supply, transportation, placement and testing according to the design and the TS, including ancillary works (vibration, formworks of any type, curing activities, etc.)..</t>
    </r>
  </si>
  <si>
    <t>08.02.00.00/06</t>
  </si>
  <si>
    <r>
      <t xml:space="preserve">CONCRETE MIXTURE: SUPPLY AND POURING - COMPRESSION STRENGTH  3500 PSI / C20/25
</t>
    </r>
    <r>
      <rPr>
        <sz val="10"/>
        <rFont val="Arial"/>
        <family val="2"/>
      </rPr>
      <t>Supply, transportation, installation and testing of concrete according to the design and the TS, including ancillary works (vibration, formworks of any type, curing activities, etc.).</t>
    </r>
  </si>
  <si>
    <r>
      <t>STEEL REINFORCEMENTS: REBARS GRADE 60 (ASTM A615) / B450 C</t>
    </r>
    <r>
      <rPr>
        <sz val="10"/>
        <rFont val="Arial"/>
        <family val="2"/>
      </rPr>
      <t xml:space="preserve">
Supply, transportation, installation and testing according to the design and the TS, including ancillary works. </t>
    </r>
  </si>
  <si>
    <t>GEOTECHNICAL SPECIAL WORKS</t>
  </si>
  <si>
    <t>C.W.CW.GEO</t>
  </si>
  <si>
    <t>11.02.00.00/01</t>
  </si>
  <si>
    <r>
      <rPr>
        <b/>
        <sz val="10"/>
        <rFont val="Arial"/>
        <family val="2"/>
      </rPr>
      <t>GABIONS AND GABION MATRESSES FILLED WITH ON-SITE MATERIAL</t>
    </r>
    <r>
      <rPr>
        <sz val="10"/>
        <rFont val="Arial"/>
        <family val="2"/>
      </rPr>
      <t xml:space="preserve">
Supply of all necessary materials, transportation, preparation of installation area,installation of gabions, backfilling, disposal of exeeding materials</t>
    </r>
  </si>
  <si>
    <t>11.02.00.00/02</t>
  </si>
  <si>
    <r>
      <t xml:space="preserve">ADDITIONAL PRICE TO 11.02.00.00/01 FOR MATERIAL IMPORTED FROM QUARRY
</t>
    </r>
    <r>
      <rPr>
        <sz val="10"/>
        <rFont val="Arial"/>
        <family val="2"/>
      </rPr>
      <t>Additional price if stones come from quarry. It is included supply and transportation to the site.</t>
    </r>
  </si>
  <si>
    <t>11.13.00.00/01</t>
  </si>
  <si>
    <r>
      <t xml:space="preserve">REINFORCED EARTH WALL 
</t>
    </r>
    <r>
      <rPr>
        <sz val="10"/>
        <rFont val="Arial"/>
        <family val="2"/>
      </rPr>
      <t>Supply of all necessary materials, transportation, preparation of installation area,installation, backfilling, disposal of exeeding materials</t>
    </r>
  </si>
  <si>
    <r>
      <t xml:space="preserve">DEMOLITION OF CONCRETE STRUCTURES, </t>
    </r>
    <r>
      <rPr>
        <b/>
        <sz val="10"/>
        <color rgb="FFFF0000"/>
        <rFont val="Arial"/>
        <family val="2"/>
      </rPr>
      <t>REINFORCED CONCRETE</t>
    </r>
    <r>
      <rPr>
        <b/>
        <sz val="10"/>
        <rFont val="Arial"/>
        <family val="2"/>
      </rPr>
      <t xml:space="preserve">
</t>
    </r>
    <r>
      <rPr>
        <sz val="10"/>
        <rFont val="Arial"/>
        <family val="2"/>
      </rPr>
      <t>Demolition of all materials included inside the buildings/structures/civil works, as well as proper separation and disposal according to technical specifications</t>
    </r>
  </si>
  <si>
    <t>LF</t>
  </si>
  <si>
    <r>
      <rPr>
        <b/>
        <sz val="10"/>
        <color rgb="FFFF0000"/>
        <rFont val="Arial"/>
        <family val="2"/>
      </rPr>
      <t>LOADING, TRANSPORTATION, DISPOSAL AND STORAGE OF EXCAVATED MATERIAL:  HAZARDOUS LANDFILL/RECYCLING PLANT</t>
    </r>
    <r>
      <rPr>
        <b/>
        <sz val="10"/>
        <rFont val="Arial"/>
        <family val="2"/>
      </rPr>
      <t xml:space="preserve">
</t>
    </r>
    <r>
      <rPr>
        <sz val="10"/>
        <rFont val="Arial"/>
        <family val="2"/>
      </rPr>
      <t xml:space="preserve">Loading and transport at any distance for dangerous soils and rocks, spreading, natural compaction and geometrical embankment conformation according to the design. All duties including additional tests required by the dump. Any disposal compensations/fees arising from the landfill/recycling plants. </t>
    </r>
  </si>
  <si>
    <r>
      <t xml:space="preserve">ROADSIDE BARRIERS
</t>
    </r>
    <r>
      <rPr>
        <sz val="10"/>
        <rFont val="Arial"/>
        <family val="2"/>
      </rPr>
      <t>Supply and installation of metal W-beam road guardrail according to the design criteria and the local/federal codes.</t>
    </r>
  </si>
  <si>
    <r>
      <rPr>
        <b/>
        <sz val="10"/>
        <rFont val="Arial"/>
        <family val="2"/>
      </rPr>
      <t xml:space="preserve">GATES: </t>
    </r>
    <r>
      <rPr>
        <b/>
        <sz val="10"/>
        <color rgb="FFFF0000"/>
        <rFont val="Arial"/>
        <family val="2"/>
      </rPr>
      <t>STEEL FRAMEWORKS - GALVANIZED</t>
    </r>
    <r>
      <rPr>
        <sz val="10"/>
        <rFont val="Arial"/>
        <family val="2"/>
      </rPr>
      <t xml:space="preserve">
Supply and installation of gate wih steel frameworks - galvanized finishing - as per the design</t>
    </r>
  </si>
  <si>
    <t>11.03.04.00/03</t>
  </si>
  <si>
    <r>
      <rPr>
        <b/>
        <sz val="10"/>
        <rFont val="Arial"/>
        <family val="2"/>
      </rPr>
      <t xml:space="preserve">GATES: </t>
    </r>
    <r>
      <rPr>
        <b/>
        <sz val="10"/>
        <color rgb="FFFF0000"/>
        <rFont val="Arial"/>
        <family val="2"/>
      </rPr>
      <t>WOOD FRAMEWORKS</t>
    </r>
    <r>
      <rPr>
        <sz val="10"/>
        <rFont val="Arial"/>
        <family val="2"/>
      </rPr>
      <t xml:space="preserve">
Supply and installation of gate wih wood frameworks - as per the design</t>
    </r>
  </si>
  <si>
    <t>11.10.00.00/01</t>
  </si>
  <si>
    <r>
      <rPr>
        <b/>
        <sz val="10"/>
        <rFont val="Arial"/>
        <family val="2"/>
      </rPr>
      <t>PAVEMENT MARKINGS WITH ACRYLIC-BASED PAINT</t>
    </r>
    <r>
      <rPr>
        <sz val="10"/>
        <rFont val="Arial"/>
        <family val="2"/>
      </rPr>
      <t xml:space="preserve">
Supply, transportation, cleaning of the road surface, pre-marking and painting</t>
    </r>
  </si>
  <si>
    <t>11.08.01.00/02</t>
  </si>
  <si>
    <r>
      <t xml:space="preserve">DOUBLE FACE JERSEY SHAPE CONCRETE BARRIERS (PRECAST OR CAST IN SITU) - AS PER DESIGN
</t>
    </r>
    <r>
      <rPr>
        <sz val="10"/>
        <rFont val="Arial"/>
        <family val="2"/>
      </rPr>
      <t>Supply, transportation, installation</t>
    </r>
  </si>
  <si>
    <t>11.11.00.00/02</t>
  </si>
  <si>
    <r>
      <t xml:space="preserve">ROAD STUDS (SMALL SIZE)
</t>
    </r>
    <r>
      <rPr>
        <sz val="10"/>
        <rFont val="Arial"/>
        <family val="2"/>
      </rPr>
      <t>Supply, transportation, installation</t>
    </r>
  </si>
  <si>
    <t>11.12.00.00/01</t>
  </si>
  <si>
    <r>
      <t xml:space="preserve">SPEED BUMPS AND SPEED HUMPS - AS PER DESIGN
</t>
    </r>
    <r>
      <rPr>
        <sz val="10"/>
        <rFont val="Arial"/>
        <family val="2"/>
      </rPr>
      <t>Supply, transportation, installation</t>
    </r>
  </si>
  <si>
    <t>4. MISCELLANEOUS ACTIVITIES</t>
  </si>
  <si>
    <t>5. ADDITIONAL WORKS</t>
  </si>
  <si>
    <t>TOTAL PROJECT + OPTIONAL</t>
  </si>
  <si>
    <t xml:space="preserve">1. Mitigation </t>
  </si>
  <si>
    <t>1.1 Fauna Mitigation</t>
  </si>
  <si>
    <t>1.2 Vegetation and Flora Mitigation</t>
  </si>
  <si>
    <t>please add the DET code related to the "environmental Condistion List" project specific</t>
  </si>
  <si>
    <t>1.3 Landscape and other Mitigation measures</t>
  </si>
  <si>
    <t>All necessary measures to minimize the impacts of the project on landscape and other environmental components (e.g. natural and phisycal screens, noise barriers,…)</t>
  </si>
  <si>
    <t xml:space="preserve">2. Compensation </t>
  </si>
  <si>
    <t>2.1 Fauna Compensation</t>
  </si>
  <si>
    <t>2.2 Vegetation and Flora Compensation</t>
  </si>
  <si>
    <t>2.3  Landscape and other Compensation measures</t>
  </si>
  <si>
    <t>All possible measures to compensate the residual impacts of the project on landscape and other environmental componentes (e.g. construction of viewpoints, trail, information panels…)</t>
  </si>
  <si>
    <t>2.4 Archaeological, paleontological &amp; Cultural Heritage Compensation</t>
  </si>
  <si>
    <t>TOTAL ENVIRONMENTAL COMPENSATION / MITIGATION</t>
  </si>
  <si>
    <t>Cavi per tracker</t>
  </si>
  <si>
    <t>GRE…..
PPP.PVP.MVC.03.004 Anti-Rodent System
PPP.PVP.OAT.01.002 Equipment Sealing
PPP.PVP.DIN.02.002 Foundation
PPP.PVP.DIN.02.003 Concrete Structure Sealing
PPP.PVP.WRK.04 ELECTRICAL FIELD BOX ACTIVITIES
- CONSTRUCTION TECHNICAL SPECIFICATIONS
- VENDOR INSTALLATION PROCEDURE SPECIFICATIONS</t>
  </si>
  <si>
    <t>21.06.01.29/00</t>
  </si>
  <si>
    <t>21.06.01.30/00</t>
  </si>
  <si>
    <t>Active anti-rodent System [L] - Installation</t>
  </si>
  <si>
    <t>SCADA</t>
  </si>
  <si>
    <t>21.13.05.00</t>
  </si>
  <si>
    <t>Field Monitoring System and Meteorological towers - Supply and Installation</t>
  </si>
  <si>
    <t>21.13.05.01/00</t>
  </si>
  <si>
    <t>Pyranometers of Field Monitoring System - Supply</t>
  </si>
  <si>
    <t>Includere cavo comunicazione/alimentazione del sensore al datalogger (se non incluso nella fornitura del sensore).</t>
  </si>
  <si>
    <t>21.13.05.02/00</t>
  </si>
  <si>
    <t>Module Temperature Sensors of Field Monitoring System - Supply</t>
  </si>
  <si>
    <t>21.13.05.03/00</t>
  </si>
  <si>
    <t>Soiling Devices of Field Monitoring System - Supply</t>
  </si>
  <si>
    <t>21.13.05.04/00</t>
  </si>
  <si>
    <t>Dataloggers for Field Monitoring System (excluding LV aux power cables) - Supply</t>
  </si>
  <si>
    <t>Includere cavo comunicazione dal datalogger allo switch della TC più vicina (LV aux per alimentazionazione del datalogger dalla TC più vicina conteggiati nell'item 21.01.09.00)</t>
  </si>
  <si>
    <t>21.13.05.05/00</t>
  </si>
  <si>
    <t>Installation and Wiring of sensors and dataloggers of Field Monitoring System - Installation</t>
  </si>
  <si>
    <t>Set</t>
  </si>
  <si>
    <t>21.13.05.06/00</t>
  </si>
  <si>
    <t>Central Meteorological Towers (including all the equipment and excluding LV aux power cables) - Supply</t>
  </si>
  <si>
    <t>Per i sensori includere cavo comunicazione/alimentazione al datalogger (se non incluso nella fornitura del sensore).
Includere cavo comunicazione dal datalogger allo switch della TC più vicina (LV aux per alimentazionazione del datalogger dalla TC più vicina conteggiati nell'item 21.01.09.00)</t>
  </si>
  <si>
    <t>21.13.05.07/00</t>
  </si>
  <si>
    <t>Secondary Meteorological Towers (including all the equipment and excluding LV aux power cables) - Supply</t>
  </si>
  <si>
    <t>21.13.05.08/00</t>
  </si>
  <si>
    <t xml:space="preserve">Installation and Wiring of Meteorological Towers - Installation </t>
  </si>
  <si>
    <r>
      <rPr>
        <sz val="11"/>
        <color rgb="FF000000"/>
        <rFont val="Arial"/>
        <family val="2"/>
      </rPr>
      <t xml:space="preserve">SUPPLY of vibrated reinforced concrete </t>
    </r>
    <r>
      <rPr>
        <b/>
        <sz val="11"/>
        <color rgb="FF000000"/>
        <rFont val="Arial"/>
        <family val="2"/>
      </rPr>
      <t xml:space="preserve">DELIVERY CABIN </t>
    </r>
    <r>
      <rPr>
        <sz val="11"/>
        <color rgb="FF000000"/>
        <rFont val="Arial"/>
        <family val="2"/>
      </rPr>
      <t xml:space="preserve">(CABINA di CONSEGNA) in accordance with the local Regulation of TSO (in Italy is E-Distribuzione Technical Specification DG 2061) - Consisting of two rooms: MV Room, measurement room. Including all the following main and auxiliary components:
- Fiscal Energy Meetering System
- Lighting systems
- Earthing system
- MV, LV and communication cables -[Q] - Supply
- </t>
    </r>
    <r>
      <rPr>
        <sz val="11"/>
        <color rgb="FFFF0000"/>
        <rFont val="Arial"/>
        <family val="2"/>
      </rPr>
      <t>Elevation structure and foundation (including excavation, backfilling, disposal, and concretes), ground zero slab all fully completed at civil level as indicated in the specification.
Earthworks and drainages for platform and area finishing (e.g. sidewalk if needed) excluded.</t>
    </r>
  </si>
  <si>
    <r>
      <rPr>
        <sz val="10"/>
        <color rgb="FF000000"/>
        <rFont val="Arial"/>
        <family val="2"/>
      </rPr>
      <t xml:space="preserve">Supply and internal connections of vibrated reinforced concrete </t>
    </r>
    <r>
      <rPr>
        <b/>
        <sz val="11"/>
        <color rgb="FF000000"/>
        <rFont val="Arial"/>
        <family val="2"/>
      </rPr>
      <t>USER CABIN</t>
    </r>
    <r>
      <rPr>
        <sz val="11"/>
        <color rgb="FF000000"/>
        <rFont val="Arial"/>
        <family val="2"/>
      </rPr>
      <t xml:space="preserve"> (CABINA UTENTE) according to paragraphs PPP.PVP.MVC.02 MV DISTRIBUTION CENTER and PPP.PVP.MVC.03 MV CENTER ENCLOSURE and IEC 62271-202 with IAC A Certification - Consisting of three rooms: MV room, transformer aux room, LV+SCADA room.
Electrical part: All main and auxiliary components contained in the cabin:
- Protection System Equipment (SPG/DG + SPI/DI + DDR)
- Fiscal Energy Meetering System
-  Gas vent channel MV SWG 
- Fire detection system
- Air conditioning system
- Anti-rodent system
- Normal and emergency lighting system internal and external
- Transformation room ventilation system 
- Normal + Emergency FM sockets
- MV, LV, communication and control cables
- Earthing system
- Any other necessary components
-</t>
    </r>
    <r>
      <rPr>
        <sz val="11"/>
        <color rgb="FFFF0000"/>
        <rFont val="Arial"/>
        <family val="2"/>
      </rPr>
      <t xml:space="preserve"> Elevation structure and foundation (including excavation, backfilling, disposal, and concretes), ground zero slab all fully completed at civil level as indicated in the specification.
Earthworks and drainages for platform and area finishing (e.g. sidewalk if needed) excluded.</t>
    </r>
  </si>
  <si>
    <t>As per STMG (240 mm2)</t>
  </si>
  <si>
    <r>
      <rPr>
        <sz val="10"/>
        <color rgb="FF000000"/>
        <rFont val="Arial"/>
        <family val="2"/>
      </rPr>
      <t>20.01.08.00</t>
    </r>
    <r>
      <rPr>
        <sz val="10"/>
        <color rgb="FFFF0000"/>
        <rFont val="Arial"/>
        <family val="2"/>
      </rPr>
      <t>.xx</t>
    </r>
  </si>
  <si>
    <t>Tracker installation</t>
  </si>
  <si>
    <t>INSTALLATION (Include Unitary Price for all the Type of Foundation's Installation)</t>
  </si>
  <si>
    <r>
      <t xml:space="preserve">MECHANICAL ASSEMBLY OF TRACKERS  STRUCTURES (PV PANELS INSTALLATION EXCLUDED) -1x30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</si>
  <si>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r>
      <t xml:space="preserve">MECHANICAL ASSEMBLY OF TRACKERS  STRUCTURES (PV PANELS INSTALLATION EXCLUDED) -1x60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</si>
  <si>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r>
      <t xml:space="preserve">MECHANICAL ASSEMBLY OF TRACKERS  STRUCTURES (PV PANELS INSTALLATION EXCLUDED) -1x90 
</t>
    </r>
    <r>
      <rPr>
        <sz val="10"/>
        <color rgb="FF00000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installation of motor, drive arm mechanism, dampers, spring and any other device necessary for the perfect functioning of the structure; implementation of defense procedures during construction phasis; etc.)</t>
    </r>
  </si>
  <si>
    <t>Installation of Communication cable between Control Units/Headtrackers and their associated trackers 
(in case of wireless communication this item should not be quoted)</t>
  </si>
  <si>
    <t>N° Headtrackers</t>
  </si>
  <si>
    <t>Installation of Meteo station and environmental sensors associated to the trackers and to the Control Units/Headtrackers</t>
  </si>
  <si>
    <t>Installation of the Trackers Control And Data Acquisition System (the communication cables from the Conversion Unit to the Control Units / Headtrackers and from the CU to the substation is not included)</t>
  </si>
  <si>
    <r>
      <t xml:space="preserve">RAMMING
</t>
    </r>
    <r>
      <rPr>
        <sz val="10"/>
        <rFont val="Arial"/>
        <family val="2"/>
      </rPr>
      <t>Including all machinery and ancillary activities necessary to carry out the work and testing, as prescribed</t>
    </r>
  </si>
  <si>
    <r>
      <t xml:space="preserve">PRE-DRILLED AND RAMMING
</t>
    </r>
    <r>
      <rPr>
        <sz val="10"/>
        <rFont val="Arial"/>
        <family val="2"/>
      </rPr>
      <t>Including all machinery and ancillary activities necessary to carry out the work and testing, as prescribed</t>
    </r>
  </si>
  <si>
    <r>
      <t xml:space="preserve">DRILLING AND CONCRETING: DRILLING DIAMETER </t>
    </r>
    <r>
      <rPr>
        <b/>
        <sz val="10"/>
        <color rgb="FFFF0000"/>
        <rFont val="Arial"/>
        <family val="2"/>
      </rPr>
      <t xml:space="preserve">(150 mm &lt; </t>
    </r>
    <r>
      <rPr>
        <b/>
        <sz val="10"/>
        <color rgb="FFFF0000"/>
        <rFont val="Symbol"/>
        <family val="1"/>
        <charset val="2"/>
      </rPr>
      <t>Æ</t>
    </r>
    <r>
      <rPr>
        <b/>
        <sz val="10"/>
        <color rgb="FFFF0000"/>
        <rFont val="Arial"/>
        <family val="2"/>
      </rPr>
      <t xml:space="preserve"> ≤ 200 mm)</t>
    </r>
    <r>
      <rPr>
        <b/>
        <sz val="10"/>
        <rFont val="Arial"/>
        <family val="2"/>
      </rPr>
      <t xml:space="preserve">
</t>
    </r>
    <r>
      <rPr>
        <sz val="10"/>
        <rFont val="Arial"/>
        <family val="2"/>
      </rPr>
      <t>Including all machinery, drilling/excavation in any material, soil disposal and trasportation to dump, croncreting and all ancillary activities necessary to carry out the work (e.g. tests, as prescribed)</t>
    </r>
  </si>
  <si>
    <r>
      <t xml:space="preserve">DRILLING, BACKFILING AND COMPACTING: DRILLING DIAMETER </t>
    </r>
    <r>
      <rPr>
        <b/>
        <sz val="10"/>
        <color rgb="FFFF0000"/>
        <rFont val="Arial"/>
        <family val="2"/>
      </rPr>
      <t xml:space="preserve">(150 mm &lt; </t>
    </r>
    <r>
      <rPr>
        <b/>
        <sz val="10"/>
        <color rgb="FFFF0000"/>
        <rFont val="Symbol"/>
        <family val="1"/>
        <charset val="2"/>
      </rPr>
      <t>Æ</t>
    </r>
    <r>
      <rPr>
        <b/>
        <sz val="10"/>
        <color rgb="FFFF0000"/>
        <rFont val="Arial"/>
        <family val="2"/>
      </rPr>
      <t xml:space="preserve"> ≤ 200 mm)</t>
    </r>
    <r>
      <rPr>
        <b/>
        <sz val="10"/>
        <rFont val="Arial"/>
        <family val="2"/>
      </rPr>
      <t xml:space="preserve">
</t>
    </r>
    <r>
      <rPr>
        <sz val="10"/>
        <rFont val="Arial"/>
        <family val="2"/>
      </rPr>
      <t>Including all machinery, drilling/excavation in any material, soil disposal and trasportation to dump, backfilling, compaction, lining and all ancillary activities necessary to carry out the work (e.g. tests, as prescribed)</t>
    </r>
  </si>
  <si>
    <t>Financial Cost</t>
  </si>
  <si>
    <t>INSURANCE COST FOR INSTALLATION ACTIVITIES</t>
  </si>
  <si>
    <t>TRACKER SUPPLY</t>
  </si>
  <si>
    <t>General info</t>
  </si>
  <si>
    <t>INCOTERM</t>
  </si>
  <si>
    <t>CONFIGURATION</t>
  </si>
  <si>
    <t>MODULE Wp</t>
  </si>
  <si>
    <t>MODULE TYPE</t>
  </si>
  <si>
    <t>MWp</t>
  </si>
  <si>
    <t>COMPANY NAME</t>
  </si>
  <si>
    <t>START DELIVERIES</t>
  </si>
  <si>
    <t>END DELIVERIES</t>
  </si>
  <si>
    <t>SOIL CORROSION CLASS</t>
  </si>
  <si>
    <t>ATMOSPHERIC CORROSION CLASS</t>
  </si>
  <si>
    <t>Lenght of the pile 1P</t>
  </si>
  <si>
    <t>Lenght of the pile 2P</t>
  </si>
  <si>
    <t>DPP</t>
  </si>
  <si>
    <t>Project info</t>
  </si>
  <si>
    <t>INTERNAL TRACKER</t>
  </si>
  <si>
    <t>N° EDGE BI EXPOSED TRACKER</t>
  </si>
  <si>
    <t>N° EDGE MONO EXPOSED TRACKER</t>
  </si>
  <si>
    <t>N° EXTERNAL TRACKER</t>
  </si>
  <si>
    <t xml:space="preserve">N° </t>
  </si>
  <si>
    <t>N° PILES</t>
  </si>
  <si>
    <t>KG</t>
  </si>
  <si>
    <t>1 STRING</t>
  </si>
  <si>
    <t>2 STRING</t>
  </si>
  <si>
    <t>3 STRING</t>
  </si>
  <si>
    <t>4 STRING</t>
  </si>
  <si>
    <t>GENERAL COST</t>
  </si>
  <si>
    <t>Warranty</t>
  </si>
  <si>
    <t>COST OF BANK GUARANTEE (advance, performance and warranty bond)</t>
  </si>
  <si>
    <t>SET</t>
  </si>
  <si>
    <t>GRE.OEM.A.GRE.OEM.A.85.XX.P.00000.00.012.01</t>
  </si>
  <si>
    <t>BASE WARRANTY COND TRACKERS Supply "Base Warranty conditions for trackers supply" (Whole cost for the entire warranty period)</t>
  </si>
  <si>
    <r>
      <t xml:space="preserve">TRANSPORTATION OF ALL COMPONENTS AND ALL EQUIPMENT 
</t>
    </r>
    <r>
      <rPr>
        <b/>
        <sz val="11"/>
        <rFont val="Arial"/>
        <family val="2"/>
      </rPr>
      <t>(SHIPPING / MARINE TRANSPORT)</t>
    </r>
  </si>
  <si>
    <t>NUM of Container</t>
  </si>
  <si>
    <r>
      <t xml:space="preserve">TRANSPORTATION OF ALL COMPONENTS AND ALL EQUIPMENT
</t>
    </r>
    <r>
      <rPr>
        <b/>
        <sz val="11"/>
        <rFont val="Arial"/>
        <family val="2"/>
      </rPr>
      <t>(VEHICLE TRANSPORT, FROM THE PORT OF DESTINATION TO THE SITE)</t>
    </r>
  </si>
  <si>
    <r>
      <rPr>
        <b/>
        <sz val="11"/>
        <rFont val="Arial"/>
        <family val="2"/>
      </rPr>
      <t>UNLOADING</t>
    </r>
    <r>
      <rPr>
        <sz val="11"/>
        <rFont val="Arial"/>
        <family val="2"/>
      </rPr>
      <t xml:space="preserve"> OF ALL COMPONENTS AND ALL EQUIPMENT ON SITE</t>
    </r>
  </si>
  <si>
    <t>OFXS1.2</t>
  </si>
  <si>
    <r>
      <rPr>
        <b/>
        <sz val="11"/>
        <rFont val="Arial"/>
        <family val="2"/>
      </rPr>
      <t>TRAINING</t>
    </r>
    <r>
      <rPr>
        <sz val="11"/>
        <rFont val="Arial"/>
        <family val="2"/>
      </rPr>
      <t xml:space="preserve"> FOR THE INSTALLATION COMPANY (BoP contractor)</t>
    </r>
  </si>
  <si>
    <t>WEEK/PAX</t>
  </si>
  <si>
    <t>OFXS1.1</t>
  </si>
  <si>
    <t>Super Visioning and Quality Control Check</t>
  </si>
  <si>
    <t>DESIGN</t>
  </si>
  <si>
    <t>Manufacturing QCP</t>
  </si>
  <si>
    <t>STRUCTURAL STUDIES  AND TESTS OF SUPPORTING STRUCTURE (ENGINEERING PHASE)</t>
  </si>
  <si>
    <t>PULL OUT TEST (MUST BE IN SCOPE OF TRACKER SUPPLIER)</t>
  </si>
  <si>
    <t>NUM</t>
  </si>
  <si>
    <t>TRACKER</t>
  </si>
  <si>
    <r>
      <rPr>
        <b/>
        <sz val="11"/>
        <rFont val="Arial"/>
        <family val="2"/>
      </rPr>
      <t>TRACKER with exposure category reduction (INTERNAL)</t>
    </r>
    <r>
      <rPr>
        <sz val="11"/>
        <rFont val="Arial"/>
        <family val="2"/>
      </rPr>
      <t xml:space="preserve">: SUPPLY OF FOUNDATIONS, SUPPORTING STRUCTURES </t>
    </r>
  </si>
  <si>
    <t>KG OF STEEL</t>
  </si>
  <si>
    <r>
      <rPr>
        <b/>
        <sz val="11"/>
        <rFont val="Arial"/>
        <family val="2"/>
      </rPr>
      <t>TRACKER ("EDGE bi exposed")</t>
    </r>
    <r>
      <rPr>
        <sz val="11"/>
        <rFont val="Arial"/>
        <family val="2"/>
      </rPr>
      <t xml:space="preserve">: SUPPLY OF FOUNDATIONS, SUPPORTING STRUCTURES as per STANDARD DISTANCE FROM THE GROUND  
</t>
    </r>
  </si>
  <si>
    <r>
      <rPr>
        <b/>
        <sz val="11"/>
        <rFont val="Arial"/>
        <family val="2"/>
      </rPr>
      <t>TRACKER ("EDGE mono exposed")</t>
    </r>
    <r>
      <rPr>
        <sz val="11"/>
        <rFont val="Arial"/>
        <family val="2"/>
      </rPr>
      <t xml:space="preserve">: SUPPLY OF FOUNDATIONS, SUPPORTING STRUCTURES as per STANDARD DISTANCE FROM THE GROUND  
</t>
    </r>
  </si>
  <si>
    <r>
      <rPr>
        <b/>
        <sz val="11"/>
        <rFont val="Arial"/>
        <family val="2"/>
      </rPr>
      <t>TRACKER (EXTERNAL)</t>
    </r>
    <r>
      <rPr>
        <sz val="11"/>
        <rFont val="Arial"/>
        <family val="2"/>
      </rPr>
      <t xml:space="preserve">: SUPPLY OF FOUNDATIONS, SUPPORTING STRUCTURES as per STANDARD DISTANCE FROM THE GROUND  </t>
    </r>
    <r>
      <rPr>
        <b/>
        <sz val="11"/>
        <rFont val="Arial"/>
        <family val="2"/>
      </rPr>
      <t xml:space="preserve">[MANDATORY] </t>
    </r>
    <r>
      <rPr>
        <sz val="11"/>
        <rFont val="Arial"/>
        <family val="2"/>
      </rPr>
      <t xml:space="preserve">
</t>
    </r>
  </si>
  <si>
    <r>
      <rPr>
        <sz val="11"/>
        <rFont val="Arial"/>
        <family val="2"/>
      </rPr>
      <t xml:space="preserve">NON-STRUCTURAL COMPONENTS (including ENGINES, ELECTRONIC SYSTEM,  CABLES, Joints, Guides, Dumpers if any, </t>
    </r>
    <r>
      <rPr>
        <sz val="11"/>
        <color rgb="FFFF0000"/>
        <rFont val="Arial"/>
        <family val="2"/>
      </rPr>
      <t>batteries…</t>
    </r>
    <r>
      <rPr>
        <sz val="11"/>
        <rFont val="Arial"/>
        <family val="2"/>
      </rPr>
      <t>) [to be quoted as price per each single tracker]</t>
    </r>
  </si>
  <si>
    <t>NUM of Trackers</t>
  </si>
  <si>
    <r>
      <rPr>
        <b/>
        <sz val="11"/>
        <rFont val="Arial"/>
        <family val="2"/>
      </rPr>
      <t>WIRELESS COMMUNICATION</t>
    </r>
    <r>
      <rPr>
        <sz val="11"/>
        <rFont val="Arial"/>
        <family val="2"/>
      </rPr>
      <t xml:space="preserve"> BETWEEN COMBINER BOX AND ITS ASSOCIATED TRACKERS </t>
    </r>
    <r>
      <rPr>
        <b/>
        <u/>
        <sz val="11"/>
        <rFont val="Arial"/>
        <family val="2"/>
      </rPr>
      <t>(</t>
    </r>
    <r>
      <rPr>
        <b/>
        <i/>
        <u/>
        <sz val="11"/>
        <rFont val="Arial"/>
        <family val="2"/>
      </rPr>
      <t>This item supersedes item 10b</t>
    </r>
    <r>
      <rPr>
        <b/>
        <u/>
        <sz val="11"/>
        <rFont val="Arial"/>
        <family val="2"/>
      </rPr>
      <t>)</t>
    </r>
  </si>
  <si>
    <r>
      <t xml:space="preserve">SUPPLY OF </t>
    </r>
    <r>
      <rPr>
        <b/>
        <sz val="11"/>
        <rFont val="Arial"/>
        <family val="2"/>
      </rPr>
      <t>COMMUNICATION CABLES</t>
    </r>
    <r>
      <rPr>
        <sz val="11"/>
        <rFont val="Arial"/>
        <family val="2"/>
      </rPr>
      <t xml:space="preserve"> BETWEEN CONTROL UNITS/HEAD TRACKERS AND ITS ASSOCIATED TRACKERS</t>
    </r>
  </si>
  <si>
    <t>km</t>
  </si>
  <si>
    <r>
      <rPr>
        <b/>
        <sz val="11"/>
        <rFont val="Arial"/>
        <family val="2"/>
      </rPr>
      <t>SELF POWERED</t>
    </r>
    <r>
      <rPr>
        <sz val="11"/>
        <rFont val="Arial"/>
        <family val="2"/>
      </rPr>
      <t xml:space="preserve"> AND BACKUP TRACKER CONTROL SYSTEM</t>
    </r>
  </si>
  <si>
    <r>
      <t xml:space="preserve">POWER SUPPLY CABLES </t>
    </r>
    <r>
      <rPr>
        <b/>
        <u/>
        <sz val="11"/>
        <rFont val="Arial"/>
        <family val="2"/>
      </rPr>
      <t>(This item supersedes item 11a)</t>
    </r>
  </si>
  <si>
    <r>
      <t xml:space="preserve">SUPPLY OF TRACKER </t>
    </r>
    <r>
      <rPr>
        <b/>
        <sz val="11"/>
        <rFont val="Arial"/>
        <family val="2"/>
      </rPr>
      <t>METEO STATION</t>
    </r>
  </si>
  <si>
    <r>
      <rPr>
        <b/>
        <sz val="11"/>
        <rFont val="Arial"/>
        <family val="2"/>
      </rPr>
      <t xml:space="preserve">Tracker Front End (TFE) System </t>
    </r>
    <r>
      <rPr>
        <sz val="11"/>
        <rFont val="Arial"/>
        <family val="2"/>
      </rPr>
      <t>(Rack and Server inside the Substation)</t>
    </r>
  </si>
  <si>
    <t>PV Modules FIXING SYSTEM (NUT&amp;BOLT) (This item supersedes item 16b-c-d)</t>
  </si>
  <si>
    <t>NUM of PV Modules</t>
  </si>
  <si>
    <t>PV MODULES FIXING SYSTEM (Rivets) (This item supersedes item 16a-c-d)</t>
  </si>
  <si>
    <t>PV MODULES FIXING SYSTEM (NEOBOLT) (This item supersedes item 16a-b-d)</t>
  </si>
  <si>
    <t>PV MODULES FIXING SYSTEM (CLAMPS for Frameless PV Modules)  (This item supersedes item 16a-b-c)</t>
  </si>
  <si>
    <t>EXTRA FOUNDATION LENGTH</t>
  </si>
  <si>
    <r>
      <rPr>
        <sz val="11"/>
        <color rgb="FF000000"/>
        <rFont val="Arial"/>
        <family val="2"/>
      </rPr>
      <t xml:space="preserve">Internal Pile: </t>
    </r>
    <r>
      <rPr>
        <b/>
        <sz val="11"/>
        <color rgb="FF000000"/>
        <rFont val="Arial"/>
        <family val="2"/>
      </rPr>
      <t>10 cm</t>
    </r>
    <r>
      <rPr>
        <sz val="11"/>
        <color rgb="FF000000"/>
        <rFont val="Arial"/>
        <family val="2"/>
      </rPr>
      <t xml:space="preserve"> of foundation length per 1 pile (please note that this amount could be considered as an extra or reduction in price, fill it as a positive value)</t>
    </r>
    <r>
      <rPr>
        <b/>
        <sz val="11"/>
        <color rgb="FF000000"/>
        <rFont val="Arial"/>
        <family val="2"/>
      </rPr>
      <t xml:space="preserve"> (MANDATORY)</t>
    </r>
  </si>
  <si>
    <r>
      <t xml:space="preserve">Internal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</si>
  <si>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Edge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</si>
  <si>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Edge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</si>
  <si>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External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</si>
  <si>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t xml:space="preserve">External Motor Pile: </t>
    </r>
    <r>
      <rPr>
        <b/>
        <sz val="11"/>
        <rFont val="Arial"/>
        <family val="2"/>
      </rPr>
      <t>10 cm</t>
    </r>
    <r>
      <rPr>
        <sz val="11"/>
        <rFont val="Arial"/>
        <family val="2"/>
      </rPr>
      <t xml:space="preserve"> of foundation length per 1 pile (please note that this amount could be considered as an extra or reduction in price, fill it as a positive value) </t>
    </r>
    <r>
      <rPr>
        <b/>
        <sz val="11"/>
        <rFont val="Arial"/>
        <family val="2"/>
      </rPr>
      <t>(MANDATORY)</t>
    </r>
  </si>
  <si>
    <r>
      <rPr>
        <b/>
        <sz val="11"/>
        <rFont val="Arial"/>
        <family val="2"/>
      </rPr>
      <t>COMMISSIONING</t>
    </r>
    <r>
      <rPr>
        <sz val="11"/>
        <rFont val="Arial"/>
        <family val="2"/>
      </rPr>
      <t xml:space="preserve"> ACTIVITIES  (including trackers and Tracker Front End)</t>
    </r>
  </si>
  <si>
    <t xml:space="preserve">TEMPORARY OPERATION SERVICES (AND TRAINING) </t>
  </si>
  <si>
    <t xml:space="preserve">Supply of spare parts as per Technical Specification </t>
  </si>
  <si>
    <t>FXS1.1</t>
  </si>
  <si>
    <t>FXS1.2</t>
  </si>
  <si>
    <t xml:space="preserve">Warranties </t>
  </si>
  <si>
    <t>FXS3.0</t>
  </si>
  <si>
    <t>E&amp;L Rights
EGP.EEC.S.36.XX.A.00000.00.123</t>
  </si>
  <si>
    <t>FXS3.1</t>
  </si>
  <si>
    <t>FXS3.2</t>
  </si>
  <si>
    <t>TRAINING of EGP Personnel</t>
  </si>
  <si>
    <t>Training for the Installation Company (only in case of Installation done by Other Contractor)</t>
  </si>
  <si>
    <t>Advisory Services during the Installation (Supervision in case of Installation done by Other Contractor))</t>
  </si>
  <si>
    <t>FXS1.3</t>
  </si>
  <si>
    <t>Engineering: Detail Design (as per DPP) &amp; As-Built Design. Include Structural Studies and Tests of Supporting Structures</t>
  </si>
  <si>
    <t>FXS1.4</t>
  </si>
  <si>
    <t>Pull-Out Test</t>
  </si>
  <si>
    <t>FX</t>
  </si>
  <si>
    <t>FXS2</t>
  </si>
  <si>
    <t>Supply (Excluding Transportation)</t>
  </si>
  <si>
    <t>FXS2.1</t>
  </si>
  <si>
    <t>Foundation Supply (Pile)</t>
  </si>
  <si>
    <t>N° Foundation</t>
  </si>
  <si>
    <t>FXS2.2</t>
  </si>
  <si>
    <t>FXS2.3</t>
  </si>
  <si>
    <t>Supply of Supporting Structures as per Standard distance from the Ground (50cm)</t>
  </si>
  <si>
    <t>FXS2.4</t>
  </si>
  <si>
    <t>FXS2.5</t>
  </si>
  <si>
    <t>Spare Material as per technical specification</t>
  </si>
  <si>
    <t>FXS2.6</t>
  </si>
  <si>
    <t>PV Modules FIXING SYSTEM (NUT&amp;BOLT) (This item supersedes item 1</t>
  </si>
  <si>
    <t>FXS2.7</t>
  </si>
  <si>
    <t>FXS2.8</t>
  </si>
  <si>
    <t>FXS2.9</t>
  </si>
  <si>
    <r>
      <rPr>
        <b/>
        <sz val="11"/>
        <rFont val="Arial"/>
        <family val="2"/>
      </rPr>
      <t>COMMISSIONING</t>
    </r>
    <r>
      <rPr>
        <sz val="11"/>
        <rFont val="Arial"/>
        <family val="2"/>
      </rPr>
      <t xml:space="preserve"> ACTIVITIES  (Fixing system)</t>
    </r>
  </si>
  <si>
    <t>Tracker Supply</t>
  </si>
  <si>
    <t>TKI2</t>
  </si>
  <si>
    <t>Electrical Installation of Engines, Electronic System and Cables</t>
  </si>
  <si>
    <t>Installation of the SCADA system (the communication cables from the Conversion Unit to the Control Units / Headtrackers and from the CU to the substation is not included)</t>
  </si>
  <si>
    <t>TKI3</t>
  </si>
  <si>
    <t>PV Modules String Cabling</t>
  </si>
  <si>
    <t>Trackers Supply, Commissioning and Supervision</t>
  </si>
  <si>
    <t>Reference</t>
  </si>
  <si>
    <t>TKS</t>
  </si>
  <si>
    <r>
      <t xml:space="preserve">CONFIGURATION </t>
    </r>
    <r>
      <rPr>
        <b/>
        <i/>
        <sz val="10"/>
        <color rgb="FFFF0000"/>
        <rFont val="Arial Narrow"/>
        <family val="2"/>
      </rPr>
      <t>insert the configuration proposed (1x or 2x or 3x) and indicate if Portrait (P) or Landscape (L) (e.g. 1x30P, 2x15L, etc)</t>
    </r>
  </si>
  <si>
    <t>TKS1</t>
  </si>
  <si>
    <t>General</t>
  </si>
  <si>
    <t>Safety</t>
  </si>
  <si>
    <t>Standard Safety Costs for Commissioning Activities</t>
  </si>
  <si>
    <t>Site Management Cost for Commissioning Activities</t>
  </si>
  <si>
    <t>Insurance for Commissioning Activities</t>
  </si>
  <si>
    <t>Warranties for 10 Years</t>
  </si>
  <si>
    <t>Warranties for 25 Years (Mandatory in case of Wind Tunnel Dimensioning, with exception of the case in which the supplier provides a Report compliant with the Techinical Specification "GRE.EEC.S.25.XX.P.00000.00.047.xx" - paragraph 6 - This item is alternative to item above)</t>
  </si>
  <si>
    <t>TKS2</t>
  </si>
  <si>
    <t>Kg of Steel</t>
  </si>
  <si>
    <t>Supply of Supporting Structures including engines, electronic system and cables as per Standard distance from the Ground (50cm)</t>
  </si>
  <si>
    <t>Increment for Inclusion of Self Powered and backup Tracker Control system</t>
  </si>
  <si>
    <t>Supply of Meteo Station</t>
  </si>
  <si>
    <t>Supply and Installation of the SCADA System (the communication cables from the CU to the trackers and from the cu to the substation is not included)</t>
  </si>
  <si>
    <t>Back-Up Materials as per proposed List</t>
  </si>
  <si>
    <t>Clamps for Glass-Glass PV Modules</t>
  </si>
  <si>
    <t>TKS3</t>
  </si>
  <si>
    <t xml:space="preserve">TRANSPORT </t>
  </si>
  <si>
    <t>Transportation of all the Components and equipment on Site</t>
  </si>
  <si>
    <t>TKS4</t>
  </si>
  <si>
    <t>Other</t>
  </si>
  <si>
    <t>Training to EGP People</t>
  </si>
  <si>
    <t>Commissioning of all the System (SCADA Included)</t>
  </si>
  <si>
    <t>OTKS2</t>
  </si>
  <si>
    <t>Supply of Complete DC Harness Solution for Solar Cables that includes DC Switch Box, Branches, Trunkes, T-Junctions, Fuse Boxes, etc (sizing depending on electrical study)</t>
  </si>
  <si>
    <t>OTKS5</t>
  </si>
  <si>
    <t>Supervision in case of Installation done by Other Contractor</t>
  </si>
  <si>
    <t>Advisory Services during the Installation (Supervision)</t>
  </si>
  <si>
    <t>Training for the Installation Company</t>
  </si>
  <si>
    <t>STRING INVERTER SUPPLY</t>
  </si>
  <si>
    <t xml:space="preserve">GRE.OEM.A.GRE.OEM.A.85.XX.P.00000.00.012.01  </t>
  </si>
  <si>
    <t>BASE WARRANTY CONDITION INVERTER</t>
  </si>
  <si>
    <t>Transportation DDP and Unloading on site of the overall equipment</t>
  </si>
  <si>
    <r>
      <t xml:space="preserve">ENGINEERING </t>
    </r>
    <r>
      <rPr>
        <sz val="10"/>
        <color theme="1"/>
        <rFont val="Calibri"/>
        <family val="2"/>
        <scheme val="minor"/>
      </rPr>
      <t>(executive design)</t>
    </r>
  </si>
  <si>
    <t>STRING INVERTERS</t>
  </si>
  <si>
    <t>Controler box - Data loggers</t>
  </si>
  <si>
    <t>Comunic. System - PV Plant Controller</t>
  </si>
  <si>
    <t>Comunic. System - Control system commun Plant controller</t>
  </si>
  <si>
    <t>Structural Report for Wind, Snow and Eartquake  for the Genio Civile process.</t>
  </si>
  <si>
    <t>Commissioning and Start-UP</t>
  </si>
  <si>
    <t xml:space="preserve">Supply of spare parts SI as per Technical Specification </t>
  </si>
  <si>
    <t>PCU SUPPLY</t>
  </si>
  <si>
    <t xml:space="preserve">Transportation </t>
  </si>
  <si>
    <t>Unloading</t>
  </si>
  <si>
    <t>PCU</t>
  </si>
  <si>
    <t>INVERTER CABINET TYPE 1 (specify name and ac power)</t>
  </si>
  <si>
    <t xml:space="preserve">            LV AUXILIARY PANEL</t>
  </si>
  <si>
    <t xml:space="preserve">            MV PANEL (RMU)</t>
  </si>
  <si>
    <t xml:space="preserve">            INVERTERS</t>
  </si>
  <si>
    <t xml:space="preserve">            Inverter type 1 (specify name and ac power)</t>
  </si>
  <si>
    <t xml:space="preserve">            Inverter type 2 (specify name and ac power)</t>
  </si>
  <si>
    <t xml:space="preserve">            Inverter type 3 (specify name and ac power)</t>
  </si>
  <si>
    <t xml:space="preserve">            LV/MV Transformer </t>
  </si>
  <si>
    <t xml:space="preserve">            Metal Cabinet</t>
  </si>
  <si>
    <t>Oil Retention Tank</t>
  </si>
  <si>
    <t xml:space="preserve">            UPS</t>
  </si>
  <si>
    <t xml:space="preserve">            LV/LV Auxiliary Transformer (specify ac power)</t>
  </si>
  <si>
    <t xml:space="preserve">           Others (other components not reported above)</t>
  </si>
  <si>
    <t>Optional in case of supply not by BOP</t>
  </si>
  <si>
    <t>INVERTER CABINET TYPE 2 (specify name and ac power)</t>
  </si>
  <si>
    <t xml:space="preserve">            MV PANEL</t>
  </si>
  <si>
    <t>n. XX 20 ft from XXX + n. XX 40 ft from XXX</t>
  </si>
  <si>
    <t xml:space="preserve"> Q-Night function</t>
  </si>
  <si>
    <t xml:space="preserve">Q-Night For Inverter Type 1 </t>
  </si>
  <si>
    <t>Q-Night For Inverter Type 2</t>
  </si>
  <si>
    <t>Power Plant Controller</t>
  </si>
  <si>
    <t>Complete monitoring and control system</t>
  </si>
  <si>
    <t>LV/MV Transformer with Biodegradable Oil</t>
  </si>
  <si>
    <r>
      <t xml:space="preserve">ASSEMBLING </t>
    </r>
    <r>
      <rPr>
        <sz val="10"/>
        <rFont val="Calibri"/>
        <family val="2"/>
        <scheme val="minor"/>
      </rPr>
      <t xml:space="preserve">and test, inspections of the overall equipments, </t>
    </r>
  </si>
  <si>
    <t>Cold Commissioning, Hot Commissioning and Start-Up</t>
  </si>
  <si>
    <t>Price/Week</t>
  </si>
  <si>
    <t>12.1</t>
  </si>
  <si>
    <r>
      <t xml:space="preserve">Temporary operation on demand </t>
    </r>
    <r>
      <rPr>
        <sz val="10"/>
        <rFont val="Calibri"/>
        <family val="2"/>
        <scheme val="minor"/>
      </rPr>
      <t>(This item supersedes item 12.2)</t>
    </r>
  </si>
  <si>
    <t>12.2</t>
  </si>
  <si>
    <r>
      <t xml:space="preserve">Temporary operation on site for 3 months </t>
    </r>
    <r>
      <rPr>
        <sz val="10"/>
        <rFont val="Calibri"/>
        <family val="2"/>
        <scheme val="minor"/>
      </rPr>
      <t>(This item supersedes item 12.1)</t>
    </r>
  </si>
  <si>
    <t xml:space="preserve">Supply of spare parts PCU as per Technical Specification </t>
  </si>
  <si>
    <t>voci civili ed elettriche per FX da spostare dal foglio civile</t>
  </si>
  <si>
    <t>FX Installation</t>
  </si>
  <si>
    <t>UNLOADING AND STORAGE OF FIXED STRUTURES</t>
  </si>
  <si>
    <r>
      <t xml:space="preserve">MECHANICAL ASSEMBLY OF FIXED  STRUCTURES (PV PANELS INSTALLATION EXCLUDED)
</t>
    </r>
    <r>
      <rPr>
        <sz val="10"/>
        <rFont val="Arial"/>
        <family val="2"/>
      </rPr>
      <t>Including all materials (e.g. coupling nuts and bolts, anchor bolts with specially provided inserts, expansion bolts, welding materials, shims, etc.) and activities necessary to carry out the mechanical installation (e.g. drillings; renovation of hot-dip galvanizing according to the structure manufacturer, if removed/damaged during installation; any temporary structures or provisional works to ensure stability during assembly; etc.)</t>
    </r>
  </si>
  <si>
    <r>
      <t xml:space="preserve">PRE-DRILED AND RAMMING
</t>
    </r>
    <r>
      <rPr>
        <sz val="10"/>
        <rFont val="Arial"/>
        <family val="2"/>
      </rPr>
      <t>Including all machinery and ancillary activities necessary to carry out the work and testing, as prescribed</t>
    </r>
  </si>
  <si>
    <t>TRASFORMATION CABIN SUPPLY</t>
  </si>
  <si>
    <t>TRANSFORMER CENTER TYPE 1</t>
  </si>
  <si>
    <t>LV PARALLEL PANEL</t>
  </si>
  <si>
    <t>LV AUXILIARY PANEL</t>
  </si>
  <si>
    <t>MV SWITCHGEAR</t>
  </si>
  <si>
    <t>LV/MV Transformer</t>
  </si>
  <si>
    <t>Metal Cabinet</t>
  </si>
  <si>
    <t>UPS</t>
  </si>
  <si>
    <t>LV/LV Auxiliary Transformer (specify ac power)</t>
  </si>
  <si>
    <t>Others (other components not reported above)</t>
  </si>
  <si>
    <t>TRANSFORMER CENTER TYPE 2 - (IF NECESSARY)</t>
  </si>
  <si>
    <t xml:space="preserve">            UPS </t>
  </si>
  <si>
    <t>Supply of spare parts TC for SI as per Technical Specification</t>
  </si>
  <si>
    <t>Process</t>
  </si>
  <si>
    <t>30.01.00.00</t>
  </si>
  <si>
    <t>FIRE FIGHTING</t>
  </si>
  <si>
    <t>GRE.EEC.S.75.IT.E.00000.60.087</t>
  </si>
  <si>
    <t>30.01.02.00</t>
  </si>
  <si>
    <t>30.01.02.02</t>
  </si>
  <si>
    <t>Fire water tank</t>
  </si>
  <si>
    <t>30.01.02.02/10</t>
  </si>
  <si>
    <t>Bolted suction tank with internal liner - galvanized carbon steel - effective capacity 60 m3</t>
  </si>
  <si>
    <t>n.</t>
  </si>
  <si>
    <t>30.01.02.02/11</t>
  </si>
  <si>
    <t>Bolted suction tank with internal liner - galvanized carbon steel - effective capacity 60 m3 - FM Approved</t>
  </si>
  <si>
    <t>30.01.02.02/15</t>
  </si>
  <si>
    <t>Bolted suction tank with internal liner - galvanized carbon steel - effective capacity 150 m3</t>
  </si>
  <si>
    <t>30.01.02.02/16</t>
  </si>
  <si>
    <t>Bolted suction tank with internal liner - galvanized carbon steel - effective capacity 150 m3 - FM Approved</t>
  </si>
  <si>
    <t>30.01.02.02/20</t>
  </si>
  <si>
    <t>Bolted suction tank with internal liner - galvanized carbon steel - effective capacity 250 m3</t>
  </si>
  <si>
    <t>30.01.02.02/21</t>
  </si>
  <si>
    <t>Bolted suction tank with internal liner - galvanized carbon steel - effective capacity 250 m3 - FM Approved</t>
  </si>
  <si>
    <t>30.01.02.02/25</t>
  </si>
  <si>
    <t>Bolted suction tank with internal liner - galvanized carbon steel - effective capacity 350 m3</t>
  </si>
  <si>
    <t>v</t>
  </si>
  <si>
    <t>30.01.02.02/26</t>
  </si>
  <si>
    <t>Bolted suction tank with internal liner - galvanized carbon steel - effective capacity 350 m3 - FM Approved</t>
  </si>
  <si>
    <t>30.01.02.04</t>
  </si>
  <si>
    <t>Fire water pump skid</t>
  </si>
  <si>
    <t>30.01.02.04/05</t>
  </si>
  <si>
    <t>Pump skid with Diesel driven main pump 60 m3/h @ 90m and jockey pump, installed in a container enclosure - EN 12845</t>
  </si>
  <si>
    <t>30.01.02.04/06</t>
  </si>
  <si>
    <t>Pump skid with Diesel driven main pump 60 m3/h @ 90m and jockey pump, installed in a container enclosure - NFPA 20 not listed</t>
  </si>
  <si>
    <t>30.01.02.04/07</t>
  </si>
  <si>
    <t>Pump skid with Diesel driven main pump 60 m3/h @ 90m and jockey pump, installed in a container enclosure - NFPA 20,FM approved</t>
  </si>
  <si>
    <t>30.01.02.04/10</t>
  </si>
  <si>
    <t>Pump skid with 2 Diesel driven main pumps 60 m3/h @ 90m and 2 jockey pumps, installed in a container type enclosure - EN 12845</t>
  </si>
  <si>
    <t>30.01.02.04/11</t>
  </si>
  <si>
    <t>Pump skid with 2 Diesel driven main pumps 60 m3/h @ 90m and 2 jockey pumps, installed in a container type enclosure - NFPA 20 not listed</t>
  </si>
  <si>
    <t>30.01.02.04/12</t>
  </si>
  <si>
    <t>Pump skid with 2 Diesel driven main pumps 60 m3/h @ 90m and 2 jockey pumps, installed in a container type enclosure - NFPA 20, FM Approved</t>
  </si>
  <si>
    <t>30.01.02.04/30</t>
  </si>
  <si>
    <t>Pump skid with 2 Diesel driven main pumps 150 m3/h @ 90m and 2 jockey pumps, installed in a container type enclosure - EN12845</t>
  </si>
  <si>
    <t>30.01.02.04/31</t>
  </si>
  <si>
    <t>Pump skid with 2 Diesel driven main pumps 150 m3/h @ 90m and 2 jockey pumps, installed in a container type enclosure - NFPA 20 not listed</t>
  </si>
  <si>
    <t>30.01.02.04/32</t>
  </si>
  <si>
    <t>Pump skid with 2 Diesel driven main pumps 150 m3/h @ 90m and 2 jockey pumps, installed in a container type enclosure - NFPA 20, FM approved</t>
  </si>
  <si>
    <t>30.01.02.04/50</t>
  </si>
  <si>
    <t>Pump skid with 2 Diesel driven main pumps 250 m3/h @ 90m and 2 jockey pumps, installed in a container type enclosure - EN 12845</t>
  </si>
  <si>
    <t>30.01.02.04/51</t>
  </si>
  <si>
    <t>Pump skid with 2 Diesel driven main pumps 250 m3/h @ 90m and 2 jockey pumps, installed in a container type enclosure - NFPA 20 not listed</t>
  </si>
  <si>
    <t>30.01.02.04/52</t>
  </si>
  <si>
    <t>Pump skid with 2 Diesel driven main pumps 250 m3/h @ 90m and 2 jockey pumps, installed in a container type enclosure - NFPA 20, FM Approved</t>
  </si>
  <si>
    <t>30.01.02.04/70</t>
  </si>
  <si>
    <t>Pump skid with 2 Diesel driven main pumps 350 m3/h @ 90m and 2 jockey pumps, installed in a container type enclosure - EN 12845</t>
  </si>
  <si>
    <t>30.01.02.04/71</t>
  </si>
  <si>
    <t>Pump skid with 2 Diesel driven main pumps 350 m3/h @ 90m and 2 jockey pumps, installed in a container type enclosure - NFPA 20 not listed</t>
  </si>
  <si>
    <t>30.01.02.04/72</t>
  </si>
  <si>
    <t>Pump skid with 2 Diesel driven main pumps 350 m3/h @ 90m and 2 jockey pumps, installed in a container type enclosure - NFPA 20, FM Approved</t>
  </si>
  <si>
    <t>GRE.EEC.S.25.XX.A.00000.00.218.00_EN_Civil_Works</t>
  </si>
  <si>
    <t>30.01.04.00</t>
  </si>
  <si>
    <t>PIPING &amp; VALVES</t>
  </si>
  <si>
    <t>30.01.04.02</t>
  </si>
  <si>
    <t>HDPE pipes</t>
  </si>
  <si>
    <t>30.01.04.02/02</t>
  </si>
  <si>
    <t>HDPE PE100 pipe SDR 11 - outside diameter  110 mm / 4"</t>
  </si>
  <si>
    <t>30.01.04.02/04</t>
  </si>
  <si>
    <t>HDPE PE100 pipe SDR 11 - outside diameter  160 mm / 6"</t>
  </si>
  <si>
    <t>30.01.04.02/06</t>
  </si>
  <si>
    <t>HDPE PE100 pipe SDR 11 - outside diameter  200 mm / 8"</t>
  </si>
  <si>
    <t>30.01.04.02/08</t>
  </si>
  <si>
    <t>HDPE PE100 pipe SDR 11 - outside diameter  250 mm / 10"</t>
  </si>
  <si>
    <t>30.01.04.04</t>
  </si>
  <si>
    <t>Carbon steel pipes</t>
  </si>
  <si>
    <t>30.01.04.04/02</t>
  </si>
  <si>
    <t>Carbon steel pipe DN &lt;=2" - supply, prefabrication and erection</t>
  </si>
  <si>
    <t>30.01.04.04/04</t>
  </si>
  <si>
    <t>Carbon steel pipe DN &gt;2" to 4" - supply and prefabrication</t>
  </si>
  <si>
    <t>30.01.04.04/06</t>
  </si>
  <si>
    <t>Carbon steel pipe DN &gt;2" to 4" - erection</t>
  </si>
  <si>
    <t>30.01.04.04/08</t>
  </si>
  <si>
    <t>Carbon steel pipe DN &gt;4" to 10" - supply and prefabrication</t>
  </si>
  <si>
    <t>30.01.04.04/10</t>
  </si>
  <si>
    <t>Carbon steel pipe DN &gt;4" to 10" - erection</t>
  </si>
  <si>
    <t>30.01.04.06</t>
  </si>
  <si>
    <t>Galvanized carbon steel pipes</t>
  </si>
  <si>
    <t>30.01.04.06/02</t>
  </si>
  <si>
    <t>Galvanized carbon steel pipe DN &lt;=2" - supply, prefabrication and erection</t>
  </si>
  <si>
    <t>30.01.04.06/04</t>
  </si>
  <si>
    <t>Galvanized carbon steel pipe DN &gt;2" to 4" - supply and prefabrication</t>
  </si>
  <si>
    <t>30.01.04.06/06</t>
  </si>
  <si>
    <t>Galvanized carbon steel pipe DN &gt;2" to 4" - erection</t>
  </si>
  <si>
    <t>30.01.04.06/08</t>
  </si>
  <si>
    <t>Galvanized carbon steel pipe DN &gt;4" to 10" - supply and prefabrication</t>
  </si>
  <si>
    <t>30.01.04.06/10</t>
  </si>
  <si>
    <t>Galvanized carbon steel pipe DN &gt;4" to 10" - erection</t>
  </si>
  <si>
    <t>30.01.04.08</t>
  </si>
  <si>
    <t>Pipe supports</t>
  </si>
  <si>
    <t>30.01.04.08/02</t>
  </si>
  <si>
    <t>Galvanized carbos steel supports - prefabricated or "modular supports"</t>
  </si>
  <si>
    <t>30.01.04.10</t>
  </si>
  <si>
    <t>Piping painting</t>
  </si>
  <si>
    <t>30.01.04.10/02</t>
  </si>
  <si>
    <t>Priming and painting of carbon steel pipes</t>
  </si>
  <si>
    <t>30.01.04.10/04</t>
  </si>
  <si>
    <t>Priming and painting of galvanized carbon steel pipes</t>
  </si>
  <si>
    <t>30.01.04.12</t>
  </si>
  <si>
    <t>Piping thermal insulation</t>
  </si>
  <si>
    <t>30.01.04.12/02</t>
  </si>
  <si>
    <t>Thermal inslulation for piping - 50 mm rock wool / 0,8 mm aluminium sheet</t>
  </si>
  <si>
    <t>30.01.04.12/04</t>
  </si>
  <si>
    <t>Thermal inslulation for piping - 80 mm rock wool / 0,8 mm aluminium sheet</t>
  </si>
  <si>
    <t>30.01.04.12/06</t>
  </si>
  <si>
    <t>Thermal inslulation for piping - 100 mm rock wool / 0,8 mm aluminium sheet</t>
  </si>
  <si>
    <t>30.01.04.14</t>
  </si>
  <si>
    <t>Piping electric tracing</t>
  </si>
  <si>
    <t>30.01.04.14/02</t>
  </si>
  <si>
    <t>Electric tracing for metallic pipes - up to DN 25</t>
  </si>
  <si>
    <t>30.01.04.14/04</t>
  </si>
  <si>
    <t>Electric tracing for metallic pipes - DN &gt; 25 and &lt;= 50</t>
  </si>
  <si>
    <t>30.01.04.14/06</t>
  </si>
  <si>
    <t>Electric tracing for metallic pipes - DN &gt; 50 and &lt;= 100</t>
  </si>
  <si>
    <t>30.01.04.14/08</t>
  </si>
  <si>
    <t>Electric tracing for metallic pipes - over DN 100</t>
  </si>
  <si>
    <t>30.01.04.20</t>
  </si>
  <si>
    <t>Valves for fire yard main UNI 10779</t>
  </si>
  <si>
    <t>30.01.04.20/02</t>
  </si>
  <si>
    <t>Gate valve DN80 as per UNI 11443 - NRS</t>
  </si>
  <si>
    <t>30.01.04.20/04</t>
  </si>
  <si>
    <t>Gate valve DN100 as per UNI 11443 - NRS</t>
  </si>
  <si>
    <t>30.01.04.20/06</t>
  </si>
  <si>
    <t>Gate valve DN150 as per UNI 11443 - NRS</t>
  </si>
  <si>
    <t>30.01.04.20/08</t>
  </si>
  <si>
    <t>Gate valve DN200 as per UNI 11443 - NRS</t>
  </si>
  <si>
    <t>30.01.04.20/10</t>
  </si>
  <si>
    <t xml:space="preserve">Gate valve DN250 as per UNI 11443 - NRS </t>
  </si>
  <si>
    <t>30.01.04.22</t>
  </si>
  <si>
    <t>Valves - NFPA design based - OS6Y</t>
  </si>
  <si>
    <t>30.01.04.22/02</t>
  </si>
  <si>
    <t>Gate valve 3" UL/FM - OS&amp;Y</t>
  </si>
  <si>
    <t>30.01.04.22/04</t>
  </si>
  <si>
    <t>Gate valve 4" UL/FM - OS&amp;Y</t>
  </si>
  <si>
    <t>30.01.04.22/06</t>
  </si>
  <si>
    <t>Gate valve 6" UL/FM - OS&amp;Y</t>
  </si>
  <si>
    <t>30.01.04.22/08</t>
  </si>
  <si>
    <t>Gate valve 8" UL/FM - OS&amp;Y</t>
  </si>
  <si>
    <t>30.01.04.24</t>
  </si>
  <si>
    <t>Valves - NFPA design based - NRS with post indicator</t>
  </si>
  <si>
    <t>30.01.04.24/02</t>
  </si>
  <si>
    <t>Gate valve 4" UL/FM, NRS -  with post indicator</t>
  </si>
  <si>
    <t>30.01.04.24/04</t>
  </si>
  <si>
    <t>Gate valve 6" UL/FM, NRS -  with post indicator</t>
  </si>
  <si>
    <t>30.01.04.24/06</t>
  </si>
  <si>
    <t>Gate valve 8" UL/FM, NRS -  with post indicator</t>
  </si>
  <si>
    <t>30.01.06.00</t>
  </si>
  <si>
    <t>30.01.06.02</t>
  </si>
  <si>
    <t>Aboveground hydrants</t>
  </si>
  <si>
    <t>30.01.06.02/02</t>
  </si>
  <si>
    <t>Dry barrel type fire hydrant -  2 hose outlets - EN based design</t>
  </si>
  <si>
    <t>30.01.06.02/03</t>
  </si>
  <si>
    <t>Dry barrel type fire hydrant -  2 hose outlets - NFPA based design</t>
  </si>
  <si>
    <t>30.01.06.02/04</t>
  </si>
  <si>
    <t>Dry barrel type fire hydrant -  2 hose outlets and one pumper outlet - EN based design</t>
  </si>
  <si>
    <t>30.01.06.02/05</t>
  </si>
  <si>
    <t>Dry barrel type fire hydrant -  2 hose outlets and one pumper outlet - NFPA based design</t>
  </si>
  <si>
    <t>30.01.06.04</t>
  </si>
  <si>
    <t>Underground hydrants</t>
  </si>
  <si>
    <t>30.01.06.04/02</t>
  </si>
  <si>
    <t>Buried type fire hydrant - 1 house oulet w/ manhole and duct foot bend</t>
  </si>
  <si>
    <t>30.01.06.06</t>
  </si>
  <si>
    <t>Cabinets for hydrant equioment</t>
  </si>
  <si>
    <t>30.01.06.06/02</t>
  </si>
  <si>
    <t>Cabinet for barrel hydrant equipment</t>
  </si>
  <si>
    <t>30.01.06.06/04</t>
  </si>
  <si>
    <t>Cabinet for underground hydrant equipment</t>
  </si>
  <si>
    <t>30.01.06.08</t>
  </si>
  <si>
    <t>Fire department connections</t>
  </si>
  <si>
    <t>30.01.06.08/02</t>
  </si>
  <si>
    <t>Fire department connection - 1 DN 70 (2 1/2)</t>
  </si>
  <si>
    <t>30.01.06.08/04</t>
  </si>
  <si>
    <t>Fire department connection - 2 DN 70 (2 1/2)</t>
  </si>
  <si>
    <t>30.01.08.10</t>
  </si>
  <si>
    <t>Dry-pipe connections</t>
  </si>
  <si>
    <t>30.01.08.10/02</t>
  </si>
  <si>
    <t>DN 70 (2 1/2) coupling equipped with cap (hose connection dry pipe side)</t>
  </si>
  <si>
    <t>30.01.08.00</t>
  </si>
  <si>
    <t>COMPONENTS FOR WATER SPRAY SYSTEMS</t>
  </si>
  <si>
    <t>30.01.08.02</t>
  </si>
  <si>
    <t>Deluge valves</t>
  </si>
  <si>
    <t>30.01.08.02/02</t>
  </si>
  <si>
    <t>Deluge valve 3" equipped with electric trim and alarm gong</t>
  </si>
  <si>
    <t>Deluge valve 4" equipped with electric trim and alarm gong</t>
  </si>
  <si>
    <t>Deluge valve 6" equipped with electric trim and alarm gong</t>
  </si>
  <si>
    <t>30.01.08.04</t>
  </si>
  <si>
    <t>Control station cabinets</t>
  </si>
  <si>
    <t>30.01.08.04/02</t>
  </si>
  <si>
    <t>Metal insulated cabinet for one deluge valve, with anti freeze protecion</t>
  </si>
  <si>
    <t>30.01.08.04/04</t>
  </si>
  <si>
    <t>etal insulated cabinet for two deluge valves, with anti freeze protecion</t>
  </si>
  <si>
    <t>30.01.08.06</t>
  </si>
  <si>
    <t>Strainers</t>
  </si>
  <si>
    <t>30.01.08.06/02</t>
  </si>
  <si>
    <t>Y tipe strainer - body ductile iron, staniless steel mesh - PN16 - 3"</t>
  </si>
  <si>
    <t>30.01.08.06/04</t>
  </si>
  <si>
    <t>Y tipe strainer - body ductile iron, staniless steel mesh - PN16 - 4"</t>
  </si>
  <si>
    <t>30.01.08.06/06</t>
  </si>
  <si>
    <t>Y tipe straier - body ductile iron, staniless steel mesh - PN16 - 6"</t>
  </si>
  <si>
    <t>30.01.08.08</t>
  </si>
  <si>
    <t>Nozzles</t>
  </si>
  <si>
    <t>30.01.08.08/02</t>
  </si>
  <si>
    <t>Open nozzle with protection cap</t>
  </si>
  <si>
    <t>30.01.10.00</t>
  </si>
  <si>
    <t>COMPONENTS FOR FOAM SYSTEMS</t>
  </si>
  <si>
    <t>30.01.10.02</t>
  </si>
  <si>
    <t>Foam generating mobile units</t>
  </si>
  <si>
    <t>30.01.10.02/02</t>
  </si>
  <si>
    <t>Foam cart</t>
  </si>
  <si>
    <t>30.01.12.00</t>
  </si>
  <si>
    <t>FIRE EXTINGHUISHERS</t>
  </si>
  <si>
    <t>30.01.12.02</t>
  </si>
  <si>
    <t>Portable - powder</t>
  </si>
  <si>
    <t>30.01.12.02/04</t>
  </si>
  <si>
    <t>Portable fire extinghuisher 6 kg</t>
  </si>
  <si>
    <t>30.01.12.04</t>
  </si>
  <si>
    <t>Portable - CO2</t>
  </si>
  <si>
    <t>30.01.12.04/04</t>
  </si>
  <si>
    <t>Portable fire extinghuisher 5 kg</t>
  </si>
  <si>
    <t>30.01.12.06</t>
  </si>
  <si>
    <t>Wheeled - powder</t>
  </si>
  <si>
    <t>30.01.12.06/04</t>
  </si>
  <si>
    <t>Wheeld fire extinghuisher 30 kg</t>
  </si>
  <si>
    <t>30.01.12.08</t>
  </si>
  <si>
    <t>Wheeled - CO2</t>
  </si>
  <si>
    <t>30.01.12.08/04</t>
  </si>
  <si>
    <t>Wheeld fire extinghuisher 50 kg</t>
  </si>
  <si>
    <t>30.01.20.00</t>
  </si>
  <si>
    <t>COMPONENTS FOR FIRE DETECTION SYSTEMS</t>
  </si>
  <si>
    <t>30.01.20.02</t>
  </si>
  <si>
    <t>Fire alarm panels and their accessories</t>
  </si>
  <si>
    <t>30.01.20.02/02</t>
  </si>
  <si>
    <t>Addressable type Fire Alarm Control Panel, 2 detection loops</t>
  </si>
  <si>
    <t>30.01.20.02/04</t>
  </si>
  <si>
    <t>Addressable type Fire Alarm Control Panel, 4 detection loops</t>
  </si>
  <si>
    <t>30.01.20.02/06</t>
  </si>
  <si>
    <t>Addressable type Fire Alarm Control Panel, 6 detection loops</t>
  </si>
  <si>
    <t>30.01.20.02/08</t>
  </si>
  <si>
    <t>Addressable type Fire Alarm Control Panel, 8 detection loops</t>
  </si>
  <si>
    <t>30.01.20.02/20</t>
  </si>
  <si>
    <t>Alarm transmisson device on mobile / land phone network</t>
  </si>
  <si>
    <t>30.01.20.02/22</t>
  </si>
  <si>
    <t>Fiber optic converter device (optical fiber / copper)</t>
  </si>
  <si>
    <t>30.01.20.04</t>
  </si>
  <si>
    <t>Point type smoke detectors</t>
  </si>
  <si>
    <t>30.01.20.04/02</t>
  </si>
  <si>
    <t>Addressable point type smoke detectors with base</t>
  </si>
  <si>
    <t>30.01.20.06</t>
  </si>
  <si>
    <t>Point type heat detectors (electro mechanical type)</t>
  </si>
  <si>
    <t>30.01.20.06/02</t>
  </si>
  <si>
    <t>Analog point type heat detectors - electro mechanical type</t>
  </si>
  <si>
    <t>30.01.20.08</t>
  </si>
  <si>
    <t>Point type heat detectors</t>
  </si>
  <si>
    <t>30.01.20.08/02</t>
  </si>
  <si>
    <t>Adressable point type heat detector</t>
  </si>
  <si>
    <t>30.01.20.10</t>
  </si>
  <si>
    <t>Multi sensor fire detectors</t>
  </si>
  <si>
    <t>30.01.20.10/02</t>
  </si>
  <si>
    <t>Addressable point type combined heat and smoke detectors</t>
  </si>
  <si>
    <t>30.01.20.12</t>
  </si>
  <si>
    <t>Repeaters</t>
  </si>
  <si>
    <t>30.01.20.12/02</t>
  </si>
  <si>
    <t>Signal status repeater for detectors normally not accessible (false floor / cieling, etc)</t>
  </si>
  <si>
    <t>30.01.20.20</t>
  </si>
  <si>
    <t>Manual call points</t>
  </si>
  <si>
    <t>30.01.20.20/02</t>
  </si>
  <si>
    <t>Addressable manual call point - indoor installation</t>
  </si>
  <si>
    <t>30.01.20.20/04</t>
  </si>
  <si>
    <t>Addressable type manual call point, outdoor installation</t>
  </si>
  <si>
    <t>30.01.20.20/06</t>
  </si>
  <si>
    <t>Support pole for manual call point - outdoor installation</t>
  </si>
  <si>
    <t>30.01.20.22</t>
  </si>
  <si>
    <t>Fire alarm devices</t>
  </si>
  <si>
    <t>30.01.20.22/02</t>
  </si>
  <si>
    <t>High power acoustic horn and strobe light (combined or not device) for outdoor use, 120 dB sound pressure level @ 1m</t>
  </si>
  <si>
    <t>30.01.20.22/04</t>
  </si>
  <si>
    <t>Acoustic horn and strobe light - combined or not  -  for internal use</t>
  </si>
  <si>
    <t>30.01.20.24</t>
  </si>
  <si>
    <t>I(0 modules</t>
  </si>
  <si>
    <t>30.01.20.24/02</t>
  </si>
  <si>
    <t>I/O module to connect analog input devices to addressable systems - 2 I/O</t>
  </si>
  <si>
    <t>30.01.20.24/04</t>
  </si>
  <si>
    <t>I/O module to connect analog input devices to addressable systems - 4 I/O</t>
  </si>
  <si>
    <t>30.01.20.24/06</t>
  </si>
  <si>
    <t>I/O module to connect analog input devices to addressable systems - 4 to 6 I/O</t>
  </si>
  <si>
    <t>30.01.20.24/08</t>
  </si>
  <si>
    <t>I/O module to connect analog input devices to addressable systems - 6  to 10 I/O</t>
  </si>
  <si>
    <t>30.01.22.00</t>
  </si>
  <si>
    <t>CABLES FOR FIRE DETECTION SYSTEMS</t>
  </si>
  <si>
    <t>30.01.22.02</t>
  </si>
  <si>
    <t>Fiber optic cables</t>
  </si>
  <si>
    <t>30.01.22.02/02</t>
  </si>
  <si>
    <t>Fiber optic cable MM OM4 50/125 mm, 4 fibers - for interconnection among FACPs</t>
  </si>
  <si>
    <t>30.01.22.02/04</t>
  </si>
  <si>
    <t>Fiber optic cable SM OS2 9/125 mm, 4 fibers - for interconnection among FACPs</t>
  </si>
  <si>
    <t>30.01.22.04</t>
  </si>
  <si>
    <t>Cables for fire detection systems</t>
  </si>
  <si>
    <t>30.01.22.04/02</t>
  </si>
  <si>
    <t>2 x 1 mm2 twisted pair shielded - according to CEI 20-105 and UNI 9795</t>
  </si>
  <si>
    <t>30.01.22.04/04</t>
  </si>
  <si>
    <t>4 x 1 mm2 twisted pair shielded - according to CEI 20-105 and UNI 9795</t>
  </si>
  <si>
    <t>30.01.22.04/06</t>
  </si>
  <si>
    <t>2 x 1 mm2 twisted pair shielded - local standard</t>
  </si>
  <si>
    <t>30.01.22.04/08</t>
  </si>
  <si>
    <t>4 x 1 mm2 twisted pair shielded - local standard</t>
  </si>
  <si>
    <t>30.01.24.06</t>
  </si>
  <si>
    <t>Conduit</t>
  </si>
  <si>
    <t>30.01.24.06/02</t>
  </si>
  <si>
    <t>Metal conduit DN25</t>
  </si>
  <si>
    <t>30.02.00.00</t>
  </si>
  <si>
    <t>30.02.01.00</t>
  </si>
  <si>
    <t>RAIN WATER PACKAGE</t>
  </si>
  <si>
    <t>30.02.01.01</t>
  </si>
  <si>
    <t>Discontinous first rain water management package</t>
  </si>
  <si>
    <t>30.02.01.01/02</t>
  </si>
  <si>
    <r>
      <t xml:space="preserve">Discontinous first rain water management package for draining surface (s) </t>
    </r>
    <r>
      <rPr>
        <sz val="11"/>
        <color rgb="FF000000"/>
        <rFont val="Aptos Narrow"/>
        <family val="2"/>
      </rPr>
      <t>≤</t>
    </r>
    <r>
      <rPr>
        <sz val="11"/>
        <color rgb="FF000000"/>
        <rFont val="Arial"/>
        <family val="2"/>
      </rPr>
      <t>500 m</t>
    </r>
    <r>
      <rPr>
        <vertAlign val="superscript"/>
        <sz val="11"/>
        <color rgb="FF000000"/>
        <rFont val="Arial"/>
        <family val="2"/>
      </rPr>
      <t>2</t>
    </r>
  </si>
  <si>
    <t>30.02.01.01/04</t>
  </si>
  <si>
    <r>
      <t>Discontinous first rain water management package for draining surface 500&lt;(s)</t>
    </r>
    <r>
      <rPr>
        <sz val="11"/>
        <color rgb="FF000000"/>
        <rFont val="Aptos Narrow"/>
        <family val="2"/>
      </rPr>
      <t>≤</t>
    </r>
    <r>
      <rPr>
        <sz val="11"/>
        <color rgb="FF000000"/>
        <rFont val="Arial"/>
        <family val="2"/>
      </rPr>
      <t>1000 m</t>
    </r>
    <r>
      <rPr>
        <vertAlign val="superscript"/>
        <sz val="11"/>
        <color rgb="FF000000"/>
        <rFont val="Arial"/>
        <family val="2"/>
      </rPr>
      <t>2</t>
    </r>
  </si>
  <si>
    <t>30.02.01.01/06</t>
  </si>
  <si>
    <r>
      <t>Discontinous first rain water management package for draining surface 1000&lt;(s)</t>
    </r>
    <r>
      <rPr>
        <sz val="11"/>
        <color rgb="FF000000"/>
        <rFont val="Aptos Narrow"/>
        <family val="2"/>
      </rPr>
      <t>≤</t>
    </r>
    <r>
      <rPr>
        <sz val="11"/>
        <color rgb="FF000000"/>
        <rFont val="Arial"/>
        <family val="2"/>
      </rPr>
      <t>1500 m</t>
    </r>
    <r>
      <rPr>
        <vertAlign val="superscript"/>
        <sz val="11"/>
        <color rgb="FF000000"/>
        <rFont val="Arial"/>
        <family val="2"/>
      </rPr>
      <t>2</t>
    </r>
  </si>
  <si>
    <t>30.02.01.01/08</t>
  </si>
  <si>
    <r>
      <t>Discontinous first rain water management package for draining surface 1500&lt;(s)</t>
    </r>
    <r>
      <rPr>
        <sz val="11"/>
        <color rgb="FF000000"/>
        <rFont val="Aptos Narrow"/>
        <family val="2"/>
      </rPr>
      <t>≤</t>
    </r>
    <r>
      <rPr>
        <sz val="11"/>
        <color rgb="FF000000"/>
        <rFont val="Arial"/>
        <family val="2"/>
      </rPr>
      <t>2000 m</t>
    </r>
    <r>
      <rPr>
        <vertAlign val="superscript"/>
        <sz val="11"/>
        <color rgb="FF000000"/>
        <rFont val="Arial"/>
        <family val="2"/>
      </rPr>
      <t>2</t>
    </r>
  </si>
  <si>
    <t>30.02.01.01/10</t>
  </si>
  <si>
    <r>
      <t>Discontinous first rain water management package for draining surface 2000&lt;(s)</t>
    </r>
    <r>
      <rPr>
        <sz val="11"/>
        <color rgb="FF000000"/>
        <rFont val="Aptos Narrow"/>
        <family val="2"/>
      </rPr>
      <t>≤</t>
    </r>
    <r>
      <rPr>
        <sz val="11"/>
        <color rgb="FF000000"/>
        <rFont val="Arial"/>
        <family val="2"/>
      </rPr>
      <t>2500 m</t>
    </r>
    <r>
      <rPr>
        <vertAlign val="superscript"/>
        <sz val="11"/>
        <color rgb="FF000000"/>
        <rFont val="Arial"/>
        <family val="2"/>
      </rPr>
      <t>2</t>
    </r>
  </si>
  <si>
    <t>30.02.01.01/12</t>
  </si>
  <si>
    <r>
      <t>Discontinous first rain water management package for draining surface 2500&lt;(s)</t>
    </r>
    <r>
      <rPr>
        <sz val="11"/>
        <color rgb="FF000000"/>
        <rFont val="Aptos Narrow"/>
        <family val="2"/>
      </rPr>
      <t>≤</t>
    </r>
    <r>
      <rPr>
        <sz val="11"/>
        <color rgb="FF000000"/>
        <rFont val="Arial"/>
        <family val="2"/>
      </rPr>
      <t>3000 m</t>
    </r>
    <r>
      <rPr>
        <vertAlign val="superscript"/>
        <sz val="11"/>
        <color rgb="FF000000"/>
        <rFont val="Arial"/>
        <family val="2"/>
      </rPr>
      <t>2</t>
    </r>
  </si>
  <si>
    <t>30.02.01.01/14</t>
  </si>
  <si>
    <r>
      <t>Discontinous first rain water management package for draining surface 3000&lt;(s)</t>
    </r>
    <r>
      <rPr>
        <sz val="11"/>
        <color rgb="FF000000"/>
        <rFont val="Aptos Narrow"/>
        <family val="2"/>
      </rPr>
      <t>≤</t>
    </r>
    <r>
      <rPr>
        <sz val="11"/>
        <color rgb="FF000000"/>
        <rFont val="Arial"/>
        <family val="2"/>
      </rPr>
      <t>3500 m</t>
    </r>
    <r>
      <rPr>
        <vertAlign val="superscript"/>
        <sz val="11"/>
        <color rgb="FF000000"/>
        <rFont val="Arial"/>
        <family val="2"/>
      </rPr>
      <t>2</t>
    </r>
  </si>
  <si>
    <t>30.02.01.01/16</t>
  </si>
  <si>
    <r>
      <t>Discontinous first rain water management package for draining surface 3500&lt;(s)</t>
    </r>
    <r>
      <rPr>
        <sz val="11"/>
        <color rgb="FF000000"/>
        <rFont val="Aptos Narrow"/>
        <family val="2"/>
      </rPr>
      <t>≤</t>
    </r>
    <r>
      <rPr>
        <sz val="11"/>
        <color rgb="FF000000"/>
        <rFont val="Arial"/>
        <family val="2"/>
      </rPr>
      <t>4000 m</t>
    </r>
    <r>
      <rPr>
        <vertAlign val="superscript"/>
        <sz val="11"/>
        <color rgb="FF000000"/>
        <rFont val="Arial"/>
        <family val="2"/>
      </rPr>
      <t>2</t>
    </r>
  </si>
  <si>
    <t>30.02.01.01/18</t>
  </si>
  <si>
    <r>
      <t>Discontinous first rain water management package for draining surface 4000&lt;(s)</t>
    </r>
    <r>
      <rPr>
        <sz val="11"/>
        <color rgb="FF000000"/>
        <rFont val="Aptos Narrow"/>
        <family val="2"/>
      </rPr>
      <t>≤</t>
    </r>
    <r>
      <rPr>
        <sz val="11"/>
        <color rgb="FF000000"/>
        <rFont val="Arial"/>
        <family val="2"/>
      </rPr>
      <t>4500 m</t>
    </r>
    <r>
      <rPr>
        <vertAlign val="superscript"/>
        <sz val="11"/>
        <color rgb="FF000000"/>
        <rFont val="Arial"/>
        <family val="2"/>
      </rPr>
      <t>2</t>
    </r>
  </si>
  <si>
    <t>30.02.01.01/20</t>
  </si>
  <si>
    <r>
      <t>Discontinous first rain water management package for draining surface 4500&lt;(s)</t>
    </r>
    <r>
      <rPr>
        <sz val="11"/>
        <color rgb="FF000000"/>
        <rFont val="Aptos Narrow"/>
        <family val="2"/>
      </rPr>
      <t>≤</t>
    </r>
    <r>
      <rPr>
        <sz val="11"/>
        <color rgb="FF000000"/>
        <rFont val="Arial"/>
        <family val="2"/>
      </rPr>
      <t>5000 m</t>
    </r>
    <r>
      <rPr>
        <vertAlign val="superscript"/>
        <sz val="11"/>
        <color rgb="FF000000"/>
        <rFont val="Arial"/>
        <family val="2"/>
      </rPr>
      <t>2</t>
    </r>
  </si>
  <si>
    <t>30.02.01.01/22</t>
  </si>
  <si>
    <r>
      <t>Discontinous first rain water management package for draining surface 5000&lt;(s)</t>
    </r>
    <r>
      <rPr>
        <sz val="11"/>
        <color rgb="FF000000"/>
        <rFont val="Aptos Narrow"/>
        <family val="2"/>
      </rPr>
      <t>≤</t>
    </r>
    <r>
      <rPr>
        <sz val="11"/>
        <color rgb="FF000000"/>
        <rFont val="Arial"/>
        <family val="2"/>
      </rPr>
      <t>5500 m</t>
    </r>
    <r>
      <rPr>
        <vertAlign val="superscript"/>
        <sz val="11"/>
        <color rgb="FF000000"/>
        <rFont val="Arial"/>
        <family val="2"/>
      </rPr>
      <t>2</t>
    </r>
  </si>
  <si>
    <t>30.02.01.01/24</t>
  </si>
  <si>
    <r>
      <t>Discontinous first rain water management package for draining surface 5500&lt;(s)</t>
    </r>
    <r>
      <rPr>
        <sz val="11"/>
        <color rgb="FF000000"/>
        <rFont val="Aptos Narrow"/>
        <family val="2"/>
      </rPr>
      <t>≤</t>
    </r>
    <r>
      <rPr>
        <sz val="11"/>
        <color rgb="FF000000"/>
        <rFont val="Arial"/>
        <family val="2"/>
      </rPr>
      <t>6000 m</t>
    </r>
    <r>
      <rPr>
        <vertAlign val="superscript"/>
        <sz val="11"/>
        <color rgb="FF000000"/>
        <rFont val="Arial"/>
        <family val="2"/>
      </rPr>
      <t>2</t>
    </r>
  </si>
  <si>
    <t>30.02.01.01/26</t>
  </si>
  <si>
    <r>
      <t>Discontinous first rain water management package for draining surface 6000&lt;(s)</t>
    </r>
    <r>
      <rPr>
        <sz val="11"/>
        <color rgb="FF000000"/>
        <rFont val="Aptos Narrow"/>
        <family val="2"/>
      </rPr>
      <t>≤</t>
    </r>
    <r>
      <rPr>
        <sz val="11"/>
        <color rgb="FF000000"/>
        <rFont val="Arial"/>
        <family val="2"/>
      </rPr>
      <t>6500 m</t>
    </r>
    <r>
      <rPr>
        <vertAlign val="superscript"/>
        <sz val="11"/>
        <color rgb="FF000000"/>
        <rFont val="Arial"/>
        <family val="2"/>
      </rPr>
      <t>2</t>
    </r>
  </si>
  <si>
    <t>30.02.01.01/28</t>
  </si>
  <si>
    <r>
      <t>Discontinous first rain water management package for draining surface 6500&lt;(s)</t>
    </r>
    <r>
      <rPr>
        <sz val="11"/>
        <color rgb="FF000000"/>
        <rFont val="Aptos Narrow"/>
        <family val="2"/>
      </rPr>
      <t>≤</t>
    </r>
    <r>
      <rPr>
        <sz val="11"/>
        <color rgb="FF000000"/>
        <rFont val="Arial"/>
        <family val="2"/>
      </rPr>
      <t>7000 m</t>
    </r>
    <r>
      <rPr>
        <vertAlign val="superscript"/>
        <sz val="11"/>
        <color rgb="FF000000"/>
        <rFont val="Arial"/>
        <family val="2"/>
      </rPr>
      <t>2</t>
    </r>
  </si>
  <si>
    <t>30.02.01.01/30</t>
  </si>
  <si>
    <r>
      <t>Discontinous first rain water management package for draining surface 7000&lt;(s)</t>
    </r>
    <r>
      <rPr>
        <sz val="11"/>
        <color rgb="FF000000"/>
        <rFont val="Aptos Narrow"/>
        <family val="2"/>
      </rPr>
      <t>≤</t>
    </r>
    <r>
      <rPr>
        <sz val="11"/>
        <color rgb="FF000000"/>
        <rFont val="Arial"/>
        <family val="2"/>
      </rPr>
      <t>7500 m</t>
    </r>
    <r>
      <rPr>
        <vertAlign val="superscript"/>
        <sz val="11"/>
        <color rgb="FF000000"/>
        <rFont val="Arial"/>
        <family val="2"/>
      </rPr>
      <t>2</t>
    </r>
  </si>
  <si>
    <t>30.02.01.01/32</t>
  </si>
  <si>
    <r>
      <t>Discontinous first rain water management package for draining surface 7500&lt;(s)</t>
    </r>
    <r>
      <rPr>
        <sz val="11"/>
        <color rgb="FF000000"/>
        <rFont val="Aptos Narrow"/>
        <family val="2"/>
      </rPr>
      <t>≤</t>
    </r>
    <r>
      <rPr>
        <sz val="11"/>
        <color rgb="FF000000"/>
        <rFont val="Arial"/>
        <family val="2"/>
      </rPr>
      <t>8000 m</t>
    </r>
    <r>
      <rPr>
        <vertAlign val="superscript"/>
        <sz val="11"/>
        <color rgb="FF000000"/>
        <rFont val="Arial"/>
        <family val="2"/>
      </rPr>
      <t>2</t>
    </r>
  </si>
  <si>
    <t>30.02.01.01/34</t>
  </si>
  <si>
    <r>
      <t>Discontinous first rain water management package for draining surface 8000&lt;(s)</t>
    </r>
    <r>
      <rPr>
        <sz val="11"/>
        <color rgb="FF000000"/>
        <rFont val="Aptos Narrow"/>
        <family val="2"/>
      </rPr>
      <t>≤8</t>
    </r>
    <r>
      <rPr>
        <sz val="11"/>
        <color rgb="FF000000"/>
        <rFont val="Arial"/>
        <family val="2"/>
      </rPr>
      <t>500 m</t>
    </r>
    <r>
      <rPr>
        <vertAlign val="superscript"/>
        <sz val="11"/>
        <color rgb="FF000000"/>
        <rFont val="Arial"/>
        <family val="2"/>
      </rPr>
      <t>2</t>
    </r>
  </si>
  <si>
    <t>30.02.01.01/36</t>
  </si>
  <si>
    <r>
      <t>Discontinous first rain water management package for draining surface 8500&lt;(s)</t>
    </r>
    <r>
      <rPr>
        <sz val="11"/>
        <color rgb="FF000000"/>
        <rFont val="Aptos Narrow"/>
        <family val="2"/>
      </rPr>
      <t>≤</t>
    </r>
    <r>
      <rPr>
        <sz val="11"/>
        <color rgb="FF000000"/>
        <rFont val="Arial"/>
        <family val="2"/>
      </rPr>
      <t>9000 m</t>
    </r>
    <r>
      <rPr>
        <vertAlign val="superscript"/>
        <sz val="11"/>
        <color rgb="FF000000"/>
        <rFont val="Arial"/>
        <family val="2"/>
      </rPr>
      <t>2</t>
    </r>
  </si>
  <si>
    <t>30.02.01.01/38</t>
  </si>
  <si>
    <r>
      <t>Discontinous first rain water management package for draining surface 9000&lt;(s)</t>
    </r>
    <r>
      <rPr>
        <sz val="11"/>
        <color rgb="FF000000"/>
        <rFont val="Aptos Narrow"/>
        <family val="2"/>
      </rPr>
      <t>≤</t>
    </r>
    <r>
      <rPr>
        <sz val="11"/>
        <color rgb="FF000000"/>
        <rFont val="Arial"/>
        <family val="2"/>
      </rPr>
      <t>9500 m</t>
    </r>
    <r>
      <rPr>
        <vertAlign val="superscript"/>
        <sz val="11"/>
        <color rgb="FF000000"/>
        <rFont val="Arial"/>
        <family val="2"/>
      </rPr>
      <t>2</t>
    </r>
  </si>
  <si>
    <t>30.02.01.01/40</t>
  </si>
  <si>
    <r>
      <t>Discontinous first rain water management package for draining surface 9500&lt;(s)</t>
    </r>
    <r>
      <rPr>
        <sz val="11"/>
        <color rgb="FF000000"/>
        <rFont val="Aptos Narrow"/>
        <family val="2"/>
      </rPr>
      <t>≤</t>
    </r>
    <r>
      <rPr>
        <sz val="11"/>
        <color rgb="FF000000"/>
        <rFont val="Arial"/>
        <family val="2"/>
      </rPr>
      <t>10000 m</t>
    </r>
    <r>
      <rPr>
        <vertAlign val="superscript"/>
        <sz val="11"/>
        <color rgb="FF000000"/>
        <rFont val="Arial"/>
        <family val="2"/>
      </rPr>
      <t>2</t>
    </r>
  </si>
  <si>
    <t>30.02.01.01/42</t>
  </si>
  <si>
    <r>
      <t>Discontinous first rain water management package for draining surface (s)</t>
    </r>
    <r>
      <rPr>
        <sz val="11"/>
        <color rgb="FF000000"/>
        <rFont val="Aptos Narrow"/>
        <family val="2"/>
      </rPr>
      <t>≥100</t>
    </r>
    <r>
      <rPr>
        <sz val="11"/>
        <color rgb="FF000000"/>
        <rFont val="Arial"/>
        <family val="2"/>
      </rPr>
      <t>00 m</t>
    </r>
    <r>
      <rPr>
        <vertAlign val="superscript"/>
        <sz val="11"/>
        <color rgb="FF000000"/>
        <rFont val="Arial"/>
        <family val="2"/>
      </rPr>
      <t>2</t>
    </r>
  </si>
  <si>
    <t>30.02.01.02</t>
  </si>
  <si>
    <t>Continous rain water management package</t>
  </si>
  <si>
    <t>30.02.01.02/02</t>
  </si>
  <si>
    <r>
      <t xml:space="preserve">Continous rain water management package for draining surface (s) </t>
    </r>
    <r>
      <rPr>
        <sz val="11"/>
        <color rgb="FF000000"/>
        <rFont val="Aptos Narrow"/>
        <family val="2"/>
      </rPr>
      <t>≤</t>
    </r>
    <r>
      <rPr>
        <sz val="11"/>
        <color rgb="FF000000"/>
        <rFont val="Arial"/>
        <family val="2"/>
      </rPr>
      <t>500 m</t>
    </r>
    <r>
      <rPr>
        <vertAlign val="superscript"/>
        <sz val="11"/>
        <color rgb="FF000000"/>
        <rFont val="Arial"/>
        <family val="2"/>
      </rPr>
      <t>2</t>
    </r>
  </si>
  <si>
    <t>30.02.01.02/04</t>
  </si>
  <si>
    <r>
      <t>Continous rain water management package for draining surface 500&lt;(s)</t>
    </r>
    <r>
      <rPr>
        <sz val="11"/>
        <color rgb="FF000000"/>
        <rFont val="Aptos Narrow"/>
        <family val="2"/>
      </rPr>
      <t>≤</t>
    </r>
    <r>
      <rPr>
        <sz val="11"/>
        <color rgb="FF000000"/>
        <rFont val="Arial"/>
        <family val="2"/>
      </rPr>
      <t>1000 m</t>
    </r>
    <r>
      <rPr>
        <vertAlign val="superscript"/>
        <sz val="11"/>
        <color rgb="FF000000"/>
        <rFont val="Arial"/>
        <family val="2"/>
      </rPr>
      <t>2</t>
    </r>
  </si>
  <si>
    <t>30.02.01.02/06</t>
  </si>
  <si>
    <r>
      <t>Continous rain water management package for draining surface 1000&lt;(s)</t>
    </r>
    <r>
      <rPr>
        <sz val="11"/>
        <color rgb="FF000000"/>
        <rFont val="Aptos Narrow"/>
        <family val="2"/>
      </rPr>
      <t>≤</t>
    </r>
    <r>
      <rPr>
        <sz val="11"/>
        <color rgb="FF000000"/>
        <rFont val="Arial"/>
        <family val="2"/>
      </rPr>
      <t>1500 m</t>
    </r>
    <r>
      <rPr>
        <vertAlign val="superscript"/>
        <sz val="11"/>
        <color rgb="FF000000"/>
        <rFont val="Arial"/>
        <family val="2"/>
      </rPr>
      <t>2</t>
    </r>
  </si>
  <si>
    <t>30.02.01.02/08</t>
  </si>
  <si>
    <r>
      <t>Continous rain water management package for draining surface 1500&lt;(s)</t>
    </r>
    <r>
      <rPr>
        <sz val="11"/>
        <color rgb="FF000000"/>
        <rFont val="Aptos Narrow"/>
        <family val="2"/>
      </rPr>
      <t>≤</t>
    </r>
    <r>
      <rPr>
        <sz val="11"/>
        <color rgb="FF000000"/>
        <rFont val="Arial"/>
        <family val="2"/>
      </rPr>
      <t>2000 m</t>
    </r>
    <r>
      <rPr>
        <vertAlign val="superscript"/>
        <sz val="11"/>
        <color rgb="FF000000"/>
        <rFont val="Arial"/>
        <family val="2"/>
      </rPr>
      <t>2</t>
    </r>
  </si>
  <si>
    <t>30.02.01.02/10</t>
  </si>
  <si>
    <r>
      <t>Continous rain water management package for draining surface 2000&lt;(s)</t>
    </r>
    <r>
      <rPr>
        <sz val="11"/>
        <color rgb="FF000000"/>
        <rFont val="Aptos Narrow"/>
        <family val="2"/>
      </rPr>
      <t>≤</t>
    </r>
    <r>
      <rPr>
        <sz val="11"/>
        <color rgb="FF000000"/>
        <rFont val="Arial"/>
        <family val="2"/>
      </rPr>
      <t>2500 m</t>
    </r>
    <r>
      <rPr>
        <vertAlign val="superscript"/>
        <sz val="11"/>
        <color rgb="FF000000"/>
        <rFont val="Arial"/>
        <family val="2"/>
      </rPr>
      <t>2</t>
    </r>
  </si>
  <si>
    <t>30.02.01.02/12</t>
  </si>
  <si>
    <r>
      <t>Continous rain water management package for draining surface 2500&lt;(s)</t>
    </r>
    <r>
      <rPr>
        <sz val="11"/>
        <color rgb="FF000000"/>
        <rFont val="Aptos Narrow"/>
        <family val="2"/>
      </rPr>
      <t>≤</t>
    </r>
    <r>
      <rPr>
        <sz val="11"/>
        <color rgb="FF000000"/>
        <rFont val="Arial"/>
        <family val="2"/>
      </rPr>
      <t>3000 m</t>
    </r>
    <r>
      <rPr>
        <vertAlign val="superscript"/>
        <sz val="11"/>
        <color rgb="FF000000"/>
        <rFont val="Arial"/>
        <family val="2"/>
      </rPr>
      <t>2</t>
    </r>
  </si>
  <si>
    <t>30.02.01.02/14</t>
  </si>
  <si>
    <r>
      <t>Continous rain water management package for draining surface 3000&lt;(s)</t>
    </r>
    <r>
      <rPr>
        <sz val="11"/>
        <color rgb="FF000000"/>
        <rFont val="Aptos Narrow"/>
        <family val="2"/>
      </rPr>
      <t>≤</t>
    </r>
    <r>
      <rPr>
        <sz val="11"/>
        <color rgb="FF000000"/>
        <rFont val="Arial"/>
        <family val="2"/>
      </rPr>
      <t>3500 m</t>
    </r>
    <r>
      <rPr>
        <vertAlign val="superscript"/>
        <sz val="11"/>
        <color rgb="FF000000"/>
        <rFont val="Arial"/>
        <family val="2"/>
      </rPr>
      <t>2</t>
    </r>
  </si>
  <si>
    <t>30.02.01.02/16</t>
  </si>
  <si>
    <r>
      <t>Continous rain water management package for draining surface 3500&lt;(s)</t>
    </r>
    <r>
      <rPr>
        <sz val="11"/>
        <color rgb="FF000000"/>
        <rFont val="Aptos Narrow"/>
        <family val="2"/>
      </rPr>
      <t>≤</t>
    </r>
    <r>
      <rPr>
        <sz val="11"/>
        <color rgb="FF000000"/>
        <rFont val="Arial"/>
        <family val="2"/>
      </rPr>
      <t>4000 m</t>
    </r>
    <r>
      <rPr>
        <vertAlign val="superscript"/>
        <sz val="11"/>
        <color rgb="FF000000"/>
        <rFont val="Arial"/>
        <family val="2"/>
      </rPr>
      <t>2</t>
    </r>
  </si>
  <si>
    <t>30.02.01.02/18</t>
  </si>
  <si>
    <r>
      <t>Continous rain water management package for draining surface 4000&lt;(s)</t>
    </r>
    <r>
      <rPr>
        <sz val="11"/>
        <color rgb="FF000000"/>
        <rFont val="Aptos Narrow"/>
        <family val="2"/>
      </rPr>
      <t>≤</t>
    </r>
    <r>
      <rPr>
        <sz val="11"/>
        <color rgb="FF000000"/>
        <rFont val="Arial"/>
        <family val="2"/>
      </rPr>
      <t>4500 m</t>
    </r>
    <r>
      <rPr>
        <vertAlign val="superscript"/>
        <sz val="11"/>
        <color rgb="FF000000"/>
        <rFont val="Arial"/>
        <family val="2"/>
      </rPr>
      <t>2</t>
    </r>
  </si>
  <si>
    <t>30.02.01.02/20</t>
  </si>
  <si>
    <r>
      <t>Continous rain water management package for draining surface 4500&lt;(s)</t>
    </r>
    <r>
      <rPr>
        <sz val="11"/>
        <color rgb="FF000000"/>
        <rFont val="Aptos Narrow"/>
        <family val="2"/>
      </rPr>
      <t>≤</t>
    </r>
    <r>
      <rPr>
        <sz val="11"/>
        <color rgb="FF000000"/>
        <rFont val="Arial"/>
        <family val="2"/>
      </rPr>
      <t>5000 m</t>
    </r>
    <r>
      <rPr>
        <vertAlign val="superscript"/>
        <sz val="11"/>
        <color rgb="FF000000"/>
        <rFont val="Arial"/>
        <family val="2"/>
      </rPr>
      <t>2</t>
    </r>
  </si>
  <si>
    <t>30.02.01.02/22</t>
  </si>
  <si>
    <r>
      <t>Continous rain water management package for draining surface 5000&lt;(s)</t>
    </r>
    <r>
      <rPr>
        <sz val="11"/>
        <color rgb="FF000000"/>
        <rFont val="Aptos Narrow"/>
        <family val="2"/>
      </rPr>
      <t>≤</t>
    </r>
    <r>
      <rPr>
        <sz val="11"/>
        <color rgb="FF000000"/>
        <rFont val="Arial"/>
        <family val="2"/>
      </rPr>
      <t>5500 m</t>
    </r>
    <r>
      <rPr>
        <vertAlign val="superscript"/>
        <sz val="11"/>
        <color rgb="FF000000"/>
        <rFont val="Arial"/>
        <family val="2"/>
      </rPr>
      <t>2</t>
    </r>
  </si>
  <si>
    <t>30.02.01.02/24</t>
  </si>
  <si>
    <r>
      <t>Continous rain water management package for draining surface 5500&lt;(s)</t>
    </r>
    <r>
      <rPr>
        <sz val="11"/>
        <color rgb="FF000000"/>
        <rFont val="Aptos Narrow"/>
        <family val="2"/>
      </rPr>
      <t>≤</t>
    </r>
    <r>
      <rPr>
        <sz val="11"/>
        <color rgb="FF000000"/>
        <rFont val="Arial"/>
        <family val="2"/>
      </rPr>
      <t>6000 m</t>
    </r>
    <r>
      <rPr>
        <vertAlign val="superscript"/>
        <sz val="11"/>
        <color rgb="FF000000"/>
        <rFont val="Arial"/>
        <family val="2"/>
      </rPr>
      <t>2</t>
    </r>
  </si>
  <si>
    <t>30.02.01.02/26</t>
  </si>
  <si>
    <r>
      <t>Continous rain water management package for draining surface 6000&lt;(s)</t>
    </r>
    <r>
      <rPr>
        <sz val="11"/>
        <color rgb="FF000000"/>
        <rFont val="Aptos Narrow"/>
        <family val="2"/>
      </rPr>
      <t>≤</t>
    </r>
    <r>
      <rPr>
        <sz val="11"/>
        <color rgb="FF000000"/>
        <rFont val="Arial"/>
        <family val="2"/>
      </rPr>
      <t>6500 m</t>
    </r>
    <r>
      <rPr>
        <vertAlign val="superscript"/>
        <sz val="11"/>
        <color rgb="FF000000"/>
        <rFont val="Arial"/>
        <family val="2"/>
      </rPr>
      <t>2</t>
    </r>
  </si>
  <si>
    <t>30.02.01.02/28</t>
  </si>
  <si>
    <r>
      <t>Continous rain water management package for draining surface 6500&lt;(s)</t>
    </r>
    <r>
      <rPr>
        <sz val="11"/>
        <color rgb="FF000000"/>
        <rFont val="Aptos Narrow"/>
        <family val="2"/>
      </rPr>
      <t>≤</t>
    </r>
    <r>
      <rPr>
        <sz val="11"/>
        <color rgb="FF000000"/>
        <rFont val="Arial"/>
        <family val="2"/>
      </rPr>
      <t>7000 m</t>
    </r>
    <r>
      <rPr>
        <vertAlign val="superscript"/>
        <sz val="11"/>
        <color rgb="FF000000"/>
        <rFont val="Arial"/>
        <family val="2"/>
      </rPr>
      <t>2</t>
    </r>
  </si>
  <si>
    <t>30.02.01.02/30</t>
  </si>
  <si>
    <r>
      <t>Continous rain water management package for draining surface 7000&lt;(s)</t>
    </r>
    <r>
      <rPr>
        <sz val="11"/>
        <color rgb="FF000000"/>
        <rFont val="Aptos Narrow"/>
        <family val="2"/>
      </rPr>
      <t>≤</t>
    </r>
    <r>
      <rPr>
        <sz val="11"/>
        <color rgb="FF000000"/>
        <rFont val="Arial"/>
        <family val="2"/>
      </rPr>
      <t>7500 m</t>
    </r>
    <r>
      <rPr>
        <vertAlign val="superscript"/>
        <sz val="11"/>
        <color rgb="FF000000"/>
        <rFont val="Arial"/>
        <family val="2"/>
      </rPr>
      <t>2</t>
    </r>
  </si>
  <si>
    <t>30.02.01.02/32</t>
  </si>
  <si>
    <r>
      <t>Continous rain water management package for draining surface 7500&lt;(s)</t>
    </r>
    <r>
      <rPr>
        <sz val="11"/>
        <color rgb="FF000000"/>
        <rFont val="Aptos Narrow"/>
        <family val="2"/>
      </rPr>
      <t>≤</t>
    </r>
    <r>
      <rPr>
        <sz val="11"/>
        <color rgb="FF000000"/>
        <rFont val="Arial"/>
        <family val="2"/>
      </rPr>
      <t>8000 m</t>
    </r>
    <r>
      <rPr>
        <vertAlign val="superscript"/>
        <sz val="11"/>
        <color rgb="FF000000"/>
        <rFont val="Arial"/>
        <family val="2"/>
      </rPr>
      <t>2</t>
    </r>
  </si>
  <si>
    <t>30.02.01.02/34</t>
  </si>
  <si>
    <r>
      <t>Continous rain water management package for draining surface 8000&lt;(s)</t>
    </r>
    <r>
      <rPr>
        <sz val="11"/>
        <color rgb="FF000000"/>
        <rFont val="Aptos Narrow"/>
        <family val="2"/>
      </rPr>
      <t>≤8</t>
    </r>
    <r>
      <rPr>
        <sz val="11"/>
        <color rgb="FF000000"/>
        <rFont val="Arial"/>
        <family val="2"/>
      </rPr>
      <t>500 m</t>
    </r>
    <r>
      <rPr>
        <vertAlign val="superscript"/>
        <sz val="11"/>
        <color rgb="FF000000"/>
        <rFont val="Arial"/>
        <family val="2"/>
      </rPr>
      <t>2</t>
    </r>
  </si>
  <si>
    <t>30.02.01.02/36</t>
  </si>
  <si>
    <r>
      <t>Continous rain water management package for draining surface 8500&lt;(s)</t>
    </r>
    <r>
      <rPr>
        <sz val="11"/>
        <color rgb="FF000000"/>
        <rFont val="Aptos Narrow"/>
        <family val="2"/>
      </rPr>
      <t>≤</t>
    </r>
    <r>
      <rPr>
        <sz val="11"/>
        <color rgb="FF000000"/>
        <rFont val="Arial"/>
        <family val="2"/>
      </rPr>
      <t>9000 m</t>
    </r>
    <r>
      <rPr>
        <vertAlign val="superscript"/>
        <sz val="11"/>
        <color rgb="FF000000"/>
        <rFont val="Arial"/>
        <family val="2"/>
      </rPr>
      <t>2</t>
    </r>
  </si>
  <si>
    <t>30.02.01.02/38</t>
  </si>
  <si>
    <r>
      <t>Continous rain water management package for draining surface 9000&lt;(s)</t>
    </r>
    <r>
      <rPr>
        <sz val="11"/>
        <color rgb="FF000000"/>
        <rFont val="Aptos Narrow"/>
        <family val="2"/>
      </rPr>
      <t>≤</t>
    </r>
    <r>
      <rPr>
        <sz val="11"/>
        <color rgb="FF000000"/>
        <rFont val="Arial"/>
        <family val="2"/>
      </rPr>
      <t>9500 m</t>
    </r>
    <r>
      <rPr>
        <vertAlign val="superscript"/>
        <sz val="11"/>
        <color rgb="FF000000"/>
        <rFont val="Arial"/>
        <family val="2"/>
      </rPr>
      <t>2</t>
    </r>
  </si>
  <si>
    <t>30.02.01.02/40</t>
  </si>
  <si>
    <r>
      <t>Continous rain water management package for draining surface 9500&lt;(s)</t>
    </r>
    <r>
      <rPr>
        <sz val="11"/>
        <color rgb="FF000000"/>
        <rFont val="Aptos Narrow"/>
        <family val="2"/>
      </rPr>
      <t>≤</t>
    </r>
    <r>
      <rPr>
        <sz val="11"/>
        <color rgb="FF000000"/>
        <rFont val="Arial"/>
        <family val="2"/>
      </rPr>
      <t>10000 m</t>
    </r>
    <r>
      <rPr>
        <vertAlign val="superscript"/>
        <sz val="11"/>
        <color rgb="FF000000"/>
        <rFont val="Arial"/>
        <family val="2"/>
      </rPr>
      <t>2</t>
    </r>
  </si>
  <si>
    <t>30.02.01.02/42</t>
  </si>
  <si>
    <r>
      <t>Continous rain water management package for draining surface (s)</t>
    </r>
    <r>
      <rPr>
        <sz val="11"/>
        <color rgb="FF000000"/>
        <rFont val="Aptos Narrow"/>
        <family val="2"/>
      </rPr>
      <t>≥100</t>
    </r>
    <r>
      <rPr>
        <sz val="11"/>
        <color rgb="FF000000"/>
        <rFont val="Arial"/>
        <family val="2"/>
      </rPr>
      <t>00 m</t>
    </r>
    <r>
      <rPr>
        <vertAlign val="superscript"/>
        <sz val="11"/>
        <color rgb="FF000000"/>
        <rFont val="Arial"/>
        <family val="2"/>
      </rPr>
      <t>2</t>
    </r>
  </si>
  <si>
    <t>30.02.02.00</t>
  </si>
  <si>
    <t>Submersible electric pump</t>
  </si>
  <si>
    <t>30.02.02.00/02</t>
  </si>
  <si>
    <t>Submersible electric pump - power rate (p)≤1,5 kW</t>
  </si>
  <si>
    <t>30.02.02.00/04</t>
  </si>
  <si>
    <t>Submersible electric pump - power rate (p) (1,5 kW&lt;p≤3 kW)</t>
  </si>
  <si>
    <t>30.02.02.00/06</t>
  </si>
  <si>
    <t>Submersible electric pump - power rate (p) (3 kW&lt;p≤7,5 kW)</t>
  </si>
  <si>
    <t>30.02.02.00/08</t>
  </si>
  <si>
    <t>Submersible electric pump- power rate (p) (7,5 kW&lt;p≤11 kW)</t>
  </si>
  <si>
    <t>30.02.02.00/10</t>
  </si>
  <si>
    <t>Submersible electric pump- power rate (p) (11 kW&lt;p≤15 kW)</t>
  </si>
  <si>
    <t>30.02.02.00/12</t>
  </si>
  <si>
    <t>Submersible electric pump- power rate (p) (15 kW&lt;p≤18,5 kW)</t>
  </si>
  <si>
    <t>30.02.02.00/14</t>
  </si>
  <si>
    <t>Submersible electric pump- power rate (p) (18,5 kW&lt;p≤22 kW)</t>
  </si>
  <si>
    <t>30.02.02.00/16</t>
  </si>
  <si>
    <t>Submersible electric pump- power rate (p) (22 kW&lt;p≤30 kW)</t>
  </si>
  <si>
    <t>30.02.02.00/18</t>
  </si>
  <si>
    <t>Submersible electric pump- power rate (p) (30 kW&lt;p≤37 kW)</t>
  </si>
  <si>
    <t>30.02.02.00/20</t>
  </si>
  <si>
    <t>Submersible electric pump- power rate (p) (37kW&lt;p≤45 kW)</t>
  </si>
  <si>
    <t>30.02.02.00/22</t>
  </si>
  <si>
    <t>Submersible electric pump- power rate (p) (45 kW&lt;p≤55 kW)</t>
  </si>
  <si>
    <t>30.02.02.00/24</t>
  </si>
  <si>
    <t>Submersible electric pump- power rate (p) (55 kW&lt;p≤75 kW)</t>
  </si>
  <si>
    <t>30.02.03.00</t>
  </si>
  <si>
    <t>Oil separator class I-UNI EN 858-1</t>
  </si>
  <si>
    <t>30.02.03.00/02</t>
  </si>
  <si>
    <t>Oil separator NS1</t>
  </si>
  <si>
    <t>30.02.03.00/04</t>
  </si>
  <si>
    <t>Oil separator NS3</t>
  </si>
  <si>
    <t>30.02.03.00/06</t>
  </si>
  <si>
    <t>Oil separator NS5</t>
  </si>
  <si>
    <t>30.02.03.00/08</t>
  </si>
  <si>
    <t>Oil separator NS6</t>
  </si>
  <si>
    <t>30.02.03.00/10</t>
  </si>
  <si>
    <t>Oil separator NS10</t>
  </si>
  <si>
    <t>30.02.03.00/12</t>
  </si>
  <si>
    <t>Oil separator NS15</t>
  </si>
  <si>
    <t>30.02.03.00/14</t>
  </si>
  <si>
    <t>Oil separator NS20</t>
  </si>
  <si>
    <t>30.02.03.00/16</t>
  </si>
  <si>
    <t>Oil separator NS40</t>
  </si>
  <si>
    <t>30.02.03.00/18</t>
  </si>
  <si>
    <t>Oil separator NS50</t>
  </si>
  <si>
    <t>30.02.03.00/20</t>
  </si>
  <si>
    <t>Oil separator NS65</t>
  </si>
  <si>
    <t>30.02.03.00/22</t>
  </si>
  <si>
    <t>Oil separator NS80</t>
  </si>
  <si>
    <t>30.02.03.00/24</t>
  </si>
  <si>
    <t>Oil separator NS100</t>
  </si>
  <si>
    <t>30.02.03.00/26</t>
  </si>
  <si>
    <t>Oil separator NS125</t>
  </si>
  <si>
    <t>Metal insulated cabinet for two deluge valves, with anti freeze protecion</t>
  </si>
  <si>
    <t>FIRE DETECTION FOR TAC (6 TAC)</t>
  </si>
  <si>
    <t>FACP - 2L Addressable type Fire Alarm Control Panel, EN 54 compliant, 2 detection loops (not to be used as MFACP for BOP)</t>
  </si>
  <si>
    <t>MASTER FACP - 4L Addressable type Fire Alarm Control Panel, EN 54 compliant, 4 detection loops</t>
  </si>
  <si>
    <t>MASTER FACP - 6L Addressable type Fire Alarm Control Panel, EN 54 compliant, 6 detection loops</t>
  </si>
  <si>
    <t>MASTER FACP - 8L Addressable type Fire Alarm Control Panel, EN 54 compliant, 8 detection loops</t>
  </si>
  <si>
    <t>SENSOR OPTICAL REPEATER for sensors installed in false floor or counter ceiling - compliant to EN 54</t>
  </si>
  <si>
    <t>SMOKE AND RATE OF RISE DETECTOR - DUAL FUNCTION Indoor Installation complete with short circuit isolation and base. Compliant with EN 54 - 5, 7, 17</t>
  </si>
  <si>
    <t>O/A SIGNALLER   Acoustic horn and strobe light (also in a signle device) for outdoor use, EN 54-3, EN 54-23 compliant; 120 dB sound pressure level @ 1m</t>
  </si>
  <si>
    <t>MANUAL CALL POINT Addressable type manual call point, EN 54 - 11 suitable for outdoor installation, IP66</t>
  </si>
  <si>
    <t>I/O MODULE I/O module to connect analog devices (detctors, signallers) to addressable systems - EN 54-18 compòiant</t>
  </si>
  <si>
    <t>FIBER OPTIC CABLE - LOOP UP TO 1000m long Fiber optic cable MM OM4 62,5/125 mm, 4 fibers - for interconnection among FACPs</t>
  </si>
  <si>
    <t>FIBER OPTIC CABLE - LOOP OVER TO 1000m long Fiber optic cable SM OS2 9/125 mm, 4 fibers - for interconnection among FACPs</t>
  </si>
  <si>
    <t>FIBER OPTIC CONVERTER Fiber optic converter device (fiber / copper)</t>
  </si>
  <si>
    <t>CABLE FOR FIRE DETECTION SYSTEM 2 x 1 mm2 twisted pair shielded - according to CEI 20-105 and UNI 9795</t>
  </si>
  <si>
    <t>CONDUIT  Metal condit DN25</t>
  </si>
  <si>
    <t>FIRE DETECTION FOR PCU (39 PCU)</t>
  </si>
  <si>
    <t>Thermal DETECTOR Outdoor Installation complete with short circuit isolation and base. Compliant with EN 54 - 5, 7, 17"</t>
  </si>
  <si>
    <t>Therminal Strips &amp; JB</t>
  </si>
  <si>
    <t>CABLE FOR FIRE DETECTION SYSTEM 2 x 1,5 mm2 twisted pair shielded - according to CEI 20-105 and UNI 9795</t>
  </si>
  <si>
    <t>CONDUIT  Metal conduit DN25</t>
  </si>
  <si>
    <t xml:space="preserve">Document Wiring diagram </t>
  </si>
  <si>
    <r>
      <t xml:space="preserve">Discontinous first rain water management package for draining surface (s) </t>
    </r>
    <r>
      <rPr>
        <sz val="11"/>
        <color rgb="FF000000"/>
        <rFont val="Arial"/>
        <family val="2"/>
      </rPr>
      <t>≤500 m</t>
    </r>
    <r>
      <rPr>
        <vertAlign val="superscript"/>
        <sz val="11"/>
        <color rgb="FF000000"/>
        <rFont val="Arial"/>
        <family val="2"/>
      </rPr>
      <t>2</t>
    </r>
  </si>
  <si>
    <r>
      <t>Discontinous first rain water management package for draining surface 500&lt;(s)</t>
    </r>
    <r>
      <rPr>
        <sz val="11"/>
        <color rgb="FF000000"/>
        <rFont val="Arial"/>
        <family val="2"/>
      </rPr>
      <t>≤1000 m</t>
    </r>
    <r>
      <rPr>
        <vertAlign val="superscript"/>
        <sz val="11"/>
        <color rgb="FF000000"/>
        <rFont val="Arial"/>
        <family val="2"/>
      </rPr>
      <t>2</t>
    </r>
  </si>
  <si>
    <r>
      <t>Discontinous first rain water management package for draining surface 1000&lt;(s)</t>
    </r>
    <r>
      <rPr>
        <sz val="11"/>
        <color rgb="FF000000"/>
        <rFont val="Arial"/>
        <family val="2"/>
      </rPr>
      <t>≤1500 m</t>
    </r>
    <r>
      <rPr>
        <vertAlign val="superscript"/>
        <sz val="11"/>
        <color rgb="FF000000"/>
        <rFont val="Arial"/>
        <family val="2"/>
      </rPr>
      <t>2</t>
    </r>
  </si>
  <si>
    <r>
      <t>Discontinous first rain water management package for draining surface 1500&lt;(s)</t>
    </r>
    <r>
      <rPr>
        <sz val="11"/>
        <color rgb="FF000000"/>
        <rFont val="Arial"/>
        <family val="2"/>
      </rPr>
      <t>≤2000 m</t>
    </r>
    <r>
      <rPr>
        <vertAlign val="superscript"/>
        <sz val="11"/>
        <color rgb="FF000000"/>
        <rFont val="Arial"/>
        <family val="2"/>
      </rPr>
      <t>2</t>
    </r>
  </si>
  <si>
    <r>
      <t>Discontinous first rain water management package for draining surface 2000&lt;(s)</t>
    </r>
    <r>
      <rPr>
        <sz val="11"/>
        <color rgb="FF000000"/>
        <rFont val="Arial"/>
        <family val="2"/>
      </rPr>
      <t>≤2500 m</t>
    </r>
    <r>
      <rPr>
        <vertAlign val="superscript"/>
        <sz val="11"/>
        <color rgb="FF000000"/>
        <rFont val="Arial"/>
        <family val="2"/>
      </rPr>
      <t>2</t>
    </r>
  </si>
  <si>
    <r>
      <t>Discontinous first rain water management package for draining surface 2500&lt;(s)</t>
    </r>
    <r>
      <rPr>
        <sz val="11"/>
        <color rgb="FF000000"/>
        <rFont val="Arial"/>
        <family val="2"/>
      </rPr>
      <t>≤3000 m</t>
    </r>
    <r>
      <rPr>
        <vertAlign val="superscript"/>
        <sz val="11"/>
        <color rgb="FF000000"/>
        <rFont val="Arial"/>
        <family val="2"/>
      </rPr>
      <t>2</t>
    </r>
  </si>
  <si>
    <r>
      <t>Discontinous first rain water management package for draining surface 3000&lt;(s)</t>
    </r>
    <r>
      <rPr>
        <sz val="11"/>
        <color rgb="FF000000"/>
        <rFont val="Arial"/>
        <family val="2"/>
      </rPr>
      <t>≤3500 m</t>
    </r>
    <r>
      <rPr>
        <vertAlign val="superscript"/>
        <sz val="11"/>
        <color rgb="FF000000"/>
        <rFont val="Arial"/>
        <family val="2"/>
      </rPr>
      <t>2</t>
    </r>
  </si>
  <si>
    <r>
      <t>Discontinous first rain water management package for draining surface 3500&lt;(s)</t>
    </r>
    <r>
      <rPr>
        <sz val="11"/>
        <color rgb="FF000000"/>
        <rFont val="Arial"/>
        <family val="2"/>
      </rPr>
      <t>≤4000 m</t>
    </r>
    <r>
      <rPr>
        <vertAlign val="superscript"/>
        <sz val="11"/>
        <color rgb="FF000000"/>
        <rFont val="Arial"/>
        <family val="2"/>
      </rPr>
      <t>2</t>
    </r>
  </si>
  <si>
    <r>
      <t>Discontinous first rain water management package for draining surface 4000&lt;(s)</t>
    </r>
    <r>
      <rPr>
        <sz val="11"/>
        <color rgb="FF000000"/>
        <rFont val="Arial"/>
        <family val="2"/>
      </rPr>
      <t>≤4500 m</t>
    </r>
    <r>
      <rPr>
        <vertAlign val="superscript"/>
        <sz val="11"/>
        <color rgb="FF000000"/>
        <rFont val="Arial"/>
        <family val="2"/>
      </rPr>
      <t>2</t>
    </r>
  </si>
  <si>
    <r>
      <t>Discontinous first rain water management package for draining surface 4500&lt;(s)</t>
    </r>
    <r>
      <rPr>
        <sz val="11"/>
        <color rgb="FF000000"/>
        <rFont val="Arial"/>
        <family val="2"/>
      </rPr>
      <t>≤5000 m</t>
    </r>
    <r>
      <rPr>
        <vertAlign val="superscript"/>
        <sz val="11"/>
        <color rgb="FF000000"/>
        <rFont val="Arial"/>
        <family val="2"/>
      </rPr>
      <t>2</t>
    </r>
  </si>
  <si>
    <r>
      <t>Discontinous first rain water management package for draining surface 5000&lt;(s)</t>
    </r>
    <r>
      <rPr>
        <sz val="11"/>
        <color rgb="FF000000"/>
        <rFont val="Arial"/>
        <family val="2"/>
      </rPr>
      <t>≤5500 m</t>
    </r>
    <r>
      <rPr>
        <vertAlign val="superscript"/>
        <sz val="11"/>
        <color rgb="FF000000"/>
        <rFont val="Arial"/>
        <family val="2"/>
      </rPr>
      <t>2</t>
    </r>
  </si>
  <si>
    <r>
      <t>Discontinous first rain water management package for draining surface 5500&lt;(s)</t>
    </r>
    <r>
      <rPr>
        <sz val="11"/>
        <color rgb="FF000000"/>
        <rFont val="Arial"/>
        <family val="2"/>
      </rPr>
      <t>≤6000 m</t>
    </r>
    <r>
      <rPr>
        <vertAlign val="superscript"/>
        <sz val="11"/>
        <color rgb="FF000000"/>
        <rFont val="Arial"/>
        <family val="2"/>
      </rPr>
      <t>2</t>
    </r>
  </si>
  <si>
    <r>
      <t>Discontinous first rain water management package for draining surface 6000&lt;(s)</t>
    </r>
    <r>
      <rPr>
        <sz val="11"/>
        <color rgb="FF000000"/>
        <rFont val="Arial"/>
        <family val="2"/>
      </rPr>
      <t>≤6500 m</t>
    </r>
    <r>
      <rPr>
        <vertAlign val="superscript"/>
        <sz val="11"/>
        <color rgb="FF000000"/>
        <rFont val="Arial"/>
        <family val="2"/>
      </rPr>
      <t>2</t>
    </r>
  </si>
  <si>
    <r>
      <t>Discontinous first rain water management package for draining surface 6500&lt;(s)</t>
    </r>
    <r>
      <rPr>
        <sz val="11"/>
        <color rgb="FF000000"/>
        <rFont val="Arial"/>
        <family val="2"/>
      </rPr>
      <t>≤7000 m</t>
    </r>
    <r>
      <rPr>
        <vertAlign val="superscript"/>
        <sz val="11"/>
        <color rgb="FF000000"/>
        <rFont val="Arial"/>
        <family val="2"/>
      </rPr>
      <t>2</t>
    </r>
  </si>
  <si>
    <r>
      <t>Discontinous first rain water management package for draining surface 7000&lt;(s)</t>
    </r>
    <r>
      <rPr>
        <sz val="11"/>
        <color rgb="FF000000"/>
        <rFont val="Arial"/>
        <family val="2"/>
      </rPr>
      <t>≤7500 m</t>
    </r>
    <r>
      <rPr>
        <vertAlign val="superscript"/>
        <sz val="11"/>
        <color rgb="FF000000"/>
        <rFont val="Arial"/>
        <family val="2"/>
      </rPr>
      <t>2</t>
    </r>
  </si>
  <si>
    <r>
      <t>Discontinous first rain water management package for draining surface 7500&lt;(s)</t>
    </r>
    <r>
      <rPr>
        <sz val="11"/>
        <color rgb="FF000000"/>
        <rFont val="Arial"/>
        <family val="2"/>
      </rPr>
      <t>≤8000 m</t>
    </r>
    <r>
      <rPr>
        <vertAlign val="superscript"/>
        <sz val="11"/>
        <color rgb="FF000000"/>
        <rFont val="Arial"/>
        <family val="2"/>
      </rPr>
      <t>2</t>
    </r>
  </si>
  <si>
    <r>
      <t>Discontinous first rain water management package for draining surface 8000&lt;(s)</t>
    </r>
    <r>
      <rPr>
        <sz val="11"/>
        <color rgb="FF000000"/>
        <rFont val="Arial"/>
        <family val="2"/>
      </rPr>
      <t>≤8500 m</t>
    </r>
    <r>
      <rPr>
        <vertAlign val="superscript"/>
        <sz val="11"/>
        <color rgb="FF000000"/>
        <rFont val="Arial"/>
        <family val="2"/>
      </rPr>
      <t>2</t>
    </r>
  </si>
  <si>
    <r>
      <t>Discontinous first rain water management package for draining surface 8500&lt;(s)</t>
    </r>
    <r>
      <rPr>
        <sz val="11"/>
        <color rgb="FF000000"/>
        <rFont val="Arial"/>
        <family val="2"/>
      </rPr>
      <t>≤9000 m</t>
    </r>
    <r>
      <rPr>
        <vertAlign val="superscript"/>
        <sz val="11"/>
        <color rgb="FF000000"/>
        <rFont val="Arial"/>
        <family val="2"/>
      </rPr>
      <t>2</t>
    </r>
  </si>
  <si>
    <r>
      <t>Discontinous first rain water management package for draining surface 9000&lt;(s)</t>
    </r>
    <r>
      <rPr>
        <sz val="11"/>
        <color rgb="FF000000"/>
        <rFont val="Arial"/>
        <family val="2"/>
      </rPr>
      <t>≤9500 m</t>
    </r>
    <r>
      <rPr>
        <vertAlign val="superscript"/>
        <sz val="11"/>
        <color rgb="FF000000"/>
        <rFont val="Arial"/>
        <family val="2"/>
      </rPr>
      <t>2</t>
    </r>
  </si>
  <si>
    <r>
      <t>Discontinous first rain water management package for draining surface 9500&lt;(s)</t>
    </r>
    <r>
      <rPr>
        <sz val="11"/>
        <color rgb="FF000000"/>
        <rFont val="Arial"/>
        <family val="2"/>
      </rPr>
      <t>≤10000 m</t>
    </r>
    <r>
      <rPr>
        <vertAlign val="superscript"/>
        <sz val="11"/>
        <color rgb="FF000000"/>
        <rFont val="Arial"/>
        <family val="2"/>
      </rPr>
      <t>2</t>
    </r>
  </si>
  <si>
    <r>
      <t>Discontinous first rain water management package for draining surface (s)</t>
    </r>
    <r>
      <rPr>
        <sz val="11"/>
        <color rgb="FF000000"/>
        <rFont val="Arial"/>
        <family val="2"/>
      </rPr>
      <t>≥10000 m</t>
    </r>
    <r>
      <rPr>
        <vertAlign val="superscript"/>
        <sz val="11"/>
        <color rgb="FF000000"/>
        <rFont val="Arial"/>
        <family val="2"/>
      </rPr>
      <t>2</t>
    </r>
  </si>
  <si>
    <r>
      <t xml:space="preserve">Continous rain water management package for draining surface (s) </t>
    </r>
    <r>
      <rPr>
        <sz val="11"/>
        <color rgb="FF000000"/>
        <rFont val="Arial"/>
        <family val="2"/>
      </rPr>
      <t>≤500 m</t>
    </r>
    <r>
      <rPr>
        <vertAlign val="superscript"/>
        <sz val="11"/>
        <color rgb="FF000000"/>
        <rFont val="Arial"/>
        <family val="2"/>
      </rPr>
      <t>2</t>
    </r>
  </si>
  <si>
    <r>
      <t>Continous rain water management package for draining surface 500&lt;(s)</t>
    </r>
    <r>
      <rPr>
        <sz val="11"/>
        <color rgb="FF000000"/>
        <rFont val="Arial"/>
        <family val="2"/>
      </rPr>
      <t>≤1000 m</t>
    </r>
    <r>
      <rPr>
        <vertAlign val="superscript"/>
        <sz val="11"/>
        <color rgb="FF000000"/>
        <rFont val="Arial"/>
        <family val="2"/>
      </rPr>
      <t>2</t>
    </r>
  </si>
  <si>
    <r>
      <t>Continous rain water management package for draining surface 1000&lt;(s)</t>
    </r>
    <r>
      <rPr>
        <sz val="11"/>
        <color rgb="FF000000"/>
        <rFont val="Arial"/>
        <family val="2"/>
      </rPr>
      <t>≤1500 m</t>
    </r>
    <r>
      <rPr>
        <vertAlign val="superscript"/>
        <sz val="11"/>
        <color rgb="FF000000"/>
        <rFont val="Arial"/>
        <family val="2"/>
      </rPr>
      <t>2</t>
    </r>
  </si>
  <si>
    <r>
      <t>Continous rain water management package for draining surface 1500&lt;(s)</t>
    </r>
    <r>
      <rPr>
        <sz val="11"/>
        <color rgb="FF000000"/>
        <rFont val="Arial"/>
        <family val="2"/>
      </rPr>
      <t>≤2000 m</t>
    </r>
    <r>
      <rPr>
        <vertAlign val="superscript"/>
        <sz val="11"/>
        <color rgb="FF000000"/>
        <rFont val="Arial"/>
        <family val="2"/>
      </rPr>
      <t>2</t>
    </r>
  </si>
  <si>
    <r>
      <t>Continous rain water management package for draining surface 2000&lt;(s)</t>
    </r>
    <r>
      <rPr>
        <sz val="11"/>
        <color rgb="FF000000"/>
        <rFont val="Arial"/>
        <family val="2"/>
      </rPr>
      <t>≤2500 m</t>
    </r>
    <r>
      <rPr>
        <vertAlign val="superscript"/>
        <sz val="11"/>
        <color rgb="FF000000"/>
        <rFont val="Arial"/>
        <family val="2"/>
      </rPr>
      <t>2</t>
    </r>
  </si>
  <si>
    <r>
      <t>Continous rain water management package for draining surface 2500&lt;(s)</t>
    </r>
    <r>
      <rPr>
        <sz val="11"/>
        <color rgb="FF000000"/>
        <rFont val="Arial"/>
        <family val="2"/>
      </rPr>
      <t>≤3000 m</t>
    </r>
    <r>
      <rPr>
        <vertAlign val="superscript"/>
        <sz val="11"/>
        <color rgb="FF000000"/>
        <rFont val="Arial"/>
        <family val="2"/>
      </rPr>
      <t>2</t>
    </r>
  </si>
  <si>
    <r>
      <t>Continous rain water management package for draining surface 3000&lt;(s)</t>
    </r>
    <r>
      <rPr>
        <sz val="11"/>
        <color rgb="FF000000"/>
        <rFont val="Arial"/>
        <family val="2"/>
      </rPr>
      <t>≤3500 m</t>
    </r>
    <r>
      <rPr>
        <vertAlign val="superscript"/>
        <sz val="11"/>
        <color rgb="FF000000"/>
        <rFont val="Arial"/>
        <family val="2"/>
      </rPr>
      <t>2</t>
    </r>
  </si>
  <si>
    <r>
      <t>Continous rain water management package for draining surface 3500&lt;(s)</t>
    </r>
    <r>
      <rPr>
        <sz val="11"/>
        <color rgb="FF000000"/>
        <rFont val="Arial"/>
        <family val="2"/>
      </rPr>
      <t>≤4000 m</t>
    </r>
    <r>
      <rPr>
        <vertAlign val="superscript"/>
        <sz val="11"/>
        <color rgb="FF000000"/>
        <rFont val="Arial"/>
        <family val="2"/>
      </rPr>
      <t>2</t>
    </r>
  </si>
  <si>
    <r>
      <t>Continous rain water management package for draining surface 4000&lt;(s)</t>
    </r>
    <r>
      <rPr>
        <sz val="11"/>
        <color rgb="FF000000"/>
        <rFont val="Arial"/>
        <family val="2"/>
      </rPr>
      <t>≤4500 m</t>
    </r>
    <r>
      <rPr>
        <vertAlign val="superscript"/>
        <sz val="11"/>
        <color rgb="FF000000"/>
        <rFont val="Arial"/>
        <family val="2"/>
      </rPr>
      <t>2</t>
    </r>
  </si>
  <si>
    <r>
      <t>Continous rain water management package for draining surface 4500&lt;(s)</t>
    </r>
    <r>
      <rPr>
        <sz val="11"/>
        <color rgb="FF000000"/>
        <rFont val="Arial"/>
        <family val="2"/>
      </rPr>
      <t>≤5000 m</t>
    </r>
    <r>
      <rPr>
        <vertAlign val="superscript"/>
        <sz val="11"/>
        <color rgb="FF000000"/>
        <rFont val="Arial"/>
        <family val="2"/>
      </rPr>
      <t>2</t>
    </r>
  </si>
  <si>
    <r>
      <t>Continous rain water management package for draining surface 5000&lt;(s)</t>
    </r>
    <r>
      <rPr>
        <sz val="11"/>
        <color rgb="FF000000"/>
        <rFont val="Arial"/>
        <family val="2"/>
      </rPr>
      <t>≤5500 m</t>
    </r>
    <r>
      <rPr>
        <vertAlign val="superscript"/>
        <sz val="11"/>
        <color rgb="FF000000"/>
        <rFont val="Arial"/>
        <family val="2"/>
      </rPr>
      <t>2</t>
    </r>
  </si>
  <si>
    <r>
      <t>Continous rain water management package for draining surface 5500&lt;(s)</t>
    </r>
    <r>
      <rPr>
        <sz val="11"/>
        <color rgb="FF000000"/>
        <rFont val="Arial"/>
        <family val="2"/>
      </rPr>
      <t>≤6000 m</t>
    </r>
    <r>
      <rPr>
        <vertAlign val="superscript"/>
        <sz val="11"/>
        <color rgb="FF000000"/>
        <rFont val="Arial"/>
        <family val="2"/>
      </rPr>
      <t>2</t>
    </r>
  </si>
  <si>
    <r>
      <t>Continous rain water management package for draining surface 6000&lt;(s)</t>
    </r>
    <r>
      <rPr>
        <sz val="11"/>
        <color rgb="FF000000"/>
        <rFont val="Arial"/>
        <family val="2"/>
      </rPr>
      <t>≤6500 m</t>
    </r>
    <r>
      <rPr>
        <vertAlign val="superscript"/>
        <sz val="11"/>
        <color rgb="FF000000"/>
        <rFont val="Arial"/>
        <family val="2"/>
      </rPr>
      <t>2</t>
    </r>
  </si>
  <si>
    <r>
      <t>Continous rain water management package for draining surface 6500&lt;(s)</t>
    </r>
    <r>
      <rPr>
        <sz val="11"/>
        <color rgb="FF000000"/>
        <rFont val="Arial"/>
        <family val="2"/>
      </rPr>
      <t>≤7000 m</t>
    </r>
    <r>
      <rPr>
        <vertAlign val="superscript"/>
        <sz val="11"/>
        <color rgb="FF000000"/>
        <rFont val="Arial"/>
        <family val="2"/>
      </rPr>
      <t>2</t>
    </r>
  </si>
  <si>
    <r>
      <t>Continous rain water management package for draining surface 7000&lt;(s)</t>
    </r>
    <r>
      <rPr>
        <sz val="11"/>
        <color rgb="FF000000"/>
        <rFont val="Arial"/>
        <family val="2"/>
      </rPr>
      <t>≤7500 m</t>
    </r>
    <r>
      <rPr>
        <vertAlign val="superscript"/>
        <sz val="11"/>
        <color rgb="FF000000"/>
        <rFont val="Arial"/>
        <family val="2"/>
      </rPr>
      <t>2</t>
    </r>
  </si>
  <si>
    <r>
      <t>Continous rain water management package for draining surface 7500&lt;(s)</t>
    </r>
    <r>
      <rPr>
        <sz val="11"/>
        <color rgb="FF000000"/>
        <rFont val="Arial"/>
        <family val="2"/>
      </rPr>
      <t>≤8000 m</t>
    </r>
    <r>
      <rPr>
        <vertAlign val="superscript"/>
        <sz val="11"/>
        <color rgb="FF000000"/>
        <rFont val="Arial"/>
        <family val="2"/>
      </rPr>
      <t>2</t>
    </r>
  </si>
  <si>
    <r>
      <t>Continous rain water management package for draining surface 8000&lt;(s)</t>
    </r>
    <r>
      <rPr>
        <sz val="11"/>
        <color rgb="FF000000"/>
        <rFont val="Arial"/>
        <family val="2"/>
      </rPr>
      <t>≤8500 m</t>
    </r>
    <r>
      <rPr>
        <vertAlign val="superscript"/>
        <sz val="11"/>
        <color rgb="FF000000"/>
        <rFont val="Arial"/>
        <family val="2"/>
      </rPr>
      <t>2</t>
    </r>
  </si>
  <si>
    <r>
      <t>Continous rain water management package for draining surface 8500&lt;(s)</t>
    </r>
    <r>
      <rPr>
        <sz val="11"/>
        <color rgb="FF000000"/>
        <rFont val="Arial"/>
        <family val="2"/>
      </rPr>
      <t>≤9000 m</t>
    </r>
    <r>
      <rPr>
        <vertAlign val="superscript"/>
        <sz val="11"/>
        <color rgb="FF000000"/>
        <rFont val="Arial"/>
        <family val="2"/>
      </rPr>
      <t>2</t>
    </r>
  </si>
  <si>
    <r>
      <t>Continous rain water management package for draining surface 9000&lt;(s)</t>
    </r>
    <r>
      <rPr>
        <sz val="11"/>
        <color rgb="FF000000"/>
        <rFont val="Arial"/>
        <family val="2"/>
      </rPr>
      <t>≤9500 m</t>
    </r>
    <r>
      <rPr>
        <vertAlign val="superscript"/>
        <sz val="11"/>
        <color rgb="FF000000"/>
        <rFont val="Arial"/>
        <family val="2"/>
      </rPr>
      <t>2</t>
    </r>
  </si>
  <si>
    <r>
      <t>Continous rain water management package for draining surface 9500&lt;(s)</t>
    </r>
    <r>
      <rPr>
        <sz val="11"/>
        <color rgb="FF000000"/>
        <rFont val="Arial"/>
        <family val="2"/>
      </rPr>
      <t>≤10000 m</t>
    </r>
    <r>
      <rPr>
        <vertAlign val="superscript"/>
        <sz val="11"/>
        <color rgb="FF000000"/>
        <rFont val="Arial"/>
        <family val="2"/>
      </rPr>
      <t>2</t>
    </r>
  </si>
  <si>
    <r>
      <t>Continous rain water management package for draining surface (s)</t>
    </r>
    <r>
      <rPr>
        <sz val="11"/>
        <color rgb="FF000000"/>
        <rFont val="Arial"/>
        <family val="2"/>
      </rPr>
      <t>≥10000 m</t>
    </r>
    <r>
      <rPr>
        <vertAlign val="superscript"/>
        <sz val="11"/>
        <color rgb="FF000000"/>
        <rFont val="Arial"/>
        <family val="2"/>
      </rPr>
      <t>2</t>
    </r>
  </si>
  <si>
    <t>Supply of spare parts for EMBOP as per Technical Specification</t>
  </si>
  <si>
    <t>Supply of spare parts for Cable as per Technical Specification</t>
  </si>
  <si>
    <t>Supply of spare parts for Delivery Cabin as per Technical Specification</t>
  </si>
  <si>
    <t>Supply of spare parts for Parallel_Cabin as per Technical Specification</t>
  </si>
  <si>
    <t>Items listed in the document PSC/ESS for health, safety and environmental measures tailored for the Project</t>
  </si>
  <si>
    <t>Items already included in the PSC (Piano Sicurezza e Coordinamento) / ESS (Estudio de Seguridad y Salud)
Safety costs NOT subject to discount</t>
  </si>
  <si>
    <r>
      <rPr>
        <b/>
        <u/>
        <sz val="9"/>
        <rFont val="Arial"/>
        <family val="2"/>
      </rPr>
      <t>HSE Requirements (rev.03):</t>
    </r>
    <r>
      <rPr>
        <sz val="9"/>
        <rFont val="Arial"/>
        <family val="2"/>
      </rPr>
      <t xml:space="preserve">
par. 13.4. AIR EMISSION &amp; DUST</t>
    </r>
  </si>
  <si>
    <t>AIR EMISSION &amp; DUST: 
Mobile water tankers equipped with sprays system for dust suppression</t>
  </si>
  <si>
    <t>These item can be Mandatory after analysis and needs of the specific project</t>
  </si>
  <si>
    <r>
      <rPr>
        <b/>
        <u/>
        <sz val="9"/>
        <rFont val="Arial"/>
        <family val="2"/>
      </rPr>
      <t>HSE Requirements (rev.03):</t>
    </r>
    <r>
      <rPr>
        <sz val="9"/>
        <rFont val="Arial"/>
        <family val="2"/>
      </rPr>
      <t xml:space="preserve">
par 13.7. BIODIVERSITY</t>
    </r>
  </si>
  <si>
    <t xml:space="preserve">BIODIVERSITY: 
Transplant in out of conservation important vegetal species; Expenses for veterinary intervention </t>
  </si>
  <si>
    <t>Only for Spain</t>
  </si>
  <si>
    <t> Sustainability</t>
  </si>
  <si>
    <t>Sus Plan</t>
  </si>
  <si>
    <t>As per Linea guida security rev03 + Elenco elementi security BoQ</t>
  </si>
  <si>
    <t>Ref. ID</t>
  </si>
  <si>
    <t>Code (by Project)</t>
  </si>
  <si>
    <t>Description</t>
  </si>
  <si>
    <t>[1]</t>
  </si>
  <si>
    <t>HV SLD</t>
  </si>
  <si>
    <t>[2]</t>
  </si>
  <si>
    <t>Substation Layout</t>
  </si>
  <si>
    <t>[3]</t>
  </si>
  <si>
    <t>Earthing Grid Layout</t>
  </si>
  <si>
    <t>[4]</t>
  </si>
  <si>
    <t>Cable List</t>
  </si>
  <si>
    <t>[5]</t>
  </si>
  <si>
    <t>Architecture Diagram</t>
  </si>
  <si>
    <t>[6]</t>
  </si>
  <si>
    <t>LV SLD</t>
  </si>
  <si>
    <t>[7]</t>
  </si>
  <si>
    <t>Lighting System Layout</t>
  </si>
  <si>
    <t>[8]</t>
  </si>
  <si>
    <t>Control Building Layout</t>
  </si>
  <si>
    <t>[9]</t>
  </si>
  <si>
    <t>Lightning System Layout</t>
  </si>
  <si>
    <t>[10]</t>
  </si>
  <si>
    <t>CCVT Layout</t>
  </si>
  <si>
    <t>[11]</t>
  </si>
  <si>
    <t>Typical schematic drawings</t>
  </si>
  <si>
    <t>[12]</t>
  </si>
  <si>
    <t>Environmental Condistion List</t>
  </si>
  <si>
    <t>[13]</t>
  </si>
  <si>
    <t>Road survey</t>
  </si>
  <si>
    <t>[14]</t>
  </si>
  <si>
    <t>EPC_Global_XXXXX - Technical Specification Photovoltaic Power Plant</t>
  </si>
  <si>
    <t>[15]</t>
  </si>
  <si>
    <t>SoW-PV_Tracker_System_Supply_Rev.xx</t>
  </si>
  <si>
    <t>[16]</t>
  </si>
  <si>
    <t>SoW-PV_Fixed_Structure_Rev.xx</t>
  </si>
  <si>
    <t>[17]</t>
  </si>
  <si>
    <t>DPP List_Project XXXXX_rev.xx</t>
  </si>
  <si>
    <t>[18]</t>
  </si>
  <si>
    <t>PSC/EES (if applicable)</t>
  </si>
  <si>
    <t>[19]</t>
  </si>
  <si>
    <t>GRE.EEC.S.21.IT.P.18371.00.126.01 - SOW BOP Pontestura</t>
  </si>
  <si>
    <t>SOW_Electromechanical_BOP_Rev.xx</t>
  </si>
  <si>
    <t>[20]</t>
  </si>
  <si>
    <t>SOW_Cable_Rev.xx</t>
  </si>
  <si>
    <t>[21]</t>
  </si>
  <si>
    <t>SOW_Delivery_Cabin_Rev.xx</t>
  </si>
  <si>
    <t>[22]</t>
  </si>
  <si>
    <t>SOW_Parallel_Cabin_Rev.xx</t>
  </si>
  <si>
    <t>[23]</t>
  </si>
  <si>
    <t>SOW_LV-MV_Cabin_Rev.xx</t>
  </si>
  <si>
    <t>[24]</t>
  </si>
  <si>
    <t>SOW_PV_Convertion_Unit_Rev.xx</t>
  </si>
  <si>
    <t>[25]</t>
  </si>
  <si>
    <t>SOW_String_Inverter_Rev.xx</t>
  </si>
  <si>
    <t>[26]</t>
  </si>
  <si>
    <t>GRE.EEC.S.25.XX.S.00000.15.001.00</t>
  </si>
  <si>
    <t>TS Civil Works</t>
  </si>
  <si>
    <t>Labour rates-Machine rental rates</t>
  </si>
  <si>
    <t>Labour rates</t>
  </si>
  <si>
    <t>CIVIL ENGINEER</t>
  </si>
  <si>
    <t>H</t>
  </si>
  <si>
    <t>GEOLOGIST</t>
  </si>
  <si>
    <t>TOPOGRAPHER</t>
  </si>
  <si>
    <t>ASSISTANT TOPOGRAPHER</t>
  </si>
  <si>
    <t>QS ENGINEER</t>
  </si>
  <si>
    <t>DRAFTSMAN</t>
  </si>
  <si>
    <t>SPECIALIZED WORKER</t>
  </si>
  <si>
    <t>SKILLED WORKER</t>
  </si>
  <si>
    <t>UNSKILLED WORKER</t>
  </si>
  <si>
    <t>FROGMAN</t>
  </si>
  <si>
    <t>D</t>
  </si>
  <si>
    <t>Machine rental rates</t>
  </si>
  <si>
    <t>SECTIONAL MOBILE TOWERS OF BASE 2X2M AND HEIGHT UP TO 5M</t>
  </si>
  <si>
    <t>SECTIONAL MOBILE TOWERS OF BASE 2X2M AND HEIGHT &gt; 5 TO 10M</t>
  </si>
  <si>
    <t>AERIAL PLATFORM OF HEIGHT UP TO 20M AND CAPACITY LOAD UP TO 1T</t>
  </si>
  <si>
    <t>AERIAL PLATFORM OF HEIGHT &gt; 20 TO 50M AND CAPACITY LOAD UP TO 1T</t>
  </si>
  <si>
    <t>AERIAL PLATFORM OF HEIGHT &gt; 50 TO 90M AND CAPACITY LOAD UP TO 1T</t>
  </si>
  <si>
    <t xml:space="preserve">ERECTION, RENT FOR TWO MONTHS AND DISMANTLEMENT OF SCAFFOLDING </t>
  </si>
  <si>
    <t>M3</t>
  </si>
  <si>
    <t>MONTHLY RENT OF SCAFFOLDING, EXCEEDING TWO MONTHS</t>
  </si>
  <si>
    <t>DUMP TRICAR</t>
  </si>
  <si>
    <t>DUMP TRUCK UP TO 8T</t>
  </si>
  <si>
    <t>DUMP TRUCK EXCEEDING 8T</t>
  </si>
  <si>
    <t>TRUCK WITH CRANE UP TO 6T</t>
  </si>
  <si>
    <t>STATIC TANDEM ROAD ROLLER COMPACTOR &gt; 4 TO 8T</t>
  </si>
  <si>
    <t>STATIC TANDEM ROAD ROLLER COMPACTOR &gt; 8 TO 14T</t>
  </si>
  <si>
    <t>STATIC TANDEM ROAD ROLLER COMPACTOR &gt; 14 TO 18T</t>
  </si>
  <si>
    <t>VIBRATING ROAD ROLLER COMPACTOR UP TO 8T</t>
  </si>
  <si>
    <t>VIBRATING ROAD ROLLER COMPACTOR &gt; 8 TO 14T</t>
  </si>
  <si>
    <t>VIBRATING ROAD ROLLER COMPACTOR &gt; 14 TO 18T</t>
  </si>
  <si>
    <t>COMPACTOR WITH FOOT ROLLER</t>
  </si>
  <si>
    <t>COMPACTOR WITH PLAINE ROLLER</t>
  </si>
  <si>
    <t>MOTORGRADER UP TO 185HP</t>
  </si>
  <si>
    <t>MINI-EXCAVATOR OF 1,5T</t>
  </si>
  <si>
    <t>LOADER WITH BUCKET UP TO 1000L</t>
  </si>
  <si>
    <t>LOADER WITH BUCKET &gt; 1000 TO 2000L</t>
  </si>
  <si>
    <t>EXCAVATOR WITH BUCKET UP TO 500L</t>
  </si>
  <si>
    <t>EXCAVATOR WITH BUCKET &gt; 500 TO 750L</t>
  </si>
  <si>
    <t>EXCAVATOR WITH BUCKET &gt; 750 TO 1000L</t>
  </si>
  <si>
    <t>EXCAVATOR WITH DESTROYER HAMMER</t>
  </si>
  <si>
    <t>BACKHOE LOADER UP TO 90HP</t>
  </si>
  <si>
    <t>TRUCK MIXER &gt; 6 TO 11M3 NET</t>
  </si>
  <si>
    <t>MOBILE CONCRETE PUMP</t>
  </si>
  <si>
    <t>JET COMBINED MOTOR VEHICLE FOR SEWERS CLEAN OUT, INCLUDING TEAM EMPLOYED ON A OPERATION</t>
  </si>
  <si>
    <t>BOAT FOR DIVER, CREW INCLUDED</t>
  </si>
  <si>
    <t>TUGBOAT UP TO 300HP WITH DRIVER</t>
  </si>
  <si>
    <t>TUGBOAT &gt; 300 TO 500HP WITH DRIVER</t>
  </si>
  <si>
    <t>PONTOON UP TO 100T</t>
  </si>
  <si>
    <t>PONTOON &gt; 100 TO 300T</t>
  </si>
  <si>
    <t>MOBILE CRANE UP TO 6T</t>
  </si>
  <si>
    <t>MOBILE CRANE &gt; 6 TO 25T</t>
  </si>
  <si>
    <t>MOBILE CRANE &gt; 25 TO 60T</t>
  </si>
  <si>
    <t>MOBILE CRANE &gt; 60 TO 100T</t>
  </si>
  <si>
    <t>MOBILE CRANE &gt; 100 TO 150T</t>
  </si>
  <si>
    <t>TANK TRUCK &gt; 6000 TO 9000L</t>
  </si>
  <si>
    <t>ELECTRIC WELDING MACHINE</t>
  </si>
  <si>
    <t>MOTOR WELDING MACHINE</t>
  </si>
  <si>
    <t>OXYACETYLENE EQUIPMENT</t>
  </si>
  <si>
    <t>ELECTRIC VIBRATOR FOR CONCRETES</t>
  </si>
  <si>
    <t>MOTOR PUMP UP TO &gt; 5KW</t>
  </si>
  <si>
    <t>MOTOR PUMP &gt; 5 TO 20KW</t>
  </si>
  <si>
    <t>MOTOR PUMP &gt; 20 TO 50KW</t>
  </si>
  <si>
    <t>MOTOR PUMP EXCEEDING 50KW</t>
  </si>
  <si>
    <t>ELECTRIC PUMP UP TO &gt; 5KW</t>
  </si>
  <si>
    <t>ELECTRIC PUMP &gt; 5 TO 20KW</t>
  </si>
  <si>
    <t>ELECTRIC PUMP &gt; 20 TO 50KW</t>
  </si>
  <si>
    <t>ELECTRIC PUMP EXCEEDING 50KW</t>
  </si>
  <si>
    <t>ELECTRIC AIR COMPRESSOR WITH ONE PNEUMATIC DRILL</t>
  </si>
  <si>
    <t>MOTOR AIR COMPRESSOR WITH ONE PNEUMATIC DRILL</t>
  </si>
  <si>
    <t>ELECTRIC DEMOLITION HAMMER</t>
  </si>
  <si>
    <t>quantità riferita alla sistemazione strade esistenti a nord impianto - strada Maura - OPZIONALE</t>
  </si>
  <si>
    <t>02'</t>
  </si>
  <si>
    <t>BOP Advanced Basic Design Approach</t>
  </si>
  <si>
    <t>Includes:
Detail Design + BIM (Civil Design, Electrical Design, Cable Design etc as per DPP list) &amp; As-Built Design. Detail Design included documents for: Genio Civile, SCIA Antincendio, DILA (VNS report)
Documentation and Studies accordinly Grid Operator Needs (e.i. Dynamic Model of the whole system LV/MV/HV, etc)</t>
  </si>
  <si>
    <t>3. STRUCTURAL AND GEOTECHNICAL WORKS</t>
  </si>
  <si>
    <t>PV Modules String Cabling [Q] - installation</t>
  </si>
  <si>
    <r>
      <t xml:space="preserve">HORIZONTAL DIRECTIONAL DRILLING (HDD): CABLES/PIPES/CONDUITS </t>
    </r>
    <r>
      <rPr>
        <b/>
        <sz val="10"/>
        <color rgb="FFFF0000"/>
        <rFont val="Arial"/>
        <family val="2"/>
      </rPr>
      <t>DIAMETER  &gt; 12 INCHES / 250 MM</t>
    </r>
    <r>
      <rPr>
        <sz val="10"/>
        <rFont val="Arial"/>
        <family val="2"/>
      </rPr>
      <t xml:space="preserve"> - Installation</t>
    </r>
  </si>
  <si>
    <r>
      <t xml:space="preserve">EXCAVATION AND BACKFILLING (INCLUDING SAND BED, IF NECESSARY ACCORDING TO THE DESIGN, REPLACING OF ROAD LAYERS - IF ANY- ALWAYS INCLUDED) FOR </t>
    </r>
    <r>
      <rPr>
        <b/>
        <sz val="10"/>
        <color rgb="FFFF0000"/>
        <rFont val="Arial"/>
        <family val="2"/>
      </rPr>
      <t>TYPICAL MV TRENCH 1C - 110 x48 CM (MIN) - N.1 THREE-PHASE MV LINE</t>
    </r>
    <r>
      <rPr>
        <sz val="10"/>
        <color rgb="FFFF0000"/>
        <rFont val="Arial"/>
        <family val="2"/>
      </rPr>
      <t xml:space="preserve"> - Installation</t>
    </r>
  </si>
  <si>
    <t>Active anti-rodent System [L] - Supply</t>
  </si>
  <si>
    <r>
      <t xml:space="preserve">Installation and interconnection of </t>
    </r>
    <r>
      <rPr>
        <b/>
        <sz val="11"/>
        <color theme="1"/>
        <rFont val="Arial"/>
        <family val="2"/>
      </rPr>
      <t>USER CABIN</t>
    </r>
    <r>
      <rPr>
        <sz val="11"/>
        <color theme="1"/>
        <rFont val="Arial"/>
        <family val="2"/>
      </rPr>
      <t xml:space="preserve"> (CABINA UTENTE) -  Including Plant SCADA cabinet (Out of scope of sup) and all types of connections from outside the cabin: MV cables, LV cables, communication and control, primary earth grid, I&amp;C Communication panel.</t>
    </r>
    <r>
      <rPr>
        <sz val="10"/>
        <rFont val="Arial"/>
        <family val="2"/>
      </rPr>
      <t xml:space="preserve"> - Installation</t>
    </r>
  </si>
  <si>
    <t>La differenza di prezzo con l'accordo quadro risiede nel fatto che la barriera dell'impianto richiesta è diversa da quella offerta nell'accordo quadro.</t>
  </si>
  <si>
    <t>Voce non comparabile con l'accordo quadro, poiché la ripartizione è diversa.</t>
  </si>
  <si>
    <r>
      <rPr>
        <b/>
        <sz val="8"/>
        <color theme="4" tint="-0.249977111117893"/>
        <rFont val="Arial"/>
        <family val="2"/>
      </rPr>
      <t>L'accordo quadro non includeva la fornitura della stazione meteorologica.</t>
    </r>
    <r>
      <rPr>
        <sz val="8"/>
        <rFont val="Arial"/>
        <family val="2"/>
      </rPr>
      <t xml:space="preserve">
Per i sensori includere cavo comunicazione/alimentazione al datalogger (se non incluso nella fornitura del sensore).
Includere cavo comunicazione dal datalogger allo switch della TC più vicina (LV aux per alimentazionazione del datalogger dalla TC più vicina conteggiati nell'item 21.01.09.00)</t>
    </r>
  </si>
  <si>
    <t>È stata inclusa la fondazione.</t>
  </si>
  <si>
    <t>Il 70% dello scavo deve essere asfaltato, da qui l'aumento del prezzo.</t>
  </si>
  <si>
    <t>Le telecamere richieste negli ultimi progetti con ENEL devono disporre di analisi video. Quelle offerte nell'accordo quadro non lo includevano.</t>
  </si>
  <si>
    <t>Total Optional €/W</t>
  </si>
  <si>
    <t>Total BOP</t>
  </si>
  <si>
    <t>MV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</si>
</sst>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 #,##0.00\ &quot;€&quot;_-;\-* #,##0.00\ &quot;€&quot;_-;_-* &quot;-&quot;??\ &quot;€&quot;_-;_-@_-"/>
    <numFmt numFmtId="43" formatCode="_-* #,##0.00_-;\-* #,##0.00_-;_-* &quot;-&quot;??_-;_-@_-"/>
    <numFmt numFmtId="164" formatCode="_(&quot;$&quot;* #,##0.00_);_(&quot;$&quot;* \(#,##0.00\);_(&quot;$&quot;* &quot;-&quot;??_);_(@_)"/>
    <numFmt numFmtId="165" formatCode="_(* #,##0.00_);_(* \(#,##0.00\);_(* &quot;-&quot;??_);_(@_)"/>
    <numFmt numFmtId="166" formatCode="#,##0.00\ &quot;€&quot;"/>
    <numFmt numFmtId="167" formatCode="_-[$€-2]\ * #,##0.00_-;\-[$€-2]\ * #,##0.00_-;_-[$€-2]\ * &quot;-&quot;??_-;_-@_-"/>
    <numFmt numFmtId="168" formatCode="_-[$$-409]* #,##0.00_ ;_-[$$-409]* \-#,##0.00\ ;_-[$$-409]* &quot;-&quot;??_ ;_-@_ "/>
    <numFmt numFmtId="169" formatCode="_-* #,##0.0_-;\-* #,##0.0_-;_-* &quot;-&quot;?_-;_-@_-"/>
    <numFmt numFmtId="170" formatCode="_-* #,##0.00_-;\-* #,##0.00_-;_-* &quot;-&quot;?_-;_-@_-"/>
    <numFmt numFmtId="171" formatCode="_-* #,##0.0_-;\-* #,##0.0_-;_-* &quot;-&quot;??_-;_-@_-"/>
    <numFmt numFmtId="172" formatCode="_-&quot;€&quot;\ * #,##0.00_-;\-&quot;€&quot;\ * #,##0.00_-;_-&quot;€&quot;\ * &quot;-&quot;??_-;_-@_-"/>
    <numFmt numFmtId="173" formatCode="_-[$MXN]\ * #,##0.00_-;\-[$MXN]\ * #,##0.00_-;_-[$MXN]\ * &quot;-&quot;??_-;_-@_-"/>
    <numFmt numFmtId="174" formatCode="0.0000"/>
    <numFmt numFmtId="175" formatCode="_(* #,##0.000_);_(* \(#,##0.000\);_(* &quot;-&quot;??_);_(@_)"/>
    <numFmt numFmtId="176" formatCode="_-* #,##0.00\ [$EUR]_-;\-* #,##0.00\ [$EUR]_-;_-* &quot;-&quot;??\ [$EUR]_-;_-@_-"/>
    <numFmt numFmtId="177" formatCode="[$USD]\ #,##0.00"/>
    <numFmt numFmtId="179" formatCode="_-* #,##0.000\ _€_-;\-* #,##0.000\ _€_-;_-* &quot;-&quot;???\ _€_-;_-@_-"/>
    <numFmt numFmtId="181" formatCode="_-* #,##0.00\ [$€-410]_-;\-* #,##0.00\ [$€-410]_-;_-* &quot;-&quot;??\ [$€-410]_-;_-@_-"/>
    <numFmt numFmtId="182" formatCode="_-* #,##0.000\ [$€-410]_-;\-* #,##0.000\ [$€-410]_-;_-* &quot;-&quot;??\ [$€-410]_-;_-@_-"/>
  </numFmts>
  <fonts count="156" x14ac:knownFonts="1">
    <font>
      <sz val="11"/>
      <color theme="1"/>
      <name val="Calibri"/>
      <family val="2"/>
      <scheme val="minor"/>
    </font>
    <font>
      <sz val="11"/>
      <color theme="1"/>
      <name val="Calibri"/>
      <family val="2"/>
      <scheme val="minor"/>
    </font>
    <font>
      <sz val="10"/>
      <color theme="1"/>
      <name val="Arial"/>
      <family val="2"/>
    </font>
    <font>
      <b/>
      <sz val="12"/>
      <color theme="1"/>
      <name val="Calibri"/>
      <family val="2"/>
      <scheme val="minor"/>
    </font>
    <font>
      <b/>
      <sz val="12"/>
      <color theme="0"/>
      <name val="Arial"/>
      <family val="2"/>
    </font>
    <font>
      <b/>
      <sz val="11"/>
      <color theme="1"/>
      <name val="Arial"/>
      <family val="2"/>
    </font>
    <font>
      <b/>
      <sz val="11"/>
      <name val="Arial"/>
      <family val="2"/>
    </font>
    <font>
      <sz val="11"/>
      <name val="Arial"/>
      <family val="2"/>
    </font>
    <font>
      <sz val="10"/>
      <name val="Arial"/>
      <family val="2"/>
    </font>
    <font>
      <b/>
      <sz val="11"/>
      <color rgb="FFFF0000"/>
      <name val="Arial"/>
      <family val="2"/>
    </font>
    <font>
      <b/>
      <sz val="12"/>
      <name val="Arial"/>
      <family val="2"/>
    </font>
    <font>
      <b/>
      <sz val="10"/>
      <name val="Arial"/>
      <family val="2"/>
    </font>
    <font>
      <sz val="12"/>
      <color theme="1"/>
      <name val="Calibri"/>
      <family val="2"/>
      <scheme val="minor"/>
    </font>
    <font>
      <i/>
      <sz val="10"/>
      <color theme="1"/>
      <name val="Arial"/>
      <family val="2"/>
    </font>
    <font>
      <sz val="10"/>
      <color rgb="FFC00000"/>
      <name val="Arial"/>
      <family val="2"/>
    </font>
    <font>
      <sz val="12"/>
      <color theme="0"/>
      <name val="Arial"/>
      <family val="2"/>
    </font>
    <font>
      <i/>
      <sz val="12"/>
      <color theme="0"/>
      <name val="Arial"/>
      <family val="2"/>
    </font>
    <font>
      <sz val="11"/>
      <color theme="1"/>
      <name val="Arial"/>
      <family val="2"/>
    </font>
    <font>
      <i/>
      <sz val="11"/>
      <color theme="1"/>
      <name val="Arial"/>
      <family val="2"/>
    </font>
    <font>
      <sz val="11"/>
      <color rgb="FFC00000"/>
      <name val="Arial"/>
      <family val="2"/>
    </font>
    <font>
      <b/>
      <sz val="10"/>
      <color rgb="FFFF0000"/>
      <name val="Arial"/>
      <family val="2"/>
    </font>
    <font>
      <b/>
      <sz val="10"/>
      <color theme="0"/>
      <name val="Arial"/>
      <family val="2"/>
    </font>
    <font>
      <vertAlign val="superscript"/>
      <sz val="10"/>
      <name val="Arial"/>
      <family val="2"/>
    </font>
    <font>
      <sz val="10"/>
      <color theme="0"/>
      <name val="Arial"/>
      <family val="2"/>
    </font>
    <font>
      <b/>
      <vertAlign val="superscript"/>
      <sz val="10"/>
      <color rgb="FFFF0000"/>
      <name val="Arial"/>
      <family val="2"/>
    </font>
    <font>
      <sz val="10"/>
      <color theme="3"/>
      <name val="Arial"/>
      <family val="2"/>
    </font>
    <font>
      <vertAlign val="superscript"/>
      <sz val="10"/>
      <color theme="3"/>
      <name val="Arial"/>
      <family val="2"/>
    </font>
    <font>
      <sz val="10"/>
      <color rgb="FFF434F4"/>
      <name val="Arial"/>
      <family val="2"/>
    </font>
    <font>
      <b/>
      <sz val="10"/>
      <color rgb="FFF434F4"/>
      <name val="Arial"/>
      <family val="2"/>
    </font>
    <font>
      <b/>
      <sz val="10"/>
      <color rgb="FFFF0000"/>
      <name val="Symbol"/>
      <family val="1"/>
      <charset val="2"/>
    </font>
    <font>
      <sz val="12"/>
      <name val="Arial"/>
      <family val="2"/>
    </font>
    <font>
      <sz val="10"/>
      <name val="Arial"/>
      <family val="2"/>
    </font>
    <font>
      <sz val="10"/>
      <name val="Century Gothic"/>
      <family val="2"/>
    </font>
    <font>
      <b/>
      <i/>
      <sz val="10"/>
      <name val="Arial"/>
      <family val="2"/>
    </font>
    <font>
      <i/>
      <sz val="10"/>
      <name val="Arial"/>
      <family val="2"/>
    </font>
    <font>
      <sz val="8"/>
      <name val="Arial"/>
      <family val="2"/>
    </font>
    <font>
      <u/>
      <sz val="10"/>
      <name val="Arial"/>
      <family val="2"/>
    </font>
    <font>
      <sz val="9"/>
      <name val="Arial"/>
      <family val="2"/>
    </font>
    <font>
      <b/>
      <u/>
      <sz val="9"/>
      <name val="Arial"/>
      <family val="2"/>
    </font>
    <font>
      <b/>
      <sz val="9"/>
      <color indexed="81"/>
      <name val="Tahoma"/>
      <family val="2"/>
    </font>
    <font>
      <sz val="9"/>
      <color indexed="81"/>
      <name val="Tahoma"/>
      <family val="2"/>
    </font>
    <font>
      <b/>
      <sz val="9"/>
      <name val="Arial"/>
      <family val="2"/>
    </font>
    <font>
      <b/>
      <sz val="10"/>
      <color theme="1"/>
      <name val="Arial"/>
      <family val="2"/>
    </font>
    <font>
      <b/>
      <sz val="11"/>
      <color rgb="FF000000"/>
      <name val="Arial"/>
      <family val="2"/>
    </font>
    <font>
      <sz val="11"/>
      <color rgb="FF000000"/>
      <name val="Arial"/>
      <family val="2"/>
    </font>
    <font>
      <sz val="11"/>
      <color rgb="FF000000"/>
      <name val="Aptos Narrow"/>
      <family val="2"/>
    </font>
    <font>
      <vertAlign val="superscript"/>
      <sz val="11"/>
      <color rgb="FF000000"/>
      <name val="Arial"/>
      <family val="2"/>
    </font>
    <font>
      <sz val="8"/>
      <color rgb="FF000000"/>
      <name val="Arial"/>
      <family val="2"/>
    </font>
    <font>
      <b/>
      <u/>
      <sz val="8"/>
      <color rgb="FF000000"/>
      <name val="Arial"/>
      <family val="2"/>
    </font>
    <font>
      <b/>
      <sz val="8"/>
      <name val="Arial"/>
      <family val="2"/>
    </font>
    <font>
      <b/>
      <sz val="10"/>
      <name val="Arial"/>
      <family val="2"/>
    </font>
    <font>
      <sz val="9"/>
      <color rgb="FF000000"/>
      <name val="Arial"/>
      <family val="2"/>
    </font>
    <font>
      <b/>
      <sz val="8"/>
      <name val="Wingdings"/>
      <charset val="2"/>
    </font>
    <font>
      <b/>
      <sz val="10"/>
      <name val="Wingdings"/>
      <charset val="2"/>
    </font>
    <font>
      <sz val="5"/>
      <color theme="0"/>
      <name val="Arial"/>
      <family val="2"/>
    </font>
    <font>
      <b/>
      <sz val="8"/>
      <color theme="0"/>
      <name val="Arial"/>
      <family val="2"/>
    </font>
    <font>
      <b/>
      <i/>
      <u/>
      <sz val="10"/>
      <color theme="3"/>
      <name val="Arial Narrow"/>
      <family val="2"/>
    </font>
    <font>
      <sz val="10"/>
      <color theme="3"/>
      <name val="Arial Narrow"/>
      <family val="2"/>
    </font>
    <font>
      <b/>
      <sz val="14"/>
      <color theme="3"/>
      <name val="Arial Narrow"/>
      <family val="2"/>
    </font>
    <font>
      <b/>
      <sz val="10"/>
      <color theme="3"/>
      <name val="Arial Narrow"/>
      <family val="2"/>
    </font>
    <font>
      <sz val="10"/>
      <color theme="3"/>
      <name val="Calibri"/>
      <family val="2"/>
      <scheme val="minor"/>
    </font>
    <font>
      <sz val="11"/>
      <color theme="3"/>
      <name val="Calibri"/>
      <family val="2"/>
      <scheme val="minor"/>
    </font>
    <font>
      <b/>
      <sz val="12"/>
      <color theme="3"/>
      <name val="Arial Narrow"/>
      <family val="2"/>
    </font>
    <font>
      <b/>
      <i/>
      <sz val="10"/>
      <color rgb="FFFF0000"/>
      <name val="Arial Narrow"/>
      <family val="2"/>
    </font>
    <font>
      <b/>
      <i/>
      <sz val="10"/>
      <color theme="3"/>
      <name val="Arial Narrow"/>
      <family val="2"/>
    </font>
    <font>
      <b/>
      <sz val="10"/>
      <color rgb="FFFF0000"/>
      <name val="Arial Narrow"/>
      <family val="2"/>
    </font>
    <font>
      <b/>
      <i/>
      <sz val="10"/>
      <color theme="0"/>
      <name val="Arial Narrow"/>
      <family val="2"/>
    </font>
    <font>
      <b/>
      <i/>
      <sz val="10"/>
      <color theme="3"/>
      <name val="Calibri"/>
      <family val="2"/>
      <scheme val="minor"/>
    </font>
    <font>
      <b/>
      <sz val="12"/>
      <color rgb="FFFF0000"/>
      <name val="Arial Narrow"/>
      <family val="2"/>
    </font>
    <font>
      <b/>
      <i/>
      <sz val="12"/>
      <color theme="3"/>
      <name val="Calibri"/>
      <family val="2"/>
      <scheme val="minor"/>
    </font>
    <font>
      <sz val="10"/>
      <color rgb="FFFF0000"/>
      <name val="Arial Narrow"/>
      <family val="2"/>
    </font>
    <font>
      <strike/>
      <sz val="10"/>
      <color theme="3"/>
      <name val="Arial Narrow"/>
      <family val="2"/>
    </font>
    <font>
      <sz val="10"/>
      <name val="MS Sans Serif"/>
    </font>
    <font>
      <b/>
      <sz val="10"/>
      <color indexed="9"/>
      <name val="Arial"/>
      <family val="2"/>
    </font>
    <font>
      <b/>
      <strike/>
      <sz val="10"/>
      <name val="Arial"/>
      <family val="2"/>
    </font>
    <font>
      <strike/>
      <sz val="10"/>
      <name val="Arial"/>
      <family val="2"/>
    </font>
    <font>
      <b/>
      <i/>
      <sz val="10"/>
      <name val="Arial Narrow"/>
      <family val="2"/>
    </font>
    <font>
      <b/>
      <sz val="10"/>
      <color rgb="FF000000"/>
      <name val="Arial"/>
      <family val="2"/>
    </font>
    <font>
      <b/>
      <vertAlign val="superscript"/>
      <sz val="10"/>
      <color rgb="FF44546A"/>
      <name val="Arial Narrow"/>
      <family val="2"/>
    </font>
    <font>
      <b/>
      <sz val="12"/>
      <color rgb="FFFF0000"/>
      <name val="Arial"/>
      <family val="2"/>
    </font>
    <font>
      <sz val="12"/>
      <color rgb="FFF434F4"/>
      <name val="Arial"/>
      <family val="2"/>
    </font>
    <font>
      <b/>
      <sz val="12"/>
      <color rgb="FFFFFFFF"/>
      <name val="Arial"/>
      <family val="2"/>
    </font>
    <font>
      <sz val="12"/>
      <name val="Calibri"/>
      <family val="2"/>
    </font>
    <font>
      <sz val="12"/>
      <color rgb="FFFF0000"/>
      <name val="Arial"/>
      <family val="2"/>
    </font>
    <font>
      <sz val="12"/>
      <color rgb="FF000000"/>
      <name val="Arial"/>
      <family val="2"/>
    </font>
    <font>
      <sz val="10"/>
      <color theme="1"/>
      <name val="Calibri"/>
      <family val="2"/>
      <scheme val="minor"/>
    </font>
    <font>
      <sz val="8"/>
      <color theme="1"/>
      <name val="Calibri"/>
      <family val="2"/>
      <scheme val="minor"/>
    </font>
    <font>
      <b/>
      <sz val="9"/>
      <color rgb="FFFF0000"/>
      <name val="Arial"/>
      <family val="2"/>
    </font>
    <font>
      <sz val="8"/>
      <color rgb="FF1F1F1F"/>
      <name val="Arial"/>
      <family val="2"/>
    </font>
    <font>
      <sz val="11"/>
      <color rgb="FFFF0000"/>
      <name val="Calibri"/>
      <family val="2"/>
      <scheme val="minor"/>
    </font>
    <font>
      <sz val="11"/>
      <color theme="0"/>
      <name val="Calibri"/>
      <family val="2"/>
      <scheme val="minor"/>
    </font>
    <font>
      <sz val="11"/>
      <name val="Calibri"/>
      <family val="2"/>
      <scheme val="minor"/>
    </font>
    <font>
      <b/>
      <i/>
      <sz val="12"/>
      <color theme="1"/>
      <name val="Arial Narrow"/>
      <family val="2"/>
    </font>
    <font>
      <i/>
      <sz val="10"/>
      <color theme="1"/>
      <name val="Arial Narrow"/>
      <family val="2"/>
    </font>
    <font>
      <b/>
      <i/>
      <sz val="11"/>
      <color theme="1"/>
      <name val="Calibri"/>
      <family val="2"/>
      <scheme val="minor"/>
    </font>
    <font>
      <sz val="11"/>
      <color rgb="FF00B050"/>
      <name val="Calibri"/>
      <family val="2"/>
      <scheme val="minor"/>
    </font>
    <font>
      <i/>
      <sz val="7"/>
      <color theme="1"/>
      <name val="Calibri"/>
      <family val="2"/>
      <scheme val="minor"/>
    </font>
    <font>
      <i/>
      <sz val="10"/>
      <color theme="3"/>
      <name val="Arial Narrow"/>
      <family val="2"/>
    </font>
    <font>
      <i/>
      <sz val="11"/>
      <color theme="1"/>
      <name val="Calibri"/>
      <family val="2"/>
      <scheme val="minor"/>
    </font>
    <font>
      <sz val="8"/>
      <name val="Calibri"/>
      <family val="2"/>
      <scheme val="minor"/>
    </font>
    <font>
      <b/>
      <sz val="11"/>
      <color theme="3"/>
      <name val="Calibri"/>
      <family val="2"/>
      <scheme val="minor"/>
    </font>
    <font>
      <b/>
      <sz val="11"/>
      <color theme="1"/>
      <name val="Calibri"/>
      <family val="2"/>
      <scheme val="minor"/>
    </font>
    <font>
      <b/>
      <sz val="11"/>
      <color theme="0"/>
      <name val="Calibri"/>
      <family val="2"/>
      <scheme val="minor"/>
    </font>
    <font>
      <i/>
      <strike/>
      <sz val="11"/>
      <color theme="1"/>
      <name val="Arial"/>
      <family val="2"/>
    </font>
    <font>
      <i/>
      <strike/>
      <sz val="12"/>
      <color theme="0"/>
      <name val="Arial"/>
      <family val="2"/>
    </font>
    <font>
      <i/>
      <strike/>
      <sz val="10"/>
      <name val="Arial"/>
      <family val="2"/>
    </font>
    <font>
      <sz val="10"/>
      <color rgb="FF00B050"/>
      <name val="Arial Narrow"/>
      <family val="2"/>
    </font>
    <font>
      <sz val="10"/>
      <color rgb="FF000000"/>
      <name val="Arial Narrow"/>
      <family val="2"/>
    </font>
    <font>
      <b/>
      <i/>
      <sz val="10"/>
      <color rgb="FF00B050"/>
      <name val="Arial Narrow"/>
      <family val="2"/>
    </font>
    <font>
      <b/>
      <i/>
      <sz val="10"/>
      <color rgb="FF000000"/>
      <name val="Arial Narrow"/>
      <family val="2"/>
    </font>
    <font>
      <b/>
      <i/>
      <strike/>
      <sz val="10"/>
      <color theme="3"/>
      <name val="Arial Narrow"/>
      <family val="2"/>
    </font>
    <font>
      <sz val="10"/>
      <color rgb="FFC00000"/>
      <name val="Calibri"/>
      <family val="2"/>
      <scheme val="minor"/>
    </font>
    <font>
      <i/>
      <sz val="10"/>
      <color rgb="FFC00000"/>
      <name val="Arial Narrow"/>
      <family val="2"/>
    </font>
    <font>
      <i/>
      <sz val="10"/>
      <color rgb="FF000000"/>
      <name val="Arial Narrow"/>
      <family val="2"/>
    </font>
    <font>
      <b/>
      <i/>
      <sz val="10"/>
      <color rgb="FFC00000"/>
      <name val="Arial Narrow"/>
      <family val="2"/>
    </font>
    <font>
      <sz val="10"/>
      <name val="Arial Narrow"/>
      <family val="2"/>
    </font>
    <font>
      <sz val="10"/>
      <color rgb="FF000000"/>
      <name val="Arial"/>
      <family val="2"/>
    </font>
    <font>
      <b/>
      <sz val="11"/>
      <color rgb="FF000000"/>
      <name val="Aptos"/>
      <family val="2"/>
    </font>
    <font>
      <sz val="11"/>
      <color theme="1"/>
      <name val="Aptos"/>
      <family val="2"/>
    </font>
    <font>
      <b/>
      <sz val="11"/>
      <color theme="1"/>
      <name val="Aptos"/>
      <family val="2"/>
    </font>
    <font>
      <sz val="11"/>
      <name val="Aptos"/>
      <family val="2"/>
    </font>
    <font>
      <b/>
      <sz val="11"/>
      <name val="Aptos"/>
      <family val="2"/>
    </font>
    <font>
      <b/>
      <sz val="10"/>
      <name val="Arial Narrow"/>
      <family val="2"/>
    </font>
    <font>
      <b/>
      <u/>
      <sz val="11"/>
      <name val="Aptos"/>
      <family val="2"/>
    </font>
    <font>
      <b/>
      <u/>
      <sz val="11"/>
      <color theme="1"/>
      <name val="Aptos"/>
      <family val="2"/>
    </font>
    <font>
      <u/>
      <sz val="11"/>
      <name val="Aptos"/>
      <family val="2"/>
    </font>
    <font>
      <i/>
      <u/>
      <sz val="11"/>
      <name val="Aptos"/>
      <family val="2"/>
    </font>
    <font>
      <b/>
      <sz val="10"/>
      <name val="Aptos"/>
      <family val="2"/>
    </font>
    <font>
      <b/>
      <sz val="11"/>
      <color rgb="FFFF0000"/>
      <name val="Aptos"/>
      <family val="2"/>
    </font>
    <font>
      <b/>
      <strike/>
      <sz val="11"/>
      <color rgb="FFFF0000"/>
      <name val="Aptos"/>
      <family val="2"/>
    </font>
    <font>
      <sz val="10"/>
      <color rgb="FFFF0000"/>
      <name val="Arial"/>
      <family val="2"/>
    </font>
    <font>
      <i/>
      <sz val="10"/>
      <name val="Arial Narrow"/>
      <family val="2"/>
    </font>
    <font>
      <b/>
      <i/>
      <strike/>
      <sz val="10"/>
      <name val="Arial Narrow"/>
      <family val="2"/>
    </font>
    <font>
      <strike/>
      <sz val="10"/>
      <name val="Arial Narrow"/>
      <family val="2"/>
    </font>
    <font>
      <sz val="10"/>
      <name val="Calibri"/>
      <family val="2"/>
      <scheme val="minor"/>
    </font>
    <font>
      <b/>
      <sz val="12"/>
      <name val="Arial Narrow"/>
      <family val="2"/>
    </font>
    <font>
      <sz val="10"/>
      <name val="Aptos"/>
      <family val="2"/>
    </font>
    <font>
      <i/>
      <sz val="8"/>
      <name val="Arial"/>
      <family val="2"/>
    </font>
    <font>
      <b/>
      <i/>
      <sz val="10"/>
      <color theme="3"/>
      <name val="Arial"/>
      <family val="2"/>
    </font>
    <font>
      <sz val="11"/>
      <color rgb="FFFF0000"/>
      <name val="Arial"/>
      <family val="2"/>
    </font>
    <font>
      <i/>
      <sz val="11"/>
      <name val="Arial"/>
      <family val="2"/>
    </font>
    <font>
      <b/>
      <sz val="14"/>
      <name val="Arial"/>
      <family val="2"/>
    </font>
    <font>
      <b/>
      <sz val="16"/>
      <name val="Arial"/>
      <family val="2"/>
    </font>
    <font>
      <sz val="11"/>
      <color theme="3"/>
      <name val="Arial"/>
      <family val="2"/>
    </font>
    <font>
      <b/>
      <u/>
      <sz val="11"/>
      <name val="Arial"/>
      <family val="2"/>
    </font>
    <font>
      <b/>
      <i/>
      <u/>
      <sz val="11"/>
      <name val="Arial"/>
      <family val="2"/>
    </font>
    <font>
      <b/>
      <i/>
      <sz val="10"/>
      <color theme="0"/>
      <name val="Arial"/>
      <family val="2"/>
    </font>
    <font>
      <b/>
      <i/>
      <sz val="11"/>
      <color theme="0"/>
      <name val="Arial"/>
      <family val="2"/>
    </font>
    <font>
      <i/>
      <sz val="10"/>
      <color theme="0"/>
      <name val="Arial"/>
      <family val="2"/>
    </font>
    <font>
      <b/>
      <sz val="10"/>
      <color theme="1"/>
      <name val="Calibri"/>
      <family val="2"/>
      <scheme val="minor"/>
    </font>
    <font>
      <b/>
      <sz val="10"/>
      <name val="Calibri"/>
      <family val="2"/>
      <scheme val="minor"/>
    </font>
    <font>
      <sz val="11"/>
      <color theme="3"/>
      <name val="Arial Narrow"/>
      <family val="2"/>
    </font>
    <font>
      <sz val="10"/>
      <color rgb="FF000000"/>
      <name val="Calibri"/>
      <family val="2"/>
      <scheme val="minor"/>
    </font>
    <font>
      <b/>
      <sz val="14"/>
      <color theme="0"/>
      <name val="Arial"/>
      <family val="2"/>
    </font>
    <font>
      <b/>
      <sz val="8"/>
      <color theme="4" tint="-0.249977111117893"/>
      <name val="Arial"/>
      <family val="2"/>
    </font>
    <font>
      <b/>
      <sz val="14"/>
      <color theme="4" tint="-0.249977111117893"/>
      <name val="Arial"/>
      <family val="2"/>
    </font>
  </fonts>
  <fills count="52">
    <fill>
      <patternFill patternType="none"/>
    </fill>
    <fill>
      <patternFill patternType="gray125"/>
    </fill>
    <fill>
      <patternFill patternType="solid">
        <fgColor rgb="FF008C5A"/>
        <bgColor indexed="64"/>
      </patternFill>
    </fill>
    <fill>
      <patternFill patternType="solid">
        <fgColor rgb="FFEDEEE8"/>
        <bgColor indexed="64"/>
      </patternFill>
    </fill>
    <fill>
      <patternFill patternType="solid">
        <fgColor rgb="FF41B9E6"/>
        <bgColor indexed="64"/>
      </patternFill>
    </fill>
    <fill>
      <patternFill patternType="solid">
        <fgColor rgb="FF55BE5A"/>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rgb="FFFF0000"/>
        <bgColor indexed="64"/>
      </patternFill>
    </fill>
    <fill>
      <patternFill patternType="solid">
        <fgColor theme="1"/>
        <bgColor indexed="64"/>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6C6C6"/>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rgb="FFFFF5F0"/>
        <bgColor indexed="64"/>
      </patternFill>
    </fill>
    <fill>
      <patternFill patternType="solid">
        <fgColor rgb="FF00B0F0"/>
        <bgColor indexed="64"/>
      </patternFill>
    </fill>
    <fill>
      <patternFill patternType="solid">
        <fgColor rgb="FFD1D1D1"/>
        <bgColor indexed="64"/>
      </patternFill>
    </fill>
    <fill>
      <patternFill patternType="solid">
        <fgColor theme="8" tint="0.39997558519241921"/>
        <bgColor indexed="64"/>
      </patternFill>
    </fill>
    <fill>
      <patternFill patternType="solid">
        <fgColor theme="9"/>
        <bgColor indexed="64"/>
      </patternFill>
    </fill>
    <fill>
      <patternFill patternType="solid">
        <fgColor rgb="FFFFFF66"/>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2F2F2"/>
        <bgColor rgb="FF000000"/>
      </patternFill>
    </fill>
    <fill>
      <patternFill patternType="solid">
        <fgColor rgb="FF008C5A"/>
        <bgColor rgb="FF000000"/>
      </patternFill>
    </fill>
    <fill>
      <patternFill patternType="solid">
        <fgColor rgb="FFE2EFDA"/>
        <bgColor rgb="FF000000"/>
      </patternFill>
    </fill>
    <fill>
      <patternFill patternType="solid">
        <fgColor rgb="FF305496"/>
        <bgColor rgb="FF000000"/>
      </patternFill>
    </fill>
    <fill>
      <patternFill patternType="solid">
        <fgColor rgb="FFFFFFFF"/>
        <bgColor rgb="FF000000"/>
      </patternFill>
    </fill>
    <fill>
      <patternFill patternType="solid">
        <fgColor rgb="FF41B9E6"/>
        <bgColor rgb="FF000000"/>
      </patternFill>
    </fill>
    <fill>
      <patternFill patternType="solid">
        <fgColor rgb="FF55BE5A"/>
        <bgColor rgb="FF000000"/>
      </patternFill>
    </fill>
    <fill>
      <patternFill patternType="solid">
        <fgColor rgb="FFC6C6C6"/>
        <bgColor rgb="FF000000"/>
      </patternFill>
    </fill>
    <fill>
      <patternFill patternType="solid">
        <fgColor rgb="FFC9C9C9"/>
        <bgColor rgb="FF000000"/>
      </patternFill>
    </fill>
    <fill>
      <patternFill patternType="solid">
        <fgColor theme="9" tint="0.39997558519241921"/>
        <bgColor indexed="64"/>
      </patternFill>
    </fill>
    <fill>
      <patternFill patternType="solid">
        <fgColor theme="2" tint="-0.749992370372631"/>
        <bgColor indexed="64"/>
      </patternFill>
    </fill>
    <fill>
      <patternFill patternType="solid">
        <fgColor rgb="FF00B050"/>
        <bgColor indexed="64"/>
      </patternFill>
    </fill>
    <fill>
      <patternFill patternType="solid">
        <fgColor rgb="FF00FF00"/>
        <bgColor indexed="64"/>
      </patternFill>
    </fill>
    <fill>
      <patternFill patternType="solid">
        <fgColor rgb="FFFFC000"/>
        <bgColor indexed="64"/>
      </patternFill>
    </fill>
    <fill>
      <patternFill patternType="solid">
        <fgColor rgb="FFFF99FF"/>
        <bgColor indexed="64"/>
      </patternFill>
    </fill>
    <fill>
      <patternFill patternType="solid">
        <fgColor theme="4" tint="0.59999389629810485"/>
        <bgColor indexed="64"/>
      </patternFill>
    </fill>
    <fill>
      <patternFill patternType="solid">
        <fgColor theme="7"/>
        <bgColor indexed="64"/>
      </patternFill>
    </fill>
    <fill>
      <patternFill patternType="solid">
        <fgColor theme="8" tint="0.59999389629810485"/>
        <bgColor indexed="64"/>
      </patternFill>
    </fill>
    <fill>
      <patternFill patternType="solid">
        <fgColor rgb="FF305496"/>
        <bgColor indexed="64"/>
      </patternFill>
    </fill>
    <fill>
      <patternFill patternType="solid">
        <fgColor rgb="FF000000"/>
        <bgColor indexed="64"/>
      </patternFill>
    </fill>
    <fill>
      <patternFill patternType="solid">
        <fgColor rgb="FFFFFF99"/>
        <bgColor rgb="FF000000"/>
      </patternFill>
    </fill>
    <fill>
      <patternFill patternType="solid">
        <fgColor theme="1" tint="0.499984740745262"/>
        <bgColor indexed="64"/>
      </patternFill>
    </fill>
  </fills>
  <borders count="172">
    <border>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right style="thin">
        <color indexed="64"/>
      </right>
      <top/>
      <bottom/>
      <diagonal/>
    </border>
    <border>
      <left style="medium">
        <color indexed="64"/>
      </left>
      <right/>
      <top style="hair">
        <color indexed="64"/>
      </top>
      <bottom/>
      <diagonal/>
    </border>
    <border>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medium">
        <color indexed="64"/>
      </left>
      <right/>
      <top style="medium">
        <color indexed="64"/>
      </top>
      <bottom style="medium">
        <color indexed="64"/>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hair">
        <color indexed="64"/>
      </right>
      <top style="thin">
        <color indexed="64"/>
      </top>
      <bottom style="thin">
        <color indexed="64"/>
      </bottom>
      <diagonal/>
    </border>
    <border>
      <left/>
      <right/>
      <top/>
      <bottom style="medium">
        <color indexed="64"/>
      </bottom>
      <diagonal/>
    </border>
    <border>
      <left style="hair">
        <color indexed="64"/>
      </left>
      <right/>
      <top style="thin">
        <color indexed="64"/>
      </top>
      <bottom style="thin">
        <color indexed="64"/>
      </bottom>
      <diagonal/>
    </border>
    <border>
      <left/>
      <right style="hair">
        <color indexed="64"/>
      </right>
      <top/>
      <bottom/>
      <diagonal/>
    </border>
    <border>
      <left style="hair">
        <color indexed="64"/>
      </left>
      <right style="hair">
        <color rgb="FF000000"/>
      </right>
      <top style="thin">
        <color indexed="64"/>
      </top>
      <bottom style="thin">
        <color indexed="64"/>
      </bottom>
      <diagonal/>
    </border>
    <border>
      <left style="hair">
        <color indexed="64"/>
      </left>
      <right/>
      <top/>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hair">
        <color auto="1"/>
      </left>
      <right style="hair">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
      <left/>
      <right style="hair">
        <color rgb="FF000000"/>
      </right>
      <top/>
      <bottom/>
      <diagonal/>
    </border>
    <border>
      <left/>
      <right/>
      <top style="thin">
        <color rgb="FF5B9BD5"/>
      </top>
      <bottom/>
      <diagonal/>
    </border>
    <border>
      <left/>
      <right/>
      <top/>
      <bottom style="thin">
        <color rgb="FF000000"/>
      </bottom>
      <diagonal/>
    </border>
    <border>
      <left/>
      <right style="hair">
        <color indexed="64"/>
      </right>
      <top style="thin">
        <color rgb="FF5B9BD5"/>
      </top>
      <bottom/>
      <diagonal/>
    </border>
    <border>
      <left/>
      <right/>
      <top style="thin">
        <color rgb="FF5B9BD5"/>
      </top>
      <bottom style="thin">
        <color indexed="64"/>
      </bottom>
      <diagonal/>
    </border>
    <border>
      <left/>
      <right style="hair">
        <color indexed="64"/>
      </right>
      <top style="thin">
        <color rgb="FF5B9BD5"/>
      </top>
      <bottom style="thin">
        <color indexed="64"/>
      </bottom>
      <diagonal/>
    </border>
    <border>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top/>
      <bottom/>
      <diagonal/>
    </border>
    <border>
      <left/>
      <right style="medium">
        <color theme="0"/>
      </right>
      <top/>
      <bottom/>
      <diagonal/>
    </border>
    <border>
      <left style="medium">
        <color indexed="64"/>
      </left>
      <right style="thin">
        <color theme="0"/>
      </right>
      <top style="thin">
        <color theme="0"/>
      </top>
      <bottom style="thin">
        <color theme="0"/>
      </bottom>
      <diagonal/>
    </border>
    <border>
      <left style="medium">
        <color indexed="64"/>
      </left>
      <right style="medium">
        <color theme="0"/>
      </right>
      <top style="thin">
        <color theme="0"/>
      </top>
      <bottom style="thin">
        <color theme="0"/>
      </bottom>
      <diagonal/>
    </border>
    <border>
      <left/>
      <right style="medium">
        <color indexed="64"/>
      </right>
      <top/>
      <bottom style="medium">
        <color indexed="64"/>
      </bottom>
      <diagonal/>
    </border>
    <border>
      <left style="thin">
        <color indexed="64"/>
      </left>
      <right style="thin">
        <color theme="0"/>
      </right>
      <top style="thin">
        <color theme="0"/>
      </top>
      <bottom style="thin">
        <color theme="0"/>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hair">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right style="hair">
        <color indexed="64"/>
      </right>
      <top style="medium">
        <color indexed="64"/>
      </top>
      <bottom style="thin">
        <color indexed="64"/>
      </bottom>
      <diagonal/>
    </border>
    <border>
      <left/>
      <right style="thin">
        <color rgb="FF000000"/>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rgb="FF000000"/>
      </bottom>
      <diagonal/>
    </border>
    <border>
      <left style="thin">
        <color rgb="FF000000"/>
      </left>
      <right/>
      <top style="thin">
        <color rgb="FF000000"/>
      </top>
      <bottom style="thin">
        <color rgb="FF000000"/>
      </bottom>
      <diagonal/>
    </border>
    <border>
      <left style="medium">
        <color indexed="64"/>
      </left>
      <right/>
      <top style="thin">
        <color theme="4"/>
      </top>
      <bottom style="hair">
        <color indexed="64"/>
      </bottom>
      <diagonal/>
    </border>
    <border>
      <left/>
      <right/>
      <top style="thin">
        <color theme="4"/>
      </top>
      <bottom style="hair">
        <color indexed="64"/>
      </bottom>
      <diagonal/>
    </border>
    <border>
      <left/>
      <right style="thin">
        <color indexed="64"/>
      </right>
      <top style="thin">
        <color theme="4"/>
      </top>
      <bottom style="hair">
        <color indexed="64"/>
      </bottom>
      <diagonal/>
    </border>
    <border>
      <left/>
      <right style="medium">
        <color indexed="64"/>
      </right>
      <top style="thin">
        <color indexed="64"/>
      </top>
      <bottom/>
      <diagonal/>
    </border>
    <border>
      <left style="medium">
        <color indexed="64"/>
      </left>
      <right/>
      <top style="hair">
        <color indexed="64"/>
      </top>
      <bottom style="thin">
        <color theme="4"/>
      </bottom>
      <diagonal/>
    </border>
    <border>
      <left/>
      <right/>
      <top style="hair">
        <color indexed="64"/>
      </top>
      <bottom style="thin">
        <color theme="4"/>
      </bottom>
      <diagonal/>
    </border>
    <border>
      <left/>
      <right style="thin">
        <color indexed="64"/>
      </right>
      <top style="hair">
        <color indexed="64"/>
      </top>
      <bottom style="thin">
        <color theme="4"/>
      </bottom>
      <diagonal/>
    </border>
    <border>
      <left/>
      <right style="medium">
        <color indexed="64"/>
      </right>
      <top/>
      <bottom style="thin">
        <color indexed="64"/>
      </bottom>
      <diagonal/>
    </border>
    <border>
      <left style="medium">
        <color indexed="64"/>
      </left>
      <right/>
      <top/>
      <bottom style="thin">
        <color theme="4"/>
      </bottom>
      <diagonal/>
    </border>
    <border>
      <left/>
      <right/>
      <top/>
      <bottom style="thin">
        <color theme="4"/>
      </bottom>
      <diagonal/>
    </border>
    <border>
      <left/>
      <right style="thin">
        <color indexed="64"/>
      </right>
      <top/>
      <bottom style="thin">
        <color theme="4"/>
      </bottom>
      <diagonal/>
    </border>
    <border>
      <left style="medium">
        <color indexed="64"/>
      </left>
      <right/>
      <top style="thin">
        <color indexed="64"/>
      </top>
      <bottom style="thin">
        <color theme="4"/>
      </bottom>
      <diagonal/>
    </border>
    <border>
      <left/>
      <right/>
      <top style="thin">
        <color indexed="64"/>
      </top>
      <bottom style="thin">
        <color theme="4"/>
      </bottom>
      <diagonal/>
    </border>
    <border>
      <left/>
      <right style="thin">
        <color indexed="64"/>
      </right>
      <top style="thin">
        <color indexed="64"/>
      </top>
      <bottom style="thin">
        <color theme="4"/>
      </bottom>
      <diagonal/>
    </border>
    <border>
      <left style="medium">
        <color indexed="64"/>
      </left>
      <right/>
      <top style="thin">
        <color theme="4"/>
      </top>
      <bottom style="thin">
        <color indexed="64"/>
      </bottom>
      <diagonal/>
    </border>
    <border>
      <left/>
      <right/>
      <top style="thin">
        <color theme="4"/>
      </top>
      <bottom style="thin">
        <color indexed="64"/>
      </bottom>
      <diagonal/>
    </border>
    <border>
      <left/>
      <right style="thin">
        <color indexed="64"/>
      </right>
      <top style="thin">
        <color theme="4"/>
      </top>
      <bottom style="thin">
        <color indexed="64"/>
      </bottom>
      <diagonal/>
    </border>
    <border>
      <left style="medium">
        <color indexed="64"/>
      </left>
      <right style="hair">
        <color indexed="64"/>
      </right>
      <top style="hair">
        <color indexed="64"/>
      </top>
      <bottom/>
      <diagonal/>
    </border>
    <border>
      <left style="thin">
        <color indexed="64"/>
      </left>
      <right/>
      <top style="hair">
        <color indexed="64"/>
      </top>
      <bottom style="hair">
        <color indexed="64"/>
      </bottom>
      <diagonal/>
    </border>
    <border>
      <left style="thin">
        <color rgb="FF000000"/>
      </left>
      <right/>
      <top/>
      <bottom style="thin">
        <color indexed="64"/>
      </bottom>
      <diagonal/>
    </border>
    <border>
      <left style="medium">
        <color indexed="64"/>
      </left>
      <right style="hair">
        <color indexed="64"/>
      </right>
      <top style="thin">
        <color indexed="64"/>
      </top>
      <bottom/>
      <diagonal/>
    </border>
    <border>
      <left style="medium">
        <color indexed="64"/>
      </left>
      <right style="hair">
        <color indexed="64"/>
      </right>
      <top/>
      <bottom style="hair">
        <color indexed="64"/>
      </bottom>
      <diagonal/>
    </border>
    <border>
      <left style="medium">
        <color indexed="64"/>
      </left>
      <right style="hair">
        <color indexed="64"/>
      </right>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top style="medium">
        <color indexed="64"/>
      </top>
      <bottom style="thin">
        <color indexed="64"/>
      </bottom>
      <diagonal/>
    </border>
    <border>
      <left style="thin">
        <color indexed="64"/>
      </left>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rgb="FF000000"/>
      </right>
      <top style="medium">
        <color indexed="64"/>
      </top>
      <bottom style="hair">
        <color indexed="64"/>
      </bottom>
      <diagonal/>
    </border>
    <border>
      <left style="thin">
        <color rgb="FF000000"/>
      </left>
      <right/>
      <top style="thin">
        <color indexed="64"/>
      </top>
      <bottom/>
      <diagonal/>
    </border>
    <border>
      <left/>
      <right style="thin">
        <color indexed="64"/>
      </right>
      <top style="medium">
        <color indexed="64"/>
      </top>
      <bottom/>
      <diagonal/>
    </border>
    <border>
      <left style="hair">
        <color indexed="64"/>
      </left>
      <right/>
      <top/>
      <bottom style="thin">
        <color indexed="64"/>
      </bottom>
      <diagonal/>
    </border>
    <border>
      <left style="hair">
        <color indexed="64"/>
      </left>
      <right/>
      <top style="thin">
        <color indexed="64"/>
      </top>
      <bottom/>
      <diagonal/>
    </border>
    <border>
      <left style="medium">
        <color indexed="64"/>
      </left>
      <right style="medium">
        <color theme="0"/>
      </right>
      <top style="thin">
        <color theme="0"/>
      </top>
      <bottom/>
      <diagonal/>
    </border>
    <border>
      <left/>
      <right/>
      <top style="thin">
        <color rgb="FF000000"/>
      </top>
      <bottom style="thin">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hair">
        <color indexed="64"/>
      </bottom>
      <diagonal/>
    </border>
    <border>
      <left/>
      <right style="hair">
        <color indexed="64"/>
      </right>
      <top style="hair">
        <color indexed="64"/>
      </top>
      <bottom/>
      <diagonal/>
    </border>
    <border>
      <left style="dotted">
        <color rgb="FF000000"/>
      </left>
      <right style="dotted">
        <color rgb="FF000000"/>
      </right>
      <top/>
      <bottom style="dotted">
        <color rgb="FF000000"/>
      </bottom>
      <diagonal/>
    </border>
    <border>
      <left style="thin">
        <color indexed="64"/>
      </left>
      <right style="thin">
        <color indexed="64"/>
      </right>
      <top style="thin">
        <color indexed="64"/>
      </top>
      <bottom style="hair">
        <color indexed="64"/>
      </bottom>
      <diagonal/>
    </border>
    <border>
      <left style="thin">
        <color indexed="64"/>
      </left>
      <right/>
      <top style="medium">
        <color indexed="64"/>
      </top>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hair">
        <color indexed="64"/>
      </bottom>
      <diagonal/>
    </border>
  </borders>
  <cellStyleXfs count="27">
    <xf numFmtId="0" fontId="0" fillId="0" borderId="0"/>
    <xf numFmtId="44" fontId="1" fillId="0" borderId="0" applyFont="0" applyFill="0" applyBorder="0" applyAlignment="0" applyProtection="0"/>
    <xf numFmtId="0" fontId="1" fillId="0" borderId="0"/>
    <xf numFmtId="0" fontId="12" fillId="0" borderId="0"/>
    <xf numFmtId="0" fontId="8" fillId="0" borderId="0"/>
    <xf numFmtId="0" fontId="8" fillId="0" borderId="0"/>
    <xf numFmtId="0" fontId="1" fillId="0" borderId="0"/>
    <xf numFmtId="0" fontId="8" fillId="0" borderId="0"/>
    <xf numFmtId="0" fontId="1" fillId="0" borderId="0"/>
    <xf numFmtId="0" fontId="1" fillId="0" borderId="0"/>
    <xf numFmtId="0" fontId="1" fillId="0" borderId="0"/>
    <xf numFmtId="0" fontId="31" fillId="0" borderId="0"/>
    <xf numFmtId="44" fontId="8" fillId="0" borderId="0" applyFont="0" applyFill="0" applyBorder="0" applyAlignment="0" applyProtection="0"/>
    <xf numFmtId="43" fontId="1" fillId="0" borderId="0" applyFont="0" applyFill="0" applyBorder="0" applyAlignment="0" applyProtection="0"/>
    <xf numFmtId="0" fontId="1" fillId="0" borderId="0"/>
    <xf numFmtId="165" fontId="8" fillId="0" borderId="0" applyFont="0" applyFill="0" applyBorder="0" applyAlignment="0" applyProtection="0"/>
    <xf numFmtId="43" fontId="1" fillId="0" borderId="0" applyFont="0" applyFill="0" applyBorder="0" applyAlignment="0" applyProtection="0"/>
    <xf numFmtId="0" fontId="72" fillId="0" borderId="0"/>
    <xf numFmtId="43" fontId="1" fillId="0" borderId="0" applyFont="0" applyFill="0" applyBorder="0" applyAlignment="0" applyProtection="0"/>
    <xf numFmtId="165" fontId="1" fillId="0" borderId="0" applyFont="0" applyFill="0" applyBorder="0" applyAlignment="0" applyProtection="0"/>
    <xf numFmtId="0" fontId="8" fillId="0" borderId="0"/>
    <xf numFmtId="0" fontId="8" fillId="0" borderId="0"/>
    <xf numFmtId="172" fontId="1" fillId="0" borderId="0" applyFont="0" applyFill="0" applyBorder="0" applyAlignment="0" applyProtection="0"/>
    <xf numFmtId="0" fontId="8" fillId="0" borderId="0"/>
    <xf numFmtId="172" fontId="1" fillId="0" borderId="0" applyFont="0" applyFill="0" applyBorder="0" applyAlignment="0" applyProtection="0"/>
    <xf numFmtId="164" fontId="1" fillId="0" borderId="0" applyFont="0" applyFill="0" applyBorder="0" applyAlignment="0" applyProtection="0"/>
    <xf numFmtId="43" fontId="8" fillId="0" borderId="0" applyFont="0" applyFill="0" applyBorder="0" applyAlignment="0" applyProtection="0"/>
  </cellStyleXfs>
  <cellXfs count="1733">
    <xf numFmtId="0" fontId="0" fillId="0" borderId="0" xfId="0"/>
    <xf numFmtId="0" fontId="2" fillId="0" borderId="0" xfId="2" applyFont="1" applyAlignment="1">
      <alignment horizontal="center" vertical="center"/>
    </xf>
    <xf numFmtId="0" fontId="1" fillId="0" borderId="0" xfId="2"/>
    <xf numFmtId="0" fontId="2" fillId="0" borderId="0" xfId="2" applyFont="1" applyAlignment="1">
      <alignment horizontal="center" vertical="center" wrapText="1"/>
    </xf>
    <xf numFmtId="0" fontId="5" fillId="0" borderId="0" xfId="2" applyFont="1" applyAlignment="1">
      <alignment horizontal="center" vertical="center"/>
    </xf>
    <xf numFmtId="0" fontId="6" fillId="0" borderId="3" xfId="2" applyFont="1" applyBorder="1" applyAlignment="1">
      <alignment horizontal="center" vertical="center"/>
    </xf>
    <xf numFmtId="0" fontId="6" fillId="0" borderId="4" xfId="2" applyFont="1" applyBorder="1" applyAlignment="1">
      <alignment vertical="center"/>
    </xf>
    <xf numFmtId="0" fontId="6" fillId="0" borderId="7" xfId="2" applyFont="1" applyBorder="1" applyAlignment="1">
      <alignment vertical="center"/>
    </xf>
    <xf numFmtId="0" fontId="10" fillId="0" borderId="8" xfId="2" applyFont="1" applyBorder="1" applyAlignment="1">
      <alignment horizontal="center" vertical="center" wrapText="1"/>
    </xf>
    <xf numFmtId="0" fontId="10" fillId="0" borderId="9" xfId="2" applyFont="1" applyBorder="1" applyAlignment="1">
      <alignment horizontal="center" vertical="center"/>
    </xf>
    <xf numFmtId="167" fontId="10" fillId="0" borderId="10" xfId="1" applyNumberFormat="1" applyFont="1" applyBorder="1" applyAlignment="1" applyProtection="1">
      <alignment vertical="center"/>
    </xf>
    <xf numFmtId="0" fontId="1" fillId="0" borderId="0" xfId="2" applyAlignment="1">
      <alignment wrapText="1"/>
    </xf>
    <xf numFmtId="0" fontId="6" fillId="0" borderId="12" xfId="2" applyFont="1" applyBorder="1" applyAlignment="1">
      <alignment vertical="center"/>
    </xf>
    <xf numFmtId="166" fontId="7" fillId="0" borderId="13" xfId="2" applyNumberFormat="1" applyFont="1" applyBorder="1" applyAlignment="1">
      <alignment vertical="center"/>
    </xf>
    <xf numFmtId="49" fontId="2" fillId="0" borderId="0" xfId="3" applyNumberFormat="1" applyFont="1" applyAlignment="1">
      <alignment horizontal="center" vertical="center"/>
    </xf>
    <xf numFmtId="49" fontId="13" fillId="0" borderId="0" xfId="3" applyNumberFormat="1" applyFont="1" applyAlignment="1">
      <alignment horizontal="center" vertical="center"/>
    </xf>
    <xf numFmtId="0" fontId="13" fillId="0" borderId="0" xfId="3" applyFont="1" applyAlignment="1">
      <alignment horizontal="center" vertical="center"/>
    </xf>
    <xf numFmtId="0" fontId="14" fillId="0" borderId="0" xfId="3" applyFont="1" applyAlignment="1">
      <alignment horizontal="left" wrapText="1"/>
    </xf>
    <xf numFmtId="0" fontId="2" fillId="0" borderId="0" xfId="3" applyFont="1" applyAlignment="1" applyProtection="1">
      <alignment horizontal="left" vertical="center"/>
      <protection locked="0"/>
    </xf>
    <xf numFmtId="0" fontId="8" fillId="0" borderId="0" xfId="4"/>
    <xf numFmtId="49" fontId="15" fillId="2" borderId="0" xfId="3" applyNumberFormat="1" applyFont="1" applyFill="1" applyAlignment="1">
      <alignment horizontal="center" vertical="center"/>
    </xf>
    <xf numFmtId="0" fontId="4" fillId="2" borderId="0" xfId="3" applyFont="1" applyFill="1" applyAlignment="1">
      <alignment horizontal="center" vertical="center" wrapText="1"/>
    </xf>
    <xf numFmtId="0" fontId="16" fillId="2" borderId="0" xfId="3" applyFont="1" applyFill="1" applyAlignment="1">
      <alignment horizontal="center" vertical="center"/>
    </xf>
    <xf numFmtId="0" fontId="15" fillId="2" borderId="0" xfId="3" applyFont="1" applyFill="1" applyAlignment="1">
      <alignment horizontal="left" wrapText="1"/>
    </xf>
    <xf numFmtId="0" fontId="11" fillId="0" borderId="0" xfId="0" applyFont="1"/>
    <xf numFmtId="0" fontId="8" fillId="0" borderId="0" xfId="0" applyFont="1"/>
    <xf numFmtId="49" fontId="17" fillId="0" borderId="0" xfId="3" applyNumberFormat="1" applyFont="1" applyAlignment="1">
      <alignment horizontal="center" vertical="center"/>
    </xf>
    <xf numFmtId="49" fontId="18" fillId="0" borderId="0" xfId="3" applyNumberFormat="1" applyFont="1" applyAlignment="1">
      <alignment horizontal="center" vertical="center"/>
    </xf>
    <xf numFmtId="0" fontId="5" fillId="0" borderId="0" xfId="3" applyFont="1" applyAlignment="1">
      <alignment horizontal="center" vertical="center" wrapText="1"/>
    </xf>
    <xf numFmtId="0" fontId="18" fillId="0" borderId="0" xfId="3" applyFont="1" applyAlignment="1">
      <alignment horizontal="center" vertical="center"/>
    </xf>
    <xf numFmtId="0" fontId="19" fillId="0" borderId="0" xfId="3" applyFont="1" applyAlignment="1">
      <alignment horizontal="left" wrapText="1"/>
    </xf>
    <xf numFmtId="0" fontId="17" fillId="0" borderId="0" xfId="3" applyFont="1" applyAlignment="1" applyProtection="1">
      <alignment horizontal="left" vertical="center"/>
      <protection locked="0"/>
    </xf>
    <xf numFmtId="2" fontId="11" fillId="3" borderId="15" xfId="3" applyNumberFormat="1" applyFont="1" applyFill="1" applyBorder="1" applyAlignment="1">
      <alignment horizontal="center" vertical="center" wrapText="1"/>
    </xf>
    <xf numFmtId="2" fontId="11" fillId="3" borderId="16" xfId="6" applyNumberFormat="1" applyFont="1" applyFill="1" applyBorder="1" applyAlignment="1">
      <alignment horizontal="center" vertical="center" wrapText="1"/>
    </xf>
    <xf numFmtId="0" fontId="8" fillId="0" borderId="0" xfId="0" applyFont="1" applyAlignment="1">
      <alignment horizontal="center" vertical="center" wrapText="1"/>
    </xf>
    <xf numFmtId="49" fontId="21" fillId="2" borderId="18" xfId="4" applyNumberFormat="1" applyFont="1" applyFill="1" applyBorder="1" applyAlignment="1">
      <alignment horizontal="center" vertical="center" wrapText="1"/>
    </xf>
    <xf numFmtId="49" fontId="21" fillId="2" borderId="18" xfId="4" applyNumberFormat="1" applyFont="1" applyFill="1" applyBorder="1" applyAlignment="1">
      <alignment vertical="top" wrapText="1"/>
    </xf>
    <xf numFmtId="167" fontId="21" fillId="2" borderId="18" xfId="4" applyNumberFormat="1" applyFont="1" applyFill="1" applyBorder="1" applyAlignment="1">
      <alignment vertical="top" wrapText="1"/>
    </xf>
    <xf numFmtId="167" fontId="21" fillId="2" borderId="18" xfId="4" applyNumberFormat="1" applyFont="1" applyFill="1" applyBorder="1" applyAlignment="1">
      <alignment horizontal="center" vertical="center" wrapText="1"/>
    </xf>
    <xf numFmtId="49" fontId="11" fillId="6" borderId="18" xfId="4" applyNumberFormat="1" applyFont="1" applyFill="1" applyBorder="1" applyAlignment="1">
      <alignment horizontal="center" vertical="center" wrapText="1"/>
    </xf>
    <xf numFmtId="49" fontId="8" fillId="6" borderId="18" xfId="4" applyNumberFormat="1" applyFill="1" applyBorder="1" applyAlignment="1">
      <alignment horizontal="center" vertical="center" wrapText="1"/>
    </xf>
    <xf numFmtId="0" fontId="8" fillId="6" borderId="18" xfId="4" applyFill="1" applyBorder="1" applyAlignment="1">
      <alignment horizontal="center" vertical="center" wrapText="1"/>
    </xf>
    <xf numFmtId="167" fontId="8" fillId="6" borderId="18" xfId="4" applyNumberFormat="1" applyFill="1" applyBorder="1" applyAlignment="1">
      <alignment horizontal="center" vertical="center" wrapText="1"/>
    </xf>
    <xf numFmtId="49" fontId="8" fillId="0" borderId="18" xfId="4" applyNumberFormat="1" applyBorder="1" applyAlignment="1">
      <alignment horizontal="center" vertical="center" wrapText="1"/>
    </xf>
    <xf numFmtId="3" fontId="8" fillId="8" borderId="18" xfId="3" applyNumberFormat="1" applyFont="1" applyFill="1" applyBorder="1" applyAlignment="1">
      <alignment horizontal="center" vertical="center" wrapText="1"/>
    </xf>
    <xf numFmtId="167" fontId="8" fillId="0" borderId="18" xfId="4" applyNumberFormat="1" applyBorder="1" applyAlignment="1">
      <alignment horizontal="center" vertical="center" wrapText="1"/>
    </xf>
    <xf numFmtId="0" fontId="8" fillId="0" borderId="19" xfId="4" applyBorder="1" applyAlignment="1">
      <alignment vertical="center" wrapText="1"/>
    </xf>
    <xf numFmtId="0" fontId="11" fillId="0" borderId="0" xfId="4" applyFont="1"/>
    <xf numFmtId="49" fontId="11" fillId="6" borderId="20" xfId="4" applyNumberFormat="1" applyFont="1" applyFill="1" applyBorder="1" applyAlignment="1">
      <alignment horizontal="center" vertical="center" wrapText="1"/>
    </xf>
    <xf numFmtId="49" fontId="8" fillId="7" borderId="18" xfId="4" applyNumberFormat="1" applyFill="1" applyBorder="1" applyAlignment="1">
      <alignment horizontal="center" vertical="center" wrapText="1"/>
    </xf>
    <xf numFmtId="49" fontId="8" fillId="10" borderId="20" xfId="4" applyNumberFormat="1" applyFill="1" applyBorder="1" applyAlignment="1">
      <alignment horizontal="center" vertical="center" wrapText="1"/>
    </xf>
    <xf numFmtId="0" fontId="20" fillId="10" borderId="18" xfId="7" quotePrefix="1" applyFont="1" applyFill="1" applyBorder="1" applyAlignment="1" applyProtection="1">
      <alignment horizontal="center" vertical="center" wrapText="1"/>
      <protection hidden="1"/>
    </xf>
    <xf numFmtId="0" fontId="21" fillId="10" borderId="18" xfId="7" applyFont="1" applyFill="1" applyBorder="1" applyAlignment="1" applyProtection="1">
      <alignment horizontal="left" vertical="center" wrapText="1"/>
      <protection hidden="1"/>
    </xf>
    <xf numFmtId="0" fontId="21" fillId="10" borderId="18" xfId="7" applyFont="1" applyFill="1" applyBorder="1" applyAlignment="1" applyProtection="1">
      <alignment horizontal="center" vertical="center" wrapText="1"/>
      <protection hidden="1"/>
    </xf>
    <xf numFmtId="0" fontId="8" fillId="10" borderId="18" xfId="4" applyFill="1" applyBorder="1" applyAlignment="1">
      <alignment horizontal="center" vertical="center" wrapText="1"/>
    </xf>
    <xf numFmtId="4" fontId="21" fillId="10" borderId="18" xfId="7" applyNumberFormat="1" applyFont="1" applyFill="1" applyBorder="1" applyAlignment="1" applyProtection="1">
      <alignment horizontal="right" vertical="center" wrapText="1"/>
      <protection hidden="1"/>
    </xf>
    <xf numFmtId="167" fontId="23" fillId="10" borderId="18" xfId="4" applyNumberFormat="1" applyFont="1" applyFill="1" applyBorder="1" applyAlignment="1">
      <alignment horizontal="center" vertical="center" wrapText="1"/>
    </xf>
    <xf numFmtId="0" fontId="8" fillId="0" borderId="18" xfId="4" applyBorder="1" applyAlignment="1">
      <alignment horizontal="center" vertical="center" wrapText="1"/>
    </xf>
    <xf numFmtId="0" fontId="8" fillId="0" borderId="18" xfId="4" applyBorder="1" applyAlignment="1">
      <alignment vertical="top" wrapText="1"/>
    </xf>
    <xf numFmtId="0" fontId="21" fillId="10" borderId="20" xfId="7" applyFont="1" applyFill="1" applyBorder="1" applyAlignment="1" applyProtection="1">
      <alignment horizontal="center" vertical="center" wrapText="1"/>
      <protection hidden="1"/>
    </xf>
    <xf numFmtId="49" fontId="27" fillId="10" borderId="20" xfId="4" applyNumberFormat="1" applyFont="1" applyFill="1" applyBorder="1" applyAlignment="1">
      <alignment horizontal="center" vertical="center" wrapText="1"/>
    </xf>
    <xf numFmtId="49" fontId="27" fillId="10" borderId="18" xfId="4" applyNumberFormat="1" applyFont="1" applyFill="1" applyBorder="1" applyAlignment="1">
      <alignment horizontal="center" vertical="center" wrapText="1"/>
    </xf>
    <xf numFmtId="0" fontId="28" fillId="0" borderId="0" xfId="4" applyFont="1"/>
    <xf numFmtId="49" fontId="21" fillId="2" borderId="20" xfId="4" applyNumberFormat="1" applyFont="1" applyFill="1" applyBorder="1" applyAlignment="1">
      <alignment horizontal="center" vertical="center" wrapText="1"/>
    </xf>
    <xf numFmtId="49" fontId="8" fillId="0" borderId="20" xfId="4" applyNumberFormat="1" applyBorder="1" applyAlignment="1">
      <alignment horizontal="center" vertical="center" wrapText="1"/>
    </xf>
    <xf numFmtId="0" fontId="20" fillId="10" borderId="22" xfId="7" applyFont="1" applyFill="1" applyBorder="1" applyAlignment="1" applyProtection="1">
      <alignment horizontal="center" vertical="center" wrapText="1"/>
      <protection hidden="1"/>
    </xf>
    <xf numFmtId="0" fontId="21" fillId="10" borderId="22" xfId="7" applyFont="1" applyFill="1" applyBorder="1" applyAlignment="1" applyProtection="1">
      <alignment horizontal="left" vertical="center" wrapText="1"/>
      <protection hidden="1"/>
    </xf>
    <xf numFmtId="0" fontId="21" fillId="10" borderId="22" xfId="7" applyFont="1" applyFill="1" applyBorder="1" applyAlignment="1" applyProtection="1">
      <alignment horizontal="center" vertical="center" wrapText="1"/>
      <protection hidden="1"/>
    </xf>
    <xf numFmtId="0" fontId="8" fillId="10" borderId="22" xfId="4" applyFill="1" applyBorder="1" applyAlignment="1">
      <alignment horizontal="center" vertical="center" wrapText="1"/>
    </xf>
    <xf numFmtId="4" fontId="21" fillId="10" borderId="22" xfId="7" applyNumberFormat="1" applyFont="1" applyFill="1" applyBorder="1" applyAlignment="1" applyProtection="1">
      <alignment horizontal="right" vertical="center" wrapText="1"/>
      <protection hidden="1"/>
    </xf>
    <xf numFmtId="0" fontId="21" fillId="0" borderId="24" xfId="7" applyFont="1" applyBorder="1" applyAlignment="1" applyProtection="1">
      <alignment horizontal="center" vertical="center" wrapText="1"/>
      <protection hidden="1"/>
    </xf>
    <xf numFmtId="0" fontId="21" fillId="0" borderId="24" xfId="7" applyFont="1" applyBorder="1" applyAlignment="1" applyProtection="1">
      <alignment horizontal="left" vertical="center" wrapText="1"/>
      <protection hidden="1"/>
    </xf>
    <xf numFmtId="0" fontId="8" fillId="0" borderId="24" xfId="4" applyBorder="1" applyAlignment="1">
      <alignment horizontal="center" vertical="center" wrapText="1"/>
    </xf>
    <xf numFmtId="4" fontId="21" fillId="0" borderId="24" xfId="7" applyNumberFormat="1" applyFont="1" applyBorder="1" applyAlignment="1" applyProtection="1">
      <alignment horizontal="right" vertical="center" wrapText="1"/>
      <protection hidden="1"/>
    </xf>
    <xf numFmtId="167" fontId="23" fillId="0" borderId="24" xfId="4" applyNumberFormat="1" applyFont="1" applyBorder="1" applyAlignment="1">
      <alignment horizontal="center" vertical="center" wrapText="1"/>
    </xf>
    <xf numFmtId="0" fontId="8" fillId="0" borderId="24" xfId="4" applyBorder="1" applyAlignment="1">
      <alignment vertical="center" wrapText="1"/>
    </xf>
    <xf numFmtId="0" fontId="30" fillId="0" borderId="0" xfId="4" applyFont="1" applyAlignment="1">
      <alignment horizontal="center" vertical="center"/>
    </xf>
    <xf numFmtId="0" fontId="30" fillId="0" borderId="0" xfId="4" applyFont="1" applyAlignment="1">
      <alignment vertical="center"/>
    </xf>
    <xf numFmtId="0" fontId="30" fillId="0" borderId="0" xfId="4" applyFont="1"/>
    <xf numFmtId="0" fontId="8" fillId="0" borderId="0" xfId="4" applyAlignment="1">
      <alignment horizontal="center" vertical="center"/>
    </xf>
    <xf numFmtId="0" fontId="8" fillId="0" borderId="0" xfId="4" applyAlignment="1">
      <alignment vertical="center"/>
    </xf>
    <xf numFmtId="0" fontId="31" fillId="0" borderId="0" xfId="11" applyAlignment="1">
      <alignment vertical="center"/>
    </xf>
    <xf numFmtId="49" fontId="17" fillId="0" borderId="0" xfId="3" applyNumberFormat="1" applyFont="1" applyAlignment="1">
      <alignment horizontal="center" vertical="center" wrapText="1"/>
    </xf>
    <xf numFmtId="0" fontId="18" fillId="0" borderId="0" xfId="3" applyFont="1" applyAlignment="1">
      <alignment vertical="center"/>
    </xf>
    <xf numFmtId="0" fontId="19" fillId="0" borderId="0" xfId="3" applyFont="1" applyAlignment="1">
      <alignment horizontal="left" vertical="center" wrapText="1"/>
    </xf>
    <xf numFmtId="49" fontId="13" fillId="0" borderId="0" xfId="3" applyNumberFormat="1" applyFont="1" applyAlignment="1">
      <alignment horizontal="center" vertical="center" wrapText="1"/>
    </xf>
    <xf numFmtId="2" fontId="11" fillId="3" borderId="33" xfId="5" applyNumberFormat="1" applyFont="1" applyFill="1" applyBorder="1" applyAlignment="1">
      <alignment horizontal="center" vertical="center" wrapText="1"/>
    </xf>
    <xf numFmtId="2" fontId="11" fillId="3" borderId="34" xfId="5" applyNumberFormat="1" applyFont="1" applyFill="1" applyBorder="1" applyAlignment="1">
      <alignment horizontal="center" vertical="center" wrapText="1"/>
    </xf>
    <xf numFmtId="2" fontId="6" fillId="3" borderId="34" xfId="5" applyNumberFormat="1" applyFont="1" applyFill="1" applyBorder="1" applyAlignment="1">
      <alignment horizontal="center" vertical="center" wrapText="1"/>
    </xf>
    <xf numFmtId="2" fontId="11" fillId="3" borderId="34" xfId="3" applyNumberFormat="1" applyFont="1" applyFill="1" applyBorder="1" applyAlignment="1">
      <alignment horizontal="center" vertical="center" wrapText="1"/>
    </xf>
    <xf numFmtId="2" fontId="11" fillId="3" borderId="35" xfId="3" applyNumberFormat="1" applyFont="1" applyFill="1" applyBorder="1" applyAlignment="1" applyProtection="1">
      <alignment horizontal="center" vertical="center" wrapText="1"/>
      <protection locked="0"/>
    </xf>
    <xf numFmtId="2" fontId="11" fillId="3" borderId="34" xfId="6" applyNumberFormat="1" applyFont="1" applyFill="1" applyBorder="1" applyAlignment="1">
      <alignment horizontal="center" vertical="center" wrapText="1"/>
    </xf>
    <xf numFmtId="168" fontId="11" fillId="3" borderId="3" xfId="5" applyNumberFormat="1" applyFont="1" applyFill="1" applyBorder="1" applyAlignment="1" applyProtection="1">
      <alignment horizontal="center" vertical="center" wrapText="1"/>
      <protection locked="0"/>
    </xf>
    <xf numFmtId="0" fontId="8" fillId="0" borderId="0" xfId="11" applyFont="1" applyAlignment="1">
      <alignment horizontal="center" vertical="center" wrapText="1"/>
    </xf>
    <xf numFmtId="167" fontId="11" fillId="4" borderId="36" xfId="3" applyNumberFormat="1" applyFont="1" applyFill="1" applyBorder="1" applyAlignment="1">
      <alignment vertical="center" wrapText="1"/>
    </xf>
    <xf numFmtId="0" fontId="33" fillId="4" borderId="37" xfId="3" applyFont="1" applyFill="1" applyBorder="1" applyAlignment="1" applyProtection="1">
      <alignment horizontal="left" vertical="center" wrapText="1"/>
      <protection locked="0"/>
    </xf>
    <xf numFmtId="49" fontId="34" fillId="0" borderId="0" xfId="3" applyNumberFormat="1" applyFont="1" applyAlignment="1" applyProtection="1">
      <alignment horizontal="center" vertical="center"/>
      <protection hidden="1"/>
    </xf>
    <xf numFmtId="49" fontId="8" fillId="0" borderId="36" xfId="3" applyNumberFormat="1" applyFont="1" applyBorder="1" applyAlignment="1" applyProtection="1">
      <alignment horizontal="center" vertical="center"/>
      <protection hidden="1"/>
    </xf>
    <xf numFmtId="0" fontId="8" fillId="0" borderId="36" xfId="6" applyFont="1" applyBorder="1" applyAlignment="1">
      <alignment horizontal="left" vertical="center" wrapText="1"/>
    </xf>
    <xf numFmtId="0" fontId="32" fillId="0" borderId="14" xfId="11" applyFont="1" applyBorder="1" applyAlignment="1">
      <alignment horizontal="left" vertical="center" wrapText="1"/>
    </xf>
    <xf numFmtId="0" fontId="8" fillId="0" borderId="36" xfId="6" applyFont="1" applyBorder="1" applyAlignment="1">
      <alignment horizontal="center" vertical="center"/>
    </xf>
    <xf numFmtId="3" fontId="8" fillId="0" borderId="36" xfId="3" applyNumberFormat="1" applyFont="1" applyBorder="1" applyAlignment="1">
      <alignment horizontal="center" vertical="center"/>
    </xf>
    <xf numFmtId="167" fontId="8" fillId="15" borderId="36" xfId="12" applyNumberFormat="1" applyFont="1" applyFill="1" applyBorder="1" applyAlignment="1" applyProtection="1">
      <alignment horizontal="center" vertical="center"/>
    </xf>
    <xf numFmtId="167" fontId="8" fillId="0" borderId="36" xfId="3" applyNumberFormat="1" applyFont="1" applyBorder="1" applyAlignment="1">
      <alignment horizontal="center" vertical="center"/>
    </xf>
    <xf numFmtId="0" fontId="35" fillId="0" borderId="37" xfId="11" applyFont="1" applyBorder="1" applyAlignment="1">
      <alignment vertical="center"/>
    </xf>
    <xf numFmtId="0" fontId="8" fillId="0" borderId="0" xfId="11" applyFont="1" applyAlignment="1">
      <alignment vertical="center"/>
    </xf>
    <xf numFmtId="2" fontId="11" fillId="3" borderId="31" xfId="5" applyNumberFormat="1" applyFont="1" applyFill="1" applyBorder="1" applyAlignment="1">
      <alignment horizontal="center" vertical="center" wrapText="1"/>
    </xf>
    <xf numFmtId="2" fontId="11" fillId="3" borderId="0" xfId="5" applyNumberFormat="1" applyFont="1" applyFill="1" applyAlignment="1">
      <alignment horizontal="center" vertical="center" wrapText="1"/>
    </xf>
    <xf numFmtId="2" fontId="6" fillId="3" borderId="0" xfId="5" applyNumberFormat="1" applyFont="1" applyFill="1" applyAlignment="1">
      <alignment horizontal="center" vertical="center" wrapText="1"/>
    </xf>
    <xf numFmtId="2" fontId="11" fillId="3" borderId="0" xfId="3" applyNumberFormat="1" applyFont="1" applyFill="1" applyAlignment="1">
      <alignment horizontal="center" vertical="center" wrapText="1"/>
    </xf>
    <xf numFmtId="2" fontId="11" fillId="3" borderId="0" xfId="3" applyNumberFormat="1" applyFont="1" applyFill="1" applyAlignment="1" applyProtection="1">
      <alignment horizontal="center" vertical="center" wrapText="1"/>
      <protection locked="0"/>
    </xf>
    <xf numFmtId="2" fontId="11" fillId="3" borderId="0" xfId="6" applyNumberFormat="1" applyFont="1" applyFill="1" applyAlignment="1">
      <alignment horizontal="center" vertical="center" wrapText="1"/>
    </xf>
    <xf numFmtId="2" fontId="11" fillId="3" borderId="40" xfId="6" applyNumberFormat="1" applyFont="1" applyFill="1" applyBorder="1" applyAlignment="1">
      <alignment horizontal="center" vertical="center" wrapText="1"/>
    </xf>
    <xf numFmtId="2" fontId="11" fillId="3" borderId="39" xfId="6" applyNumberFormat="1" applyFont="1" applyFill="1" applyBorder="1" applyAlignment="1">
      <alignment horizontal="center" vertical="center" wrapText="1"/>
    </xf>
    <xf numFmtId="168" fontId="11" fillId="3" borderId="30" xfId="5" applyNumberFormat="1" applyFont="1" applyFill="1" applyBorder="1" applyAlignment="1" applyProtection="1">
      <alignment horizontal="center" vertical="center" wrapText="1"/>
      <protection locked="0"/>
    </xf>
    <xf numFmtId="0" fontId="11" fillId="4" borderId="41" xfId="3" applyFont="1" applyFill="1" applyBorder="1" applyAlignment="1" applyProtection="1">
      <alignment horizontal="center" vertical="center" wrapText="1"/>
      <protection hidden="1"/>
    </xf>
    <xf numFmtId="0" fontId="11" fillId="4" borderId="42" xfId="3" applyFont="1" applyFill="1" applyBorder="1" applyAlignment="1" applyProtection="1">
      <alignment horizontal="center" vertical="center" wrapText="1"/>
      <protection hidden="1"/>
    </xf>
    <xf numFmtId="0" fontId="11" fillId="4" borderId="43" xfId="3" applyFont="1" applyFill="1" applyBorder="1" applyAlignment="1" applyProtection="1">
      <alignment horizontal="center" vertical="center" wrapText="1"/>
      <protection hidden="1"/>
    </xf>
    <xf numFmtId="0" fontId="11" fillId="4" borderId="11" xfId="3" applyFont="1" applyFill="1" applyBorder="1" applyAlignment="1" applyProtection="1">
      <alignment horizontal="center" vertical="center" wrapText="1"/>
      <protection hidden="1"/>
    </xf>
    <xf numFmtId="0" fontId="11" fillId="4" borderId="12" xfId="3" applyFont="1" applyFill="1" applyBorder="1" applyAlignment="1" applyProtection="1">
      <alignment horizontal="center" vertical="center" wrapText="1"/>
      <protection hidden="1"/>
    </xf>
    <xf numFmtId="0" fontId="11" fillId="4" borderId="44" xfId="3" applyFont="1" applyFill="1" applyBorder="1" applyAlignment="1" applyProtection="1">
      <alignment horizontal="center" vertical="center" wrapText="1"/>
      <protection hidden="1"/>
    </xf>
    <xf numFmtId="49" fontId="18" fillId="0" borderId="0" xfId="3" applyNumberFormat="1" applyFont="1" applyAlignment="1">
      <alignment horizontal="center"/>
    </xf>
    <xf numFmtId="0" fontId="17" fillId="0" borderId="0" xfId="3" applyFont="1" applyAlignment="1">
      <alignment vertical="center" wrapText="1"/>
    </xf>
    <xf numFmtId="0" fontId="31" fillId="0" borderId="0" xfId="11"/>
    <xf numFmtId="49" fontId="16" fillId="2" borderId="0" xfId="3" applyNumberFormat="1" applyFont="1" applyFill="1" applyAlignment="1">
      <alignment horizontal="center"/>
    </xf>
    <xf numFmtId="49" fontId="34" fillId="0" borderId="49" xfId="3" applyNumberFormat="1" applyFont="1" applyBorder="1" applyAlignment="1">
      <alignment horizontal="center" vertical="center" wrapText="1"/>
    </xf>
    <xf numFmtId="0" fontId="31" fillId="0" borderId="0" xfId="11" applyAlignment="1">
      <alignment horizontal="center" vertical="center" wrapText="1"/>
    </xf>
    <xf numFmtId="0" fontId="11" fillId="0" borderId="0" xfId="11" applyFont="1"/>
    <xf numFmtId="49" fontId="6" fillId="4" borderId="17" xfId="11" applyNumberFormat="1" applyFont="1" applyFill="1" applyBorder="1" applyAlignment="1">
      <alignment horizontal="center" vertical="center" wrapText="1"/>
    </xf>
    <xf numFmtId="49" fontId="11" fillId="5" borderId="17" xfId="11" applyNumberFormat="1" applyFont="1" applyFill="1" applyBorder="1" applyAlignment="1">
      <alignment horizontal="center" vertical="center" wrapText="1"/>
    </xf>
    <xf numFmtId="49" fontId="37" fillId="5" borderId="17" xfId="11" applyNumberFormat="1" applyFont="1" applyFill="1" applyBorder="1" applyAlignment="1">
      <alignment horizontal="center" vertical="center" wrapText="1"/>
    </xf>
    <xf numFmtId="0" fontId="5" fillId="0" borderId="49" xfId="11" applyFont="1" applyBorder="1" applyAlignment="1">
      <alignment vertical="center" wrapText="1"/>
    </xf>
    <xf numFmtId="0" fontId="7" fillId="0" borderId="14" xfId="10" applyFont="1" applyBorder="1" applyAlignment="1">
      <alignment horizontal="center" vertical="center"/>
    </xf>
    <xf numFmtId="49" fontId="11" fillId="5" borderId="17" xfId="11" applyNumberFormat="1" applyFont="1" applyFill="1" applyBorder="1" applyAlignment="1">
      <alignment vertical="top" wrapText="1"/>
    </xf>
    <xf numFmtId="0" fontId="31" fillId="0" borderId="0" xfId="11" applyAlignment="1">
      <alignment horizontal="center" vertical="center"/>
    </xf>
    <xf numFmtId="0" fontId="8" fillId="0" borderId="0" xfId="11" applyFont="1"/>
    <xf numFmtId="0" fontId="7" fillId="0" borderId="0" xfId="11" applyFont="1"/>
    <xf numFmtId="0" fontId="7" fillId="0" borderId="49" xfId="11" applyFont="1" applyBorder="1"/>
    <xf numFmtId="49" fontId="9" fillId="0" borderId="14" xfId="11" applyNumberFormat="1" applyFont="1" applyBorder="1" applyAlignment="1">
      <alignment vertical="center" textRotation="90" wrapText="1"/>
    </xf>
    <xf numFmtId="0" fontId="8" fillId="0" borderId="49" xfId="11" applyFont="1" applyBorder="1"/>
    <xf numFmtId="49" fontId="9" fillId="7" borderId="14" xfId="11" applyNumberFormat="1" applyFont="1" applyFill="1" applyBorder="1" applyAlignment="1">
      <alignment vertical="center" textRotation="90" wrapText="1"/>
    </xf>
    <xf numFmtId="0" fontId="37" fillId="5" borderId="56" xfId="11" applyFont="1" applyFill="1" applyBorder="1" applyAlignment="1">
      <alignment horizontal="center" vertical="center" wrapText="1"/>
    </xf>
    <xf numFmtId="0" fontId="11" fillId="0" borderId="0" xfId="11" applyFont="1" applyAlignment="1">
      <alignment horizontal="center" vertical="center"/>
    </xf>
    <xf numFmtId="0" fontId="11" fillId="0" borderId="49" xfId="11" applyFont="1" applyBorder="1" applyAlignment="1">
      <alignment horizontal="center" vertical="center"/>
    </xf>
    <xf numFmtId="49" fontId="8" fillId="0" borderId="17" xfId="11" applyNumberFormat="1" applyFont="1" applyBorder="1" applyAlignment="1">
      <alignment horizontal="center" vertical="center" wrapText="1"/>
    </xf>
    <xf numFmtId="3" fontId="8" fillId="7" borderId="56" xfId="3" applyNumberFormat="1" applyFont="1" applyFill="1" applyBorder="1" applyAlignment="1">
      <alignment horizontal="center" vertical="center" wrapText="1"/>
    </xf>
    <xf numFmtId="0" fontId="11" fillId="0" borderId="49" xfId="11" applyFont="1" applyBorder="1"/>
    <xf numFmtId="49" fontId="11" fillId="0" borderId="17" xfId="11" applyNumberFormat="1" applyFont="1" applyBorder="1" applyAlignment="1">
      <alignment vertical="top" wrapText="1"/>
    </xf>
    <xf numFmtId="49" fontId="8" fillId="7" borderId="17" xfId="3" applyNumberFormat="1" applyFont="1" applyFill="1" applyBorder="1" applyAlignment="1">
      <alignment horizontal="center" vertical="center" wrapText="1"/>
    </xf>
    <xf numFmtId="0" fontId="8" fillId="0" borderId="0" xfId="11" applyFont="1" applyAlignment="1">
      <alignment horizontal="center" vertical="center"/>
    </xf>
    <xf numFmtId="0" fontId="8" fillId="0" borderId="0" xfId="11" quotePrefix="1" applyFont="1"/>
    <xf numFmtId="49" fontId="6" fillId="4" borderId="17" xfId="11" applyNumberFormat="1" applyFont="1" applyFill="1" applyBorder="1" applyAlignment="1">
      <alignment vertical="top" wrapText="1"/>
    </xf>
    <xf numFmtId="49" fontId="41" fillId="0" borderId="17" xfId="11" applyNumberFormat="1" applyFont="1" applyBorder="1" applyAlignment="1">
      <alignment vertical="top" wrapText="1"/>
    </xf>
    <xf numFmtId="49" fontId="11" fillId="7" borderId="17" xfId="11" applyNumberFormat="1" applyFont="1" applyFill="1" applyBorder="1" applyAlignment="1">
      <alignment vertical="top" wrapText="1"/>
    </xf>
    <xf numFmtId="49" fontId="33" fillId="0" borderId="49" xfId="3" applyNumberFormat="1" applyFont="1" applyBorder="1" applyAlignment="1">
      <alignment horizontal="center" vertical="center" wrapText="1"/>
    </xf>
    <xf numFmtId="49" fontId="8" fillId="0" borderId="17" xfId="11" applyNumberFormat="1" applyFont="1" applyBorder="1" applyAlignment="1">
      <alignment vertical="top" wrapText="1"/>
    </xf>
    <xf numFmtId="2" fontId="11" fillId="3" borderId="59" xfId="3" applyNumberFormat="1" applyFont="1" applyFill="1" applyBorder="1" applyAlignment="1">
      <alignment horizontal="center" vertical="center" wrapText="1"/>
    </xf>
    <xf numFmtId="2" fontId="11" fillId="3" borderId="57" xfId="3" applyNumberFormat="1" applyFont="1" applyFill="1" applyBorder="1" applyAlignment="1">
      <alignment horizontal="center" vertical="center" wrapText="1"/>
    </xf>
    <xf numFmtId="49" fontId="8" fillId="4" borderId="17" xfId="11" applyNumberFormat="1" applyFont="1" applyFill="1" applyBorder="1" applyAlignment="1">
      <alignment horizontal="center" vertical="center" wrapText="1"/>
    </xf>
    <xf numFmtId="49" fontId="11" fillId="4" borderId="17" xfId="11" applyNumberFormat="1" applyFont="1" applyFill="1" applyBorder="1" applyAlignment="1">
      <alignment vertical="top" wrapText="1"/>
    </xf>
    <xf numFmtId="2" fontId="11" fillId="3" borderId="24" xfId="3" applyNumberFormat="1" applyFont="1" applyFill="1" applyBorder="1" applyAlignment="1" applyProtection="1">
      <alignment horizontal="center" vertical="center" wrapText="1"/>
      <protection locked="0"/>
    </xf>
    <xf numFmtId="49" fontId="6" fillId="4" borderId="0" xfId="11" applyNumberFormat="1" applyFont="1" applyFill="1" applyAlignment="1">
      <alignment horizontal="center" vertical="center" wrapText="1"/>
    </xf>
    <xf numFmtId="49" fontId="37" fillId="5" borderId="58" xfId="11" applyNumberFormat="1" applyFont="1" applyFill="1" applyBorder="1" applyAlignment="1">
      <alignment horizontal="center" vertical="center" wrapText="1"/>
    </xf>
    <xf numFmtId="49" fontId="11" fillId="6" borderId="60" xfId="4" applyNumberFormat="1" applyFont="1" applyFill="1" applyBorder="1" applyAlignment="1">
      <alignment horizontal="center" vertical="center" wrapText="1"/>
    </xf>
    <xf numFmtId="49" fontId="8" fillId="10" borderId="60" xfId="4" applyNumberFormat="1" applyFill="1" applyBorder="1" applyAlignment="1">
      <alignment horizontal="center" vertical="center" wrapText="1"/>
    </xf>
    <xf numFmtId="0" fontId="21" fillId="10" borderId="60" xfId="7" applyFont="1" applyFill="1" applyBorder="1" applyAlignment="1" applyProtection="1">
      <alignment horizontal="center" vertical="center" wrapText="1"/>
      <protection hidden="1"/>
    </xf>
    <xf numFmtId="49" fontId="27" fillId="10" borderId="60" xfId="4" applyNumberFormat="1" applyFont="1" applyFill="1" applyBorder="1" applyAlignment="1">
      <alignment horizontal="center" vertical="center" wrapText="1"/>
    </xf>
    <xf numFmtId="49" fontId="21" fillId="2" borderId="60" xfId="4" applyNumberFormat="1" applyFont="1" applyFill="1" applyBorder="1" applyAlignment="1">
      <alignment horizontal="center" vertical="center" wrapText="1"/>
    </xf>
    <xf numFmtId="49" fontId="8" fillId="0" borderId="60" xfId="4" applyNumberFormat="1" applyBorder="1" applyAlignment="1">
      <alignment horizontal="center" vertical="center" wrapText="1"/>
    </xf>
    <xf numFmtId="49" fontId="8" fillId="10" borderId="61" xfId="4" applyNumberFormat="1" applyFill="1" applyBorder="1" applyAlignment="1">
      <alignment horizontal="center" vertical="center" wrapText="1"/>
    </xf>
    <xf numFmtId="2" fontId="11" fillId="3" borderId="46" xfId="3" applyNumberFormat="1" applyFont="1" applyFill="1" applyBorder="1" applyAlignment="1">
      <alignment horizontal="center" vertical="center" wrapText="1"/>
    </xf>
    <xf numFmtId="0" fontId="8" fillId="0" borderId="0" xfId="5"/>
    <xf numFmtId="0" fontId="8" fillId="0" borderId="0" xfId="5" applyAlignment="1">
      <alignment horizontal="center" vertical="center" wrapText="1"/>
    </xf>
    <xf numFmtId="0" fontId="7" fillId="0" borderId="0" xfId="5" applyFont="1"/>
    <xf numFmtId="0" fontId="11" fillId="0" borderId="0" xfId="5" applyFont="1" applyAlignment="1">
      <alignment horizontal="center" vertical="center"/>
    </xf>
    <xf numFmtId="0" fontId="11" fillId="0" borderId="49" xfId="5" applyFont="1" applyBorder="1" applyAlignment="1">
      <alignment horizontal="center" vertical="center"/>
    </xf>
    <xf numFmtId="49" fontId="47" fillId="0" borderId="46" xfId="5" applyNumberFormat="1" applyFont="1" applyBorder="1" applyAlignment="1">
      <alignment horizontal="left" vertical="center" wrapText="1"/>
    </xf>
    <xf numFmtId="49" fontId="8" fillId="0" borderId="17" xfId="5" applyNumberFormat="1" applyBorder="1" applyAlignment="1">
      <alignment horizontal="center" vertical="center" wrapText="1"/>
    </xf>
    <xf numFmtId="0" fontId="11" fillId="0" borderId="0" xfId="5" applyFont="1"/>
    <xf numFmtId="49" fontId="8" fillId="7" borderId="17" xfId="5" applyNumberFormat="1" applyFill="1" applyBorder="1" applyAlignment="1">
      <alignment horizontal="left" vertical="center" wrapText="1"/>
    </xf>
    <xf numFmtId="0" fontId="8" fillId="0" borderId="0" xfId="5" applyAlignment="1">
      <alignment horizontal="center" vertical="center"/>
    </xf>
    <xf numFmtId="0" fontId="50" fillId="0" borderId="0" xfId="5" applyFont="1" applyAlignment="1">
      <alignment horizontal="center" vertical="center"/>
    </xf>
    <xf numFmtId="49" fontId="51" fillId="7" borderId="14" xfId="0" applyNumberFormat="1" applyFont="1" applyFill="1" applyBorder="1" applyAlignment="1">
      <alignment vertical="center" wrapText="1"/>
    </xf>
    <xf numFmtId="49" fontId="31" fillId="0" borderId="17" xfId="11" applyNumberFormat="1" applyBorder="1" applyAlignment="1">
      <alignment vertical="top" wrapText="1"/>
    </xf>
    <xf numFmtId="49" fontId="49" fillId="7" borderId="0" xfId="0" applyNumberFormat="1" applyFont="1" applyFill="1" applyAlignment="1">
      <alignment horizontal="right" vertical="center" wrapText="1"/>
    </xf>
    <xf numFmtId="0" fontId="8" fillId="0" borderId="0" xfId="0" applyFont="1" applyAlignment="1">
      <alignment horizontal="center" vertical="center"/>
    </xf>
    <xf numFmtId="0" fontId="8" fillId="0" borderId="62" xfId="0" applyFont="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54" fillId="0" borderId="0" xfId="0" applyFont="1" applyAlignment="1">
      <alignment horizontal="center" vertical="center"/>
    </xf>
    <xf numFmtId="2" fontId="11" fillId="18" borderId="67" xfId="5" applyNumberFormat="1" applyFont="1" applyFill="1" applyBorder="1" applyAlignment="1">
      <alignment horizontal="center" vertical="center" wrapText="1"/>
    </xf>
    <xf numFmtId="2" fontId="11" fillId="18" borderId="68" xfId="5" applyNumberFormat="1" applyFont="1" applyFill="1" applyBorder="1" applyAlignment="1">
      <alignment horizontal="center" vertical="center" wrapText="1"/>
    </xf>
    <xf numFmtId="2" fontId="11" fillId="18" borderId="68" xfId="3" applyNumberFormat="1" applyFont="1" applyFill="1" applyBorder="1" applyAlignment="1">
      <alignment horizontal="center" vertical="center" wrapText="1"/>
    </xf>
    <xf numFmtId="2" fontId="11" fillId="18" borderId="68" xfId="6" applyNumberFormat="1" applyFont="1" applyFill="1" applyBorder="1" applyAlignment="1">
      <alignment horizontal="center" vertical="center" wrapText="1"/>
    </xf>
    <xf numFmtId="2" fontId="11" fillId="18" borderId="69" xfId="6" applyNumberFormat="1" applyFont="1" applyFill="1" applyBorder="1" applyAlignment="1">
      <alignment horizontal="center" vertical="center" wrapText="1"/>
    </xf>
    <xf numFmtId="2" fontId="11" fillId="18" borderId="70" xfId="6" applyNumberFormat="1" applyFont="1" applyFill="1" applyBorder="1" applyAlignment="1">
      <alignment horizontal="center" vertical="center" wrapText="1"/>
    </xf>
    <xf numFmtId="2" fontId="11" fillId="18" borderId="71" xfId="6" applyNumberFormat="1" applyFont="1" applyFill="1" applyBorder="1" applyAlignment="1">
      <alignment horizontal="center" vertical="center" wrapText="1"/>
    </xf>
    <xf numFmtId="0" fontId="8" fillId="0" borderId="0" xfId="4" applyAlignment="1">
      <alignment horizontal="center" vertical="center" wrapText="1"/>
    </xf>
    <xf numFmtId="49" fontId="27" fillId="0" borderId="18" xfId="4" applyNumberFormat="1" applyFont="1" applyBorder="1" applyAlignment="1">
      <alignment horizontal="center" vertical="center" wrapText="1"/>
    </xf>
    <xf numFmtId="0" fontId="21" fillId="0" borderId="18" xfId="7" applyFont="1" applyBorder="1" applyAlignment="1" applyProtection="1">
      <alignment horizontal="left" vertical="center" wrapText="1"/>
      <protection hidden="1"/>
    </xf>
    <xf numFmtId="0" fontId="21" fillId="0" borderId="18" xfId="7" applyFont="1" applyBorder="1" applyAlignment="1" applyProtection="1">
      <alignment horizontal="center" vertical="center" wrapText="1"/>
      <protection hidden="1"/>
    </xf>
    <xf numFmtId="4" fontId="21" fillId="0" borderId="18" xfId="7" applyNumberFormat="1" applyFont="1" applyBorder="1" applyAlignment="1" applyProtection="1">
      <alignment horizontal="right" vertical="center" wrapText="1"/>
      <protection hidden="1"/>
    </xf>
    <xf numFmtId="167" fontId="23" fillId="0" borderId="18" xfId="4" applyNumberFormat="1" applyFont="1" applyBorder="1" applyAlignment="1">
      <alignment horizontal="center" vertical="center" wrapText="1"/>
    </xf>
    <xf numFmtId="0" fontId="21" fillId="0" borderId="48" xfId="7" applyFont="1" applyBorder="1" applyAlignment="1" applyProtection="1">
      <alignment horizontal="center" vertical="center" wrapText="1"/>
      <protection hidden="1"/>
    </xf>
    <xf numFmtId="0" fontId="8" fillId="0" borderId="72" xfId="4" applyBorder="1" applyAlignment="1">
      <alignment vertical="center" wrapText="1"/>
    </xf>
    <xf numFmtId="49" fontId="8" fillId="0" borderId="6" xfId="4" applyNumberFormat="1" applyBorder="1" applyAlignment="1">
      <alignment horizontal="center" vertical="center" wrapText="1"/>
    </xf>
    <xf numFmtId="167" fontId="55" fillId="2" borderId="19" xfId="4" applyNumberFormat="1" applyFont="1" applyFill="1" applyBorder="1" applyAlignment="1">
      <alignment horizontal="center" vertical="center" wrapText="1"/>
    </xf>
    <xf numFmtId="3" fontId="21" fillId="2" borderId="20" xfId="4" applyNumberFormat="1" applyFont="1" applyFill="1" applyBorder="1" applyAlignment="1">
      <alignment horizontal="center" vertical="center" wrapText="1"/>
    </xf>
    <xf numFmtId="3" fontId="21" fillId="2" borderId="48" xfId="4" applyNumberFormat="1" applyFont="1" applyFill="1" applyBorder="1" applyAlignment="1">
      <alignment horizontal="center" vertical="center" wrapText="1"/>
    </xf>
    <xf numFmtId="3" fontId="21" fillId="2" borderId="72" xfId="4" applyNumberFormat="1" applyFont="1" applyFill="1" applyBorder="1" applyAlignment="1">
      <alignment horizontal="center" vertical="center" wrapText="1"/>
    </xf>
    <xf numFmtId="3" fontId="21" fillId="2" borderId="18" xfId="4" applyNumberFormat="1" applyFont="1" applyFill="1" applyBorder="1" applyAlignment="1">
      <alignment horizontal="center" vertical="center" wrapText="1"/>
    </xf>
    <xf numFmtId="167" fontId="35" fillId="6" borderId="19" xfId="4" applyNumberFormat="1" applyFont="1" applyFill="1" applyBorder="1" applyAlignment="1">
      <alignment horizontal="center" vertical="center" wrapText="1"/>
    </xf>
    <xf numFmtId="3" fontId="11" fillId="6" borderId="20" xfId="4" applyNumberFormat="1" applyFont="1" applyFill="1" applyBorder="1" applyAlignment="1">
      <alignment horizontal="center" vertical="center" wrapText="1"/>
    </xf>
    <xf numFmtId="3" fontId="8" fillId="6" borderId="48" xfId="4" applyNumberFormat="1" applyFill="1" applyBorder="1" applyAlignment="1">
      <alignment horizontal="center" vertical="center" wrapText="1"/>
    </xf>
    <xf numFmtId="3" fontId="8" fillId="6" borderId="72" xfId="4" applyNumberFormat="1" applyFill="1" applyBorder="1" applyAlignment="1">
      <alignment horizontal="center" vertical="center" wrapText="1"/>
    </xf>
    <xf numFmtId="3" fontId="11" fillId="6" borderId="18" xfId="4" applyNumberFormat="1" applyFont="1" applyFill="1" applyBorder="1" applyAlignment="1">
      <alignment horizontal="center" vertical="center" wrapText="1"/>
    </xf>
    <xf numFmtId="49" fontId="8" fillId="0" borderId="18" xfId="0" applyNumberFormat="1" applyFont="1" applyBorder="1" applyAlignment="1">
      <alignment horizontal="center" vertical="center" wrapText="1"/>
    </xf>
    <xf numFmtId="0" fontId="35" fillId="0" borderId="19" xfId="4" applyFont="1" applyBorder="1" applyAlignment="1">
      <alignment vertical="center" wrapText="1"/>
    </xf>
    <xf numFmtId="3" fontId="8" fillId="0" borderId="20" xfId="4" applyNumberFormat="1" applyBorder="1" applyAlignment="1">
      <alignment horizontal="center" vertical="center" wrapText="1"/>
    </xf>
    <xf numFmtId="3" fontId="8" fillId="0" borderId="48" xfId="4" applyNumberFormat="1" applyBorder="1" applyAlignment="1">
      <alignment horizontal="center" vertical="center" wrapText="1"/>
    </xf>
    <xf numFmtId="3" fontId="8" fillId="19" borderId="72" xfId="3" applyNumberFormat="1" applyFont="1" applyFill="1" applyBorder="1" applyAlignment="1">
      <alignment horizontal="center" vertical="center" wrapText="1"/>
    </xf>
    <xf numFmtId="3" fontId="8" fillId="0" borderId="18" xfId="4" applyNumberFormat="1" applyBorder="1" applyAlignment="1">
      <alignment horizontal="center" vertical="center" wrapText="1"/>
    </xf>
    <xf numFmtId="49" fontId="11" fillId="6" borderId="18" xfId="6" applyNumberFormat="1" applyFont="1" applyFill="1" applyBorder="1" applyAlignment="1">
      <alignment vertical="top" wrapText="1"/>
    </xf>
    <xf numFmtId="49" fontId="8" fillId="7" borderId="18" xfId="0" applyNumberFormat="1" applyFont="1" applyFill="1" applyBorder="1" applyAlignment="1">
      <alignment horizontal="center" vertical="center" wrapText="1"/>
    </xf>
    <xf numFmtId="0" fontId="35" fillId="10" borderId="19" xfId="4" applyFont="1" applyFill="1" applyBorder="1" applyAlignment="1">
      <alignment vertical="center" wrapText="1"/>
    </xf>
    <xf numFmtId="3" fontId="8" fillId="10" borderId="20" xfId="4" applyNumberFormat="1" applyFill="1" applyBorder="1" applyAlignment="1">
      <alignment horizontal="center" vertical="center" wrapText="1"/>
    </xf>
    <xf numFmtId="3" fontId="21" fillId="10" borderId="48" xfId="7" applyNumberFormat="1" applyFont="1" applyFill="1" applyBorder="1" applyAlignment="1" applyProtection="1">
      <alignment horizontal="center" vertical="center" wrapText="1"/>
      <protection hidden="1"/>
    </xf>
    <xf numFmtId="3" fontId="8" fillId="10" borderId="72" xfId="4" applyNumberFormat="1" applyFill="1" applyBorder="1" applyAlignment="1">
      <alignment vertical="center" wrapText="1"/>
    </xf>
    <xf numFmtId="3" fontId="8" fillId="10" borderId="18" xfId="4" applyNumberFormat="1" applyFill="1" applyBorder="1" applyAlignment="1">
      <alignment horizontal="center" vertical="center" wrapText="1"/>
    </xf>
    <xf numFmtId="0" fontId="20" fillId="0" borderId="18" xfId="7" quotePrefix="1" applyFont="1" applyBorder="1" applyAlignment="1" applyProtection="1">
      <alignment horizontal="center" vertical="center" wrapText="1"/>
      <protection hidden="1"/>
    </xf>
    <xf numFmtId="3" fontId="21" fillId="0" borderId="48" xfId="7" applyNumberFormat="1" applyFont="1" applyBorder="1" applyAlignment="1" applyProtection="1">
      <alignment horizontal="center" vertical="center" wrapText="1"/>
      <protection hidden="1"/>
    </xf>
    <xf numFmtId="3" fontId="8" fillId="0" borderId="72" xfId="4" applyNumberFormat="1" applyBorder="1" applyAlignment="1">
      <alignment vertical="center" wrapText="1"/>
    </xf>
    <xf numFmtId="167" fontId="8" fillId="0" borderId="18" xfId="0" applyNumberFormat="1" applyFont="1" applyBorder="1" applyAlignment="1">
      <alignment horizontal="center" vertical="center" wrapText="1"/>
    </xf>
    <xf numFmtId="0" fontId="35" fillId="0" borderId="19" xfId="0" applyFont="1" applyBorder="1" applyAlignment="1">
      <alignment vertical="center" wrapText="1"/>
    </xf>
    <xf numFmtId="3" fontId="21" fillId="10" borderId="20" xfId="7" applyNumberFormat="1" applyFont="1" applyFill="1" applyBorder="1" applyAlignment="1" applyProtection="1">
      <alignment horizontal="center" vertical="center" wrapText="1"/>
      <protection hidden="1"/>
    </xf>
    <xf numFmtId="3" fontId="21" fillId="10" borderId="18" xfId="7" applyNumberFormat="1" applyFont="1" applyFill="1" applyBorder="1" applyAlignment="1" applyProtection="1">
      <alignment horizontal="center" vertical="center" wrapText="1"/>
      <protection hidden="1"/>
    </xf>
    <xf numFmtId="0" fontId="21" fillId="0" borderId="20" xfId="7" applyFont="1" applyBorder="1" applyAlignment="1" applyProtection="1">
      <alignment horizontal="center" vertical="center" wrapText="1"/>
      <protection hidden="1"/>
    </xf>
    <xf numFmtId="0" fontId="21" fillId="0" borderId="60" xfId="7" applyFont="1" applyBorder="1" applyAlignment="1" applyProtection="1">
      <alignment horizontal="center" vertical="center" wrapText="1"/>
      <protection hidden="1"/>
    </xf>
    <xf numFmtId="3" fontId="21" fillId="0" borderId="20" xfId="7" applyNumberFormat="1" applyFont="1" applyBorder="1" applyAlignment="1" applyProtection="1">
      <alignment horizontal="center" vertical="center" wrapText="1"/>
      <protection hidden="1"/>
    </xf>
    <xf numFmtId="3" fontId="21" fillId="0" borderId="18" xfId="7" applyNumberFormat="1" applyFont="1" applyBorder="1" applyAlignment="1" applyProtection="1">
      <alignment horizontal="center" vertical="center" wrapText="1"/>
      <protection hidden="1"/>
    </xf>
    <xf numFmtId="3" fontId="11" fillId="6" borderId="73" xfId="4" applyNumberFormat="1" applyFont="1" applyFill="1" applyBorder="1" applyAlignment="1">
      <alignment horizontal="center" vertical="center" wrapText="1"/>
    </xf>
    <xf numFmtId="3" fontId="8" fillId="0" borderId="7" xfId="4" applyNumberFormat="1" applyBorder="1" applyAlignment="1">
      <alignment horizontal="center" vertical="center" wrapText="1"/>
    </xf>
    <xf numFmtId="3" fontId="11" fillId="6" borderId="74" xfId="4" applyNumberFormat="1" applyFont="1" applyFill="1" applyBorder="1" applyAlignment="1">
      <alignment horizontal="center" vertical="center" wrapText="1"/>
    </xf>
    <xf numFmtId="3" fontId="27" fillId="10" borderId="20" xfId="4" applyNumberFormat="1" applyFont="1" applyFill="1" applyBorder="1" applyAlignment="1">
      <alignment horizontal="center" vertical="center" wrapText="1"/>
    </xf>
    <xf numFmtId="3" fontId="27" fillId="10" borderId="18" xfId="4" applyNumberFormat="1" applyFont="1" applyFill="1" applyBorder="1" applyAlignment="1">
      <alignment horizontal="center" vertical="center" wrapText="1"/>
    </xf>
    <xf numFmtId="49" fontId="27" fillId="0" borderId="20" xfId="4" applyNumberFormat="1" applyFont="1" applyBorder="1" applyAlignment="1">
      <alignment horizontal="center" vertical="center" wrapText="1"/>
    </xf>
    <xf numFmtId="49" fontId="27" fillId="0" borderId="60" xfId="4" applyNumberFormat="1" applyFont="1" applyBorder="1" applyAlignment="1">
      <alignment horizontal="center" vertical="center" wrapText="1"/>
    </xf>
    <xf numFmtId="3" fontId="27" fillId="0" borderId="20" xfId="4" applyNumberFormat="1" applyFont="1" applyBorder="1" applyAlignment="1">
      <alignment horizontal="center" vertical="center" wrapText="1"/>
    </xf>
    <xf numFmtId="3" fontId="27" fillId="0" borderId="18" xfId="4" applyNumberFormat="1" applyFont="1" applyBorder="1" applyAlignment="1">
      <alignment horizontal="center" vertical="center" wrapText="1"/>
    </xf>
    <xf numFmtId="0" fontId="35" fillId="10" borderId="23" xfId="4" applyFont="1" applyFill="1" applyBorder="1" applyAlignment="1">
      <alignment vertical="center" wrapText="1"/>
    </xf>
    <xf numFmtId="3" fontId="8" fillId="10" borderId="21" xfId="4" applyNumberFormat="1" applyFill="1" applyBorder="1" applyAlignment="1">
      <alignment horizontal="center" vertical="center" wrapText="1"/>
    </xf>
    <xf numFmtId="3" fontId="21" fillId="10" borderId="75" xfId="7" applyNumberFormat="1" applyFont="1" applyFill="1" applyBorder="1" applyAlignment="1" applyProtection="1">
      <alignment horizontal="center" vertical="center" wrapText="1"/>
      <protection hidden="1"/>
    </xf>
    <xf numFmtId="3" fontId="8" fillId="10" borderId="76" xfId="4" applyNumberFormat="1" applyFill="1" applyBorder="1" applyAlignment="1">
      <alignment vertical="center" wrapText="1"/>
    </xf>
    <xf numFmtId="3" fontId="8" fillId="10" borderId="22" xfId="4" applyNumberFormat="1" applyFill="1" applyBorder="1" applyAlignment="1">
      <alignment horizontal="center" vertical="center" wrapText="1"/>
    </xf>
    <xf numFmtId="167" fontId="11" fillId="20" borderId="36" xfId="3" applyNumberFormat="1" applyFont="1" applyFill="1" applyBorder="1" applyAlignment="1">
      <alignment vertical="center" wrapText="1"/>
    </xf>
    <xf numFmtId="0" fontId="8" fillId="0" borderId="49" xfId="11" applyFont="1" applyBorder="1" applyAlignment="1">
      <alignment wrapText="1"/>
    </xf>
    <xf numFmtId="169" fontId="58" fillId="18" borderId="14" xfId="14" applyNumberFormat="1" applyFont="1" applyFill="1" applyBorder="1" applyAlignment="1">
      <alignment horizontal="center" wrapText="1"/>
    </xf>
    <xf numFmtId="0" fontId="56" fillId="21" borderId="14" xfId="14" applyFont="1" applyFill="1" applyBorder="1" applyAlignment="1">
      <alignment horizontal="center" vertical="center" wrapText="1"/>
    </xf>
    <xf numFmtId="170" fontId="59" fillId="0" borderId="0" xfId="14" applyNumberFormat="1" applyFont="1" applyAlignment="1">
      <alignment horizontal="center" vertical="center"/>
    </xf>
    <xf numFmtId="0" fontId="60" fillId="0" borderId="0" xfId="14" applyFont="1" applyAlignment="1">
      <alignment horizontal="center" vertical="center"/>
    </xf>
    <xf numFmtId="0" fontId="61" fillId="0" borderId="0" xfId="14" applyFont="1" applyAlignment="1">
      <alignment horizontal="center" vertical="center"/>
    </xf>
    <xf numFmtId="0" fontId="56" fillId="21" borderId="28" xfId="14" applyFont="1" applyFill="1" applyBorder="1" applyAlignment="1">
      <alignment horizontal="right" vertical="center" wrapText="1"/>
    </xf>
    <xf numFmtId="169" fontId="62" fillId="18" borderId="14" xfId="14" applyNumberFormat="1" applyFont="1" applyFill="1" applyBorder="1" applyAlignment="1">
      <alignment horizontal="center" vertical="center" wrapText="1"/>
    </xf>
    <xf numFmtId="0" fontId="63" fillId="7" borderId="14" xfId="14" applyFont="1" applyFill="1" applyBorder="1" applyAlignment="1">
      <alignment horizontal="center" vertical="center" wrapText="1"/>
    </xf>
    <xf numFmtId="0" fontId="60" fillId="0" borderId="0" xfId="14" applyFont="1" applyAlignment="1">
      <alignment vertical="center"/>
    </xf>
    <xf numFmtId="0" fontId="59" fillId="21" borderId="28" xfId="14" applyFont="1" applyFill="1" applyBorder="1" applyAlignment="1">
      <alignment horizontal="center" vertical="center" wrapText="1"/>
    </xf>
    <xf numFmtId="0" fontId="59" fillId="21" borderId="14" xfId="14" applyFont="1" applyFill="1" applyBorder="1" applyAlignment="1">
      <alignment horizontal="center" vertical="center" wrapText="1"/>
    </xf>
    <xf numFmtId="171" fontId="59" fillId="21" borderId="14" xfId="16" applyNumberFormat="1" applyFont="1" applyFill="1" applyBorder="1" applyAlignment="1" applyProtection="1">
      <alignment horizontal="center" vertical="center" wrapText="1"/>
    </xf>
    <xf numFmtId="0" fontId="66" fillId="23" borderId="28" xfId="14" applyFont="1" applyFill="1" applyBorder="1" applyAlignment="1">
      <alignment horizontal="center" vertical="center" wrapText="1"/>
    </xf>
    <xf numFmtId="0" fontId="66" fillId="23" borderId="14" xfId="14" applyFont="1" applyFill="1" applyBorder="1" applyAlignment="1">
      <alignment horizontal="center" vertical="center" wrapText="1"/>
    </xf>
    <xf numFmtId="0" fontId="66" fillId="23" borderId="14" xfId="14" applyFont="1" applyFill="1" applyBorder="1" applyAlignment="1">
      <alignment horizontal="left" vertical="center" wrapText="1"/>
    </xf>
    <xf numFmtId="4" fontId="66" fillId="23" borderId="14" xfId="15" applyNumberFormat="1" applyFont="1" applyFill="1" applyBorder="1" applyAlignment="1" applyProtection="1">
      <alignment vertical="center"/>
    </xf>
    <xf numFmtId="172" fontId="66" fillId="23" borderId="14" xfId="15" applyNumberFormat="1" applyFont="1" applyFill="1" applyBorder="1" applyAlignment="1" applyProtection="1">
      <alignment vertical="center"/>
    </xf>
    <xf numFmtId="172" fontId="66" fillId="23" borderId="14" xfId="15" applyNumberFormat="1" applyFont="1" applyFill="1" applyBorder="1" applyAlignment="1" applyProtection="1">
      <alignment horizontal="center" vertical="center"/>
    </xf>
    <xf numFmtId="0" fontId="66" fillId="23" borderId="14" xfId="14" applyFont="1" applyFill="1" applyBorder="1" applyAlignment="1">
      <alignment horizontal="center" vertical="center"/>
    </xf>
    <xf numFmtId="0" fontId="67" fillId="0" borderId="0" xfId="14" applyFont="1" applyAlignment="1">
      <alignment vertical="center"/>
    </xf>
    <xf numFmtId="0" fontId="57" fillId="0" borderId="28" xfId="14" applyFont="1" applyBorder="1" applyAlignment="1">
      <alignment horizontal="center" vertical="center" wrapText="1"/>
    </xf>
    <xf numFmtId="0" fontId="57" fillId="0" borderId="14" xfId="14" applyFont="1" applyBorder="1" applyAlignment="1">
      <alignment horizontal="left" vertical="center" wrapText="1"/>
    </xf>
    <xf numFmtId="0" fontId="57" fillId="0" borderId="14" xfId="14" applyFont="1" applyBorder="1" applyAlignment="1">
      <alignment horizontal="center" vertical="center" wrapText="1"/>
    </xf>
    <xf numFmtId="4" fontId="57" fillId="24" borderId="14" xfId="15" applyNumberFormat="1" applyFont="1" applyFill="1" applyBorder="1" applyAlignment="1" applyProtection="1">
      <alignment vertical="center"/>
      <protection locked="0"/>
    </xf>
    <xf numFmtId="43" fontId="57" fillId="24" borderId="14" xfId="13" applyFont="1" applyFill="1" applyBorder="1" applyAlignment="1" applyProtection="1">
      <alignment vertical="center"/>
      <protection locked="0"/>
    </xf>
    <xf numFmtId="43" fontId="57" fillId="0" borderId="14" xfId="13" applyFont="1" applyFill="1" applyBorder="1" applyAlignment="1" applyProtection="1">
      <alignment vertical="center"/>
    </xf>
    <xf numFmtId="172" fontId="57" fillId="0" borderId="14" xfId="15" applyNumberFormat="1" applyFont="1" applyFill="1" applyBorder="1" applyAlignment="1" applyProtection="1">
      <alignment horizontal="center" vertical="center"/>
    </xf>
    <xf numFmtId="0" fontId="57" fillId="0" borderId="14" xfId="14" applyFont="1" applyBorder="1" applyAlignment="1">
      <alignment horizontal="center" vertical="center"/>
    </xf>
    <xf numFmtId="0" fontId="61" fillId="0" borderId="0" xfId="14" applyFont="1" applyAlignment="1">
      <alignment vertical="center"/>
    </xf>
    <xf numFmtId="43" fontId="66" fillId="23" borderId="14" xfId="13" applyFont="1" applyFill="1" applyBorder="1" applyAlignment="1" applyProtection="1">
      <alignment vertical="center"/>
    </xf>
    <xf numFmtId="0" fontId="0" fillId="0" borderId="0" xfId="0" applyAlignment="1">
      <alignment vertical="center" wrapText="1"/>
    </xf>
    <xf numFmtId="0" fontId="69" fillId="0" borderId="0" xfId="14" applyFont="1" applyAlignment="1">
      <alignment horizontal="center" vertical="center" wrapText="1"/>
    </xf>
    <xf numFmtId="0" fontId="69" fillId="0" borderId="14" xfId="14" applyFont="1" applyBorder="1" applyAlignment="1">
      <alignment horizontal="center" vertical="center" wrapText="1"/>
    </xf>
    <xf numFmtId="172" fontId="57" fillId="0" borderId="0" xfId="15" applyNumberFormat="1" applyFont="1" applyFill="1" applyBorder="1" applyAlignment="1" applyProtection="1">
      <alignment horizontal="center" vertical="center"/>
    </xf>
    <xf numFmtId="173" fontId="60" fillId="0" borderId="0" xfId="14" applyNumberFormat="1" applyFont="1" applyAlignment="1">
      <alignment horizontal="center" vertical="center"/>
    </xf>
    <xf numFmtId="0" fontId="57" fillId="14" borderId="14" xfId="14" applyFont="1" applyFill="1" applyBorder="1" applyAlignment="1">
      <alignment horizontal="center" vertical="center" wrapText="1"/>
    </xf>
    <xf numFmtId="0" fontId="57" fillId="11" borderId="14" xfId="14" applyFont="1" applyFill="1" applyBorder="1" applyAlignment="1">
      <alignment horizontal="left" vertical="center" wrapText="1"/>
    </xf>
    <xf numFmtId="0" fontId="57" fillId="0" borderId="0" xfId="14" applyFont="1" applyAlignment="1">
      <alignment horizontal="left" vertical="center" wrapText="1"/>
    </xf>
    <xf numFmtId="0" fontId="57" fillId="0" borderId="0" xfId="14" applyFont="1" applyAlignment="1">
      <alignment horizontal="center" vertical="center" wrapText="1"/>
    </xf>
    <xf numFmtId="43" fontId="57" fillId="0" borderId="0" xfId="13" applyFont="1" applyFill="1" applyBorder="1" applyAlignment="1" applyProtection="1">
      <alignment vertical="center"/>
    </xf>
    <xf numFmtId="0" fontId="57" fillId="0" borderId="0" xfId="14" applyFont="1" applyAlignment="1">
      <alignment horizontal="center" vertical="center"/>
    </xf>
    <xf numFmtId="4" fontId="57" fillId="14" borderId="14" xfId="15" applyNumberFormat="1" applyFont="1" applyFill="1" applyBorder="1" applyAlignment="1" applyProtection="1">
      <alignment vertical="center"/>
      <protection locked="0"/>
    </xf>
    <xf numFmtId="0" fontId="57" fillId="0" borderId="14" xfId="15" applyNumberFormat="1" applyFont="1" applyFill="1" applyBorder="1" applyAlignment="1" applyProtection="1">
      <alignment horizontal="center" vertical="center"/>
    </xf>
    <xf numFmtId="0" fontId="64" fillId="25" borderId="49" xfId="14" applyFont="1" applyFill="1" applyBorder="1" applyAlignment="1">
      <alignment horizontal="center" vertical="center" wrapText="1"/>
    </xf>
    <xf numFmtId="0" fontId="73" fillId="26" borderId="78" xfId="17" applyFont="1" applyFill="1" applyBorder="1" applyAlignment="1">
      <alignment horizontal="center" vertical="center" wrapText="1"/>
    </xf>
    <xf numFmtId="0" fontId="73" fillId="26" borderId="27" xfId="17" applyFont="1" applyFill="1" applyBorder="1" applyAlignment="1">
      <alignment horizontal="center" vertical="center" wrapText="1"/>
    </xf>
    <xf numFmtId="4" fontId="57" fillId="0" borderId="14" xfId="15" applyNumberFormat="1" applyFont="1" applyFill="1" applyBorder="1" applyAlignment="1" applyProtection="1">
      <alignment vertical="center"/>
    </xf>
    <xf numFmtId="4" fontId="0" fillId="27" borderId="14" xfId="0" applyNumberFormat="1" applyFill="1" applyBorder="1" applyAlignment="1" applyProtection="1">
      <alignment vertical="center"/>
      <protection locked="0"/>
    </xf>
    <xf numFmtId="4" fontId="0" fillId="0" borderId="14" xfId="0" applyNumberFormat="1" applyBorder="1" applyAlignment="1">
      <alignment vertical="center"/>
    </xf>
    <xf numFmtId="0" fontId="0" fillId="27" borderId="14" xfId="0" applyFill="1" applyBorder="1" applyAlignment="1" applyProtection="1">
      <alignment vertical="center" wrapText="1"/>
      <protection locked="0"/>
    </xf>
    <xf numFmtId="43" fontId="57" fillId="7" borderId="14" xfId="18" applyFont="1" applyFill="1" applyBorder="1" applyAlignment="1" applyProtection="1">
      <alignment vertical="center"/>
    </xf>
    <xf numFmtId="4" fontId="0" fillId="0" borderId="14" xfId="0" applyNumberFormat="1" applyBorder="1" applyAlignment="1" applyProtection="1">
      <alignment vertical="center"/>
      <protection locked="0"/>
    </xf>
    <xf numFmtId="0" fontId="63" fillId="28" borderId="14" xfId="14" applyFont="1" applyFill="1" applyBorder="1" applyAlignment="1">
      <alignment horizontal="center" vertical="center" wrapText="1"/>
    </xf>
    <xf numFmtId="4" fontId="57" fillId="14" borderId="14" xfId="15" applyNumberFormat="1" applyFont="1" applyFill="1" applyBorder="1" applyAlignment="1" applyProtection="1">
      <alignment vertical="center"/>
    </xf>
    <xf numFmtId="0" fontId="57" fillId="29" borderId="28" xfId="14" applyFont="1" applyFill="1" applyBorder="1" applyAlignment="1">
      <alignment horizontal="center" vertical="center" wrapText="1"/>
    </xf>
    <xf numFmtId="0" fontId="57" fillId="29" borderId="14" xfId="14" applyFont="1" applyFill="1" applyBorder="1" applyAlignment="1">
      <alignment horizontal="left" vertical="center" wrapText="1"/>
    </xf>
    <xf numFmtId="0" fontId="57" fillId="29" borderId="14" xfId="14" applyFont="1" applyFill="1" applyBorder="1" applyAlignment="1">
      <alignment horizontal="center" vertical="center" wrapText="1"/>
    </xf>
    <xf numFmtId="43" fontId="57" fillId="29" borderId="14" xfId="13" applyFont="1" applyFill="1" applyBorder="1" applyAlignment="1" applyProtection="1">
      <alignment vertical="center"/>
    </xf>
    <xf numFmtId="172" fontId="57" fillId="29" borderId="14" xfId="15" applyNumberFormat="1" applyFont="1" applyFill="1" applyBorder="1" applyAlignment="1" applyProtection="1">
      <alignment horizontal="center" vertical="center"/>
    </xf>
    <xf numFmtId="0" fontId="74" fillId="0" borderId="0" xfId="11" applyFont="1"/>
    <xf numFmtId="0" fontId="74" fillId="0" borderId="49" xfId="11" applyFont="1" applyBorder="1"/>
    <xf numFmtId="0" fontId="75" fillId="0" borderId="49" xfId="11" applyFont="1" applyBorder="1" applyAlignment="1">
      <alignment wrapText="1"/>
    </xf>
    <xf numFmtId="0" fontId="75" fillId="0" borderId="49" xfId="11" applyFont="1" applyBorder="1"/>
    <xf numFmtId="0" fontId="8" fillId="0" borderId="0" xfId="4" applyAlignment="1">
      <alignment horizontal="left" vertical="center"/>
    </xf>
    <xf numFmtId="49" fontId="13" fillId="0" borderId="0" xfId="3" applyNumberFormat="1" applyFont="1" applyAlignment="1">
      <alignment horizontal="left" vertical="center"/>
    </xf>
    <xf numFmtId="0" fontId="30" fillId="0" borderId="0" xfId="4" applyFont="1" applyAlignment="1">
      <alignment horizontal="left" vertical="center"/>
    </xf>
    <xf numFmtId="0" fontId="79" fillId="30" borderId="68" xfId="0" applyFont="1" applyFill="1" applyBorder="1" applyAlignment="1">
      <alignment horizontal="left" vertical="center" wrapText="1"/>
    </xf>
    <xf numFmtId="0" fontId="79" fillId="30" borderId="79" xfId="0" applyFont="1" applyFill="1" applyBorder="1" applyAlignment="1">
      <alignment horizontal="left" vertical="center" wrapText="1"/>
    </xf>
    <xf numFmtId="0" fontId="80" fillId="0" borderId="74" xfId="0" applyFont="1" applyBorder="1" applyAlignment="1">
      <alignment horizontal="left" vertical="center" wrapText="1"/>
    </xf>
    <xf numFmtId="0" fontId="80" fillId="0" borderId="80" xfId="0" applyFont="1" applyBorder="1" applyAlignment="1">
      <alignment horizontal="left" vertical="center" wrapText="1"/>
    </xf>
    <xf numFmtId="0" fontId="81" fillId="31" borderId="74" xfId="0" applyFont="1" applyFill="1" applyBorder="1" applyAlignment="1">
      <alignment horizontal="left" vertical="center" wrapText="1"/>
    </xf>
    <xf numFmtId="0" fontId="81" fillId="31" borderId="80" xfId="0" applyFont="1" applyFill="1" applyBorder="1" applyAlignment="1">
      <alignment horizontal="left" vertical="center" wrapText="1"/>
    </xf>
    <xf numFmtId="0" fontId="82" fillId="32" borderId="80" xfId="0" applyFont="1" applyFill="1" applyBorder="1" applyAlignment="1">
      <alignment horizontal="left" vertical="center" wrapText="1"/>
    </xf>
    <xf numFmtId="0" fontId="82" fillId="0" borderId="80" xfId="0" applyFont="1" applyBorder="1" applyAlignment="1">
      <alignment horizontal="left" vertical="center" wrapText="1"/>
    </xf>
    <xf numFmtId="0" fontId="79" fillId="33" borderId="74" xfId="0" applyFont="1" applyFill="1" applyBorder="1" applyAlignment="1">
      <alignment horizontal="left" vertical="center" wrapText="1"/>
    </xf>
    <xf numFmtId="0" fontId="79" fillId="33" borderId="80" xfId="0" applyFont="1" applyFill="1" applyBorder="1" applyAlignment="1">
      <alignment horizontal="left" vertical="center" wrapText="1"/>
    </xf>
    <xf numFmtId="0" fontId="81" fillId="33" borderId="74" xfId="0" applyFont="1" applyFill="1" applyBorder="1" applyAlignment="1">
      <alignment horizontal="left" vertical="center" wrapText="1"/>
    </xf>
    <xf numFmtId="0" fontId="81" fillId="33" borderId="80" xfId="0" applyFont="1" applyFill="1" applyBorder="1" applyAlignment="1">
      <alignment horizontal="left" vertical="center" wrapText="1"/>
    </xf>
    <xf numFmtId="0" fontId="81" fillId="0" borderId="74" xfId="0" applyFont="1" applyBorder="1" applyAlignment="1">
      <alignment horizontal="left" vertical="center" wrapText="1"/>
    </xf>
    <xf numFmtId="0" fontId="81" fillId="0" borderId="80" xfId="0" applyFont="1" applyBorder="1" applyAlignment="1">
      <alignment horizontal="left" vertical="center" wrapText="1"/>
    </xf>
    <xf numFmtId="0" fontId="83" fillId="0" borderId="74" xfId="0" applyFont="1" applyBorder="1" applyAlignment="1">
      <alignment horizontal="left" vertical="center" wrapText="1"/>
    </xf>
    <xf numFmtId="0" fontId="84" fillId="0" borderId="80" xfId="0" applyFont="1" applyBorder="1" applyAlignment="1">
      <alignment horizontal="left" vertical="center" wrapText="1"/>
    </xf>
    <xf numFmtId="0" fontId="83" fillId="0" borderId="74" xfId="0" quotePrefix="1" applyFont="1" applyBorder="1" applyAlignment="1">
      <alignment horizontal="left" vertical="center" wrapText="1"/>
    </xf>
    <xf numFmtId="0" fontId="80" fillId="33" borderId="74" xfId="0" applyFont="1" applyFill="1" applyBorder="1" applyAlignment="1">
      <alignment horizontal="left" vertical="center" wrapText="1"/>
    </xf>
    <xf numFmtId="0" fontId="80" fillId="33" borderId="80" xfId="0" applyFont="1" applyFill="1" applyBorder="1" applyAlignment="1">
      <alignment horizontal="left" vertical="center" wrapText="1"/>
    </xf>
    <xf numFmtId="0" fontId="79" fillId="33" borderId="81" xfId="0" applyFont="1" applyFill="1" applyBorder="1" applyAlignment="1">
      <alignment horizontal="left" vertical="center" wrapText="1"/>
    </xf>
    <xf numFmtId="0" fontId="79" fillId="33" borderId="82" xfId="0" applyFont="1" applyFill="1" applyBorder="1" applyAlignment="1">
      <alignment horizontal="left" vertical="center" wrapText="1"/>
    </xf>
    <xf numFmtId="49" fontId="1" fillId="0" borderId="60" xfId="6" applyNumberFormat="1" applyBorder="1" applyAlignment="1">
      <alignment horizontal="center" vertical="center" wrapText="1"/>
    </xf>
    <xf numFmtId="0" fontId="1" fillId="0" borderId="18" xfId="6" applyBorder="1" applyAlignment="1">
      <alignment horizontal="center" vertical="center" wrapText="1"/>
    </xf>
    <xf numFmtId="167" fontId="23" fillId="0" borderId="18" xfId="6" applyNumberFormat="1" applyFont="1" applyBorder="1" applyAlignment="1">
      <alignment horizontal="center" vertical="center" wrapText="1"/>
    </xf>
    <xf numFmtId="0" fontId="1" fillId="0" borderId="19" xfId="6" applyBorder="1" applyAlignment="1">
      <alignment vertical="center" wrapText="1"/>
    </xf>
    <xf numFmtId="0" fontId="11" fillId="0" borderId="0" xfId="6" applyFont="1"/>
    <xf numFmtId="49" fontId="21" fillId="2" borderId="60" xfId="6" applyNumberFormat="1" applyFont="1" applyFill="1" applyBorder="1" applyAlignment="1">
      <alignment horizontal="center" vertical="center" wrapText="1"/>
    </xf>
    <xf numFmtId="49" fontId="21" fillId="2" borderId="18" xfId="6" applyNumberFormat="1" applyFont="1" applyFill="1" applyBorder="1" applyAlignment="1">
      <alignment horizontal="center" vertical="center" wrapText="1"/>
    </xf>
    <xf numFmtId="49" fontId="21" fillId="2" borderId="18" xfId="6" applyNumberFormat="1" applyFont="1" applyFill="1" applyBorder="1" applyAlignment="1">
      <alignment vertical="top" wrapText="1"/>
    </xf>
    <xf numFmtId="167" fontId="21" fillId="2" borderId="18" xfId="6" applyNumberFormat="1" applyFont="1" applyFill="1" applyBorder="1" applyAlignment="1">
      <alignment vertical="top" wrapText="1"/>
    </xf>
    <xf numFmtId="167" fontId="21" fillId="2" borderId="18" xfId="6" applyNumberFormat="1" applyFont="1" applyFill="1" applyBorder="1" applyAlignment="1">
      <alignment horizontal="center" vertical="center" wrapText="1"/>
    </xf>
    <xf numFmtId="167" fontId="55" fillId="2" borderId="19" xfId="6" applyNumberFormat="1" applyFont="1" applyFill="1" applyBorder="1" applyAlignment="1">
      <alignment horizontal="center" vertical="center" wrapText="1"/>
    </xf>
    <xf numFmtId="49" fontId="11" fillId="6" borderId="60" xfId="6" applyNumberFormat="1" applyFont="1" applyFill="1" applyBorder="1" applyAlignment="1">
      <alignment horizontal="center" vertical="center" wrapText="1"/>
    </xf>
    <xf numFmtId="49" fontId="11" fillId="6" borderId="18" xfId="6" applyNumberFormat="1" applyFont="1" applyFill="1" applyBorder="1" applyAlignment="1">
      <alignment horizontal="center" vertical="center" wrapText="1"/>
    </xf>
    <xf numFmtId="49" fontId="85" fillId="6" borderId="18" xfId="6" applyNumberFormat="1" applyFont="1" applyFill="1" applyBorder="1" applyAlignment="1">
      <alignment horizontal="center" vertical="center" wrapText="1"/>
    </xf>
    <xf numFmtId="0" fontId="85" fillId="6" borderId="18" xfId="6" applyFont="1" applyFill="1" applyBorder="1" applyAlignment="1">
      <alignment horizontal="center" vertical="center" wrapText="1"/>
    </xf>
    <xf numFmtId="167" fontId="85" fillId="6" borderId="18" xfId="6" applyNumberFormat="1" applyFont="1" applyFill="1" applyBorder="1" applyAlignment="1">
      <alignment horizontal="center" vertical="center" wrapText="1"/>
    </xf>
    <xf numFmtId="167" fontId="86" fillId="6" borderId="19" xfId="6" applyNumberFormat="1" applyFont="1" applyFill="1" applyBorder="1" applyAlignment="1">
      <alignment horizontal="center" vertical="center" wrapText="1"/>
    </xf>
    <xf numFmtId="49" fontId="8" fillId="0" borderId="60" xfId="11" applyNumberFormat="1" applyFont="1" applyBorder="1" applyAlignment="1">
      <alignment horizontal="center" vertical="center" wrapText="1"/>
    </xf>
    <xf numFmtId="49" fontId="8" fillId="0" borderId="18" xfId="11" applyNumberFormat="1" applyFont="1" applyBorder="1" applyAlignment="1">
      <alignment horizontal="center" vertical="center" wrapText="1"/>
    </xf>
    <xf numFmtId="49" fontId="11" fillId="7" borderId="18" xfId="11" applyNumberFormat="1" applyFont="1" applyFill="1" applyBorder="1" applyAlignment="1">
      <alignment vertical="top" wrapText="1"/>
    </xf>
    <xf numFmtId="167" fontId="8" fillId="0" borderId="18" xfId="11" applyNumberFormat="1" applyFont="1" applyBorder="1" applyAlignment="1">
      <alignment horizontal="center" vertical="center" wrapText="1"/>
    </xf>
    <xf numFmtId="0" fontId="49" fillId="0" borderId="19" xfId="11" applyFont="1" applyBorder="1" applyAlignment="1">
      <alignment vertical="center" wrapText="1"/>
    </xf>
    <xf numFmtId="49" fontId="8" fillId="0" borderId="20" xfId="11" applyNumberFormat="1" applyFont="1" applyBorder="1" applyAlignment="1">
      <alignment horizontal="center" vertical="center" wrapText="1"/>
    </xf>
    <xf numFmtId="0" fontId="35" fillId="0" borderId="19" xfId="11" applyFont="1" applyBorder="1" applyAlignment="1">
      <alignment vertical="center" wrapText="1"/>
    </xf>
    <xf numFmtId="49" fontId="11" fillId="0" borderId="18" xfId="11" applyNumberFormat="1" applyFont="1" applyBorder="1" applyAlignment="1">
      <alignment vertical="top" wrapText="1"/>
    </xf>
    <xf numFmtId="167" fontId="1" fillId="0" borderId="18" xfId="6" applyNumberFormat="1" applyBorder="1" applyAlignment="1">
      <alignment horizontal="center" vertical="center" wrapText="1"/>
    </xf>
    <xf numFmtId="0" fontId="35" fillId="0" borderId="19" xfId="6" applyFont="1" applyBorder="1" applyAlignment="1">
      <alignment vertical="center" wrapText="1"/>
    </xf>
    <xf numFmtId="49" fontId="8" fillId="7" borderId="18" xfId="11" applyNumberFormat="1" applyFont="1" applyFill="1" applyBorder="1" applyAlignment="1">
      <alignment horizontal="center" vertical="center" wrapText="1"/>
    </xf>
    <xf numFmtId="49" fontId="11" fillId="0" borderId="18" xfId="6" applyNumberFormat="1" applyFont="1" applyBorder="1" applyAlignment="1">
      <alignment vertical="top" wrapText="1"/>
    </xf>
    <xf numFmtId="49" fontId="1" fillId="0" borderId="18" xfId="6" applyNumberFormat="1" applyBorder="1" applyAlignment="1">
      <alignment horizontal="center" vertical="center" wrapText="1"/>
    </xf>
    <xf numFmtId="0" fontId="11" fillId="0" borderId="18" xfId="11" applyFont="1" applyBorder="1" applyAlignment="1">
      <alignment vertical="top" wrapText="1"/>
    </xf>
    <xf numFmtId="49" fontId="85" fillId="10" borderId="60" xfId="6" applyNumberFormat="1" applyFont="1" applyFill="1" applyBorder="1" applyAlignment="1">
      <alignment horizontal="center" vertical="center" wrapText="1"/>
    </xf>
    <xf numFmtId="0" fontId="85" fillId="10" borderId="18" xfId="6" applyFont="1" applyFill="1" applyBorder="1" applyAlignment="1">
      <alignment horizontal="center" vertical="center" wrapText="1"/>
    </xf>
    <xf numFmtId="0" fontId="86" fillId="10" borderId="19" xfId="6" applyFont="1" applyFill="1" applyBorder="1" applyAlignment="1">
      <alignment vertical="center" wrapText="1"/>
    </xf>
    <xf numFmtId="0" fontId="6" fillId="0" borderId="0" xfId="11" applyFont="1"/>
    <xf numFmtId="49" fontId="85" fillId="0" borderId="60" xfId="6" applyNumberFormat="1" applyFont="1" applyBorder="1" applyAlignment="1">
      <alignment horizontal="center" vertical="center" wrapText="1"/>
    </xf>
    <xf numFmtId="0" fontId="85" fillId="0" borderId="18" xfId="6" applyFont="1" applyBorder="1" applyAlignment="1">
      <alignment horizontal="center" vertical="center" wrapText="1"/>
    </xf>
    <xf numFmtId="0" fontId="1" fillId="0" borderId="0" xfId="6"/>
    <xf numFmtId="49" fontId="1" fillId="7" borderId="18" xfId="6" applyNumberFormat="1" applyFill="1" applyBorder="1" applyAlignment="1">
      <alignment horizontal="center" vertical="center" wrapText="1"/>
    </xf>
    <xf numFmtId="0" fontId="11" fillId="0" borderId="18" xfId="6" applyFont="1" applyBorder="1" applyAlignment="1">
      <alignment vertical="top" wrapText="1"/>
    </xf>
    <xf numFmtId="49" fontId="2" fillId="0" borderId="18" xfId="11" applyNumberFormat="1" applyFont="1" applyBorder="1" applyAlignment="1">
      <alignment horizontal="center" vertical="center" wrapText="1"/>
    </xf>
    <xf numFmtId="0" fontId="8" fillId="0" borderId="18" xfId="6" applyFont="1" applyBorder="1" applyAlignment="1">
      <alignment vertical="top" wrapText="1"/>
    </xf>
    <xf numFmtId="49" fontId="1" fillId="6" borderId="18" xfId="6" applyNumberFormat="1" applyFill="1" applyBorder="1" applyAlignment="1">
      <alignment horizontal="center" vertical="center" wrapText="1"/>
    </xf>
    <xf numFmtId="0" fontId="1" fillId="6" borderId="18" xfId="6" applyFill="1" applyBorder="1" applyAlignment="1">
      <alignment horizontal="center" vertical="center" wrapText="1"/>
    </xf>
    <xf numFmtId="167" fontId="1" fillId="6" borderId="18" xfId="6" applyNumberFormat="1" applyFill="1" applyBorder="1" applyAlignment="1">
      <alignment horizontal="center" vertical="center" wrapText="1"/>
    </xf>
    <xf numFmtId="0" fontId="8" fillId="0" borderId="18" xfId="11" applyFont="1" applyBorder="1" applyAlignment="1">
      <alignment horizontal="center" vertical="center" wrapText="1"/>
    </xf>
    <xf numFmtId="0" fontId="8" fillId="0" borderId="18" xfId="11" applyFont="1" applyBorder="1" applyAlignment="1">
      <alignment vertical="top" wrapText="1"/>
    </xf>
    <xf numFmtId="49" fontId="85" fillId="10" borderId="61" xfId="6" applyNumberFormat="1" applyFont="1" applyFill="1" applyBorder="1" applyAlignment="1">
      <alignment horizontal="center" vertical="center" wrapText="1"/>
    </xf>
    <xf numFmtId="0" fontId="20" fillId="10" borderId="22" xfId="7" quotePrefix="1" applyFont="1" applyFill="1" applyBorder="1" applyAlignment="1" applyProtection="1">
      <alignment horizontal="center" vertical="center" wrapText="1"/>
      <protection hidden="1"/>
    </xf>
    <xf numFmtId="0" fontId="85" fillId="10" borderId="22" xfId="6" applyFont="1" applyFill="1" applyBorder="1" applyAlignment="1">
      <alignment horizontal="center" vertical="center" wrapText="1"/>
    </xf>
    <xf numFmtId="167" fontId="23" fillId="10" borderId="22" xfId="6" applyNumberFormat="1" applyFont="1" applyFill="1" applyBorder="1" applyAlignment="1">
      <alignment horizontal="center" vertical="center" wrapText="1"/>
    </xf>
    <xf numFmtId="49" fontId="1" fillId="0" borderId="24" xfId="6" applyNumberFormat="1" applyBorder="1" applyAlignment="1">
      <alignment horizontal="center" vertical="center" wrapText="1"/>
    </xf>
    <xf numFmtId="0" fontId="20" fillId="0" borderId="24" xfId="7" quotePrefix="1" applyFont="1" applyBorder="1" applyAlignment="1" applyProtection="1">
      <alignment horizontal="center" vertical="center" wrapText="1"/>
      <protection hidden="1"/>
    </xf>
    <xf numFmtId="0" fontId="1" fillId="0" borderId="24" xfId="6" applyBorder="1" applyAlignment="1">
      <alignment horizontal="center" vertical="center" wrapText="1"/>
    </xf>
    <xf numFmtId="167" fontId="23" fillId="0" borderId="24" xfId="6" applyNumberFormat="1" applyFont="1" applyBorder="1" applyAlignment="1">
      <alignment horizontal="center" vertical="center" wrapText="1"/>
    </xf>
    <xf numFmtId="0" fontId="30" fillId="0" borderId="0" xfId="6" applyFont="1"/>
    <xf numFmtId="0" fontId="30" fillId="0" borderId="0" xfId="6" applyFont="1" applyAlignment="1">
      <alignment horizontal="center" vertical="center"/>
    </xf>
    <xf numFmtId="0" fontId="4" fillId="12" borderId="25" xfId="6" applyFont="1" applyFill="1" applyBorder="1" applyAlignment="1">
      <alignment horizontal="center" vertical="center"/>
    </xf>
    <xf numFmtId="0" fontId="9" fillId="0" borderId="49" xfId="0" applyFont="1" applyBorder="1" applyAlignment="1">
      <alignment textRotation="90" wrapText="1"/>
    </xf>
    <xf numFmtId="0" fontId="6" fillId="35" borderId="0" xfId="0" applyFont="1" applyFill="1" applyAlignment="1">
      <alignment wrapText="1"/>
    </xf>
    <xf numFmtId="0" fontId="6" fillId="35" borderId="0" xfId="0" applyFont="1" applyFill="1" applyAlignment="1">
      <alignment vertical="center" wrapText="1"/>
    </xf>
    <xf numFmtId="0" fontId="11" fillId="35" borderId="0" xfId="0" applyFont="1" applyFill="1" applyAlignment="1">
      <alignment wrapText="1"/>
    </xf>
    <xf numFmtId="0" fontId="11" fillId="35" borderId="83" xfId="0" applyFont="1" applyFill="1" applyBorder="1" applyAlignment="1">
      <alignment wrapText="1"/>
    </xf>
    <xf numFmtId="0" fontId="9" fillId="0" borderId="52" xfId="0" applyFont="1" applyBorder="1" applyAlignment="1">
      <alignment textRotation="90" wrapText="1"/>
    </xf>
    <xf numFmtId="0" fontId="8" fillId="35" borderId="0" xfId="0" applyFont="1" applyFill="1" applyAlignment="1">
      <alignment wrapText="1"/>
    </xf>
    <xf numFmtId="0" fontId="11" fillId="35" borderId="0" xfId="0" applyFont="1" applyFill="1" applyAlignment="1">
      <alignment vertical="center" wrapText="1"/>
    </xf>
    <xf numFmtId="0" fontId="11" fillId="35" borderId="84" xfId="0" applyFont="1" applyFill="1" applyBorder="1" applyAlignment="1">
      <alignment wrapText="1"/>
    </xf>
    <xf numFmtId="0" fontId="33" fillId="35" borderId="83" xfId="0" applyFont="1" applyFill="1" applyBorder="1" applyAlignment="1">
      <alignment wrapText="1"/>
    </xf>
    <xf numFmtId="0" fontId="9" fillId="34" borderId="52" xfId="0" applyFont="1" applyFill="1" applyBorder="1" applyAlignment="1">
      <alignment textRotation="90" wrapText="1"/>
    </xf>
    <xf numFmtId="0" fontId="11" fillId="36" borderId="0" xfId="0" applyFont="1" applyFill="1" applyAlignment="1">
      <alignment wrapText="1"/>
    </xf>
    <xf numFmtId="0" fontId="11" fillId="36" borderId="0" xfId="0" applyFont="1" applyFill="1" applyAlignment="1">
      <alignment vertical="center" wrapText="1"/>
    </xf>
    <xf numFmtId="0" fontId="37" fillId="36" borderId="0" xfId="0" applyFont="1" applyFill="1" applyAlignment="1">
      <alignment wrapText="1"/>
    </xf>
    <xf numFmtId="0" fontId="37" fillId="36" borderId="83" xfId="0" applyFont="1" applyFill="1" applyBorder="1" applyAlignment="1">
      <alignment wrapText="1"/>
    </xf>
    <xf numFmtId="0" fontId="87" fillId="34" borderId="52" xfId="0" applyFont="1" applyFill="1" applyBorder="1" applyAlignment="1">
      <alignment wrapText="1"/>
    </xf>
    <xf numFmtId="0" fontId="8" fillId="0" borderId="0" xfId="0" applyFont="1" applyAlignment="1">
      <alignment wrapText="1"/>
    </xf>
    <xf numFmtId="0" fontId="88" fillId="0" borderId="0" xfId="0" applyFont="1" applyAlignment="1">
      <alignment vertical="center" wrapText="1"/>
    </xf>
    <xf numFmtId="0" fontId="87" fillId="34" borderId="52" xfId="0" applyFont="1" applyFill="1" applyBorder="1" applyAlignment="1">
      <alignment textRotation="90" wrapText="1"/>
    </xf>
    <xf numFmtId="0" fontId="8" fillId="0" borderId="85" xfId="0" applyFont="1" applyBorder="1" applyAlignment="1">
      <alignment wrapText="1"/>
    </xf>
    <xf numFmtId="0" fontId="11" fillId="0" borderId="26" xfId="0" applyFont="1" applyBorder="1"/>
    <xf numFmtId="0" fontId="8" fillId="37" borderId="47" xfId="0" applyFont="1" applyFill="1" applyBorder="1" applyAlignment="1">
      <alignment wrapText="1"/>
    </xf>
    <xf numFmtId="0" fontId="11" fillId="37" borderId="54" xfId="0" applyFont="1" applyFill="1" applyBorder="1" applyAlignment="1">
      <alignment vertical="center" wrapText="1"/>
    </xf>
    <xf numFmtId="0" fontId="8" fillId="38" borderId="89" xfId="0" applyFont="1" applyFill="1" applyBorder="1" applyAlignment="1">
      <alignment wrapText="1"/>
    </xf>
    <xf numFmtId="0" fontId="8" fillId="38" borderId="47" xfId="0" applyFont="1" applyFill="1" applyBorder="1" applyAlignment="1">
      <alignment wrapText="1"/>
    </xf>
    <xf numFmtId="0" fontId="8" fillId="38" borderId="84" xfId="0" applyFont="1" applyFill="1" applyBorder="1"/>
    <xf numFmtId="0" fontId="8" fillId="38" borderId="86" xfId="0" applyFont="1" applyFill="1" applyBorder="1"/>
    <xf numFmtId="0" fontId="11" fillId="37" borderId="90" xfId="0" applyFont="1" applyFill="1" applyBorder="1" applyAlignment="1">
      <alignment vertical="center" wrapText="1"/>
    </xf>
    <xf numFmtId="0" fontId="8" fillId="38" borderId="87" xfId="0" applyFont="1" applyFill="1" applyBorder="1"/>
    <xf numFmtId="0" fontId="8" fillId="38" borderId="88" xfId="0" applyFont="1" applyFill="1" applyBorder="1"/>
    <xf numFmtId="0" fontId="8" fillId="0" borderId="0" xfId="5" applyAlignment="1">
      <alignment vertical="center"/>
    </xf>
    <xf numFmtId="0" fontId="10" fillId="32" borderId="74" xfId="0" applyFont="1" applyFill="1" applyBorder="1" applyAlignment="1">
      <alignment horizontal="left" vertical="center" wrapText="1"/>
    </xf>
    <xf numFmtId="0" fontId="10" fillId="32" borderId="80" xfId="0" applyFont="1" applyFill="1" applyBorder="1" applyAlignment="1">
      <alignment horizontal="left" vertical="center" wrapText="1"/>
    </xf>
    <xf numFmtId="0" fontId="30" fillId="0" borderId="74" xfId="0" applyFont="1" applyBorder="1" applyAlignment="1">
      <alignment horizontal="left" vertical="center" wrapText="1"/>
    </xf>
    <xf numFmtId="0" fontId="30" fillId="0" borderId="80" xfId="0" applyFont="1" applyBorder="1" applyAlignment="1">
      <alignment horizontal="left" vertical="center" wrapText="1"/>
    </xf>
    <xf numFmtId="0" fontId="30" fillId="34" borderId="74" xfId="0" applyFont="1" applyFill="1" applyBorder="1" applyAlignment="1">
      <alignment horizontal="left" vertical="center" wrapText="1"/>
    </xf>
    <xf numFmtId="0" fontId="30" fillId="34" borderId="80" xfId="0" applyFont="1" applyFill="1" applyBorder="1" applyAlignment="1">
      <alignment horizontal="left" vertical="center" wrapText="1"/>
    </xf>
    <xf numFmtId="49" fontId="8" fillId="0" borderId="17" xfId="5" applyNumberFormat="1" applyBorder="1" applyAlignment="1">
      <alignment vertical="top" wrapText="1"/>
    </xf>
    <xf numFmtId="0" fontId="0" fillId="7" borderId="29" xfId="0" applyFill="1" applyBorder="1"/>
    <xf numFmtId="0" fontId="0" fillId="7" borderId="50" xfId="0" applyFill="1" applyBorder="1"/>
    <xf numFmtId="0" fontId="89" fillId="7" borderId="50" xfId="0" applyFont="1" applyFill="1" applyBorder="1" applyAlignment="1">
      <alignment horizontal="center"/>
    </xf>
    <xf numFmtId="0" fontId="89" fillId="7" borderId="53" xfId="0" applyFont="1" applyFill="1" applyBorder="1"/>
    <xf numFmtId="0" fontId="90" fillId="7" borderId="0" xfId="0" applyFont="1" applyFill="1"/>
    <xf numFmtId="0" fontId="89" fillId="7" borderId="0" xfId="0" applyFont="1" applyFill="1"/>
    <xf numFmtId="0" fontId="0" fillId="7" borderId="0" xfId="0" applyFill="1"/>
    <xf numFmtId="0" fontId="0" fillId="7" borderId="30" xfId="0" applyFill="1" applyBorder="1"/>
    <xf numFmtId="0" fontId="89" fillId="7" borderId="0" xfId="0" applyFont="1" applyFill="1" applyAlignment="1">
      <alignment horizontal="center"/>
    </xf>
    <xf numFmtId="0" fontId="89" fillId="7" borderId="40" xfId="0" applyFont="1" applyFill="1" applyBorder="1"/>
    <xf numFmtId="14" fontId="90" fillId="7" borderId="0" xfId="0" applyNumberFormat="1" applyFont="1" applyFill="1"/>
    <xf numFmtId="0" fontId="0" fillId="7" borderId="0" xfId="0" applyFill="1" applyAlignment="1">
      <alignment horizontal="center"/>
    </xf>
    <xf numFmtId="0" fontId="0" fillId="7" borderId="30" xfId="0" applyFill="1" applyBorder="1" applyAlignment="1">
      <alignment vertical="center"/>
    </xf>
    <xf numFmtId="0" fontId="94" fillId="7" borderId="14" xfId="0" applyFont="1" applyFill="1" applyBorder="1" applyAlignment="1">
      <alignment vertical="center"/>
    </xf>
    <xf numFmtId="0" fontId="94" fillId="7" borderId="14" xfId="0" applyFont="1" applyFill="1" applyBorder="1" applyAlignment="1">
      <alignment horizontal="center"/>
    </xf>
    <xf numFmtId="0" fontId="89" fillId="7" borderId="40" xfId="0" applyFont="1" applyFill="1" applyBorder="1" applyAlignment="1">
      <alignment vertical="center"/>
    </xf>
    <xf numFmtId="0" fontId="90" fillId="7" borderId="0" xfId="0" applyFont="1" applyFill="1" applyAlignment="1">
      <alignment vertical="center"/>
    </xf>
    <xf numFmtId="0" fontId="91" fillId="7" borderId="0" xfId="0" applyFont="1" applyFill="1" applyAlignment="1">
      <alignment vertical="center"/>
    </xf>
    <xf numFmtId="0" fontId="0" fillId="7" borderId="0" xfId="0" applyFill="1" applyAlignment="1">
      <alignment vertical="center"/>
    </xf>
    <xf numFmtId="14" fontId="57" fillId="24" borderId="14" xfId="15" applyNumberFormat="1" applyFont="1" applyFill="1" applyBorder="1" applyAlignment="1" applyProtection="1">
      <alignment horizontal="center" vertical="center"/>
      <protection locked="0"/>
    </xf>
    <xf numFmtId="0" fontId="89" fillId="7" borderId="0" xfId="0" applyFont="1" applyFill="1" applyAlignment="1">
      <alignment vertical="center"/>
    </xf>
    <xf numFmtId="0" fontId="57" fillId="24" borderId="14" xfId="15" quotePrefix="1" applyNumberFormat="1" applyFont="1" applyFill="1" applyBorder="1" applyAlignment="1" applyProtection="1">
      <alignment horizontal="center" vertical="center"/>
      <protection locked="0"/>
    </xf>
    <xf numFmtId="0" fontId="95" fillId="7" borderId="40" xfId="0" applyFont="1" applyFill="1" applyBorder="1" applyAlignment="1">
      <alignment vertical="center"/>
    </xf>
    <xf numFmtId="0" fontId="96" fillId="7" borderId="30" xfId="0" applyFont="1" applyFill="1" applyBorder="1"/>
    <xf numFmtId="0" fontId="0" fillId="7" borderId="40" xfId="0" applyFill="1" applyBorder="1"/>
    <xf numFmtId="0" fontId="94" fillId="7" borderId="14" xfId="0" applyFont="1" applyFill="1" applyBorder="1" applyAlignment="1">
      <alignment vertical="center" wrapText="1"/>
    </xf>
    <xf numFmtId="0" fontId="59" fillId="39" borderId="14" xfId="15" applyNumberFormat="1" applyFont="1" applyFill="1" applyBorder="1" applyAlignment="1" applyProtection="1">
      <alignment horizontal="center" vertical="center"/>
    </xf>
    <xf numFmtId="165" fontId="0" fillId="0" borderId="0" xfId="19" applyFont="1"/>
    <xf numFmtId="14" fontId="0" fillId="0" borderId="14" xfId="0" applyNumberFormat="1" applyBorder="1" applyAlignment="1">
      <alignment horizontal="center"/>
    </xf>
    <xf numFmtId="0" fontId="57" fillId="0" borderId="28" xfId="15" applyNumberFormat="1" applyFont="1" applyFill="1" applyBorder="1" applyAlignment="1" applyProtection="1">
      <alignment vertical="center"/>
    </xf>
    <xf numFmtId="165" fontId="57" fillId="0" borderId="28" xfId="19" applyFont="1" applyFill="1" applyBorder="1" applyAlignment="1" applyProtection="1">
      <alignment vertical="center"/>
    </xf>
    <xf numFmtId="165" fontId="98" fillId="0" borderId="0" xfId="19" applyFont="1" applyAlignment="1">
      <alignment horizontal="right"/>
    </xf>
    <xf numFmtId="175" fontId="0" fillId="0" borderId="14" xfId="19" applyNumberFormat="1" applyFont="1" applyBorder="1"/>
    <xf numFmtId="49" fontId="2" fillId="0" borderId="31" xfId="3" applyNumberFormat="1" applyFont="1" applyBorder="1" applyAlignment="1">
      <alignment horizontal="center" vertical="center"/>
    </xf>
    <xf numFmtId="0" fontId="42" fillId="0" borderId="0" xfId="3" applyFont="1" applyAlignment="1">
      <alignment horizontal="center" vertical="center" wrapText="1"/>
    </xf>
    <xf numFmtId="0" fontId="2" fillId="0" borderId="32" xfId="3" applyFont="1" applyBorder="1" applyAlignment="1" applyProtection="1">
      <alignment horizontal="left" vertical="center"/>
      <protection locked="0"/>
    </xf>
    <xf numFmtId="49" fontId="1" fillId="0" borderId="20" xfId="6" applyNumberFormat="1" applyBorder="1" applyAlignment="1">
      <alignment horizontal="center" vertical="center" wrapText="1"/>
    </xf>
    <xf numFmtId="49" fontId="21" fillId="2" borderId="20" xfId="6" applyNumberFormat="1" applyFont="1" applyFill="1" applyBorder="1" applyAlignment="1">
      <alignment horizontal="center" vertical="center" wrapText="1"/>
    </xf>
    <xf numFmtId="49" fontId="11" fillId="6" borderId="20" xfId="6" applyNumberFormat="1" applyFont="1" applyFill="1" applyBorder="1" applyAlignment="1">
      <alignment horizontal="center" vertical="center" wrapText="1"/>
    </xf>
    <xf numFmtId="49" fontId="85" fillId="10" borderId="20" xfId="6" applyNumberFormat="1" applyFont="1" applyFill="1" applyBorder="1" applyAlignment="1">
      <alignment horizontal="center" vertical="center" wrapText="1"/>
    </xf>
    <xf numFmtId="49" fontId="85" fillId="0" borderId="20" xfId="6" applyNumberFormat="1" applyFont="1" applyBorder="1" applyAlignment="1">
      <alignment horizontal="center" vertical="center" wrapText="1"/>
    </xf>
    <xf numFmtId="49" fontId="8" fillId="0" borderId="60" xfId="21" applyNumberFormat="1" applyBorder="1" applyAlignment="1">
      <alignment horizontal="center" vertical="center" wrapText="1"/>
    </xf>
    <xf numFmtId="49" fontId="8" fillId="0" borderId="20" xfId="21" applyNumberFormat="1" applyBorder="1" applyAlignment="1">
      <alignment horizontal="center" vertical="center" wrapText="1"/>
    </xf>
    <xf numFmtId="171" fontId="59" fillId="21" borderId="27" xfId="16" applyNumberFormat="1" applyFont="1" applyFill="1" applyBorder="1" applyAlignment="1" applyProtection="1">
      <alignment horizontal="center" vertical="center" wrapText="1"/>
    </xf>
    <xf numFmtId="171" fontId="59" fillId="21" borderId="26" xfId="16" applyNumberFormat="1" applyFont="1" applyFill="1" applyBorder="1" applyAlignment="1" applyProtection="1">
      <alignment horizontal="center" vertical="center" wrapText="1"/>
    </xf>
    <xf numFmtId="0" fontId="73" fillId="26" borderId="77" xfId="17" applyFont="1" applyFill="1" applyBorder="1" applyAlignment="1">
      <alignment horizontal="center" vertical="center" wrapText="1"/>
    </xf>
    <xf numFmtId="0" fontId="73" fillId="26" borderId="51" xfId="17" applyFont="1" applyFill="1" applyBorder="1" applyAlignment="1">
      <alignment horizontal="center" vertical="center" wrapText="1"/>
    </xf>
    <xf numFmtId="0" fontId="73" fillId="26" borderId="49" xfId="17" applyFont="1" applyFill="1" applyBorder="1" applyAlignment="1">
      <alignment horizontal="center" vertical="center" wrapText="1"/>
    </xf>
    <xf numFmtId="0" fontId="73" fillId="26" borderId="28" xfId="17" applyFont="1" applyFill="1" applyBorder="1" applyAlignment="1">
      <alignment horizontal="center" vertical="center" wrapText="1"/>
    </xf>
    <xf numFmtId="0" fontId="64" fillId="22" borderId="14" xfId="14" applyFont="1" applyFill="1" applyBorder="1" applyAlignment="1">
      <alignment horizontal="center" vertical="center" wrapText="1"/>
    </xf>
    <xf numFmtId="169" fontId="68" fillId="18" borderId="28" xfId="14" applyNumberFormat="1" applyFont="1" applyFill="1" applyBorder="1" applyAlignment="1">
      <alignment horizontal="center" vertical="center" wrapText="1"/>
    </xf>
    <xf numFmtId="169" fontId="68" fillId="18" borderId="51" xfId="14" applyNumberFormat="1" applyFont="1" applyFill="1" applyBorder="1" applyAlignment="1">
      <alignment horizontal="center" vertical="center" wrapText="1"/>
    </xf>
    <xf numFmtId="169" fontId="68" fillId="18" borderId="49" xfId="14" applyNumberFormat="1" applyFont="1" applyFill="1" applyBorder="1" applyAlignment="1">
      <alignment horizontal="center" vertical="center" wrapText="1"/>
    </xf>
    <xf numFmtId="0" fontId="0" fillId="0" borderId="0" xfId="0" applyAlignment="1">
      <alignment vertical="center"/>
    </xf>
    <xf numFmtId="0" fontId="100" fillId="0" borderId="0" xfId="0" applyFont="1" applyAlignment="1">
      <alignment horizontal="center" vertical="center"/>
    </xf>
    <xf numFmtId="0" fontId="101" fillId="0" borderId="0" xfId="0" applyFont="1" applyAlignment="1">
      <alignment vertical="center"/>
    </xf>
    <xf numFmtId="3" fontId="8" fillId="7" borderId="14" xfId="3" applyNumberFormat="1" applyFont="1" applyFill="1" applyBorder="1" applyAlignment="1">
      <alignment horizontal="center" vertical="center" wrapText="1"/>
    </xf>
    <xf numFmtId="0" fontId="102" fillId="40" borderId="94" xfId="0" applyFont="1" applyFill="1" applyBorder="1" applyAlignment="1">
      <alignment horizontal="center" vertical="center"/>
    </xf>
    <xf numFmtId="0" fontId="102" fillId="40" borderId="94" xfId="0" applyFont="1" applyFill="1" applyBorder="1" applyAlignment="1">
      <alignment horizontal="center" vertical="center" wrapText="1"/>
    </xf>
    <xf numFmtId="0" fontId="102" fillId="40" borderId="95" xfId="0" applyFont="1" applyFill="1" applyBorder="1" applyAlignment="1">
      <alignment horizontal="center" vertical="center"/>
    </xf>
    <xf numFmtId="0" fontId="102" fillId="40" borderId="95" xfId="0" applyFont="1" applyFill="1" applyBorder="1" applyAlignment="1">
      <alignment horizontal="center" vertical="center" wrapText="1"/>
    </xf>
    <xf numFmtId="0" fontId="102" fillId="40" borderId="0" xfId="0" applyFont="1" applyFill="1" applyAlignment="1">
      <alignment horizontal="center" vertical="center"/>
    </xf>
    <xf numFmtId="2" fontId="11" fillId="3" borderId="31" xfId="3" applyNumberFormat="1" applyFont="1" applyFill="1" applyBorder="1" applyAlignment="1">
      <alignment horizontal="center" vertical="center" wrapText="1"/>
    </xf>
    <xf numFmtId="0" fontId="102" fillId="40" borderId="98" xfId="0" applyFont="1" applyFill="1" applyBorder="1" applyAlignment="1">
      <alignment horizontal="center" vertical="center"/>
    </xf>
    <xf numFmtId="49" fontId="17" fillId="14" borderId="0" xfId="3" applyNumberFormat="1" applyFont="1" applyFill="1" applyAlignment="1">
      <alignment horizontal="center" vertical="center"/>
    </xf>
    <xf numFmtId="0" fontId="102" fillId="40" borderId="32" xfId="0" applyFont="1" applyFill="1" applyBorder="1" applyAlignment="1">
      <alignment horizontal="center" vertical="center"/>
    </xf>
    <xf numFmtId="0" fontId="100" fillId="14" borderId="0" xfId="0" applyFont="1" applyFill="1" applyAlignment="1">
      <alignment horizontal="center" vertical="center"/>
    </xf>
    <xf numFmtId="0" fontId="19" fillId="14" borderId="0" xfId="3" applyFont="1" applyFill="1" applyAlignment="1">
      <alignment horizontal="left" wrapText="1"/>
    </xf>
    <xf numFmtId="0" fontId="18" fillId="14" borderId="0" xfId="3" applyFont="1" applyFill="1" applyAlignment="1">
      <alignment horizontal="center" vertical="center"/>
    </xf>
    <xf numFmtId="0" fontId="8" fillId="14" borderId="0" xfId="5" applyFill="1"/>
    <xf numFmtId="0" fontId="0" fillId="14" borderId="0" xfId="0" applyFill="1" applyAlignment="1">
      <alignment vertical="center"/>
    </xf>
    <xf numFmtId="0" fontId="0" fillId="14" borderId="32" xfId="0" applyFill="1" applyBorder="1" applyAlignment="1">
      <alignment vertical="center"/>
    </xf>
    <xf numFmtId="0" fontId="102" fillId="40" borderId="99" xfId="0" applyFont="1" applyFill="1" applyBorder="1" applyAlignment="1">
      <alignment horizontal="center" vertical="center"/>
    </xf>
    <xf numFmtId="0" fontId="102" fillId="40" borderId="101" xfId="0" applyFont="1" applyFill="1" applyBorder="1" applyAlignment="1">
      <alignment horizontal="center" vertical="center"/>
    </xf>
    <xf numFmtId="0" fontId="0" fillId="7" borderId="40" xfId="0" applyFill="1" applyBorder="1" applyAlignment="1">
      <alignment vertical="center"/>
    </xf>
    <xf numFmtId="49" fontId="18" fillId="0" borderId="91" xfId="3" applyNumberFormat="1" applyFont="1" applyBorder="1" applyAlignment="1">
      <alignment horizontal="center"/>
    </xf>
    <xf numFmtId="49" fontId="17" fillId="14" borderId="89" xfId="3" applyNumberFormat="1" applyFont="1" applyFill="1" applyBorder="1" applyAlignment="1">
      <alignment horizontal="center" vertical="center"/>
    </xf>
    <xf numFmtId="49" fontId="17" fillId="0" borderId="89" xfId="3" applyNumberFormat="1" applyFont="1" applyBorder="1" applyAlignment="1">
      <alignment horizontal="center" vertical="center"/>
    </xf>
    <xf numFmtId="0" fontId="100" fillId="0" borderId="89" xfId="0" applyFont="1" applyBorder="1" applyAlignment="1">
      <alignment horizontal="center" vertical="center"/>
    </xf>
    <xf numFmtId="0" fontId="19" fillId="0" borderId="89" xfId="3" applyFont="1" applyBorder="1" applyAlignment="1">
      <alignment horizontal="left" wrapText="1"/>
    </xf>
    <xf numFmtId="0" fontId="18" fillId="0" borderId="89" xfId="3" applyFont="1" applyBorder="1" applyAlignment="1">
      <alignment horizontal="center" vertical="center"/>
    </xf>
    <xf numFmtId="0" fontId="8" fillId="0" borderId="89" xfId="5" applyBorder="1"/>
    <xf numFmtId="0" fontId="0" fillId="7" borderId="89" xfId="0" applyFill="1" applyBorder="1" applyAlignment="1">
      <alignment vertical="center"/>
    </xf>
    <xf numFmtId="0" fontId="0" fillId="7" borderId="52" xfId="0" applyFill="1" applyBorder="1" applyAlignment="1">
      <alignment vertical="center"/>
    </xf>
    <xf numFmtId="2" fontId="11" fillId="3" borderId="38" xfId="6" applyNumberFormat="1" applyFont="1" applyFill="1" applyBorder="1" applyAlignment="1">
      <alignment horizontal="center" vertical="center" wrapText="1"/>
    </xf>
    <xf numFmtId="49" fontId="103" fillId="0" borderId="0" xfId="3" applyNumberFormat="1" applyFont="1" applyAlignment="1">
      <alignment horizontal="center"/>
    </xf>
    <xf numFmtId="49" fontId="104" fillId="2" borderId="0" xfId="3" applyNumberFormat="1" applyFont="1" applyFill="1" applyAlignment="1">
      <alignment horizontal="center"/>
    </xf>
    <xf numFmtId="49" fontId="105" fillId="0" borderId="0" xfId="3" applyNumberFormat="1" applyFont="1" applyAlignment="1">
      <alignment horizontal="center" vertical="center" wrapText="1"/>
    </xf>
    <xf numFmtId="0" fontId="60" fillId="0" borderId="14" xfId="14" applyFont="1" applyBorder="1" applyAlignment="1">
      <alignment horizontal="center" vertical="center"/>
    </xf>
    <xf numFmtId="49" fontId="33" fillId="0" borderId="104" xfId="3" applyNumberFormat="1" applyFont="1" applyBorder="1" applyAlignment="1">
      <alignment horizontal="center" vertical="center" wrapText="1"/>
    </xf>
    <xf numFmtId="2" fontId="11" fillId="3" borderId="105" xfId="3" applyNumberFormat="1" applyFont="1" applyFill="1" applyBorder="1" applyAlignment="1">
      <alignment horizontal="center" vertical="center" wrapText="1"/>
    </xf>
    <xf numFmtId="49" fontId="33" fillId="0" borderId="106" xfId="3" applyNumberFormat="1" applyFont="1" applyBorder="1" applyAlignment="1">
      <alignment horizontal="center" vertical="center" wrapText="1"/>
    </xf>
    <xf numFmtId="2" fontId="11" fillId="3" borderId="55" xfId="3" applyNumberFormat="1" applyFont="1" applyFill="1" applyBorder="1" applyAlignment="1">
      <alignment horizontal="center" vertical="center" wrapText="1"/>
    </xf>
    <xf numFmtId="2" fontId="11" fillId="3" borderId="55" xfId="3" applyNumberFormat="1" applyFont="1" applyFill="1" applyBorder="1" applyAlignment="1" applyProtection="1">
      <alignment horizontal="center" vertical="center" wrapText="1"/>
      <protection locked="0"/>
    </xf>
    <xf numFmtId="2" fontId="11" fillId="3" borderId="107" xfId="6" applyNumberFormat="1" applyFont="1" applyFill="1" applyBorder="1" applyAlignment="1">
      <alignment horizontal="center" vertical="center" wrapText="1"/>
    </xf>
    <xf numFmtId="2" fontId="11" fillId="3" borderId="108" xfId="6" applyNumberFormat="1" applyFont="1" applyFill="1" applyBorder="1" applyAlignment="1">
      <alignment horizontal="center" vertical="center" wrapText="1"/>
    </xf>
    <xf numFmtId="2" fontId="11" fillId="3" borderId="100" xfId="3" applyNumberFormat="1" applyFont="1" applyFill="1" applyBorder="1" applyAlignment="1">
      <alignment horizontal="center" vertical="center" wrapText="1"/>
    </xf>
    <xf numFmtId="49" fontId="33" fillId="0" borderId="53" xfId="3" applyNumberFormat="1" applyFont="1" applyBorder="1" applyAlignment="1">
      <alignment horizontal="center" vertical="center" wrapText="1"/>
    </xf>
    <xf numFmtId="0" fontId="57" fillId="0" borderId="28" xfId="14" applyFont="1" applyBorder="1" applyAlignment="1">
      <alignment horizontal="left" vertical="center" wrapText="1"/>
    </xf>
    <xf numFmtId="0" fontId="57" fillId="0" borderId="49" xfId="14" applyFont="1" applyBorder="1" applyAlignment="1">
      <alignment horizontal="left" vertical="center" wrapText="1"/>
    </xf>
    <xf numFmtId="2" fontId="11" fillId="3" borderId="109" xfId="6" applyNumberFormat="1" applyFont="1" applyFill="1" applyBorder="1" applyAlignment="1">
      <alignment horizontal="center" vertical="center" wrapText="1"/>
    </xf>
    <xf numFmtId="0" fontId="0" fillId="0" borderId="14" xfId="0" applyBorder="1"/>
    <xf numFmtId="0" fontId="60" fillId="0" borderId="0" xfId="14" applyFont="1" applyAlignment="1">
      <alignment vertical="center" wrapText="1"/>
    </xf>
    <xf numFmtId="0" fontId="60" fillId="0" borderId="0" xfId="14" applyFont="1" applyAlignment="1">
      <alignment horizontal="center" vertical="center" wrapText="1"/>
    </xf>
    <xf numFmtId="43" fontId="57" fillId="0" borderId="0" xfId="13" applyFont="1" applyFill="1" applyBorder="1" applyAlignment="1" applyProtection="1">
      <alignment vertical="center"/>
      <protection locked="0"/>
    </xf>
    <xf numFmtId="4" fontId="57" fillId="0" borderId="0" xfId="15" applyNumberFormat="1" applyFont="1" applyFill="1" applyBorder="1" applyAlignment="1" applyProtection="1">
      <alignment vertical="center"/>
      <protection locked="0"/>
    </xf>
    <xf numFmtId="0" fontId="0" fillId="0" borderId="0" xfId="0" applyAlignment="1">
      <alignment horizontal="center" wrapText="1"/>
    </xf>
    <xf numFmtId="0" fontId="57" fillId="0" borderId="0" xfId="14" quotePrefix="1" applyFont="1" applyAlignment="1">
      <alignment vertical="center" wrapText="1"/>
    </xf>
    <xf numFmtId="0" fontId="57" fillId="0" borderId="14" xfId="14" quotePrefix="1" applyFont="1" applyBorder="1" applyAlignment="1">
      <alignment vertical="center" wrapText="1"/>
    </xf>
    <xf numFmtId="0" fontId="64" fillId="15" borderId="14" xfId="14" applyFont="1" applyFill="1" applyBorder="1" applyAlignment="1">
      <alignment horizontal="center" vertical="center"/>
    </xf>
    <xf numFmtId="172" fontId="64" fillId="15" borderId="14" xfId="15" applyNumberFormat="1" applyFont="1" applyFill="1" applyBorder="1" applyAlignment="1" applyProtection="1">
      <alignment horizontal="center" vertical="center"/>
    </xf>
    <xf numFmtId="172" fontId="64" fillId="15" borderId="14" xfId="15" applyNumberFormat="1" applyFont="1" applyFill="1" applyBorder="1" applyAlignment="1" applyProtection="1">
      <alignment vertical="center"/>
    </xf>
    <xf numFmtId="0" fontId="64" fillId="15" borderId="14" xfId="14" applyFont="1" applyFill="1" applyBorder="1" applyAlignment="1">
      <alignment horizontal="center" vertical="center" wrapText="1"/>
    </xf>
    <xf numFmtId="0" fontId="64" fillId="15" borderId="14" xfId="14" applyFont="1" applyFill="1" applyBorder="1" applyAlignment="1">
      <alignment horizontal="left" vertical="center" wrapText="1"/>
    </xf>
    <xf numFmtId="0" fontId="64" fillId="15" borderId="28" xfId="14" applyFont="1" applyFill="1" applyBorder="1" applyAlignment="1">
      <alignment horizontal="center" vertical="center" wrapText="1"/>
    </xf>
    <xf numFmtId="0" fontId="57" fillId="0" borderId="27" xfId="14" applyFont="1" applyBorder="1" applyAlignment="1">
      <alignment horizontal="left" vertical="center" wrapText="1"/>
    </xf>
    <xf numFmtId="0" fontId="57" fillId="0" borderId="0" xfId="14" quotePrefix="1" applyFont="1" applyAlignment="1">
      <alignment horizontal="center" vertical="center" wrapText="1"/>
    </xf>
    <xf numFmtId="0" fontId="57" fillId="0" borderId="14" xfId="14" quotePrefix="1" applyFont="1" applyBorder="1" applyAlignment="1">
      <alignment horizontal="left" vertical="center" wrapText="1"/>
    </xf>
    <xf numFmtId="0" fontId="57" fillId="0" borderId="49" xfId="14" quotePrefix="1" applyFont="1" applyBorder="1" applyAlignment="1">
      <alignment horizontal="center" vertical="center" wrapText="1"/>
    </xf>
    <xf numFmtId="0" fontId="57" fillId="0" borderId="14" xfId="14" quotePrefix="1" applyFont="1" applyBorder="1" applyAlignment="1">
      <alignment horizontal="center" vertical="center" wrapText="1"/>
    </xf>
    <xf numFmtId="0" fontId="57" fillId="0" borderId="27" xfId="14" applyFont="1" applyBorder="1" applyAlignment="1">
      <alignment horizontal="center" vertical="center"/>
    </xf>
    <xf numFmtId="172" fontId="57" fillId="0" borderId="27" xfId="15" applyNumberFormat="1" applyFont="1" applyFill="1" applyBorder="1" applyAlignment="1" applyProtection="1">
      <alignment horizontal="center" vertical="center"/>
    </xf>
    <xf numFmtId="43" fontId="57" fillId="0" borderId="27" xfId="13" applyFont="1" applyFill="1" applyBorder="1" applyAlignment="1" applyProtection="1">
      <alignment vertical="center"/>
    </xf>
    <xf numFmtId="0" fontId="57" fillId="0" borderId="27" xfId="14" applyFont="1" applyBorder="1" applyAlignment="1">
      <alignment horizontal="center" vertical="center" wrapText="1"/>
    </xf>
    <xf numFmtId="0" fontId="107" fillId="0" borderId="14" xfId="14" applyFont="1" applyBorder="1" applyAlignment="1">
      <alignment horizontal="left" vertical="center" wrapText="1"/>
    </xf>
    <xf numFmtId="0" fontId="107" fillId="0" borderId="14" xfId="14" quotePrefix="1" applyFont="1" applyBorder="1" applyAlignment="1">
      <alignment horizontal="left" vertical="center" wrapText="1"/>
    </xf>
    <xf numFmtId="43" fontId="64" fillId="15" borderId="14" xfId="13" applyFont="1" applyFill="1" applyBorder="1" applyAlignment="1" applyProtection="1">
      <alignment vertical="center"/>
    </xf>
    <xf numFmtId="0" fontId="109" fillId="15" borderId="14" xfId="14" applyFont="1" applyFill="1" applyBorder="1" applyAlignment="1">
      <alignment horizontal="center" vertical="center" wrapText="1"/>
    </xf>
    <xf numFmtId="4" fontId="64" fillId="15" borderId="14" xfId="15" applyNumberFormat="1" applyFont="1" applyFill="1" applyBorder="1" applyAlignment="1" applyProtection="1">
      <alignment vertical="center"/>
    </xf>
    <xf numFmtId="0" fontId="59" fillId="21" borderId="14" xfId="14" applyFont="1" applyFill="1" applyBorder="1" applyAlignment="1">
      <alignment horizontal="left" vertical="center" wrapText="1"/>
    </xf>
    <xf numFmtId="0" fontId="57" fillId="0" borderId="14" xfId="15" applyNumberFormat="1" applyFont="1" applyFill="1" applyBorder="1" applyAlignment="1" applyProtection="1">
      <alignment horizontal="center" vertical="center" wrapText="1"/>
    </xf>
    <xf numFmtId="0" fontId="71" fillId="11" borderId="14" xfId="14" applyFont="1" applyFill="1" applyBorder="1" applyAlignment="1">
      <alignment horizontal="left" vertical="center" wrapText="1"/>
    </xf>
    <xf numFmtId="0" fontId="110" fillId="15" borderId="14" xfId="14" applyFont="1" applyFill="1" applyBorder="1" applyAlignment="1">
      <alignment horizontal="left" vertical="center" wrapText="1"/>
    </xf>
    <xf numFmtId="0" fontId="70" fillId="0" borderId="14" xfId="14" quotePrefix="1" applyFont="1" applyBorder="1" applyAlignment="1">
      <alignment horizontal="center" vertical="center" wrapText="1"/>
    </xf>
    <xf numFmtId="0" fontId="57" fillId="14" borderId="14" xfId="14" quotePrefix="1" applyFont="1" applyFill="1" applyBorder="1" applyAlignment="1">
      <alignment horizontal="center" vertical="center" wrapText="1"/>
    </xf>
    <xf numFmtId="0" fontId="107" fillId="0" borderId="14" xfId="14" quotePrefix="1" applyFont="1" applyBorder="1" applyAlignment="1">
      <alignment horizontal="center" vertical="center" wrapText="1"/>
    </xf>
    <xf numFmtId="0" fontId="107" fillId="0" borderId="14" xfId="14" applyFont="1" applyBorder="1" applyAlignment="1">
      <alignment horizontal="center" vertical="center" wrapText="1"/>
    </xf>
    <xf numFmtId="0" fontId="107" fillId="0" borderId="26" xfId="14" quotePrefix="1" applyFont="1" applyBorder="1" applyAlignment="1">
      <alignment horizontal="left" vertical="center" wrapText="1"/>
    </xf>
    <xf numFmtId="0" fontId="107" fillId="0" borderId="27" xfId="14" quotePrefix="1" applyFont="1" applyBorder="1" applyAlignment="1">
      <alignment horizontal="left" vertical="center" wrapText="1"/>
    </xf>
    <xf numFmtId="0" fontId="109" fillId="23" borderId="14" xfId="14" applyFont="1" applyFill="1" applyBorder="1" applyAlignment="1">
      <alignment horizontal="center" vertical="center" wrapText="1"/>
    </xf>
    <xf numFmtId="0" fontId="111" fillId="0" borderId="0" xfId="14" applyFont="1" applyAlignment="1">
      <alignment vertical="center"/>
    </xf>
    <xf numFmtId="0" fontId="112" fillId="0" borderId="14" xfId="14" applyFont="1" applyBorder="1" applyAlignment="1">
      <alignment horizontal="center" vertical="center"/>
    </xf>
    <xf numFmtId="0" fontId="113" fillId="0" borderId="14" xfId="14" applyFont="1" applyBorder="1" applyAlignment="1">
      <alignment horizontal="center" vertical="center" wrapText="1"/>
    </xf>
    <xf numFmtId="0" fontId="113" fillId="0" borderId="14" xfId="14" applyFont="1" applyBorder="1" applyAlignment="1">
      <alignment horizontal="left" vertical="center" wrapText="1"/>
    </xf>
    <xf numFmtId="0" fontId="113" fillId="0" borderId="28" xfId="14" applyFont="1" applyBorder="1" applyAlignment="1">
      <alignment horizontal="center" vertical="center" wrapText="1"/>
    </xf>
    <xf numFmtId="0" fontId="114" fillId="15" borderId="14" xfId="14" applyFont="1" applyFill="1" applyBorder="1" applyAlignment="1">
      <alignment horizontal="center" vertical="center"/>
    </xf>
    <xf numFmtId="172" fontId="114" fillId="15" borderId="14" xfId="15" applyNumberFormat="1" applyFont="1" applyFill="1" applyBorder="1" applyAlignment="1" applyProtection="1">
      <alignment horizontal="center" vertical="center"/>
    </xf>
    <xf numFmtId="43" fontId="114" fillId="15" borderId="14" xfId="13" applyFont="1" applyFill="1" applyBorder="1" applyAlignment="1" applyProtection="1">
      <alignment vertical="center"/>
    </xf>
    <xf numFmtId="4" fontId="109" fillId="15" borderId="14" xfId="15" applyNumberFormat="1" applyFont="1" applyFill="1" applyBorder="1" applyAlignment="1" applyProtection="1">
      <alignment vertical="center"/>
    </xf>
    <xf numFmtId="0" fontId="109" fillId="15" borderId="14" xfId="14" applyFont="1" applyFill="1" applyBorder="1" applyAlignment="1">
      <alignment horizontal="left" vertical="center" wrapText="1"/>
    </xf>
    <xf numFmtId="0" fontId="109" fillId="15" borderId="28" xfId="14" applyFont="1" applyFill="1" applyBorder="1" applyAlignment="1">
      <alignment horizontal="center" vertical="center" wrapText="1"/>
    </xf>
    <xf numFmtId="0" fontId="113" fillId="0" borderId="14" xfId="0" quotePrefix="1" applyFont="1" applyBorder="1" applyAlignment="1">
      <alignment horizontal="center" vertical="center" wrapText="1"/>
    </xf>
    <xf numFmtId="0" fontId="113" fillId="0" borderId="14" xfId="0" applyFont="1" applyBorder="1" applyAlignment="1">
      <alignment horizontal="left" vertical="center" wrapText="1"/>
    </xf>
    <xf numFmtId="0" fontId="113" fillId="0" borderId="14" xfId="0" applyFont="1" applyBorder="1" applyAlignment="1">
      <alignment horizontal="center" vertical="center" wrapText="1"/>
    </xf>
    <xf numFmtId="0" fontId="114" fillId="15" borderId="14" xfId="14" applyFont="1" applyFill="1" applyBorder="1" applyAlignment="1">
      <alignment horizontal="center" vertical="center" wrapText="1"/>
    </xf>
    <xf numFmtId="0" fontId="114" fillId="0" borderId="14" xfId="14" applyFont="1" applyBorder="1" applyAlignment="1">
      <alignment horizontal="center" vertical="center"/>
    </xf>
    <xf numFmtId="0" fontId="107" fillId="0" borderId="28" xfId="14" applyFont="1" applyBorder="1" applyAlignment="1">
      <alignment horizontal="center" vertical="center" wrapText="1"/>
    </xf>
    <xf numFmtId="2" fontId="109" fillId="15" borderId="14" xfId="14" applyNumberFormat="1" applyFont="1" applyFill="1" applyBorder="1" applyAlignment="1">
      <alignment horizontal="center" vertical="center" wrapText="1"/>
    </xf>
    <xf numFmtId="4" fontId="66" fillId="23" borderId="14" xfId="15" applyNumberFormat="1" applyFont="1" applyFill="1" applyBorder="1" applyAlignment="1" applyProtection="1">
      <alignment horizontal="center" vertical="center"/>
    </xf>
    <xf numFmtId="0" fontId="66" fillId="23" borderId="28" xfId="14" applyFont="1" applyFill="1" applyBorder="1" applyAlignment="1">
      <alignment horizontal="left" vertical="center" wrapText="1"/>
    </xf>
    <xf numFmtId="0" fontId="60" fillId="0" borderId="0" xfId="14" quotePrefix="1" applyFont="1" applyAlignment="1">
      <alignment horizontal="center" vertical="center" wrapText="1"/>
    </xf>
    <xf numFmtId="43" fontId="57" fillId="24" borderId="27" xfId="13" applyFont="1" applyFill="1" applyBorder="1" applyAlignment="1" applyProtection="1">
      <alignment vertical="center"/>
      <protection locked="0"/>
    </xf>
    <xf numFmtId="4" fontId="57" fillId="24" borderId="27" xfId="15" applyNumberFormat="1" applyFont="1" applyFill="1" applyBorder="1" applyAlignment="1" applyProtection="1">
      <alignment vertical="center"/>
      <protection locked="0"/>
    </xf>
    <xf numFmtId="172" fontId="57" fillId="0" borderId="26" xfId="15" applyNumberFormat="1" applyFont="1" applyFill="1" applyBorder="1" applyAlignment="1" applyProtection="1">
      <alignment horizontal="center" vertical="center"/>
    </xf>
    <xf numFmtId="172" fontId="57" fillId="0" borderId="38" xfId="15" applyNumberFormat="1" applyFont="1" applyFill="1" applyBorder="1" applyAlignment="1" applyProtection="1">
      <alignment vertical="center"/>
    </xf>
    <xf numFmtId="172" fontId="57" fillId="0" borderId="27" xfId="15" applyNumberFormat="1" applyFont="1" applyFill="1" applyBorder="1" applyAlignment="1" applyProtection="1">
      <alignment vertical="center"/>
    </xf>
    <xf numFmtId="0" fontId="115" fillId="0" borderId="14" xfId="14" applyFont="1" applyBorder="1" applyAlignment="1">
      <alignment horizontal="center" vertical="center" wrapText="1"/>
    </xf>
    <xf numFmtId="0" fontId="57" fillId="0" borderId="29" xfId="14" applyFont="1" applyBorder="1" applyAlignment="1">
      <alignment horizontal="left" vertical="center" wrapText="1"/>
    </xf>
    <xf numFmtId="0" fontId="115" fillId="0" borderId="27" xfId="14" applyFont="1" applyBorder="1" applyAlignment="1">
      <alignment horizontal="center" vertical="center" wrapText="1"/>
    </xf>
    <xf numFmtId="0" fontId="107" fillId="0" borderId="27" xfId="14" quotePrefix="1" applyFont="1" applyBorder="1" applyAlignment="1">
      <alignment vertical="center" wrapText="1"/>
    </xf>
    <xf numFmtId="0" fontId="107" fillId="0" borderId="27" xfId="14" applyFont="1" applyBorder="1" applyAlignment="1">
      <alignment horizontal="center" vertical="center" wrapText="1"/>
    </xf>
    <xf numFmtId="0" fontId="107" fillId="0" borderId="27" xfId="14" applyFont="1" applyBorder="1" applyAlignment="1">
      <alignment vertical="center" wrapText="1"/>
    </xf>
    <xf numFmtId="43" fontId="57" fillId="0" borderId="27" xfId="13" applyFont="1" applyFill="1" applyBorder="1" applyAlignment="1" applyProtection="1">
      <alignment horizontal="center" vertical="center"/>
    </xf>
    <xf numFmtId="43" fontId="57" fillId="24" borderId="27" xfId="13" applyFont="1" applyFill="1" applyBorder="1" applyAlignment="1" applyProtection="1">
      <alignment horizontal="center" vertical="center"/>
      <protection locked="0"/>
    </xf>
    <xf numFmtId="4" fontId="57" fillId="24" borderId="27" xfId="15" applyNumberFormat="1" applyFont="1" applyFill="1" applyBorder="1" applyAlignment="1" applyProtection="1">
      <alignment horizontal="right" vertical="center"/>
      <protection locked="0"/>
    </xf>
    <xf numFmtId="0" fontId="60" fillId="0" borderId="0" xfId="14" applyFont="1" applyAlignment="1">
      <alignment horizontal="left" vertical="center"/>
    </xf>
    <xf numFmtId="0" fontId="57" fillId="0" borderId="14" xfId="14" applyFont="1" applyBorder="1" applyAlignment="1">
      <alignment horizontal="left" vertical="center"/>
    </xf>
    <xf numFmtId="170" fontId="59" fillId="0" borderId="14" xfId="14" applyNumberFormat="1" applyFont="1" applyBorder="1" applyAlignment="1">
      <alignment horizontal="center" vertical="center"/>
    </xf>
    <xf numFmtId="0" fontId="56" fillId="21" borderId="14" xfId="14" applyFont="1" applyFill="1" applyBorder="1" applyAlignment="1">
      <alignment horizontal="center" vertical="center"/>
    </xf>
    <xf numFmtId="0" fontId="56" fillId="21" borderId="28" xfId="14" applyFont="1" applyFill="1" applyBorder="1" applyAlignment="1">
      <alignment horizontal="center" vertical="center" wrapText="1"/>
    </xf>
    <xf numFmtId="0" fontId="0" fillId="42" borderId="0" xfId="0" applyFill="1"/>
    <xf numFmtId="0" fontId="57" fillId="42" borderId="14" xfId="14" applyFont="1" applyFill="1" applyBorder="1" applyAlignment="1">
      <alignment horizontal="center" vertical="center"/>
    </xf>
    <xf numFmtId="172" fontId="57" fillId="42" borderId="14" xfId="15" applyNumberFormat="1" applyFont="1" applyFill="1" applyBorder="1" applyAlignment="1" applyProtection="1">
      <alignment horizontal="center" vertical="center"/>
    </xf>
    <xf numFmtId="43" fontId="57" fillId="42" borderId="14" xfId="13" applyFont="1" applyFill="1" applyBorder="1" applyAlignment="1" applyProtection="1">
      <alignment vertical="center"/>
    </xf>
    <xf numFmtId="43" fontId="57" fillId="42" borderId="14" xfId="13" applyFont="1" applyFill="1" applyBorder="1" applyAlignment="1" applyProtection="1">
      <alignment vertical="center"/>
      <protection locked="0"/>
    </xf>
    <xf numFmtId="4" fontId="57" fillId="42" borderId="14" xfId="15" applyNumberFormat="1" applyFont="1" applyFill="1" applyBorder="1" applyAlignment="1" applyProtection="1">
      <alignment vertical="center"/>
      <protection locked="0"/>
    </xf>
    <xf numFmtId="0" fontId="57" fillId="42" borderId="14" xfId="14" applyFont="1" applyFill="1" applyBorder="1" applyAlignment="1">
      <alignment horizontal="center" vertical="center" wrapText="1"/>
    </xf>
    <xf numFmtId="0" fontId="57" fillId="42" borderId="14" xfId="14" applyFont="1" applyFill="1" applyBorder="1" applyAlignment="1">
      <alignment horizontal="left" vertical="center" wrapText="1"/>
    </xf>
    <xf numFmtId="0" fontId="0" fillId="42" borderId="14" xfId="0" applyFill="1" applyBorder="1" applyAlignment="1">
      <alignment horizontal="center" wrapText="1"/>
    </xf>
    <xf numFmtId="0" fontId="0" fillId="42" borderId="14" xfId="0" applyFill="1" applyBorder="1"/>
    <xf numFmtId="0" fontId="60" fillId="42" borderId="0" xfId="14" applyFont="1" applyFill="1" applyAlignment="1">
      <alignment vertical="center"/>
    </xf>
    <xf numFmtId="0" fontId="57" fillId="42" borderId="0" xfId="14" quotePrefix="1" applyFont="1" applyFill="1" applyAlignment="1">
      <alignment horizontal="center" vertical="center" wrapText="1"/>
    </xf>
    <xf numFmtId="0" fontId="57" fillId="42" borderId="28" xfId="14" applyFont="1" applyFill="1" applyBorder="1" applyAlignment="1">
      <alignment horizontal="center" vertical="center" wrapText="1"/>
    </xf>
    <xf numFmtId="0" fontId="57" fillId="42" borderId="14" xfId="14" quotePrefix="1" applyFont="1" applyFill="1" applyBorder="1" applyAlignment="1">
      <alignment horizontal="center" vertical="center" wrapText="1"/>
    </xf>
    <xf numFmtId="0" fontId="60" fillId="14" borderId="0" xfId="14" applyFont="1" applyFill="1" applyAlignment="1">
      <alignment vertical="center"/>
    </xf>
    <xf numFmtId="169" fontId="62" fillId="14" borderId="14" xfId="14" applyNumberFormat="1" applyFont="1" applyFill="1" applyBorder="1" applyAlignment="1">
      <alignment horizontal="center" vertical="center" wrapText="1"/>
    </xf>
    <xf numFmtId="0" fontId="57" fillId="14" borderId="14" xfId="15" applyNumberFormat="1" applyFont="1" applyFill="1" applyBorder="1" applyAlignment="1" applyProtection="1">
      <alignment horizontal="center" vertical="center" wrapText="1"/>
    </xf>
    <xf numFmtId="0" fontId="56" fillId="14" borderId="28" xfId="14" applyFont="1" applyFill="1" applyBorder="1" applyAlignment="1">
      <alignment horizontal="right" vertical="center" wrapText="1"/>
    </xf>
    <xf numFmtId="0" fontId="107" fillId="42" borderId="14" xfId="14" quotePrefix="1" applyFont="1" applyFill="1" applyBorder="1" applyAlignment="1">
      <alignment horizontal="left" vertical="center" wrapText="1"/>
    </xf>
    <xf numFmtId="0" fontId="60" fillId="43" borderId="0" xfId="14" applyFont="1" applyFill="1" applyAlignment="1">
      <alignment vertical="center"/>
    </xf>
    <xf numFmtId="0" fontId="57" fillId="43" borderId="14" xfId="14" applyFont="1" applyFill="1" applyBorder="1" applyAlignment="1">
      <alignment horizontal="center" vertical="center"/>
    </xf>
    <xf numFmtId="172" fontId="57" fillId="43" borderId="14" xfId="15" applyNumberFormat="1" applyFont="1" applyFill="1" applyBorder="1" applyAlignment="1" applyProtection="1">
      <alignment horizontal="center" vertical="center"/>
    </xf>
    <xf numFmtId="43" fontId="57" fillId="43" borderId="14" xfId="13" applyFont="1" applyFill="1" applyBorder="1" applyAlignment="1" applyProtection="1">
      <alignment vertical="center"/>
    </xf>
    <xf numFmtId="43" fontId="57" fillId="43" borderId="14" xfId="13" applyFont="1" applyFill="1" applyBorder="1" applyAlignment="1" applyProtection="1">
      <alignment vertical="center"/>
      <protection locked="0"/>
    </xf>
    <xf numFmtId="4" fontId="57" fillId="43" borderId="14" xfId="15" applyNumberFormat="1" applyFont="1" applyFill="1" applyBorder="1" applyAlignment="1" applyProtection="1">
      <alignment vertical="center"/>
      <protection locked="0"/>
    </xf>
    <xf numFmtId="0" fontId="57" fillId="43" borderId="14" xfId="14" applyFont="1" applyFill="1" applyBorder="1" applyAlignment="1">
      <alignment horizontal="center" vertical="center" wrapText="1"/>
    </xf>
    <xf numFmtId="0" fontId="57" fillId="43" borderId="14" xfId="14" applyFont="1" applyFill="1" applyBorder="1" applyAlignment="1">
      <alignment horizontal="left" vertical="center" wrapText="1"/>
    </xf>
    <xf numFmtId="0" fontId="107" fillId="43" borderId="14" xfId="14" quotePrefix="1" applyFont="1" applyFill="1" applyBorder="1" applyAlignment="1">
      <alignment horizontal="center" vertical="center" wrapText="1"/>
    </xf>
    <xf numFmtId="0" fontId="57" fillId="43" borderId="28" xfId="14" applyFont="1" applyFill="1" applyBorder="1" applyAlignment="1">
      <alignment horizontal="center" vertical="center" wrapText="1"/>
    </xf>
    <xf numFmtId="0" fontId="67" fillId="43" borderId="0" xfId="14" applyFont="1" applyFill="1" applyAlignment="1">
      <alignment vertical="center"/>
    </xf>
    <xf numFmtId="0" fontId="64" fillId="43" borderId="14" xfId="14" applyFont="1" applyFill="1" applyBorder="1" applyAlignment="1">
      <alignment horizontal="center" vertical="center"/>
    </xf>
    <xf numFmtId="172" fontId="64" fillId="43" borderId="14" xfId="15" applyNumberFormat="1" applyFont="1" applyFill="1" applyBorder="1" applyAlignment="1" applyProtection="1">
      <alignment horizontal="center" vertical="center"/>
    </xf>
    <xf numFmtId="43" fontId="64" fillId="43" borderId="14" xfId="13" applyFont="1" applyFill="1" applyBorder="1" applyAlignment="1" applyProtection="1">
      <alignment vertical="center"/>
    </xf>
    <xf numFmtId="0" fontId="64" fillId="43" borderId="14" xfId="14" applyFont="1" applyFill="1" applyBorder="1" applyAlignment="1">
      <alignment horizontal="center" vertical="center" wrapText="1"/>
    </xf>
    <xf numFmtId="0" fontId="64" fillId="43" borderId="14" xfId="14" applyFont="1" applyFill="1" applyBorder="1" applyAlignment="1">
      <alignment horizontal="left" vertical="center" wrapText="1"/>
    </xf>
    <xf numFmtId="0" fontId="64" fillId="43" borderId="28" xfId="14" applyFont="1" applyFill="1" applyBorder="1" applyAlignment="1">
      <alignment horizontal="center" vertical="center" wrapText="1"/>
    </xf>
    <xf numFmtId="0" fontId="111" fillId="44" borderId="0" xfId="14" applyFont="1" applyFill="1" applyAlignment="1">
      <alignment vertical="center"/>
    </xf>
    <xf numFmtId="0" fontId="112" fillId="44" borderId="14" xfId="14" applyFont="1" applyFill="1" applyBorder="1" applyAlignment="1">
      <alignment horizontal="center" vertical="center"/>
    </xf>
    <xf numFmtId="0" fontId="57" fillId="44" borderId="14" xfId="14" applyFont="1" applyFill="1" applyBorder="1" applyAlignment="1">
      <alignment horizontal="center" vertical="center"/>
    </xf>
    <xf numFmtId="172" fontId="57" fillId="44" borderId="14" xfId="15" applyNumberFormat="1" applyFont="1" applyFill="1" applyBorder="1" applyAlignment="1" applyProtection="1">
      <alignment horizontal="center" vertical="center"/>
    </xf>
    <xf numFmtId="43" fontId="57" fillId="44" borderId="14" xfId="13" applyFont="1" applyFill="1" applyBorder="1" applyAlignment="1" applyProtection="1">
      <alignment vertical="center"/>
    </xf>
    <xf numFmtId="43" fontId="57" fillId="44" borderId="14" xfId="13" applyFont="1" applyFill="1" applyBorder="1" applyAlignment="1" applyProtection="1">
      <alignment vertical="center"/>
      <protection locked="0"/>
    </xf>
    <xf numFmtId="4" fontId="57" fillId="44" borderId="14" xfId="15" applyNumberFormat="1" applyFont="1" applyFill="1" applyBorder="1" applyAlignment="1" applyProtection="1">
      <alignment vertical="center"/>
      <protection locked="0"/>
    </xf>
    <xf numFmtId="0" fontId="113" fillId="44" borderId="14" xfId="14" applyFont="1" applyFill="1" applyBorder="1" applyAlignment="1">
      <alignment horizontal="center" vertical="center" wrapText="1"/>
    </xf>
    <xf numFmtId="0" fontId="113" fillId="44" borderId="14" xfId="14" applyFont="1" applyFill="1" applyBorder="1" applyAlignment="1">
      <alignment horizontal="left" vertical="center" wrapText="1"/>
    </xf>
    <xf numFmtId="0" fontId="113" fillId="44" borderId="28" xfId="14" applyFont="1" applyFill="1" applyBorder="1" applyAlignment="1">
      <alignment horizontal="center" vertical="center" wrapText="1"/>
    </xf>
    <xf numFmtId="0" fontId="114" fillId="44" borderId="14" xfId="14" applyFont="1" applyFill="1" applyBorder="1" applyAlignment="1">
      <alignment horizontal="center" vertical="center"/>
    </xf>
    <xf numFmtId="172" fontId="114" fillId="44" borderId="14" xfId="15" applyNumberFormat="1" applyFont="1" applyFill="1" applyBorder="1" applyAlignment="1" applyProtection="1">
      <alignment horizontal="center" vertical="center"/>
    </xf>
    <xf numFmtId="43" fontId="114" fillId="44" borderId="14" xfId="13" applyFont="1" applyFill="1" applyBorder="1" applyAlignment="1" applyProtection="1">
      <alignment vertical="center"/>
    </xf>
    <xf numFmtId="4" fontId="109" fillId="44" borderId="14" xfId="15" applyNumberFormat="1" applyFont="1" applyFill="1" applyBorder="1" applyAlignment="1" applyProtection="1">
      <alignment vertical="center"/>
    </xf>
    <xf numFmtId="0" fontId="109" fillId="44" borderId="14" xfId="14" applyFont="1" applyFill="1" applyBorder="1" applyAlignment="1">
      <alignment horizontal="center" vertical="center" wrapText="1"/>
    </xf>
    <xf numFmtId="0" fontId="109" fillId="44" borderId="14" xfId="14" applyFont="1" applyFill="1" applyBorder="1" applyAlignment="1">
      <alignment horizontal="left" vertical="center" wrapText="1"/>
    </xf>
    <xf numFmtId="0" fontId="109" fillId="44" borderId="28" xfId="14" applyFont="1" applyFill="1" applyBorder="1" applyAlignment="1">
      <alignment horizontal="center" vertical="center" wrapText="1"/>
    </xf>
    <xf numFmtId="0" fontId="113" fillId="44" borderId="14" xfId="0" applyFont="1" applyFill="1" applyBorder="1" applyAlignment="1">
      <alignment horizontal="left" vertical="center" wrapText="1"/>
    </xf>
    <xf numFmtId="0" fontId="113" fillId="44" borderId="14" xfId="0" applyFont="1" applyFill="1" applyBorder="1" applyAlignment="1">
      <alignment horizontal="center" vertical="center" wrapText="1"/>
    </xf>
    <xf numFmtId="0" fontId="114" fillId="44" borderId="14" xfId="14" applyFont="1" applyFill="1" applyBorder="1" applyAlignment="1">
      <alignment horizontal="center" vertical="center" wrapText="1"/>
    </xf>
    <xf numFmtId="0" fontId="107" fillId="44" borderId="28" xfId="14" applyFont="1" applyFill="1" applyBorder="1" applyAlignment="1">
      <alignment horizontal="center" vertical="center" wrapText="1"/>
    </xf>
    <xf numFmtId="2" fontId="109" fillId="44" borderId="14" xfId="14" applyNumberFormat="1" applyFont="1" applyFill="1" applyBorder="1" applyAlignment="1">
      <alignment horizontal="center" vertical="center" wrapText="1"/>
    </xf>
    <xf numFmtId="0" fontId="60" fillId="44" borderId="0" xfId="14" applyFont="1" applyFill="1" applyAlignment="1">
      <alignment vertical="center"/>
    </xf>
    <xf numFmtId="0" fontId="66" fillId="44" borderId="14" xfId="14" applyFont="1" applyFill="1" applyBorder="1" applyAlignment="1">
      <alignment horizontal="center" vertical="center"/>
    </xf>
    <xf numFmtId="172" fontId="66" fillId="44" borderId="14" xfId="15" applyNumberFormat="1" applyFont="1" applyFill="1" applyBorder="1" applyAlignment="1" applyProtection="1">
      <alignment vertical="center"/>
    </xf>
    <xf numFmtId="4" fontId="66" fillId="44" borderId="14" xfId="15" applyNumberFormat="1" applyFont="1" applyFill="1" applyBorder="1" applyAlignment="1" applyProtection="1">
      <alignment horizontal="center" vertical="center"/>
    </xf>
    <xf numFmtId="0" fontId="66" fillId="44" borderId="14" xfId="14" applyFont="1" applyFill="1" applyBorder="1" applyAlignment="1">
      <alignment horizontal="center" vertical="center" wrapText="1"/>
    </xf>
    <xf numFmtId="0" fontId="66" fillId="44" borderId="28" xfId="14" applyFont="1" applyFill="1" applyBorder="1" applyAlignment="1">
      <alignment horizontal="center" vertical="center" wrapText="1"/>
    </xf>
    <xf numFmtId="0" fontId="66" fillId="44" borderId="28" xfId="14" applyFont="1" applyFill="1" applyBorder="1" applyAlignment="1">
      <alignment horizontal="left" vertical="center" wrapText="1"/>
    </xf>
    <xf numFmtId="0" fontId="115" fillId="42" borderId="14" xfId="14" applyFont="1" applyFill="1" applyBorder="1" applyAlignment="1">
      <alignment horizontal="center" vertical="center" wrapText="1"/>
    </xf>
    <xf numFmtId="49" fontId="33" fillId="0" borderId="114" xfId="3" applyNumberFormat="1" applyFont="1" applyBorder="1" applyAlignment="1">
      <alignment horizontal="center" vertical="center" wrapText="1"/>
    </xf>
    <xf numFmtId="0" fontId="7" fillId="0" borderId="115" xfId="0" applyFont="1" applyBorder="1"/>
    <xf numFmtId="0" fontId="7" fillId="0" borderId="116" xfId="0" applyFont="1" applyBorder="1"/>
    <xf numFmtId="0" fontId="8" fillId="0" borderId="116" xfId="0" applyFont="1" applyBorder="1"/>
    <xf numFmtId="0" fontId="11" fillId="0" borderId="116" xfId="0" applyFont="1" applyBorder="1"/>
    <xf numFmtId="0" fontId="11" fillId="0" borderId="117" xfId="0" applyFont="1" applyBorder="1"/>
    <xf numFmtId="2" fontId="11" fillId="3" borderId="118" xfId="3" applyNumberFormat="1" applyFont="1" applyFill="1" applyBorder="1" applyAlignment="1">
      <alignment horizontal="center" vertical="center" wrapText="1"/>
    </xf>
    <xf numFmtId="0" fontId="8" fillId="0" borderId="110" xfId="0" applyFont="1" applyBorder="1"/>
    <xf numFmtId="0" fontId="11" fillId="0" borderId="110" xfId="0" applyFont="1" applyBorder="1"/>
    <xf numFmtId="0" fontId="11" fillId="0" borderId="122" xfId="0" applyFont="1" applyBorder="1"/>
    <xf numFmtId="3" fontId="8" fillId="7" borderId="51" xfId="3" applyNumberFormat="1" applyFont="1" applyFill="1" applyBorder="1" applyAlignment="1">
      <alignment horizontal="center" vertical="center" wrapText="1"/>
    </xf>
    <xf numFmtId="49" fontId="33" fillId="0" borderId="110" xfId="3" applyNumberFormat="1" applyFont="1" applyBorder="1" applyAlignment="1">
      <alignment horizontal="center" vertical="center" wrapText="1"/>
    </xf>
    <xf numFmtId="0" fontId="107" fillId="0" borderId="38" xfId="14" quotePrefix="1" applyFont="1" applyBorder="1" applyAlignment="1">
      <alignment horizontal="left" vertical="center" wrapText="1"/>
    </xf>
    <xf numFmtId="0" fontId="57" fillId="42" borderId="28" xfId="14" applyFont="1" applyFill="1" applyBorder="1" applyAlignment="1">
      <alignment horizontal="left" vertical="center" wrapText="1"/>
    </xf>
    <xf numFmtId="49" fontId="17" fillId="0" borderId="0" xfId="3" applyNumberFormat="1" applyFont="1" applyAlignment="1">
      <alignment horizontal="center" wrapText="1"/>
    </xf>
    <xf numFmtId="49" fontId="17" fillId="0" borderId="0" xfId="3" applyNumberFormat="1" applyFont="1" applyAlignment="1">
      <alignment horizontal="center"/>
    </xf>
    <xf numFmtId="0" fontId="18" fillId="0" borderId="0" xfId="3" applyFont="1"/>
    <xf numFmtId="49" fontId="15" fillId="2" borderId="0" xfId="3" applyNumberFormat="1" applyFont="1" applyFill="1" applyAlignment="1">
      <alignment horizontal="center" wrapText="1"/>
    </xf>
    <xf numFmtId="49" fontId="4" fillId="2" borderId="0" xfId="3" applyNumberFormat="1" applyFont="1" applyFill="1" applyAlignment="1">
      <alignment horizontal="center"/>
    </xf>
    <xf numFmtId="0" fontId="16" fillId="2" borderId="0" xfId="3" applyFont="1" applyFill="1"/>
    <xf numFmtId="0" fontId="56" fillId="0" borderId="0" xfId="14" applyFont="1" applyAlignment="1">
      <alignment horizontal="center" vertical="center" wrapText="1"/>
    </xf>
    <xf numFmtId="2" fontId="11" fillId="0" borderId="55" xfId="3" applyNumberFormat="1" applyFont="1" applyBorder="1" applyAlignment="1">
      <alignment horizontal="center" vertical="center" wrapText="1"/>
    </xf>
    <xf numFmtId="0" fontId="18" fillId="0" borderId="55" xfId="3" applyFont="1" applyBorder="1"/>
    <xf numFmtId="49" fontId="33" fillId="0" borderId="49" xfId="3" applyNumberFormat="1" applyFont="1" applyBorder="1" applyAlignment="1">
      <alignment horizontal="left" vertical="center"/>
    </xf>
    <xf numFmtId="2" fontId="11" fillId="3" borderId="16" xfId="3" applyNumberFormat="1" applyFont="1" applyFill="1" applyBorder="1" applyAlignment="1">
      <alignment horizontal="center" vertical="center" wrapText="1"/>
    </xf>
    <xf numFmtId="2" fontId="11" fillId="3" borderId="16" xfId="3" applyNumberFormat="1" applyFont="1" applyFill="1" applyBorder="1" applyAlignment="1">
      <alignment horizontal="center" vertical="center"/>
    </xf>
    <xf numFmtId="0" fontId="66" fillId="20" borderId="14" xfId="14" applyFont="1" applyFill="1" applyBorder="1" applyAlignment="1">
      <alignment horizontal="center" vertical="center"/>
    </xf>
    <xf numFmtId="0" fontId="64" fillId="41" borderId="29" xfId="14" applyFont="1" applyFill="1" applyBorder="1" applyAlignment="1">
      <alignment horizontal="center" vertical="center" wrapText="1"/>
    </xf>
    <xf numFmtId="0" fontId="64" fillId="41" borderId="27" xfId="14" applyFont="1" applyFill="1" applyBorder="1" applyAlignment="1">
      <alignment horizontal="center" vertical="center" wrapText="1"/>
    </xf>
    <xf numFmtId="0" fontId="117" fillId="41" borderId="0" xfId="0" applyFont="1" applyFill="1" applyAlignment="1">
      <alignment horizontal="center" vertical="center"/>
    </xf>
    <xf numFmtId="0" fontId="117" fillId="41" borderId="0" xfId="0" applyFont="1" applyFill="1" applyAlignment="1">
      <alignment vertical="center" wrapText="1"/>
    </xf>
    <xf numFmtId="0" fontId="76" fillId="41" borderId="14" xfId="14" applyFont="1" applyFill="1" applyBorder="1" applyAlignment="1">
      <alignment horizontal="left" vertical="center" wrapText="1"/>
    </xf>
    <xf numFmtId="0" fontId="64" fillId="41" borderId="14" xfId="14" applyFont="1" applyFill="1" applyBorder="1" applyAlignment="1">
      <alignment horizontal="center" vertical="center" wrapText="1"/>
    </xf>
    <xf numFmtId="4" fontId="64" fillId="41" borderId="14" xfId="15" applyNumberFormat="1" applyFont="1" applyFill="1" applyBorder="1" applyAlignment="1" applyProtection="1">
      <alignment vertical="center"/>
    </xf>
    <xf numFmtId="43" fontId="64" fillId="41" borderId="14" xfId="13" applyFont="1" applyFill="1" applyBorder="1" applyAlignment="1" applyProtection="1">
      <alignment vertical="center"/>
    </xf>
    <xf numFmtId="0" fontId="64" fillId="41" borderId="14" xfId="14" applyFont="1" applyFill="1" applyBorder="1" applyAlignment="1">
      <alignment horizontal="center" vertical="center"/>
    </xf>
    <xf numFmtId="0" fontId="118" fillId="0" borderId="14" xfId="0" quotePrefix="1" applyFont="1" applyBorder="1" applyAlignment="1">
      <alignment horizontal="center" vertical="center"/>
    </xf>
    <xf numFmtId="0" fontId="118" fillId="0" borderId="14" xfId="0" applyFont="1" applyBorder="1" applyAlignment="1">
      <alignment vertical="center" wrapText="1"/>
    </xf>
    <xf numFmtId="4" fontId="57" fillId="0" borderId="14" xfId="15" applyNumberFormat="1" applyFont="1" applyFill="1" applyBorder="1" applyAlignment="1" applyProtection="1">
      <alignment vertical="center"/>
      <protection locked="0"/>
    </xf>
    <xf numFmtId="43" fontId="57" fillId="0" borderId="14" xfId="13" applyFont="1" applyFill="1" applyBorder="1" applyAlignment="1" applyProtection="1">
      <alignment vertical="center"/>
      <protection locked="0"/>
    </xf>
    <xf numFmtId="44" fontId="57" fillId="0" borderId="14" xfId="1" applyFont="1" applyFill="1" applyBorder="1" applyAlignment="1" applyProtection="1">
      <alignment vertical="center"/>
    </xf>
    <xf numFmtId="0" fontId="57" fillId="41" borderId="30" xfId="14" applyFont="1" applyFill="1" applyBorder="1" applyAlignment="1">
      <alignment horizontal="center" vertical="center" wrapText="1"/>
    </xf>
    <xf numFmtId="0" fontId="107" fillId="41" borderId="38" xfId="14" applyFont="1" applyFill="1" applyBorder="1" applyAlignment="1">
      <alignment vertical="center" wrapText="1"/>
    </xf>
    <xf numFmtId="0" fontId="119" fillId="41" borderId="0" xfId="0" applyFont="1" applyFill="1" applyAlignment="1">
      <alignment horizontal="center" vertical="center"/>
    </xf>
    <xf numFmtId="0" fontId="119" fillId="41" borderId="0" xfId="0" applyFont="1" applyFill="1" applyAlignment="1">
      <alignment vertical="center" wrapText="1"/>
    </xf>
    <xf numFmtId="0" fontId="57" fillId="41" borderId="14" xfId="14" applyFont="1" applyFill="1" applyBorder="1" applyAlignment="1">
      <alignment horizontal="left" vertical="center" wrapText="1"/>
    </xf>
    <xf numFmtId="0" fontId="57" fillId="41" borderId="14" xfId="14" applyFont="1" applyFill="1" applyBorder="1" applyAlignment="1">
      <alignment horizontal="center" vertical="center" wrapText="1"/>
    </xf>
    <xf numFmtId="4" fontId="57" fillId="41" borderId="14" xfId="15" applyNumberFormat="1" applyFont="1" applyFill="1" applyBorder="1" applyAlignment="1" applyProtection="1">
      <alignment vertical="center"/>
      <protection locked="0"/>
    </xf>
    <xf numFmtId="43" fontId="57" fillId="41" borderId="14" xfId="13" applyFont="1" applyFill="1" applyBorder="1" applyAlignment="1" applyProtection="1">
      <alignment vertical="center"/>
      <protection locked="0"/>
    </xf>
    <xf numFmtId="44" fontId="57" fillId="41" borderId="14" xfId="1" applyFont="1" applyFill="1" applyBorder="1" applyAlignment="1" applyProtection="1">
      <alignment vertical="center"/>
    </xf>
    <xf numFmtId="0" fontId="57" fillId="41" borderId="14" xfId="14" applyFont="1" applyFill="1" applyBorder="1" applyAlignment="1">
      <alignment horizontal="center" vertical="center"/>
    </xf>
    <xf numFmtId="0" fontId="120" fillId="0" borderId="14" xfId="0" applyFont="1" applyBorder="1" applyAlignment="1">
      <alignment vertical="center" wrapText="1"/>
    </xf>
    <xf numFmtId="0" fontId="57" fillId="0" borderId="91" xfId="14" applyFont="1" applyBorder="1" applyAlignment="1">
      <alignment horizontal="center" vertical="center" wrapText="1"/>
    </xf>
    <xf numFmtId="0" fontId="57" fillId="41" borderId="91" xfId="14" applyFont="1" applyFill="1" applyBorder="1" applyAlignment="1">
      <alignment horizontal="center" vertical="center" wrapText="1"/>
    </xf>
    <xf numFmtId="0" fontId="107" fillId="41" borderId="38" xfId="14" quotePrefix="1" applyFont="1" applyFill="1" applyBorder="1" applyAlignment="1">
      <alignment horizontal="left" vertical="center" wrapText="1"/>
    </xf>
    <xf numFmtId="0" fontId="57" fillId="0" borderId="50" xfId="14" applyFont="1" applyBorder="1" applyAlignment="1">
      <alignment horizontal="center" vertical="center" wrapText="1"/>
    </xf>
    <xf numFmtId="0" fontId="118" fillId="0" borderId="0" xfId="0" quotePrefix="1" applyFont="1" applyAlignment="1">
      <alignment horizontal="center" vertical="center"/>
    </xf>
    <xf numFmtId="0" fontId="57" fillId="41" borderId="28" xfId="14" applyFont="1" applyFill="1" applyBorder="1" applyAlignment="1">
      <alignment horizontal="center" vertical="center" wrapText="1"/>
    </xf>
    <xf numFmtId="0" fontId="107" fillId="41" borderId="14" xfId="14" quotePrefix="1" applyFont="1" applyFill="1" applyBorder="1" applyAlignment="1">
      <alignment horizontal="left" vertical="center" wrapText="1"/>
    </xf>
    <xf numFmtId="0" fontId="119" fillId="41" borderId="14" xfId="0" quotePrefix="1" applyFont="1" applyFill="1" applyBorder="1" applyAlignment="1">
      <alignment horizontal="center" vertical="center"/>
    </xf>
    <xf numFmtId="0" fontId="119" fillId="41" borderId="14" xfId="0" applyFont="1" applyFill="1" applyBorder="1" applyAlignment="1">
      <alignment vertical="center" wrapText="1"/>
    </xf>
    <xf numFmtId="0" fontId="60" fillId="0" borderId="14" xfId="14" applyFont="1" applyBorder="1" applyAlignment="1">
      <alignment vertical="center" wrapText="1"/>
    </xf>
    <xf numFmtId="0" fontId="119" fillId="41" borderId="14" xfId="0" applyFont="1" applyFill="1" applyBorder="1" applyAlignment="1">
      <alignment horizontal="center" vertical="center"/>
    </xf>
    <xf numFmtId="0" fontId="60" fillId="41" borderId="0" xfId="14" applyFont="1" applyFill="1" applyAlignment="1">
      <alignment horizontal="center" vertical="center"/>
    </xf>
    <xf numFmtId="0" fontId="60" fillId="41" borderId="0" xfId="14" applyFont="1" applyFill="1" applyAlignment="1">
      <alignment vertical="center" wrapText="1"/>
    </xf>
    <xf numFmtId="0" fontId="118" fillId="41" borderId="0" xfId="0" applyFont="1" applyFill="1" applyAlignment="1">
      <alignment horizontal="center" vertical="center" wrapText="1"/>
    </xf>
    <xf numFmtId="0" fontId="60" fillId="41" borderId="0" xfId="14" applyFont="1" applyFill="1" applyAlignment="1">
      <alignment vertical="center"/>
    </xf>
    <xf numFmtId="0" fontId="61" fillId="41" borderId="0" xfId="14" applyFont="1" applyFill="1" applyAlignment="1">
      <alignment vertical="center"/>
    </xf>
    <xf numFmtId="167" fontId="11" fillId="20" borderId="39" xfId="3" applyNumberFormat="1" applyFont="1" applyFill="1" applyBorder="1" applyAlignment="1">
      <alignment vertical="center" wrapText="1"/>
    </xf>
    <xf numFmtId="0" fontId="121" fillId="41" borderId="0" xfId="0" applyFont="1" applyFill="1" applyAlignment="1">
      <alignment horizontal="center" vertical="center"/>
    </xf>
    <xf numFmtId="0" fontId="119" fillId="41" borderId="0" xfId="0" applyFont="1" applyFill="1" applyAlignment="1">
      <alignment horizontal="center" vertical="center" wrapText="1"/>
    </xf>
    <xf numFmtId="0" fontId="119" fillId="41" borderId="14" xfId="0" applyFont="1" applyFill="1" applyBorder="1" applyAlignment="1">
      <alignment horizontal="center" vertical="center" wrapText="1"/>
    </xf>
    <xf numFmtId="0" fontId="107" fillId="41" borderId="28" xfId="14" quotePrefix="1" applyFont="1" applyFill="1" applyBorder="1" applyAlignment="1">
      <alignment horizontal="left" vertical="center" wrapText="1"/>
    </xf>
    <xf numFmtId="0" fontId="121" fillId="41" borderId="14" xfId="0" applyFont="1" applyFill="1" applyBorder="1" applyAlignment="1">
      <alignment horizontal="center" vertical="center"/>
    </xf>
    <xf numFmtId="0" fontId="107" fillId="0" borderId="28" xfId="14" quotePrefix="1" applyFont="1" applyBorder="1" applyAlignment="1">
      <alignment horizontal="left" vertical="center" wrapText="1"/>
    </xf>
    <xf numFmtId="0" fontId="60" fillId="41" borderId="14" xfId="14" applyFont="1" applyFill="1" applyBorder="1" applyAlignment="1">
      <alignment vertical="center" wrapText="1"/>
    </xf>
    <xf numFmtId="0" fontId="60" fillId="41" borderId="14" xfId="14" applyFont="1" applyFill="1" applyBorder="1" applyAlignment="1">
      <alignment horizontal="center" vertical="center"/>
    </xf>
    <xf numFmtId="0" fontId="60" fillId="41" borderId="14" xfId="14" applyFont="1" applyFill="1" applyBorder="1" applyAlignment="1">
      <alignment vertical="center"/>
    </xf>
    <xf numFmtId="0" fontId="61" fillId="41" borderId="14" xfId="14" applyFont="1" applyFill="1" applyBorder="1" applyAlignment="1">
      <alignment vertical="center"/>
    </xf>
    <xf numFmtId="0" fontId="61" fillId="0" borderId="14" xfId="14" applyFont="1" applyBorder="1" applyAlignment="1">
      <alignment horizontal="center" vertical="center"/>
    </xf>
    <xf numFmtId="0" fontId="61" fillId="0" borderId="14" xfId="14" applyFont="1" applyBorder="1" applyAlignment="1">
      <alignment vertical="center"/>
    </xf>
    <xf numFmtId="0" fontId="66" fillId="20" borderId="26" xfId="14" applyFont="1" applyFill="1" applyBorder="1" applyAlignment="1">
      <alignment horizontal="center" vertical="center"/>
    </xf>
    <xf numFmtId="0" fontId="122" fillId="41" borderId="14" xfId="14" applyFont="1" applyFill="1" applyBorder="1" applyAlignment="1">
      <alignment horizontal="center" vertical="center" wrapText="1"/>
    </xf>
    <xf numFmtId="0" fontId="122" fillId="41" borderId="14" xfId="14" applyFont="1" applyFill="1" applyBorder="1" applyAlignment="1">
      <alignment horizontal="center" vertical="center"/>
    </xf>
    <xf numFmtId="44" fontId="59" fillId="41" borderId="14" xfId="1" applyFont="1" applyFill="1" applyBorder="1" applyAlignment="1" applyProtection="1">
      <alignment vertical="center"/>
    </xf>
    <xf numFmtId="0" fontId="59" fillId="41" borderId="14" xfId="14" applyFont="1" applyFill="1" applyBorder="1" applyAlignment="1">
      <alignment horizontal="center" vertical="center"/>
    </xf>
    <xf numFmtId="0" fontId="119" fillId="41" borderId="0" xfId="0" applyFont="1" applyFill="1" applyAlignment="1">
      <alignment horizontal="center"/>
    </xf>
    <xf numFmtId="0" fontId="118" fillId="43" borderId="14" xfId="0" quotePrefix="1" applyFont="1" applyFill="1" applyBorder="1" applyAlignment="1">
      <alignment horizontal="center" vertical="center"/>
    </xf>
    <xf numFmtId="0" fontId="120" fillId="43" borderId="14" xfId="0" applyFont="1" applyFill="1" applyBorder="1" applyAlignment="1">
      <alignment vertical="center" wrapText="1"/>
    </xf>
    <xf numFmtId="44" fontId="57" fillId="43" borderId="14" xfId="1" applyFont="1" applyFill="1" applyBorder="1" applyAlignment="1" applyProtection="1">
      <alignment vertical="center"/>
    </xf>
    <xf numFmtId="0" fontId="118" fillId="0" borderId="14" xfId="0" applyFont="1" applyBorder="1" applyAlignment="1">
      <alignment wrapText="1"/>
    </xf>
    <xf numFmtId="0" fontId="57" fillId="0" borderId="14" xfId="14" applyFont="1" applyBorder="1" applyAlignment="1">
      <alignment vertical="center"/>
    </xf>
    <xf numFmtId="0" fontId="121" fillId="41" borderId="14" xfId="0" applyFont="1" applyFill="1" applyBorder="1" applyAlignment="1">
      <alignment vertical="center" wrapText="1"/>
    </xf>
    <xf numFmtId="0" fontId="120" fillId="0" borderId="49" xfId="0" applyFont="1" applyBorder="1" applyAlignment="1">
      <alignment vertical="center" wrapText="1"/>
    </xf>
    <xf numFmtId="0" fontId="118" fillId="0" borderId="0" xfId="0" applyFont="1" applyAlignment="1">
      <alignment vertical="center" wrapText="1"/>
    </xf>
    <xf numFmtId="0" fontId="107" fillId="0" borderId="50" xfId="14" quotePrefix="1" applyFont="1" applyBorder="1" applyAlignment="1">
      <alignment horizontal="left" vertical="center" wrapText="1"/>
    </xf>
    <xf numFmtId="0" fontId="118" fillId="41" borderId="14" xfId="0" quotePrefix="1" applyFont="1" applyFill="1" applyBorder="1" applyAlignment="1">
      <alignment horizontal="center" vertical="center"/>
    </xf>
    <xf numFmtId="0" fontId="121" fillId="41" borderId="50" xfId="0" applyFont="1" applyFill="1" applyBorder="1" applyAlignment="1">
      <alignment vertical="center" wrapText="1"/>
    </xf>
    <xf numFmtId="49" fontId="119" fillId="41" borderId="14" xfId="0" applyNumberFormat="1" applyFont="1" applyFill="1" applyBorder="1" applyAlignment="1">
      <alignment horizontal="center" vertical="center"/>
    </xf>
    <xf numFmtId="0" fontId="101" fillId="41" borderId="14" xfId="0" applyFont="1" applyFill="1" applyBorder="1" applyAlignment="1">
      <alignment vertical="center" wrapText="1"/>
    </xf>
    <xf numFmtId="49" fontId="118" fillId="0" borderId="14" xfId="0" applyNumberFormat="1" applyFont="1" applyBorder="1" applyAlignment="1">
      <alignment horizontal="center" vertical="center"/>
    </xf>
    <xf numFmtId="0" fontId="0" fillId="0" borderId="14" xfId="0" applyBorder="1" applyAlignment="1">
      <alignment vertical="center" wrapText="1"/>
    </xf>
    <xf numFmtId="0" fontId="120" fillId="43" borderId="49" xfId="0" applyFont="1" applyFill="1" applyBorder="1" applyAlignment="1">
      <alignment vertical="center" wrapText="1"/>
    </xf>
    <xf numFmtId="0" fontId="120" fillId="43" borderId="0" xfId="0" applyFont="1" applyFill="1" applyAlignment="1">
      <alignment vertical="center" wrapText="1"/>
    </xf>
    <xf numFmtId="0" fontId="57" fillId="14" borderId="14" xfId="14" applyFont="1" applyFill="1" applyBorder="1" applyAlignment="1">
      <alignment horizontal="center" vertical="center"/>
    </xf>
    <xf numFmtId="2" fontId="127" fillId="3" borderId="14" xfId="5" applyNumberFormat="1" applyFont="1" applyFill="1" applyBorder="1" applyAlignment="1">
      <alignment horizontal="center" vertical="center" wrapText="1"/>
    </xf>
    <xf numFmtId="0" fontId="71" fillId="0" borderId="14" xfId="14" applyFont="1" applyBorder="1" applyAlignment="1">
      <alignment horizontal="left" vertical="center" wrapText="1"/>
    </xf>
    <xf numFmtId="0" fontId="0" fillId="0" borderId="0" xfId="0" applyAlignment="1">
      <alignment horizontal="left" vertical="center" wrapText="1"/>
    </xf>
    <xf numFmtId="0" fontId="60" fillId="14" borderId="0" xfId="14" applyFont="1" applyFill="1" applyAlignment="1">
      <alignment horizontal="center" vertical="center"/>
    </xf>
    <xf numFmtId="0" fontId="57" fillId="14" borderId="14" xfId="14" applyFont="1" applyFill="1" applyBorder="1" applyAlignment="1">
      <alignment horizontal="left" vertical="center" wrapText="1"/>
    </xf>
    <xf numFmtId="0" fontId="0" fillId="0" borderId="0" xfId="0" applyAlignment="1">
      <alignment horizontal="left" vertical="center"/>
    </xf>
    <xf numFmtId="0" fontId="91" fillId="0" borderId="14" xfId="0" applyFont="1" applyBorder="1"/>
    <xf numFmtId="0" fontId="101" fillId="0" borderId="0" xfId="0" applyFont="1"/>
    <xf numFmtId="0" fontId="76" fillId="15" borderId="14" xfId="14" applyFont="1" applyFill="1" applyBorder="1" applyAlignment="1">
      <alignment horizontal="left" vertical="center" wrapText="1"/>
    </xf>
    <xf numFmtId="0" fontId="115" fillId="0" borderId="14" xfId="14" applyFont="1" applyBorder="1" applyAlignment="1">
      <alignment horizontal="left" vertical="center" wrapText="1"/>
    </xf>
    <xf numFmtId="0" fontId="115" fillId="42" borderId="14" xfId="14" applyFont="1" applyFill="1" applyBorder="1" applyAlignment="1">
      <alignment horizontal="left" vertical="center" wrapText="1"/>
    </xf>
    <xf numFmtId="0" fontId="115" fillId="0" borderId="27" xfId="14" applyFont="1" applyBorder="1" applyAlignment="1">
      <alignment horizontal="left" vertical="center" wrapText="1"/>
    </xf>
    <xf numFmtId="0" fontId="115" fillId="0" borderId="29" xfId="14" applyFont="1" applyBorder="1" applyAlignment="1">
      <alignment horizontal="left" vertical="center" wrapText="1"/>
    </xf>
    <xf numFmtId="0" fontId="115" fillId="0" borderId="28" xfId="14" applyFont="1" applyBorder="1" applyAlignment="1">
      <alignment horizontal="left" vertical="center" wrapText="1"/>
    </xf>
    <xf numFmtId="0" fontId="115" fillId="42" borderId="28" xfId="14" applyFont="1" applyFill="1" applyBorder="1" applyAlignment="1">
      <alignment horizontal="left" vertical="center" wrapText="1"/>
    </xf>
    <xf numFmtId="0" fontId="131" fillId="0" borderId="14" xfId="14" applyFont="1" applyBorder="1" applyAlignment="1">
      <alignment horizontal="left" vertical="center" wrapText="1"/>
    </xf>
    <xf numFmtId="0" fontId="131" fillId="0" borderId="14" xfId="0" applyFont="1" applyBorder="1" applyAlignment="1">
      <alignment horizontal="left" vertical="center" wrapText="1"/>
    </xf>
    <xf numFmtId="0" fontId="76" fillId="23" borderId="14" xfId="14" applyFont="1" applyFill="1" applyBorder="1" applyAlignment="1">
      <alignment horizontal="left" vertical="center" wrapText="1"/>
    </xf>
    <xf numFmtId="0" fontId="132" fillId="15" borderId="14" xfId="14" applyFont="1" applyFill="1" applyBorder="1" applyAlignment="1">
      <alignment horizontal="left" vertical="center" wrapText="1"/>
    </xf>
    <xf numFmtId="0" fontId="133" fillId="0" borderId="14" xfId="14" applyFont="1" applyBorder="1" applyAlignment="1">
      <alignment horizontal="left" vertical="center" wrapText="1"/>
    </xf>
    <xf numFmtId="0" fontId="115" fillId="11" borderId="14" xfId="14" applyFont="1" applyFill="1" applyBorder="1" applyAlignment="1">
      <alignment horizontal="left" vertical="center" wrapText="1"/>
    </xf>
    <xf numFmtId="0" fontId="133" fillId="11" borderId="14" xfId="14" applyFont="1" applyFill="1" applyBorder="1" applyAlignment="1">
      <alignment horizontal="left" vertical="center" wrapText="1"/>
    </xf>
    <xf numFmtId="0" fontId="134" fillId="0" borderId="0" xfId="14" applyFont="1" applyAlignment="1">
      <alignment vertical="center" wrapText="1"/>
    </xf>
    <xf numFmtId="169" fontId="135" fillId="18" borderId="28" xfId="14" applyNumberFormat="1" applyFont="1" applyFill="1" applyBorder="1" applyAlignment="1">
      <alignment horizontal="center" vertical="center" wrapText="1"/>
    </xf>
    <xf numFmtId="0" fontId="122" fillId="21" borderId="14" xfId="14" applyFont="1" applyFill="1" applyBorder="1" applyAlignment="1">
      <alignment horizontal="center" vertical="center" wrapText="1"/>
    </xf>
    <xf numFmtId="0" fontId="63" fillId="14" borderId="14" xfId="14" applyFont="1" applyFill="1" applyBorder="1" applyAlignment="1">
      <alignment horizontal="left" vertical="center" wrapText="1"/>
    </xf>
    <xf numFmtId="0" fontId="76" fillId="23" borderId="28" xfId="14" applyFont="1" applyFill="1" applyBorder="1" applyAlignment="1">
      <alignment horizontal="left" vertical="center" wrapText="1"/>
    </xf>
    <xf numFmtId="169" fontId="62" fillId="14" borderId="28" xfId="14" applyNumberFormat="1" applyFont="1" applyFill="1" applyBorder="1" applyAlignment="1">
      <alignment horizontal="center" vertical="center" wrapText="1"/>
    </xf>
    <xf numFmtId="0" fontId="71" fillId="42" borderId="14" xfId="14" applyFont="1" applyFill="1" applyBorder="1" applyAlignment="1">
      <alignment horizontal="left" vertical="center" wrapText="1"/>
    </xf>
    <xf numFmtId="0" fontId="57" fillId="42" borderId="29" xfId="14" applyFont="1" applyFill="1" applyBorder="1" applyAlignment="1">
      <alignment horizontal="left" vertical="center" wrapText="1"/>
    </xf>
    <xf numFmtId="49" fontId="27" fillId="0" borderId="74" xfId="4" applyNumberFormat="1" applyFont="1" applyBorder="1" applyAlignment="1">
      <alignment horizontal="center" vertical="center" wrapText="1"/>
    </xf>
    <xf numFmtId="49" fontId="21" fillId="2" borderId="74" xfId="4" applyNumberFormat="1" applyFont="1" applyFill="1" applyBorder="1" applyAlignment="1">
      <alignment horizontal="center" vertical="center" wrapText="1"/>
    </xf>
    <xf numFmtId="49" fontId="11" fillId="6" borderId="74" xfId="4" applyNumberFormat="1" applyFont="1" applyFill="1" applyBorder="1" applyAlignment="1">
      <alignment horizontal="center" vertical="center" wrapText="1"/>
    </xf>
    <xf numFmtId="49" fontId="8" fillId="0" borderId="80" xfId="0" applyNumberFormat="1" applyFont="1" applyBorder="1" applyAlignment="1">
      <alignment horizontal="center" vertical="center" wrapText="1"/>
    </xf>
    <xf numFmtId="49" fontId="8" fillId="0" borderId="74" xfId="0" applyNumberFormat="1" applyFont="1" applyBorder="1" applyAlignment="1">
      <alignment horizontal="center" vertical="center" wrapText="1"/>
    </xf>
    <xf numFmtId="49" fontId="8" fillId="7" borderId="80" xfId="0" applyNumberFormat="1" applyFont="1" applyFill="1" applyBorder="1" applyAlignment="1">
      <alignment horizontal="center" vertical="center" wrapText="1"/>
    </xf>
    <xf numFmtId="0" fontId="20" fillId="10" borderId="74" xfId="7" quotePrefix="1" applyFont="1" applyFill="1" applyBorder="1" applyAlignment="1" applyProtection="1">
      <alignment horizontal="center" vertical="center" wrapText="1"/>
      <protection hidden="1"/>
    </xf>
    <xf numFmtId="49" fontId="8" fillId="7" borderId="80" xfId="4" applyNumberFormat="1" applyFill="1" applyBorder="1" applyAlignment="1">
      <alignment horizontal="center" vertical="center" wrapText="1"/>
    </xf>
    <xf numFmtId="49" fontId="8" fillId="7" borderId="74" xfId="0" applyNumberFormat="1" applyFont="1" applyFill="1" applyBorder="1" applyAlignment="1">
      <alignment horizontal="center" vertical="center" wrapText="1"/>
    </xf>
    <xf numFmtId="49" fontId="8" fillId="0" borderId="74" xfId="4" applyNumberFormat="1" applyBorder="1" applyAlignment="1">
      <alignment horizontal="center" vertical="center" wrapText="1"/>
    </xf>
    <xf numFmtId="0" fontId="8" fillId="0" borderId="80" xfId="4" applyBorder="1" applyAlignment="1">
      <alignment horizontal="center" vertical="center" wrapText="1"/>
    </xf>
    <xf numFmtId="49" fontId="8" fillId="7" borderId="74" xfId="4" applyNumberFormat="1" applyFill="1" applyBorder="1" applyAlignment="1">
      <alignment horizontal="center" vertical="center" wrapText="1"/>
    </xf>
    <xf numFmtId="0" fontId="21" fillId="10" borderId="74" xfId="7" applyFont="1" applyFill="1" applyBorder="1" applyAlignment="1" applyProtection="1">
      <alignment horizontal="center" vertical="center" wrapText="1"/>
      <protection hidden="1"/>
    </xf>
    <xf numFmtId="0" fontId="21" fillId="0" borderId="74" xfId="7" applyFont="1" applyBorder="1" applyAlignment="1" applyProtection="1">
      <alignment horizontal="center" vertical="center" wrapText="1"/>
      <protection hidden="1"/>
    </xf>
    <xf numFmtId="49" fontId="8" fillId="0" borderId="80" xfId="4" applyNumberFormat="1" applyBorder="1" applyAlignment="1">
      <alignment horizontal="center" vertical="center" wrapText="1"/>
    </xf>
    <xf numFmtId="49" fontId="2" fillId="0" borderId="80" xfId="4" applyNumberFormat="1" applyFont="1" applyBorder="1" applyAlignment="1">
      <alignment horizontal="center" vertical="center" wrapText="1"/>
    </xf>
    <xf numFmtId="49" fontId="2" fillId="0" borderId="74" xfId="4" applyNumberFormat="1" applyFont="1" applyBorder="1" applyAlignment="1">
      <alignment horizontal="center" vertical="center" wrapText="1"/>
    </xf>
    <xf numFmtId="49" fontId="27" fillId="10" borderId="74" xfId="4" applyNumberFormat="1" applyFont="1" applyFill="1" applyBorder="1" applyAlignment="1">
      <alignment horizontal="center" vertical="center" wrapText="1"/>
    </xf>
    <xf numFmtId="0" fontId="8" fillId="0" borderId="74" xfId="0" applyFont="1" applyBorder="1" applyAlignment="1">
      <alignment horizontal="center" vertical="center" wrapText="1"/>
    </xf>
    <xf numFmtId="0" fontId="20" fillId="10" borderId="81" xfId="7" applyFont="1" applyFill="1" applyBorder="1" applyAlignment="1" applyProtection="1">
      <alignment horizontal="center" vertical="center" wrapText="1"/>
      <protection hidden="1"/>
    </xf>
    <xf numFmtId="0" fontId="8" fillId="13" borderId="49" xfId="11" applyFont="1" applyFill="1" applyBorder="1" applyAlignment="1">
      <alignment wrapText="1"/>
    </xf>
    <xf numFmtId="0" fontId="8" fillId="13" borderId="49" xfId="11" applyFont="1" applyFill="1" applyBorder="1"/>
    <xf numFmtId="0" fontId="8" fillId="25" borderId="49" xfId="11" applyFont="1" applyFill="1" applyBorder="1"/>
    <xf numFmtId="0" fontId="8" fillId="45" borderId="49" xfId="11" applyFont="1" applyFill="1" applyBorder="1"/>
    <xf numFmtId="0" fontId="32" fillId="0" borderId="14" xfId="5" applyFont="1" applyBorder="1" applyAlignment="1">
      <alignment horizontal="left" vertical="center" wrapText="1"/>
    </xf>
    <xf numFmtId="167" fontId="136" fillId="7" borderId="36" xfId="3" applyNumberFormat="1" applyFont="1" applyFill="1" applyBorder="1" applyAlignment="1">
      <alignment horizontal="center" vertical="center" wrapText="1"/>
    </xf>
    <xf numFmtId="0" fontId="8" fillId="0" borderId="0" xfId="6" applyFont="1" applyAlignment="1">
      <alignment horizontal="center" vertical="center"/>
    </xf>
    <xf numFmtId="0" fontId="32" fillId="0" borderId="0" xfId="5" applyFont="1" applyAlignment="1">
      <alignment horizontal="left" vertical="center" wrapText="1"/>
    </xf>
    <xf numFmtId="167" fontId="8" fillId="0" borderId="0" xfId="12" applyNumberFormat="1" applyFont="1" applyFill="1" applyBorder="1" applyAlignment="1" applyProtection="1">
      <alignment horizontal="center" vertical="center"/>
    </xf>
    <xf numFmtId="167" fontId="136" fillId="0" borderId="0" xfId="3" applyNumberFormat="1" applyFont="1" applyAlignment="1">
      <alignment horizontal="center" vertical="center" wrapText="1"/>
    </xf>
    <xf numFmtId="0" fontId="35" fillId="0" borderId="0" xfId="5" applyFont="1" applyAlignment="1">
      <alignment vertical="center"/>
    </xf>
    <xf numFmtId="0" fontId="8" fillId="0" borderId="141" xfId="6" applyFont="1" applyBorder="1" applyAlignment="1">
      <alignment horizontal="center" vertical="center"/>
    </xf>
    <xf numFmtId="0" fontId="32" fillId="0" borderId="49" xfId="5" applyFont="1" applyBorder="1" applyAlignment="1">
      <alignment horizontal="left" vertical="center" wrapText="1"/>
    </xf>
    <xf numFmtId="0" fontId="8" fillId="0" borderId="36" xfId="5" applyBorder="1" applyAlignment="1">
      <alignment vertical="center"/>
    </xf>
    <xf numFmtId="49" fontId="8" fillId="0" borderId="36" xfId="3" applyNumberFormat="1" applyFont="1" applyBorder="1" applyAlignment="1" applyProtection="1">
      <alignment horizontal="center" vertical="center" wrapText="1"/>
      <protection hidden="1"/>
    </xf>
    <xf numFmtId="0" fontId="8" fillId="0" borderId="36" xfId="6" applyFont="1" applyBorder="1" applyAlignment="1">
      <alignment horizontal="center" vertical="center" wrapText="1"/>
    </xf>
    <xf numFmtId="0" fontId="8" fillId="0" borderId="36" xfId="6" quotePrefix="1" applyFont="1" applyBorder="1" applyAlignment="1">
      <alignment horizontal="center" vertical="center" wrapText="1"/>
    </xf>
    <xf numFmtId="49" fontId="2" fillId="0" borderId="18" xfId="4" applyNumberFormat="1" applyFont="1" applyBorder="1" applyAlignment="1">
      <alignment horizontal="center" vertical="center" wrapText="1"/>
    </xf>
    <xf numFmtId="0" fontId="8" fillId="0" borderId="18" xfId="0" applyFont="1" applyBorder="1" applyAlignment="1">
      <alignment horizontal="center" vertical="center" wrapText="1"/>
    </xf>
    <xf numFmtId="0" fontId="0" fillId="0" borderId="14" xfId="0" applyBorder="1" applyAlignment="1">
      <alignment vertical="center"/>
    </xf>
    <xf numFmtId="0" fontId="0" fillId="0" borderId="27" xfId="0" applyBorder="1"/>
    <xf numFmtId="0" fontId="8" fillId="0" borderId="0" xfId="23" applyAlignment="1">
      <alignment horizontal="center" vertical="center" wrapText="1"/>
    </xf>
    <xf numFmtId="0" fontId="11" fillId="35" borderId="14" xfId="0" applyFont="1" applyFill="1" applyBorder="1" applyAlignment="1">
      <alignment wrapText="1"/>
    </xf>
    <xf numFmtId="167" fontId="11" fillId="4" borderId="14" xfId="3" applyNumberFormat="1" applyFont="1" applyFill="1" applyBorder="1" applyAlignment="1">
      <alignment vertical="center" wrapText="1"/>
    </xf>
    <xf numFmtId="0" fontId="11" fillId="35" borderId="26" xfId="0" applyFont="1" applyFill="1" applyBorder="1" applyAlignment="1">
      <alignment wrapText="1"/>
    </xf>
    <xf numFmtId="0" fontId="11" fillId="0" borderId="143" xfId="0" applyFont="1" applyBorder="1"/>
    <xf numFmtId="0" fontId="8" fillId="0" borderId="144" xfId="0" applyFont="1" applyBorder="1" applyAlignment="1">
      <alignment vertical="center"/>
    </xf>
    <xf numFmtId="0" fontId="8" fillId="0" borderId="20" xfId="0" applyFont="1" applyBorder="1" applyAlignment="1">
      <alignment vertical="center"/>
    </xf>
    <xf numFmtId="0" fontId="8" fillId="0" borderId="145" xfId="0" applyFont="1" applyBorder="1" applyAlignment="1">
      <alignment vertical="center"/>
    </xf>
    <xf numFmtId="0" fontId="8" fillId="0" borderId="145" xfId="0" applyFont="1" applyBorder="1" applyAlignment="1">
      <alignment vertical="center" wrapText="1"/>
    </xf>
    <xf numFmtId="0" fontId="8" fillId="0" borderId="140" xfId="0" applyFont="1" applyBorder="1" applyAlignment="1">
      <alignment vertical="center"/>
    </xf>
    <xf numFmtId="0" fontId="11" fillId="0" borderId="20" xfId="0" applyFont="1" applyBorder="1"/>
    <xf numFmtId="0" fontId="11" fillId="0" borderId="140" xfId="0" applyFont="1" applyBorder="1"/>
    <xf numFmtId="0" fontId="11" fillId="0" borderId="145" xfId="0" applyFont="1" applyBorder="1"/>
    <xf numFmtId="0" fontId="8" fillId="0" borderId="145" xfId="0" applyFont="1" applyBorder="1" applyAlignment="1">
      <alignment horizontal="left" vertical="center" wrapText="1"/>
    </xf>
    <xf numFmtId="0" fontId="6" fillId="0" borderId="1" xfId="2" applyFont="1" applyBorder="1" applyAlignment="1">
      <alignment vertical="center"/>
    </xf>
    <xf numFmtId="0" fontId="6" fillId="0" borderId="2" xfId="2" applyFont="1" applyBorder="1" applyAlignment="1">
      <alignment vertical="center"/>
    </xf>
    <xf numFmtId="167" fontId="11" fillId="20" borderId="147" xfId="3" applyNumberFormat="1" applyFont="1" applyFill="1" applyBorder="1" applyAlignment="1">
      <alignment vertical="center" wrapText="1"/>
    </xf>
    <xf numFmtId="0" fontId="66" fillId="20" borderId="14" xfId="14" applyFont="1" applyFill="1" applyBorder="1" applyAlignment="1">
      <alignment vertical="center"/>
    </xf>
    <xf numFmtId="0" fontId="17" fillId="0" borderId="14" xfId="0" quotePrefix="1" applyFont="1" applyBorder="1" applyAlignment="1">
      <alignment horizontal="center" vertical="center"/>
    </xf>
    <xf numFmtId="0" fontId="8" fillId="0" borderId="14" xfId="14" applyFont="1" applyBorder="1" applyAlignment="1">
      <alignment horizontal="center" vertical="center" wrapText="1"/>
    </xf>
    <xf numFmtId="0" fontId="8" fillId="0" borderId="14" xfId="14" applyFont="1" applyBorder="1" applyAlignment="1">
      <alignment horizontal="center" vertical="center"/>
    </xf>
    <xf numFmtId="2" fontId="6" fillId="3" borderId="148" xfId="5" applyNumberFormat="1" applyFont="1" applyFill="1" applyBorder="1" applyAlignment="1">
      <alignment horizontal="center" vertical="center" wrapText="1"/>
    </xf>
    <xf numFmtId="2" fontId="11" fillId="3" borderId="16" xfId="5" applyNumberFormat="1" applyFont="1" applyFill="1" applyBorder="1" applyAlignment="1">
      <alignment horizontal="center" vertical="center" wrapText="1"/>
    </xf>
    <xf numFmtId="0" fontId="35" fillId="0" borderId="36" xfId="5" applyFont="1" applyBorder="1" applyAlignment="1">
      <alignment vertical="center"/>
    </xf>
    <xf numFmtId="0" fontId="8" fillId="0" borderId="146" xfId="6" applyFont="1" applyBorder="1" applyAlignment="1">
      <alignment horizontal="center" vertical="center"/>
    </xf>
    <xf numFmtId="0" fontId="8" fillId="0" borderId="146" xfId="6" applyFont="1" applyBorder="1" applyAlignment="1">
      <alignment horizontal="center" vertical="center" wrapText="1"/>
    </xf>
    <xf numFmtId="0" fontId="8" fillId="0" borderId="149" xfId="6" applyFont="1" applyBorder="1" applyAlignment="1">
      <alignment horizontal="center" vertical="center"/>
    </xf>
    <xf numFmtId="0" fontId="8" fillId="0" borderId="146" xfId="6" applyFont="1" applyBorder="1" applyAlignment="1">
      <alignment horizontal="left" vertical="center" wrapText="1"/>
    </xf>
    <xf numFmtId="3" fontId="8" fillId="0" borderId="146" xfId="3" applyNumberFormat="1" applyFont="1" applyBorder="1" applyAlignment="1">
      <alignment horizontal="center" vertical="center"/>
    </xf>
    <xf numFmtId="167" fontId="8" fillId="15" borderId="146" xfId="12" applyNumberFormat="1" applyFont="1" applyFill="1" applyBorder="1" applyAlignment="1" applyProtection="1">
      <alignment horizontal="center" vertical="center"/>
    </xf>
    <xf numFmtId="167" fontId="136" fillId="7" borderId="146" xfId="3" applyNumberFormat="1" applyFont="1" applyFill="1" applyBorder="1" applyAlignment="1">
      <alignment horizontal="center" vertical="center" wrapText="1"/>
    </xf>
    <xf numFmtId="0" fontId="35" fillId="0" borderId="146" xfId="5" applyFont="1" applyBorder="1" applyAlignment="1">
      <alignment vertical="center"/>
    </xf>
    <xf numFmtId="0" fontId="17" fillId="0" borderId="40" xfId="3" applyFont="1" applyBorder="1" applyAlignment="1">
      <alignment vertical="center" wrapText="1"/>
    </xf>
    <xf numFmtId="49" fontId="17" fillId="0" borderId="40" xfId="3" applyNumberFormat="1" applyFont="1" applyBorder="1" applyAlignment="1">
      <alignment horizontal="center" vertical="center"/>
    </xf>
    <xf numFmtId="49" fontId="6" fillId="4" borderId="150" xfId="5" applyNumberFormat="1" applyFont="1" applyFill="1" applyBorder="1" applyAlignment="1">
      <alignment horizontal="center" vertical="center" wrapText="1"/>
    </xf>
    <xf numFmtId="49" fontId="6" fillId="4" borderId="40" xfId="5" applyNumberFormat="1" applyFont="1" applyFill="1" applyBorder="1" applyAlignment="1">
      <alignment horizontal="center" vertical="center" wrapText="1"/>
    </xf>
    <xf numFmtId="2" fontId="11" fillId="3" borderId="151" xfId="6" applyNumberFormat="1" applyFont="1" applyFill="1" applyBorder="1" applyAlignment="1">
      <alignment horizontal="center" vertical="center" wrapText="1"/>
    </xf>
    <xf numFmtId="49" fontId="8" fillId="0" borderId="39" xfId="3" applyNumberFormat="1" applyFont="1" applyBorder="1" applyAlignment="1" applyProtection="1">
      <alignment horizontal="center" vertical="center"/>
      <protection hidden="1"/>
    </xf>
    <xf numFmtId="49" fontId="8" fillId="0" borderId="39" xfId="3" applyNumberFormat="1" applyFont="1" applyBorder="1" applyAlignment="1" applyProtection="1">
      <alignment horizontal="center" vertical="center" wrapText="1"/>
      <protection hidden="1"/>
    </xf>
    <xf numFmtId="0" fontId="8" fillId="0" borderId="39" xfId="6" applyFont="1" applyBorder="1" applyAlignment="1">
      <alignment horizontal="center" vertical="center"/>
    </xf>
    <xf numFmtId="0" fontId="8" fillId="0" borderId="39" xfId="6" applyFont="1" applyBorder="1" applyAlignment="1">
      <alignment horizontal="left" vertical="center" wrapText="1"/>
    </xf>
    <xf numFmtId="0" fontId="8" fillId="0" borderId="39" xfId="6" applyFont="1" applyBorder="1" applyAlignment="1">
      <alignment horizontal="center" vertical="center" wrapText="1"/>
    </xf>
    <xf numFmtId="3" fontId="8" fillId="0" borderId="39" xfId="3" applyNumberFormat="1" applyFont="1" applyBorder="1" applyAlignment="1">
      <alignment horizontal="center" vertical="center"/>
    </xf>
    <xf numFmtId="167" fontId="8" fillId="15" borderId="39" xfId="12" applyNumberFormat="1" applyFont="1" applyFill="1" applyBorder="1" applyAlignment="1" applyProtection="1">
      <alignment horizontal="center" vertical="center"/>
    </xf>
    <xf numFmtId="167" fontId="136" fillId="7" borderId="39" xfId="3" applyNumberFormat="1" applyFont="1" applyFill="1" applyBorder="1" applyAlignment="1">
      <alignment horizontal="center" vertical="center" wrapText="1"/>
    </xf>
    <xf numFmtId="0" fontId="35" fillId="0" borderId="39" xfId="5" applyFont="1" applyBorder="1" applyAlignment="1">
      <alignment vertical="center"/>
    </xf>
    <xf numFmtId="49" fontId="8" fillId="0" borderId="146" xfId="3" applyNumberFormat="1" applyFont="1" applyBorder="1" applyAlignment="1" applyProtection="1">
      <alignment horizontal="center" vertical="center" wrapText="1"/>
      <protection hidden="1"/>
    </xf>
    <xf numFmtId="167" fontId="11" fillId="4" borderId="26" xfId="3" applyNumberFormat="1" applyFont="1" applyFill="1" applyBorder="1" applyAlignment="1">
      <alignment vertical="center" wrapText="1"/>
    </xf>
    <xf numFmtId="49" fontId="6" fillId="4" borderId="14" xfId="5" applyNumberFormat="1" applyFont="1" applyFill="1" applyBorder="1" applyAlignment="1">
      <alignment horizontal="center" vertical="center" wrapText="1"/>
    </xf>
    <xf numFmtId="49" fontId="8" fillId="0" borderId="14" xfId="3" applyNumberFormat="1" applyFont="1" applyBorder="1" applyAlignment="1" applyProtection="1">
      <alignment horizontal="center" vertical="center"/>
      <protection hidden="1"/>
    </xf>
    <xf numFmtId="49" fontId="8" fillId="0" borderId="14" xfId="3" applyNumberFormat="1" applyFont="1" applyBorder="1" applyAlignment="1" applyProtection="1">
      <alignment horizontal="center" vertical="center" wrapText="1"/>
      <protection hidden="1"/>
    </xf>
    <xf numFmtId="0" fontId="8" fillId="0" borderId="14" xfId="6" applyFont="1" applyBorder="1" applyAlignment="1">
      <alignment horizontal="center" vertical="center"/>
    </xf>
    <xf numFmtId="0" fontId="8" fillId="0" borderId="14" xfId="6" applyFont="1" applyBorder="1" applyAlignment="1">
      <alignment horizontal="left" vertical="center" wrapText="1"/>
    </xf>
    <xf numFmtId="0" fontId="8" fillId="0" borderId="14" xfId="6" applyFont="1" applyBorder="1" applyAlignment="1">
      <alignment horizontal="center" vertical="center" wrapText="1"/>
    </xf>
    <xf numFmtId="167" fontId="8" fillId="15" borderId="14" xfId="12" applyNumberFormat="1" applyFont="1" applyFill="1" applyBorder="1" applyAlignment="1" applyProtection="1">
      <alignment horizontal="center" vertical="center"/>
    </xf>
    <xf numFmtId="0" fontId="35" fillId="0" borderId="14" xfId="5" applyFont="1" applyBorder="1" applyAlignment="1">
      <alignment vertical="center"/>
    </xf>
    <xf numFmtId="167" fontId="11" fillId="4" borderId="27" xfId="3" applyNumberFormat="1" applyFont="1" applyFill="1" applyBorder="1" applyAlignment="1">
      <alignment vertical="center" wrapText="1"/>
    </xf>
    <xf numFmtId="0" fontId="33" fillId="4" borderId="14" xfId="3" applyFont="1" applyFill="1" applyBorder="1" applyAlignment="1" applyProtection="1">
      <alignment horizontal="left" vertical="center" wrapText="1"/>
      <protection locked="0"/>
    </xf>
    <xf numFmtId="49" fontId="8" fillId="0" borderId="44" xfId="3" applyNumberFormat="1" applyFont="1" applyBorder="1" applyAlignment="1" applyProtection="1">
      <alignment horizontal="center" vertical="center"/>
      <protection hidden="1"/>
    </xf>
    <xf numFmtId="0" fontId="35" fillId="0" borderId="147" xfId="5" applyFont="1" applyBorder="1" applyAlignment="1">
      <alignment vertical="center"/>
    </xf>
    <xf numFmtId="49" fontId="8" fillId="0" borderId="146" xfId="3" applyNumberFormat="1" applyFont="1" applyBorder="1" applyAlignment="1" applyProtection="1">
      <alignment horizontal="center" vertical="center"/>
      <protection hidden="1"/>
    </xf>
    <xf numFmtId="0" fontId="8" fillId="0" borderId="44" xfId="6" applyFont="1" applyBorder="1" applyAlignment="1">
      <alignment horizontal="center" vertical="center"/>
    </xf>
    <xf numFmtId="0" fontId="33" fillId="4" borderId="26" xfId="3" applyFont="1" applyFill="1" applyBorder="1" applyAlignment="1" applyProtection="1">
      <alignment horizontal="left" vertical="center" wrapText="1"/>
      <protection locked="0"/>
    </xf>
    <xf numFmtId="0" fontId="11" fillId="35" borderId="53" xfId="0" applyFont="1" applyFill="1" applyBorder="1" applyAlignment="1">
      <alignment wrapText="1"/>
    </xf>
    <xf numFmtId="0" fontId="33" fillId="35" borderId="52" xfId="0" applyFont="1" applyFill="1" applyBorder="1" applyAlignment="1">
      <alignment wrapText="1"/>
    </xf>
    <xf numFmtId="0" fontId="11" fillId="36" borderId="28" xfId="0" applyFont="1" applyFill="1" applyBorder="1" applyAlignment="1">
      <alignment wrapText="1"/>
    </xf>
    <xf numFmtId="0" fontId="11" fillId="36" borderId="51" xfId="0" applyFont="1" applyFill="1" applyBorder="1" applyAlignment="1">
      <alignment wrapText="1"/>
    </xf>
    <xf numFmtId="0" fontId="11" fillId="36" borderId="51" xfId="0" applyFont="1" applyFill="1" applyBorder="1" applyAlignment="1">
      <alignment vertical="center" wrapText="1"/>
    </xf>
    <xf numFmtId="0" fontId="37" fillId="36" borderId="51" xfId="0" applyFont="1" applyFill="1" applyBorder="1" applyAlignment="1">
      <alignment wrapText="1"/>
    </xf>
    <xf numFmtId="0" fontId="37" fillId="36" borderId="49" xfId="0" applyFont="1" applyFill="1" applyBorder="1" applyAlignment="1">
      <alignment wrapText="1"/>
    </xf>
    <xf numFmtId="49" fontId="6" fillId="4" borderId="49" xfId="5" applyNumberFormat="1" applyFont="1" applyFill="1" applyBorder="1" applyAlignment="1">
      <alignment horizontal="center" vertical="center" wrapText="1"/>
    </xf>
    <xf numFmtId="0" fontId="8" fillId="0" borderId="38" xfId="6" applyFont="1" applyBorder="1" applyAlignment="1">
      <alignment horizontal="center" vertical="center" wrapText="1"/>
    </xf>
    <xf numFmtId="0" fontId="8" fillId="0" borderId="38" xfId="6" applyFont="1" applyBorder="1" applyAlignment="1">
      <alignment horizontal="center" vertical="center"/>
    </xf>
    <xf numFmtId="0" fontId="11" fillId="0" borderId="38" xfId="5" applyFont="1" applyBorder="1" applyAlignment="1">
      <alignment horizontal="center" vertical="center"/>
    </xf>
    <xf numFmtId="0" fontId="35" fillId="0" borderId="39" xfId="5" applyFont="1" applyBorder="1" applyAlignment="1">
      <alignment vertical="center" wrapText="1"/>
    </xf>
    <xf numFmtId="0" fontId="8" fillId="17" borderId="14" xfId="5" applyFill="1" applyBorder="1"/>
    <xf numFmtId="49" fontId="8" fillId="0" borderId="39" xfId="3" applyNumberFormat="1" applyFont="1" applyBorder="1" applyAlignment="1" applyProtection="1">
      <alignment horizontal="left" vertical="center" wrapText="1"/>
      <protection hidden="1"/>
    </xf>
    <xf numFmtId="167" fontId="127" fillId="17" borderId="14" xfId="3" applyNumberFormat="1" applyFont="1" applyFill="1" applyBorder="1" applyAlignment="1">
      <alignment horizontal="center" vertical="center" wrapText="1"/>
    </xf>
    <xf numFmtId="2" fontId="11" fillId="3" borderId="16" xfId="3" applyNumberFormat="1" applyFont="1" applyFill="1" applyBorder="1" applyAlignment="1" applyProtection="1">
      <alignment horizontal="center" vertical="center" wrapText="1"/>
      <protection locked="0"/>
    </xf>
    <xf numFmtId="0" fontId="33" fillId="35" borderId="26" xfId="0" applyFont="1" applyFill="1" applyBorder="1" applyAlignment="1">
      <alignment wrapText="1"/>
    </xf>
    <xf numFmtId="0" fontId="11" fillId="36" borderId="51" xfId="0" applyFont="1" applyFill="1" applyBorder="1" applyAlignment="1">
      <alignment horizontal="center" wrapText="1"/>
    </xf>
    <xf numFmtId="0" fontId="7" fillId="0" borderId="14" xfId="0" applyFont="1" applyBorder="1" applyAlignment="1">
      <alignment vertical="center" wrapText="1"/>
    </xf>
    <xf numFmtId="0" fontId="25" fillId="0" borderId="28" xfId="14" applyFont="1" applyBorder="1" applyAlignment="1">
      <alignment horizontal="center" vertical="center" wrapText="1"/>
    </xf>
    <xf numFmtId="0" fontId="17" fillId="0" borderId="0" xfId="3" applyFont="1" applyAlignment="1">
      <alignment horizontal="center" vertical="center" wrapText="1"/>
    </xf>
    <xf numFmtId="0" fontId="11" fillId="36" borderId="28" xfId="0" applyFont="1" applyFill="1" applyBorder="1" applyAlignment="1">
      <alignment vertical="center" wrapText="1"/>
    </xf>
    <xf numFmtId="0" fontId="11" fillId="36" borderId="51" xfId="0" applyFont="1" applyFill="1" applyBorder="1" applyAlignment="1">
      <alignment horizontal="center" vertical="center" wrapText="1"/>
    </xf>
    <xf numFmtId="0" fontId="37" fillId="36" borderId="51" xfId="0" applyFont="1" applyFill="1" applyBorder="1" applyAlignment="1">
      <alignment vertical="center" wrapText="1"/>
    </xf>
    <xf numFmtId="0" fontId="37" fillId="36" borderId="49" xfId="0" applyFont="1" applyFill="1" applyBorder="1" applyAlignment="1">
      <alignment vertical="center" wrapText="1"/>
    </xf>
    <xf numFmtId="0" fontId="11" fillId="36" borderId="28" xfId="0" applyFont="1" applyFill="1" applyBorder="1" applyAlignment="1">
      <alignment horizontal="center" vertical="center" wrapText="1"/>
    </xf>
    <xf numFmtId="0" fontId="37" fillId="36" borderId="51" xfId="0" applyFont="1" applyFill="1" applyBorder="1" applyAlignment="1">
      <alignment horizontal="center" vertical="center" wrapText="1"/>
    </xf>
    <xf numFmtId="0" fontId="37" fillId="36" borderId="49" xfId="0" applyFont="1" applyFill="1" applyBorder="1" applyAlignment="1">
      <alignment horizontal="center" vertical="center" wrapText="1"/>
    </xf>
    <xf numFmtId="0" fontId="11" fillId="36" borderId="51" xfId="0" applyFont="1" applyFill="1" applyBorder="1" applyAlignment="1">
      <alignment horizontal="left" vertical="center" wrapText="1"/>
    </xf>
    <xf numFmtId="49" fontId="130" fillId="0" borderId="39" xfId="3" applyNumberFormat="1" applyFont="1" applyBorder="1" applyAlignment="1" applyProtection="1">
      <alignment horizontal="left" vertical="center" wrapText="1"/>
      <protection hidden="1"/>
    </xf>
    <xf numFmtId="0" fontId="35" fillId="14" borderId="39" xfId="5" applyFont="1" applyFill="1" applyBorder="1" applyAlignment="1">
      <alignment vertical="center" wrapText="1"/>
    </xf>
    <xf numFmtId="0" fontId="35" fillId="46" borderId="39" xfId="5" applyFont="1" applyFill="1" applyBorder="1" applyAlignment="1">
      <alignment vertical="center" wrapText="1"/>
    </xf>
    <xf numFmtId="49" fontId="8" fillId="0" borderId="40" xfId="3" applyNumberFormat="1" applyFont="1" applyBorder="1" applyAlignment="1" applyProtection="1">
      <alignment horizontal="center" vertical="center"/>
      <protection hidden="1"/>
    </xf>
    <xf numFmtId="0" fontId="35" fillId="0" borderId="38" xfId="5" applyFont="1" applyBorder="1" applyAlignment="1">
      <alignment vertical="center" wrapText="1"/>
    </xf>
    <xf numFmtId="49" fontId="130" fillId="0" borderId="36" xfId="3" applyNumberFormat="1" applyFont="1" applyBorder="1" applyAlignment="1" applyProtection="1">
      <alignment horizontal="center" vertical="center" wrapText="1"/>
      <protection hidden="1"/>
    </xf>
    <xf numFmtId="0" fontId="75" fillId="13" borderId="49" xfId="11" applyFont="1" applyFill="1" applyBorder="1"/>
    <xf numFmtId="0" fontId="57" fillId="5" borderId="14" xfId="14" applyFont="1" applyFill="1" applyBorder="1" applyAlignment="1">
      <alignment horizontal="left" vertical="center" wrapText="1"/>
    </xf>
    <xf numFmtId="0" fontId="57" fillId="5" borderId="29" xfId="14" applyFont="1" applyFill="1" applyBorder="1" applyAlignment="1">
      <alignment horizontal="left" vertical="center" wrapText="1"/>
    </xf>
    <xf numFmtId="0" fontId="33" fillId="35" borderId="14" xfId="0" applyFont="1" applyFill="1" applyBorder="1" applyAlignment="1">
      <alignment wrapText="1"/>
    </xf>
    <xf numFmtId="0" fontId="8" fillId="0" borderId="110" xfId="14" applyFont="1" applyBorder="1" applyAlignment="1">
      <alignment vertical="center"/>
    </xf>
    <xf numFmtId="0" fontId="8" fillId="0" borderId="49" xfId="14" applyFont="1" applyBorder="1" applyAlignment="1">
      <alignment horizontal="left" vertical="center" wrapText="1"/>
    </xf>
    <xf numFmtId="4" fontId="8" fillId="0" borderId="14" xfId="15" applyNumberFormat="1" applyFont="1" applyFill="1" applyBorder="1" applyAlignment="1" applyProtection="1">
      <alignment vertical="center"/>
    </xf>
    <xf numFmtId="4" fontId="7" fillId="27" borderId="14" xfId="0" applyNumberFormat="1" applyFont="1" applyFill="1" applyBorder="1" applyAlignment="1" applyProtection="1">
      <alignment vertical="center"/>
      <protection locked="0"/>
    </xf>
    <xf numFmtId="4" fontId="7" fillId="0" borderId="14" xfId="0" applyNumberFormat="1" applyFont="1" applyBorder="1" applyAlignment="1">
      <alignment vertical="center"/>
    </xf>
    <xf numFmtId="0" fontId="7" fillId="27" borderId="14" xfId="0" applyFont="1" applyFill="1" applyBorder="1" applyAlignment="1" applyProtection="1">
      <alignment vertical="center" wrapText="1"/>
      <protection locked="0"/>
    </xf>
    <xf numFmtId="172" fontId="8" fillId="0" borderId="14" xfId="15" applyNumberFormat="1" applyFont="1" applyFill="1" applyBorder="1" applyAlignment="1" applyProtection="1">
      <alignment horizontal="center" vertical="center"/>
    </xf>
    <xf numFmtId="0" fontId="8" fillId="0" borderId="0" xfId="14" applyFont="1" applyAlignment="1">
      <alignment vertical="center"/>
    </xf>
    <xf numFmtId="0" fontId="8" fillId="0" borderId="14" xfId="14" applyFont="1" applyBorder="1" applyAlignment="1">
      <alignment horizontal="left" vertical="center" wrapText="1"/>
    </xf>
    <xf numFmtId="0" fontId="8" fillId="0" borderId="110" xfId="14" applyFont="1" applyBorder="1" applyAlignment="1">
      <alignment horizontal="left" vertical="center" wrapText="1"/>
    </xf>
    <xf numFmtId="0" fontId="7" fillId="0" borderId="28" xfId="0" applyFont="1" applyBorder="1" applyAlignment="1">
      <alignment horizontal="left" vertical="center" wrapText="1"/>
    </xf>
    <xf numFmtId="4" fontId="8" fillId="0" borderId="14" xfId="15" applyNumberFormat="1" applyFont="1" applyBorder="1" applyAlignment="1">
      <alignment vertical="center"/>
    </xf>
    <xf numFmtId="172" fontId="8" fillId="0" borderId="14" xfId="15" applyNumberFormat="1" applyFont="1" applyBorder="1" applyAlignment="1">
      <alignment horizontal="center" vertical="center"/>
    </xf>
    <xf numFmtId="0" fontId="75" fillId="0" borderId="110" xfId="14" applyFont="1" applyBorder="1" applyAlignment="1">
      <alignment vertical="center"/>
    </xf>
    <xf numFmtId="0" fontId="75" fillId="0" borderId="0" xfId="14" applyFont="1" applyAlignment="1">
      <alignment vertical="center"/>
    </xf>
    <xf numFmtId="0" fontId="75" fillId="0" borderId="110" xfId="14" applyFont="1" applyBorder="1" applyAlignment="1">
      <alignment horizontal="center" vertical="center"/>
    </xf>
    <xf numFmtId="0" fontId="75" fillId="0" borderId="0" xfId="14" applyFont="1" applyAlignment="1">
      <alignment horizontal="center" vertical="center"/>
    </xf>
    <xf numFmtId="0" fontId="7" fillId="0" borderId="29" xfId="0" applyFont="1" applyBorder="1" applyAlignment="1">
      <alignment horizontal="left" vertical="center" wrapText="1"/>
    </xf>
    <xf numFmtId="0" fontId="8" fillId="0" borderId="110" xfId="14" applyFont="1" applyBorder="1" applyAlignment="1">
      <alignment horizontal="center" vertical="center" wrapText="1"/>
    </xf>
    <xf numFmtId="0" fontId="8" fillId="0" borderId="28" xfId="14" applyFont="1" applyBorder="1" applyAlignment="1">
      <alignment horizontal="center" vertical="center"/>
    </xf>
    <xf numFmtId="2" fontId="11" fillId="3" borderId="14" xfId="6" applyNumberFormat="1" applyFont="1" applyFill="1" applyBorder="1" applyAlignment="1">
      <alignment horizontal="center" vertical="center" wrapText="1"/>
    </xf>
    <xf numFmtId="0" fontId="8" fillId="0" borderId="117" xfId="14" applyFont="1" applyBorder="1" applyAlignment="1">
      <alignment vertical="center"/>
    </xf>
    <xf numFmtId="0" fontId="8" fillId="0" borderId="52" xfId="14" applyFont="1" applyBorder="1" applyAlignment="1">
      <alignment horizontal="left" vertical="center" wrapText="1"/>
    </xf>
    <xf numFmtId="0" fontId="8" fillId="0" borderId="26" xfId="14" applyFont="1" applyBorder="1" applyAlignment="1">
      <alignment horizontal="center" vertical="center"/>
    </xf>
    <xf numFmtId="3" fontId="8" fillId="7" borderId="154" xfId="3" applyNumberFormat="1" applyFont="1" applyFill="1" applyBorder="1" applyAlignment="1">
      <alignment horizontal="center" vertical="center" wrapText="1"/>
    </xf>
    <xf numFmtId="0" fontId="8" fillId="0" borderId="26" xfId="14" applyFont="1" applyBorder="1" applyAlignment="1">
      <alignment horizontal="center" vertical="center" wrapText="1"/>
    </xf>
    <xf numFmtId="4" fontId="8" fillId="0" borderId="26" xfId="15" applyNumberFormat="1" applyFont="1" applyFill="1" applyBorder="1" applyAlignment="1" applyProtection="1">
      <alignment vertical="center"/>
    </xf>
    <xf numFmtId="4" fontId="7" fillId="27" borderId="26" xfId="0" applyNumberFormat="1" applyFont="1" applyFill="1" applyBorder="1" applyAlignment="1" applyProtection="1">
      <alignment vertical="center"/>
      <protection locked="0"/>
    </xf>
    <xf numFmtId="4" fontId="7" fillId="0" borderId="26" xfId="0" applyNumberFormat="1" applyFont="1" applyBorder="1" applyAlignment="1">
      <alignment vertical="center"/>
    </xf>
    <xf numFmtId="0" fontId="7" fillId="27" borderId="26" xfId="0" applyFont="1" applyFill="1" applyBorder="1" applyAlignment="1" applyProtection="1">
      <alignment vertical="center" wrapText="1"/>
      <protection locked="0"/>
    </xf>
    <xf numFmtId="172" fontId="8" fillId="0" borderId="26" xfId="15" applyNumberFormat="1" applyFont="1" applyFill="1" applyBorder="1" applyAlignment="1" applyProtection="1">
      <alignment horizontal="center" vertical="center"/>
    </xf>
    <xf numFmtId="167" fontId="11" fillId="0" borderId="14" xfId="3" applyNumberFormat="1" applyFont="1" applyBorder="1" applyAlignment="1">
      <alignment vertical="center" wrapText="1"/>
    </xf>
    <xf numFmtId="0" fontId="6" fillId="0" borderId="40" xfId="0" applyFont="1" applyBorder="1" applyAlignment="1">
      <alignment textRotation="90" wrapText="1"/>
    </xf>
    <xf numFmtId="0" fontId="6" fillId="0" borderId="113" xfId="0" applyFont="1" applyBorder="1" applyAlignment="1">
      <alignment textRotation="90" wrapText="1"/>
    </xf>
    <xf numFmtId="0" fontId="6" fillId="0" borderId="49" xfId="0" applyFont="1" applyBorder="1" applyAlignment="1">
      <alignment textRotation="90" wrapText="1"/>
    </xf>
    <xf numFmtId="0" fontId="6" fillId="0" borderId="0" xfId="0" applyFont="1" applyAlignment="1">
      <alignment vertical="center"/>
    </xf>
    <xf numFmtId="0" fontId="8" fillId="0" borderId="49" xfId="14" applyFont="1" applyBorder="1" applyAlignment="1">
      <alignment horizontal="center" vertical="center" wrapText="1"/>
    </xf>
    <xf numFmtId="0" fontId="7" fillId="0" borderId="28" xfId="0" applyFont="1" applyBorder="1" applyAlignment="1">
      <alignment vertical="center" wrapText="1"/>
    </xf>
    <xf numFmtId="0" fontId="7" fillId="0" borderId="14" xfId="0" applyFont="1" applyBorder="1" applyAlignment="1">
      <alignment horizontal="center" vertical="center" wrapText="1"/>
    </xf>
    <xf numFmtId="0" fontId="7" fillId="7" borderId="0" xfId="0" applyFont="1" applyFill="1" applyAlignment="1">
      <alignment vertical="center"/>
    </xf>
    <xf numFmtId="0" fontId="7" fillId="0" borderId="120" xfId="0" applyFont="1" applyBorder="1" applyAlignment="1">
      <alignment vertical="center" wrapText="1"/>
    </xf>
    <xf numFmtId="0" fontId="7" fillId="0" borderId="51" xfId="0" applyFont="1" applyBorder="1" applyAlignment="1">
      <alignment vertical="center" wrapText="1"/>
    </xf>
    <xf numFmtId="0" fontId="6" fillId="7" borderId="0" xfId="0" applyFont="1" applyFill="1" applyAlignment="1">
      <alignment vertical="center"/>
    </xf>
    <xf numFmtId="0" fontId="5" fillId="0" borderId="0" xfId="0" applyFont="1" applyAlignment="1">
      <alignment vertical="center"/>
    </xf>
    <xf numFmtId="0" fontId="7" fillId="0" borderId="110" xfId="0" applyFont="1" applyBorder="1" applyAlignment="1">
      <alignment vertical="center" wrapText="1"/>
    </xf>
    <xf numFmtId="0" fontId="139" fillId="0" borderId="121" xfId="0" applyFont="1" applyBorder="1" applyAlignment="1">
      <alignment vertical="center" wrapText="1"/>
    </xf>
    <xf numFmtId="0" fontId="5" fillId="7" borderId="110" xfId="0" applyFont="1" applyFill="1" applyBorder="1" applyAlignment="1">
      <alignment vertical="center"/>
    </xf>
    <xf numFmtId="0" fontId="5" fillId="7" borderId="0" xfId="0" applyFont="1" applyFill="1" applyAlignment="1">
      <alignment vertical="center"/>
    </xf>
    <xf numFmtId="0" fontId="17" fillId="0" borderId="0" xfId="0" applyFont="1" applyAlignment="1">
      <alignment vertical="center"/>
    </xf>
    <xf numFmtId="1" fontId="7" fillId="0" borderId="14" xfId="0" applyNumberFormat="1" applyFont="1" applyBorder="1" applyAlignment="1">
      <alignment horizontal="center" vertical="center" wrapText="1"/>
    </xf>
    <xf numFmtId="0" fontId="7" fillId="0" borderId="28" xfId="0" applyFont="1" applyBorder="1" applyAlignment="1">
      <alignment vertical="top" wrapText="1"/>
    </xf>
    <xf numFmtId="0" fontId="143" fillId="0" borderId="28" xfId="0" applyFont="1" applyBorder="1" applyAlignment="1">
      <alignment vertical="center" wrapText="1"/>
    </xf>
    <xf numFmtId="0" fontId="6" fillId="7" borderId="28" xfId="0" applyFont="1" applyFill="1" applyBorder="1" applyAlignment="1">
      <alignment vertical="center"/>
    </xf>
    <xf numFmtId="0" fontId="17" fillId="7" borderId="0" xfId="0" applyFont="1" applyFill="1" applyAlignment="1">
      <alignment vertical="center"/>
    </xf>
    <xf numFmtId="0" fontId="8" fillId="0" borderId="53" xfId="14" applyFont="1" applyBorder="1" applyAlignment="1">
      <alignment horizontal="left" vertical="center" wrapText="1"/>
    </xf>
    <xf numFmtId="0" fontId="8" fillId="0" borderId="113" xfId="14" applyFont="1" applyBorder="1" applyAlignment="1">
      <alignment horizontal="left" vertical="center" wrapText="1"/>
    </xf>
    <xf numFmtId="49" fontId="7" fillId="0" borderId="14" xfId="0" applyNumberFormat="1" applyFont="1" applyBorder="1" applyAlignment="1">
      <alignment horizontal="center" vertical="center" wrapText="1"/>
    </xf>
    <xf numFmtId="0" fontId="7" fillId="0" borderId="49" xfId="0" applyFont="1" applyBorder="1" applyAlignment="1">
      <alignment horizontal="center" vertical="center" wrapText="1"/>
    </xf>
    <xf numFmtId="3" fontId="8" fillId="7" borderId="155" xfId="3" applyNumberFormat="1" applyFont="1" applyFill="1" applyBorder="1" applyAlignment="1">
      <alignment horizontal="center" vertical="center" wrapText="1"/>
    </xf>
    <xf numFmtId="0" fontId="7" fillId="0" borderId="27" xfId="0" applyFont="1" applyBorder="1" applyAlignment="1">
      <alignment horizontal="center" vertical="center" wrapText="1"/>
    </xf>
    <xf numFmtId="167" fontId="11" fillId="0" borderId="27" xfId="3" applyNumberFormat="1" applyFont="1" applyBorder="1" applyAlignment="1">
      <alignment vertical="center" wrapText="1"/>
    </xf>
    <xf numFmtId="0" fontId="7" fillId="0" borderId="26" xfId="0" applyFont="1" applyBorder="1" applyAlignment="1">
      <alignment horizontal="center" vertical="center" wrapText="1"/>
    </xf>
    <xf numFmtId="167" fontId="11" fillId="0" borderId="26" xfId="3" applyNumberFormat="1" applyFont="1" applyBorder="1" applyAlignment="1">
      <alignment vertical="center" wrapText="1"/>
    </xf>
    <xf numFmtId="0" fontId="11" fillId="0" borderId="38" xfId="0" applyFont="1" applyBorder="1"/>
    <xf numFmtId="0" fontId="8" fillId="0" borderId="27" xfId="14" applyFont="1" applyBorder="1" applyAlignment="1">
      <alignment horizontal="left" vertical="center" wrapText="1"/>
    </xf>
    <xf numFmtId="0" fontId="9" fillId="0" borderId="53" xfId="0" applyFont="1" applyBorder="1" applyAlignment="1">
      <alignment textRotation="90" wrapText="1"/>
    </xf>
    <xf numFmtId="0" fontId="6" fillId="0" borderId="52" xfId="0" applyFont="1" applyBorder="1" applyAlignment="1">
      <alignment textRotation="90" wrapText="1"/>
    </xf>
    <xf numFmtId="0" fontId="141" fillId="36" borderId="51" xfId="0" applyFont="1" applyFill="1" applyBorder="1" applyAlignment="1">
      <alignment vertical="center" wrapText="1"/>
    </xf>
    <xf numFmtId="0" fontId="141" fillId="36" borderId="49" xfId="0" applyFont="1" applyFill="1" applyBorder="1" applyAlignment="1">
      <alignment vertical="center" wrapText="1"/>
    </xf>
    <xf numFmtId="167" fontId="11" fillId="20" borderId="27" xfId="3" applyNumberFormat="1" applyFont="1" applyFill="1" applyBorder="1" applyAlignment="1">
      <alignment vertical="center" wrapText="1"/>
    </xf>
    <xf numFmtId="0" fontId="66" fillId="20" borderId="38" xfId="14" applyFont="1" applyFill="1" applyBorder="1" applyAlignment="1">
      <alignment vertical="center"/>
    </xf>
    <xf numFmtId="167" fontId="8" fillId="7" borderId="14" xfId="3" applyNumberFormat="1" applyFont="1" applyFill="1" applyBorder="1" applyAlignment="1">
      <alignment horizontal="center" vertical="center" wrapText="1"/>
    </xf>
    <xf numFmtId="167" fontId="8" fillId="7" borderId="14" xfId="3" applyNumberFormat="1" applyFont="1" applyFill="1" applyBorder="1" applyAlignment="1">
      <alignment horizontal="left" vertical="center" wrapText="1"/>
    </xf>
    <xf numFmtId="0" fontId="0" fillId="0" borderId="55" xfId="0" applyBorder="1"/>
    <xf numFmtId="0" fontId="56" fillId="0" borderId="55" xfId="14" applyFont="1" applyBorder="1" applyAlignment="1">
      <alignment horizontal="center" vertical="center" wrapText="1"/>
    </xf>
    <xf numFmtId="49" fontId="17" fillId="0" borderId="55" xfId="3" applyNumberFormat="1" applyFont="1" applyBorder="1" applyAlignment="1">
      <alignment horizontal="center" wrapText="1"/>
    </xf>
    <xf numFmtId="49" fontId="17" fillId="0" borderId="55" xfId="3" applyNumberFormat="1" applyFont="1" applyBorder="1" applyAlignment="1">
      <alignment horizontal="center"/>
    </xf>
    <xf numFmtId="0" fontId="17" fillId="0" borderId="55" xfId="3" applyFont="1" applyBorder="1" applyAlignment="1">
      <alignment vertical="center" wrapText="1"/>
    </xf>
    <xf numFmtId="0" fontId="19" fillId="0" borderId="55" xfId="3" applyFont="1" applyBorder="1" applyAlignment="1">
      <alignment horizontal="left" wrapText="1"/>
    </xf>
    <xf numFmtId="0" fontId="61" fillId="0" borderId="55" xfId="14" applyFont="1" applyBorder="1" applyAlignment="1">
      <alignment horizontal="center" vertical="center"/>
    </xf>
    <xf numFmtId="0" fontId="18" fillId="0" borderId="55" xfId="3" applyFont="1" applyBorder="1" applyAlignment="1">
      <alignment horizontal="center" vertical="center"/>
    </xf>
    <xf numFmtId="0" fontId="8" fillId="0" borderId="55" xfId="5" applyBorder="1"/>
    <xf numFmtId="49" fontId="17" fillId="0" borderId="55" xfId="3" applyNumberFormat="1" applyFont="1" applyBorder="1" applyAlignment="1">
      <alignment horizontal="center" vertical="center"/>
    </xf>
    <xf numFmtId="0" fontId="5" fillId="0" borderId="55" xfId="3" applyFont="1" applyBorder="1" applyAlignment="1">
      <alignment horizontal="center" vertical="center" wrapText="1"/>
    </xf>
    <xf numFmtId="49" fontId="18" fillId="0" borderId="55" xfId="3" applyNumberFormat="1" applyFont="1" applyBorder="1" applyAlignment="1">
      <alignment horizontal="center"/>
    </xf>
    <xf numFmtId="2" fontId="11" fillId="3" borderId="109" xfId="3" applyNumberFormat="1" applyFont="1" applyFill="1" applyBorder="1" applyAlignment="1">
      <alignment horizontal="center" vertical="center" wrapText="1"/>
    </xf>
    <xf numFmtId="49" fontId="4" fillId="2" borderId="0" xfId="3" applyNumberFormat="1" applyFont="1" applyFill="1" applyAlignment="1">
      <alignment horizontal="center" vertical="center"/>
    </xf>
    <xf numFmtId="0" fontId="0" fillId="41" borderId="0" xfId="0" applyFill="1" applyAlignment="1">
      <alignment vertical="center"/>
    </xf>
    <xf numFmtId="0" fontId="102" fillId="40" borderId="156" xfId="0" applyFont="1" applyFill="1" applyBorder="1" applyAlignment="1">
      <alignment horizontal="center" vertical="center"/>
    </xf>
    <xf numFmtId="2" fontId="17" fillId="18" borderId="0" xfId="3" applyNumberFormat="1" applyFont="1" applyFill="1" applyAlignment="1">
      <alignment horizontal="center" vertical="center"/>
    </xf>
    <xf numFmtId="2" fontId="17" fillId="18" borderId="32" xfId="3" applyNumberFormat="1" applyFont="1" applyFill="1" applyBorder="1" applyAlignment="1">
      <alignment horizontal="center" vertical="center"/>
    </xf>
    <xf numFmtId="2" fontId="11" fillId="3" borderId="109" xfId="3" applyNumberFormat="1" applyFont="1" applyFill="1" applyBorder="1" applyAlignment="1" applyProtection="1">
      <alignment horizontal="center" vertical="center" wrapText="1"/>
      <protection locked="0"/>
    </xf>
    <xf numFmtId="4" fontId="7" fillId="27" borderId="38" xfId="0" applyNumberFormat="1" applyFont="1" applyFill="1" applyBorder="1" applyAlignment="1" applyProtection="1">
      <alignment vertical="center"/>
      <protection locked="0"/>
    </xf>
    <xf numFmtId="4" fontId="7" fillId="0" borderId="38" xfId="0" applyNumberFormat="1" applyFont="1" applyBorder="1" applyAlignment="1">
      <alignment vertical="center"/>
    </xf>
    <xf numFmtId="0" fontId="7" fillId="27" borderId="38" xfId="0" applyFont="1" applyFill="1" applyBorder="1" applyAlignment="1" applyProtection="1">
      <alignment vertical="center" wrapText="1"/>
      <protection locked="0"/>
    </xf>
    <xf numFmtId="167" fontId="8" fillId="7" borderId="27" xfId="3" applyNumberFormat="1" applyFont="1" applyFill="1" applyBorder="1" applyAlignment="1">
      <alignment horizontal="left" vertical="center" wrapText="1"/>
    </xf>
    <xf numFmtId="0" fontId="146" fillId="23" borderId="14" xfId="14" applyFont="1" applyFill="1" applyBorder="1" applyAlignment="1">
      <alignment horizontal="center" vertical="center" wrapText="1"/>
    </xf>
    <xf numFmtId="0" fontId="138" fillId="0" borderId="0" xfId="14" applyFont="1" applyAlignment="1">
      <alignment vertical="center"/>
    </xf>
    <xf numFmtId="0" fontId="8" fillId="0" borderId="119" xfId="14" applyFont="1" applyBorder="1" applyAlignment="1">
      <alignment vertical="center"/>
    </xf>
    <xf numFmtId="0" fontId="8" fillId="0" borderId="110" xfId="14" applyFont="1" applyBorder="1" applyAlignment="1">
      <alignment horizontal="center" vertical="center"/>
    </xf>
    <xf numFmtId="0" fontId="25" fillId="0" borderId="0" xfId="14" applyFont="1" applyAlignment="1">
      <alignment vertical="center"/>
    </xf>
    <xf numFmtId="0" fontId="25" fillId="0" borderId="14" xfId="15" applyNumberFormat="1" applyFont="1" applyFill="1" applyBorder="1" applyAlignment="1" applyProtection="1">
      <alignment vertical="center"/>
      <protection locked="0"/>
    </xf>
    <xf numFmtId="0" fontId="8" fillId="0" borderId="51" xfId="14" applyFont="1" applyBorder="1" applyAlignment="1">
      <alignment horizontal="left" vertical="center" wrapText="1"/>
    </xf>
    <xf numFmtId="0" fontId="147" fillId="23" borderId="51" xfId="14" applyFont="1" applyFill="1" applyBorder="1" applyAlignment="1">
      <alignment vertical="center" wrapText="1"/>
    </xf>
    <xf numFmtId="0" fontId="147" fillId="23" borderId="49" xfId="14" applyFont="1" applyFill="1" applyBorder="1" applyAlignment="1">
      <alignment vertical="center" wrapText="1"/>
    </xf>
    <xf numFmtId="0" fontId="8" fillId="29" borderId="14" xfId="14" applyFont="1" applyFill="1" applyBorder="1" applyAlignment="1">
      <alignment horizontal="center" vertical="center" wrapText="1"/>
    </xf>
    <xf numFmtId="0" fontId="8" fillId="29" borderId="49" xfId="14" applyFont="1" applyFill="1" applyBorder="1" applyAlignment="1">
      <alignment horizontal="left" vertical="center" wrapText="1"/>
    </xf>
    <xf numFmtId="0" fontId="8" fillId="0" borderId="111" xfId="14" applyFont="1" applyBorder="1" applyAlignment="1">
      <alignment vertical="center"/>
    </xf>
    <xf numFmtId="0" fontId="8" fillId="0" borderId="50" xfId="14" applyFont="1" applyBorder="1" applyAlignment="1">
      <alignment horizontal="left" vertical="center" wrapText="1"/>
    </xf>
    <xf numFmtId="0" fontId="8" fillId="0" borderId="113" xfId="14" applyFont="1" applyBorder="1" applyAlignment="1">
      <alignment horizontal="center" vertical="center"/>
    </xf>
    <xf numFmtId="0" fontId="8" fillId="29" borderId="53" xfId="14" applyFont="1" applyFill="1" applyBorder="1" applyAlignment="1">
      <alignment horizontal="left" vertical="center" wrapText="1"/>
    </xf>
    <xf numFmtId="0" fontId="8" fillId="29" borderId="27" xfId="14" applyFont="1" applyFill="1" applyBorder="1" applyAlignment="1">
      <alignment horizontal="center" vertical="center" wrapText="1"/>
    </xf>
    <xf numFmtId="0" fontId="25" fillId="0" borderId="27" xfId="15" applyNumberFormat="1" applyFont="1" applyFill="1" applyBorder="1" applyAlignment="1" applyProtection="1">
      <alignment vertical="center"/>
      <protection locked="0"/>
    </xf>
    <xf numFmtId="0" fontId="33" fillId="0" borderId="112" xfId="14" applyFont="1" applyBorder="1" applyAlignment="1">
      <alignment vertical="center"/>
    </xf>
    <xf numFmtId="0" fontId="8" fillId="0" borderId="89" xfId="14" applyFont="1" applyBorder="1" applyAlignment="1">
      <alignment horizontal="center" vertical="center" wrapText="1"/>
    </xf>
    <xf numFmtId="0" fontId="33" fillId="0" borderId="117" xfId="14" applyFont="1" applyBorder="1" applyAlignment="1">
      <alignment vertical="center"/>
    </xf>
    <xf numFmtId="0" fontId="7" fillId="0" borderId="89" xfId="0" applyFont="1" applyBorder="1" applyAlignment="1">
      <alignment vertical="center" wrapText="1"/>
    </xf>
    <xf numFmtId="0" fontId="8" fillId="0" borderId="26" xfId="14" applyFont="1" applyBorder="1" applyAlignment="1">
      <alignment horizontal="left" vertical="center" wrapText="1"/>
    </xf>
    <xf numFmtId="0" fontId="33" fillId="0" borderId="119" xfId="14" applyFont="1" applyBorder="1" applyAlignment="1">
      <alignment vertical="center"/>
    </xf>
    <xf numFmtId="0" fontId="8" fillId="0" borderId="51" xfId="14" applyFont="1" applyBorder="1" applyAlignment="1">
      <alignment horizontal="center" vertical="center" wrapText="1"/>
    </xf>
    <xf numFmtId="0" fontId="33" fillId="0" borderId="110" xfId="14" applyFont="1" applyBorder="1" applyAlignment="1">
      <alignment vertical="center"/>
    </xf>
    <xf numFmtId="0" fontId="8" fillId="0" borderId="28" xfId="14" applyFont="1" applyBorder="1" applyAlignment="1">
      <alignment horizontal="center" vertical="center" wrapText="1"/>
    </xf>
    <xf numFmtId="0" fontId="25" fillId="0" borderId="0" xfId="14" applyFont="1" applyAlignment="1">
      <alignment horizontal="center" vertical="center"/>
    </xf>
    <xf numFmtId="2" fontId="11" fillId="3" borderId="2" xfId="3" applyNumberFormat="1" applyFont="1" applyFill="1" applyBorder="1" applyAlignment="1" applyProtection="1">
      <alignment horizontal="center" vertical="center" wrapText="1"/>
      <protection locked="0"/>
    </xf>
    <xf numFmtId="49" fontId="6" fillId="4" borderId="150" xfId="11" applyNumberFormat="1" applyFont="1" applyFill="1" applyBorder="1" applyAlignment="1">
      <alignment horizontal="center" vertical="center" wrapText="1"/>
    </xf>
    <xf numFmtId="2" fontId="11" fillId="3" borderId="2" xfId="3" applyNumberFormat="1" applyFont="1" applyFill="1" applyBorder="1" applyAlignment="1">
      <alignment horizontal="center" vertical="center" wrapText="1"/>
    </xf>
    <xf numFmtId="167" fontId="136" fillId="7" borderId="14" xfId="3" applyNumberFormat="1" applyFont="1" applyFill="1" applyBorder="1" applyAlignment="1">
      <alignment horizontal="center" vertical="center" wrapText="1"/>
    </xf>
    <xf numFmtId="0" fontId="2" fillId="0" borderId="14" xfId="10" applyFont="1" applyBorder="1" applyAlignment="1">
      <alignment horizontal="left" vertical="center"/>
    </xf>
    <xf numFmtId="2" fontId="11" fillId="3" borderId="153" xfId="3" applyNumberFormat="1" applyFont="1" applyFill="1" applyBorder="1" applyAlignment="1">
      <alignment horizontal="center" vertical="center" wrapText="1"/>
    </xf>
    <xf numFmtId="49" fontId="11" fillId="5" borderId="14" xfId="5" applyNumberFormat="1" applyFont="1" applyFill="1" applyBorder="1" applyAlignment="1">
      <alignment horizontal="center" vertical="center" wrapText="1"/>
    </xf>
    <xf numFmtId="0" fontId="7" fillId="0" borderId="0" xfId="5" applyFont="1" applyAlignment="1">
      <alignment vertical="center"/>
    </xf>
    <xf numFmtId="2" fontId="19" fillId="0" borderId="0" xfId="3" applyNumberFormat="1" applyFont="1" applyAlignment="1">
      <alignment horizontal="left" wrapText="1"/>
    </xf>
    <xf numFmtId="2" fontId="8" fillId="0" borderId="14" xfId="3" applyNumberFormat="1" applyFont="1" applyBorder="1" applyAlignment="1">
      <alignment horizontal="center" vertical="center"/>
    </xf>
    <xf numFmtId="2" fontId="31" fillId="0" borderId="0" xfId="11" applyNumberFormat="1" applyAlignment="1">
      <alignment horizontal="center" vertical="center"/>
    </xf>
    <xf numFmtId="4" fontId="18" fillId="0" borderId="0" xfId="3" applyNumberFormat="1" applyFont="1" applyAlignment="1">
      <alignment horizontal="center"/>
    </xf>
    <xf numFmtId="4" fontId="4" fillId="2" borderId="0" xfId="3" applyNumberFormat="1" applyFont="1" applyFill="1" applyAlignment="1">
      <alignment horizontal="center" vertical="center" wrapText="1"/>
    </xf>
    <xf numFmtId="4" fontId="18" fillId="0" borderId="55" xfId="3" applyNumberFormat="1" applyFont="1" applyBorder="1" applyAlignment="1">
      <alignment horizontal="center"/>
    </xf>
    <xf numFmtId="4" fontId="37" fillId="36" borderId="51" xfId="0" applyNumberFormat="1" applyFont="1" applyFill="1" applyBorder="1" applyAlignment="1">
      <alignment horizontal="center" vertical="center" wrapText="1"/>
    </xf>
    <xf numFmtId="4" fontId="8" fillId="0" borderId="39" xfId="3" applyNumberFormat="1" applyFont="1" applyBorder="1" applyAlignment="1">
      <alignment horizontal="center" vertical="center"/>
    </xf>
    <xf numFmtId="4" fontId="37" fillId="36" borderId="51" xfId="0" applyNumberFormat="1" applyFont="1" applyFill="1" applyBorder="1" applyAlignment="1">
      <alignment horizontal="center" wrapText="1"/>
    </xf>
    <xf numFmtId="4" fontId="8" fillId="0" borderId="38" xfId="3" applyNumberFormat="1" applyFont="1" applyBorder="1" applyAlignment="1">
      <alignment horizontal="center" vertical="center"/>
    </xf>
    <xf numFmtId="4" fontId="60" fillId="0" borderId="0" xfId="14" applyNumberFormat="1" applyFont="1" applyAlignment="1">
      <alignment horizontal="center" vertical="center"/>
    </xf>
    <xf numFmtId="2" fontId="8" fillId="0" borderId="0" xfId="5" applyNumberFormat="1"/>
    <xf numFmtId="2" fontId="8" fillId="0" borderId="39" xfId="3" applyNumberFormat="1" applyFont="1" applyBorder="1" applyAlignment="1">
      <alignment horizontal="center" vertical="center"/>
    </xf>
    <xf numFmtId="3" fontId="8" fillId="0" borderId="0" xfId="5" applyNumberFormat="1"/>
    <xf numFmtId="3" fontId="16" fillId="2" borderId="0" xfId="3" applyNumberFormat="1" applyFont="1" applyFill="1" applyAlignment="1">
      <alignment horizontal="center" vertical="center"/>
    </xf>
    <xf numFmtId="1" fontId="8" fillId="0" borderId="0" xfId="5" applyNumberFormat="1"/>
    <xf numFmtId="1" fontId="8" fillId="0" borderId="39" xfId="3" applyNumberFormat="1" applyFont="1" applyBorder="1" applyAlignment="1">
      <alignment horizontal="center" vertical="center"/>
    </xf>
    <xf numFmtId="2" fontId="18" fillId="0" borderId="0" xfId="3" applyNumberFormat="1" applyFont="1" applyAlignment="1">
      <alignment horizontal="center" vertical="center"/>
    </xf>
    <xf numFmtId="2" fontId="8" fillId="0" borderId="36" xfId="3" applyNumberFormat="1" applyFont="1" applyBorder="1" applyAlignment="1">
      <alignment horizontal="center" vertical="center"/>
    </xf>
    <xf numFmtId="2" fontId="8" fillId="0" borderId="146" xfId="3" applyNumberFormat="1" applyFont="1" applyBorder="1" applyAlignment="1">
      <alignment horizontal="center" vertical="center"/>
    </xf>
    <xf numFmtId="2" fontId="19" fillId="0" borderId="0" xfId="3" applyNumberFormat="1" applyFont="1" applyAlignment="1">
      <alignment horizontal="left" vertical="center" wrapText="1"/>
    </xf>
    <xf numFmtId="2" fontId="16" fillId="2" borderId="0" xfId="3" applyNumberFormat="1" applyFont="1" applyFill="1" applyAlignment="1">
      <alignment horizontal="center" vertical="center"/>
    </xf>
    <xf numFmtId="2" fontId="37" fillId="36" borderId="51" xfId="0" applyNumberFormat="1" applyFont="1" applyFill="1" applyBorder="1" applyAlignment="1">
      <alignment wrapText="1"/>
    </xf>
    <xf numFmtId="2" fontId="8" fillId="0" borderId="0" xfId="3" applyNumberFormat="1" applyFont="1" applyAlignment="1">
      <alignment horizontal="center" vertical="center"/>
    </xf>
    <xf numFmtId="2" fontId="8" fillId="0" borderId="0" xfId="11" applyNumberFormat="1" applyFont="1"/>
    <xf numFmtId="2" fontId="8" fillId="0" borderId="0" xfId="5" applyNumberFormat="1" applyAlignment="1">
      <alignment vertical="center"/>
    </xf>
    <xf numFmtId="0" fontId="8" fillId="0" borderId="14" xfId="0" applyFont="1" applyBorder="1" applyAlignment="1">
      <alignment vertical="center" wrapText="1"/>
    </xf>
    <xf numFmtId="0" fontId="8" fillId="0" borderId="122" xfId="14" applyFont="1" applyBorder="1" applyAlignment="1">
      <alignment vertical="center"/>
    </xf>
    <xf numFmtId="0" fontId="35" fillId="47" borderId="39" xfId="5" applyFont="1" applyFill="1" applyBorder="1" applyAlignment="1">
      <alignment vertical="center" wrapText="1"/>
    </xf>
    <xf numFmtId="49" fontId="8" fillId="0" borderId="147" xfId="3" applyNumberFormat="1" applyFont="1" applyBorder="1" applyAlignment="1" applyProtection="1">
      <alignment horizontal="center" vertical="center"/>
      <protection hidden="1"/>
    </xf>
    <xf numFmtId="167" fontId="8" fillId="7" borderId="39" xfId="3" applyNumberFormat="1" applyFont="1" applyFill="1" applyBorder="1" applyAlignment="1">
      <alignment horizontal="center" vertical="center" wrapText="1"/>
    </xf>
    <xf numFmtId="167" fontId="8" fillId="7" borderId="38" xfId="3" applyNumberFormat="1" applyFont="1" applyFill="1" applyBorder="1" applyAlignment="1">
      <alignment horizontal="center" vertical="center" wrapText="1"/>
    </xf>
    <xf numFmtId="0" fontId="148" fillId="2" borderId="0" xfId="3" applyFont="1" applyFill="1"/>
    <xf numFmtId="0" fontId="8" fillId="36" borderId="51" xfId="0" applyFont="1" applyFill="1" applyBorder="1" applyAlignment="1">
      <alignment vertical="center" wrapText="1"/>
    </xf>
    <xf numFmtId="0" fontId="8" fillId="36" borderId="51" xfId="0" applyFont="1" applyFill="1" applyBorder="1" applyAlignment="1">
      <alignment wrapText="1"/>
    </xf>
    <xf numFmtId="0" fontId="8" fillId="36" borderId="51" xfId="0" applyFont="1" applyFill="1" applyBorder="1" applyAlignment="1">
      <alignment horizontal="center" vertical="center" wrapText="1"/>
    </xf>
    <xf numFmtId="0" fontId="8" fillId="0" borderId="36" xfId="6" applyFont="1" applyBorder="1" applyAlignment="1">
      <alignment horizontal="left" vertical="center"/>
    </xf>
    <xf numFmtId="49" fontId="77" fillId="7" borderId="18" xfId="4" applyNumberFormat="1" applyFont="1" applyFill="1" applyBorder="1" applyAlignment="1">
      <alignment vertical="top" wrapText="1"/>
    </xf>
    <xf numFmtId="49" fontId="11" fillId="7" borderId="110" xfId="4" applyNumberFormat="1" applyFont="1" applyFill="1" applyBorder="1" applyAlignment="1">
      <alignment vertical="top" wrapText="1"/>
    </xf>
    <xf numFmtId="0" fontId="0" fillId="0" borderId="110" xfId="0" applyBorder="1"/>
    <xf numFmtId="0" fontId="8" fillId="0" borderId="157" xfId="14" applyFont="1" applyBorder="1" applyAlignment="1">
      <alignment horizontal="left" vertical="center" wrapText="1"/>
    </xf>
    <xf numFmtId="49" fontId="8" fillId="7" borderId="122" xfId="4" applyNumberFormat="1" applyFill="1" applyBorder="1" applyAlignment="1">
      <alignment horizontal="center" vertical="center" wrapText="1"/>
    </xf>
    <xf numFmtId="49" fontId="8" fillId="0" borderId="7" xfId="21" applyNumberFormat="1" applyBorder="1" applyAlignment="1">
      <alignment horizontal="center" vertical="center" wrapText="1"/>
    </xf>
    <xf numFmtId="49" fontId="11" fillId="6" borderId="7" xfId="4" applyNumberFormat="1" applyFont="1" applyFill="1" applyBorder="1" applyAlignment="1">
      <alignment horizontal="center" vertical="center" wrapText="1"/>
    </xf>
    <xf numFmtId="49" fontId="11" fillId="6" borderId="73" xfId="4" applyNumberFormat="1" applyFont="1" applyFill="1" applyBorder="1" applyAlignment="1">
      <alignment horizontal="center" vertical="center" wrapText="1"/>
    </xf>
    <xf numFmtId="49" fontId="11" fillId="6" borderId="46" xfId="4" applyNumberFormat="1" applyFont="1" applyFill="1" applyBorder="1" applyAlignment="1">
      <alignment horizontal="center" vertical="center" wrapText="1"/>
    </xf>
    <xf numFmtId="0" fontId="10" fillId="32" borderId="46" xfId="0" applyFont="1" applyFill="1" applyBorder="1" applyAlignment="1">
      <alignment horizontal="left" vertical="center" wrapText="1"/>
    </xf>
    <xf numFmtId="0" fontId="10" fillId="32" borderId="57" xfId="0" applyFont="1" applyFill="1" applyBorder="1" applyAlignment="1">
      <alignment horizontal="left" vertical="center" wrapText="1"/>
    </xf>
    <xf numFmtId="0" fontId="21" fillId="10" borderId="74" xfId="7" applyFont="1" applyFill="1" applyBorder="1" applyAlignment="1" applyProtection="1">
      <alignment horizontal="left" vertical="center" wrapText="1"/>
      <protection hidden="1"/>
    </xf>
    <xf numFmtId="49" fontId="8" fillId="6" borderId="60" xfId="4" applyNumberFormat="1" applyFill="1" applyBorder="1" applyAlignment="1">
      <alignment horizontal="center" vertical="center" wrapText="1"/>
    </xf>
    <xf numFmtId="49" fontId="11" fillId="6" borderId="140" xfId="4" applyNumberFormat="1" applyFont="1" applyFill="1" applyBorder="1" applyAlignment="1">
      <alignment horizontal="center" vertical="center" wrapText="1"/>
    </xf>
    <xf numFmtId="49" fontId="11" fillId="6" borderId="42" xfId="4" applyNumberFormat="1" applyFont="1" applyFill="1" applyBorder="1" applyAlignment="1">
      <alignment horizontal="center" vertical="center" wrapText="1"/>
    </xf>
    <xf numFmtId="49" fontId="8" fillId="6" borderId="160" xfId="4" applyNumberFormat="1" applyFill="1" applyBorder="1" applyAlignment="1">
      <alignment horizontal="center" vertical="center" wrapText="1"/>
    </xf>
    <xf numFmtId="0" fontId="21" fillId="10" borderId="144" xfId="7" applyFont="1" applyFill="1" applyBorder="1" applyAlignment="1" applyProtection="1">
      <alignment horizontal="center" vertical="center" wrapText="1"/>
      <protection hidden="1"/>
    </xf>
    <xf numFmtId="0" fontId="21" fillId="10" borderId="80" xfId="7" applyFont="1" applyFill="1" applyBorder="1" applyAlignment="1" applyProtection="1">
      <alignment horizontal="center" vertical="center" wrapText="1"/>
      <protection hidden="1"/>
    </xf>
    <xf numFmtId="49" fontId="8" fillId="0" borderId="6" xfId="21" applyNumberFormat="1" applyBorder="1" applyAlignment="1">
      <alignment horizontal="center" vertical="center" wrapText="1"/>
    </xf>
    <xf numFmtId="49" fontId="8" fillId="0" borderId="158" xfId="21" applyNumberFormat="1" applyBorder="1" applyAlignment="1">
      <alignment horizontal="center" vertical="center" wrapText="1"/>
    </xf>
    <xf numFmtId="0" fontId="8" fillId="0" borderId="158" xfId="6" applyFont="1" applyBorder="1" applyAlignment="1">
      <alignment horizontal="center" vertical="center"/>
    </xf>
    <xf numFmtId="49" fontId="8" fillId="0" borderId="158" xfId="4" applyNumberFormat="1" applyBorder="1" applyAlignment="1">
      <alignment horizontal="center" vertical="center" wrapText="1"/>
    </xf>
    <xf numFmtId="0" fontId="82" fillId="32" borderId="158" xfId="0" applyFont="1" applyFill="1" applyBorder="1" applyAlignment="1">
      <alignment horizontal="left" vertical="center" wrapText="1"/>
    </xf>
    <xf numFmtId="0" fontId="8" fillId="0" borderId="161" xfId="6" applyFont="1" applyBorder="1" applyAlignment="1">
      <alignment horizontal="center" vertical="center"/>
    </xf>
    <xf numFmtId="49" fontId="8" fillId="0" borderId="161" xfId="4" applyNumberFormat="1" applyBorder="1" applyAlignment="1">
      <alignment horizontal="center" vertical="center" wrapText="1"/>
    </xf>
    <xf numFmtId="0" fontId="82" fillId="32" borderId="161" xfId="0" applyFont="1" applyFill="1" applyBorder="1" applyAlignment="1">
      <alignment horizontal="left" vertical="center" wrapText="1"/>
    </xf>
    <xf numFmtId="0" fontId="8" fillId="0" borderId="158" xfId="6" applyFont="1" applyBorder="1" applyAlignment="1">
      <alignment horizontal="left" vertical="center" wrapText="1"/>
    </xf>
    <xf numFmtId="49" fontId="8" fillId="0" borderId="158" xfId="0" applyNumberFormat="1" applyFont="1" applyBorder="1" applyAlignment="1">
      <alignment horizontal="center" vertical="center" wrapText="1"/>
    </xf>
    <xf numFmtId="0" fontId="30" fillId="0" borderId="158" xfId="0" applyFont="1" applyBorder="1" applyAlignment="1">
      <alignment horizontal="left" vertical="center" wrapText="1"/>
    </xf>
    <xf numFmtId="49" fontId="11" fillId="6" borderId="158" xfId="4" applyNumberFormat="1" applyFont="1" applyFill="1" applyBorder="1" applyAlignment="1">
      <alignment horizontal="center" vertical="center" wrapText="1"/>
    </xf>
    <xf numFmtId="0" fontId="10" fillId="32" borderId="158" xfId="0" applyFont="1" applyFill="1" applyBorder="1" applyAlignment="1">
      <alignment horizontal="left" vertical="center" wrapText="1"/>
    </xf>
    <xf numFmtId="166" fontId="8" fillId="0" borderId="5" xfId="2" applyNumberFormat="1" applyFont="1" applyBorder="1" applyAlignment="1">
      <alignment vertical="center"/>
    </xf>
    <xf numFmtId="166" fontId="8" fillId="0" borderId="13" xfId="2" applyNumberFormat="1" applyFont="1" applyBorder="1" applyAlignment="1">
      <alignment vertical="center"/>
    </xf>
    <xf numFmtId="167" fontId="11" fillId="0" borderId="10" xfId="1" applyNumberFormat="1" applyFont="1" applyBorder="1" applyAlignment="1" applyProtection="1">
      <alignment vertical="center"/>
    </xf>
    <xf numFmtId="166" fontId="130" fillId="0" borderId="13" xfId="2" applyNumberFormat="1" applyFont="1" applyBorder="1" applyAlignment="1">
      <alignment vertical="center"/>
    </xf>
    <xf numFmtId="166" fontId="6" fillId="0" borderId="13" xfId="2" applyNumberFormat="1" applyFont="1" applyBorder="1" applyAlignment="1">
      <alignment vertical="center"/>
    </xf>
    <xf numFmtId="166" fontId="6" fillId="0" borderId="5" xfId="2" applyNumberFormat="1" applyFont="1" applyBorder="1" applyAlignment="1">
      <alignment vertical="center"/>
    </xf>
    <xf numFmtId="0" fontId="107" fillId="0" borderId="14" xfId="0" applyFont="1" applyBorder="1" applyAlignment="1">
      <alignment wrapText="1"/>
    </xf>
    <xf numFmtId="0" fontId="75" fillId="9" borderId="49" xfId="11" applyFont="1" applyFill="1" applyBorder="1"/>
    <xf numFmtId="0" fontId="75" fillId="25" borderId="49" xfId="11" applyFont="1" applyFill="1" applyBorder="1"/>
    <xf numFmtId="0" fontId="8" fillId="0" borderId="20" xfId="0" applyFont="1" applyBorder="1" applyAlignment="1">
      <alignment horizontal="center" vertical="center" wrapText="1"/>
    </xf>
    <xf numFmtId="0" fontId="8" fillId="0" borderId="60" xfId="0" applyFont="1" applyBorder="1" applyAlignment="1">
      <alignment horizontal="center" vertical="center" wrapText="1"/>
    </xf>
    <xf numFmtId="0" fontId="8" fillId="0" borderId="74" xfId="0" applyFont="1" applyBorder="1" applyAlignment="1">
      <alignment wrapText="1"/>
    </xf>
    <xf numFmtId="0" fontId="8" fillId="0" borderId="80" xfId="0" applyFont="1" applyBorder="1" applyAlignment="1">
      <alignment wrapText="1"/>
    </xf>
    <xf numFmtId="0" fontId="8" fillId="7" borderId="158" xfId="0" applyFont="1" applyFill="1" applyBorder="1" applyAlignment="1">
      <alignment horizontal="left" vertical="center" wrapText="1"/>
    </xf>
    <xf numFmtId="49" fontId="11" fillId="5" borderId="28" xfId="5" applyNumberFormat="1" applyFont="1" applyFill="1" applyBorder="1" applyAlignment="1">
      <alignment horizontal="center" vertical="center" wrapText="1"/>
    </xf>
    <xf numFmtId="49" fontId="11" fillId="5" borderId="51" xfId="5" applyNumberFormat="1" applyFont="1" applyFill="1" applyBorder="1" applyAlignment="1">
      <alignment horizontal="center" vertical="center" wrapText="1"/>
    </xf>
    <xf numFmtId="49" fontId="11" fillId="5" borderId="49" xfId="5" applyNumberFormat="1" applyFont="1" applyFill="1" applyBorder="1" applyAlignment="1">
      <alignment horizontal="center" vertical="center" wrapText="1"/>
    </xf>
    <xf numFmtId="0" fontId="11" fillId="35" borderId="14" xfId="0" applyFont="1" applyFill="1" applyBorder="1" applyAlignment="1">
      <alignment vertical="center" wrapText="1"/>
    </xf>
    <xf numFmtId="0" fontId="33" fillId="35" borderId="14" xfId="0" applyFont="1" applyFill="1" applyBorder="1" applyAlignment="1">
      <alignment vertical="center" wrapText="1"/>
    </xf>
    <xf numFmtId="0" fontId="11" fillId="36" borderId="49" xfId="0" applyFont="1" applyFill="1" applyBorder="1" applyAlignment="1">
      <alignment vertical="center" wrapText="1"/>
    </xf>
    <xf numFmtId="0" fontId="25" fillId="0" borderId="110" xfId="14" applyFont="1" applyBorder="1" applyAlignment="1">
      <alignment horizontal="center" vertical="center"/>
    </xf>
    <xf numFmtId="0" fontId="25" fillId="0" borderId="14" xfId="14" applyFont="1" applyBorder="1" applyAlignment="1">
      <alignment horizontal="center" vertical="center" wrapText="1"/>
    </xf>
    <xf numFmtId="166" fontId="35" fillId="0" borderId="13" xfId="2" applyNumberFormat="1" applyFont="1" applyBorder="1" applyAlignment="1">
      <alignment vertical="center"/>
    </xf>
    <xf numFmtId="0" fontId="137" fillId="18" borderId="11" xfId="2" applyFont="1" applyFill="1" applyBorder="1" applyAlignment="1">
      <alignment horizontal="left" vertical="center" wrapText="1"/>
    </xf>
    <xf numFmtId="0" fontId="49" fillId="18" borderId="12" xfId="2" applyFont="1" applyFill="1" applyBorder="1" applyAlignment="1">
      <alignment vertical="center"/>
    </xf>
    <xf numFmtId="166" fontId="35" fillId="18" borderId="13" xfId="2" applyNumberFormat="1" applyFont="1" applyFill="1" applyBorder="1" applyAlignment="1">
      <alignment vertical="center"/>
    </xf>
    <xf numFmtId="0" fontId="86" fillId="0" borderId="0" xfId="2" applyFont="1"/>
    <xf numFmtId="49" fontId="8" fillId="0" borderId="146" xfId="3" applyNumberFormat="1" applyFont="1" applyBorder="1" applyAlignment="1" applyProtection="1">
      <alignment horizontal="left" vertical="center" wrapText="1"/>
      <protection hidden="1"/>
    </xf>
    <xf numFmtId="0" fontId="35" fillId="0" borderId="146" xfId="5" applyFont="1" applyBorder="1" applyAlignment="1">
      <alignment vertical="center" wrapText="1"/>
    </xf>
    <xf numFmtId="2" fontId="41" fillId="3" borderId="109" xfId="3" applyNumberFormat="1" applyFont="1" applyFill="1" applyBorder="1" applyAlignment="1">
      <alignment horizontal="center" vertical="top" wrapText="1"/>
    </xf>
    <xf numFmtId="0" fontId="35" fillId="0" borderId="36" xfId="6" applyFont="1" applyBorder="1" applyAlignment="1">
      <alignment horizontal="left" vertical="center" wrapText="1"/>
    </xf>
    <xf numFmtId="0" fontId="8" fillId="0" borderId="36" xfId="3" applyFont="1" applyBorder="1" applyAlignment="1" applyProtection="1">
      <alignment horizontal="center" vertical="center" wrapText="1"/>
      <protection hidden="1"/>
    </xf>
    <xf numFmtId="167" fontId="8" fillId="7" borderId="36" xfId="3" applyNumberFormat="1" applyFont="1" applyFill="1" applyBorder="1" applyAlignment="1">
      <alignment horizontal="center" vertical="center" wrapText="1"/>
    </xf>
    <xf numFmtId="49" fontId="8" fillId="0" borderId="162" xfId="3" applyNumberFormat="1" applyFont="1" applyBorder="1" applyAlignment="1" applyProtection="1">
      <alignment horizontal="center" vertical="center"/>
      <protection hidden="1"/>
    </xf>
    <xf numFmtId="0" fontId="35" fillId="0" borderId="162" xfId="6" applyFont="1" applyBorder="1" applyAlignment="1">
      <alignment horizontal="left" vertical="center" wrapText="1"/>
    </xf>
    <xf numFmtId="0" fontId="8" fillId="0" borderId="162" xfId="6" applyFont="1" applyBorder="1" applyAlignment="1">
      <alignment horizontal="center" vertical="center"/>
    </xf>
    <xf numFmtId="0" fontId="8" fillId="0" borderId="162" xfId="6" applyFont="1" applyBorder="1" applyAlignment="1">
      <alignment horizontal="left" vertical="center" wrapText="1"/>
    </xf>
    <xf numFmtId="0" fontId="8" fillId="0" borderId="162" xfId="3" applyFont="1" applyBorder="1" applyAlignment="1" applyProtection="1">
      <alignment horizontal="center" vertical="center" wrapText="1"/>
      <protection hidden="1"/>
    </xf>
    <xf numFmtId="2" fontId="8" fillId="0" borderId="162" xfId="3" applyNumberFormat="1" applyFont="1" applyBorder="1" applyAlignment="1">
      <alignment horizontal="center" vertical="center"/>
    </xf>
    <xf numFmtId="167" fontId="8" fillId="15" borderId="162" xfId="12" applyNumberFormat="1" applyFont="1" applyFill="1" applyBorder="1" applyAlignment="1" applyProtection="1">
      <alignment horizontal="center" vertical="center"/>
    </xf>
    <xf numFmtId="0" fontId="35" fillId="0" borderId="162" xfId="5" applyFont="1" applyBorder="1" applyAlignment="1">
      <alignment vertical="center"/>
    </xf>
    <xf numFmtId="0" fontId="35" fillId="0" borderId="146" xfId="6" applyFont="1" applyBorder="1" applyAlignment="1">
      <alignment horizontal="left" vertical="center" wrapText="1"/>
    </xf>
    <xf numFmtId="0" fontId="8" fillId="0" borderId="146" xfId="3" applyFont="1" applyBorder="1" applyAlignment="1" applyProtection="1">
      <alignment horizontal="center" vertical="center" wrapText="1"/>
      <protection hidden="1"/>
    </xf>
    <xf numFmtId="167" fontId="8" fillId="7" borderId="146" xfId="3" applyNumberFormat="1" applyFont="1" applyFill="1" applyBorder="1" applyAlignment="1">
      <alignment horizontal="center" vertical="center" wrapText="1"/>
    </xf>
    <xf numFmtId="0" fontId="11" fillId="0" borderId="0" xfId="5" applyFont="1" applyAlignment="1">
      <alignment vertical="center"/>
    </xf>
    <xf numFmtId="49" fontId="6" fillId="4" borderId="27" xfId="5" applyNumberFormat="1" applyFont="1" applyFill="1" applyBorder="1" applyAlignment="1">
      <alignment horizontal="center" vertical="center" wrapText="1"/>
    </xf>
    <xf numFmtId="49" fontId="11" fillId="5" borderId="28" xfId="5" applyNumberFormat="1" applyFont="1" applyFill="1" applyBorder="1" applyAlignment="1">
      <alignment horizontal="left" vertical="center" wrapText="1"/>
    </xf>
    <xf numFmtId="0" fontId="8" fillId="0" borderId="39" xfId="3" applyFont="1" applyBorder="1" applyAlignment="1" applyProtection="1">
      <alignment horizontal="center" vertical="center" wrapText="1"/>
      <protection hidden="1"/>
    </xf>
    <xf numFmtId="0" fontId="11" fillId="9" borderId="14" xfId="5" applyFont="1" applyFill="1" applyBorder="1" applyAlignment="1">
      <alignment vertical="center"/>
    </xf>
    <xf numFmtId="0" fontId="6" fillId="9" borderId="28" xfId="5" applyFont="1" applyFill="1" applyBorder="1" applyAlignment="1">
      <alignment horizontal="center" vertical="center"/>
    </xf>
    <xf numFmtId="49" fontId="5" fillId="9" borderId="28" xfId="5" quotePrefix="1" applyNumberFormat="1" applyFont="1" applyFill="1" applyBorder="1" applyAlignment="1">
      <alignment horizontal="left" vertical="center"/>
    </xf>
    <xf numFmtId="0" fontId="5" fillId="9" borderId="51" xfId="5" applyFont="1" applyFill="1" applyBorder="1" applyAlignment="1">
      <alignment vertical="center" wrapText="1"/>
    </xf>
    <xf numFmtId="0" fontId="5" fillId="9" borderId="49" xfId="5" applyFont="1" applyFill="1" applyBorder="1" applyAlignment="1">
      <alignment vertical="center" wrapText="1"/>
    </xf>
    <xf numFmtId="0" fontId="11" fillId="0" borderId="14" xfId="5" applyFont="1" applyBorder="1" applyAlignment="1">
      <alignment vertical="center"/>
    </xf>
    <xf numFmtId="0" fontId="2" fillId="0" borderId="52" xfId="10" applyFont="1" applyBorder="1" applyAlignment="1">
      <alignment horizontal="left" vertical="center" wrapText="1"/>
    </xf>
    <xf numFmtId="0" fontId="8" fillId="0" borderId="52" xfId="5" applyBorder="1" applyAlignment="1">
      <alignment horizontal="center" vertical="center" wrapText="1"/>
    </xf>
    <xf numFmtId="0" fontId="2" fillId="0" borderId="26" xfId="10" applyFont="1" applyBorder="1" applyAlignment="1">
      <alignment horizontal="center" vertical="center"/>
    </xf>
    <xf numFmtId="0" fontId="5" fillId="0" borderId="49" xfId="5" applyFont="1" applyBorder="1" applyAlignment="1">
      <alignment vertical="center" wrapText="1"/>
    </xf>
    <xf numFmtId="0" fontId="8" fillId="11" borderId="36" xfId="6" applyFont="1" applyFill="1" applyBorder="1" applyAlignment="1">
      <alignment horizontal="left" vertical="center" wrapText="1"/>
    </xf>
    <xf numFmtId="0" fontId="33" fillId="4" borderId="14" xfId="14" applyFont="1" applyFill="1" applyBorder="1" applyAlignment="1">
      <alignment horizontal="center" vertical="center"/>
    </xf>
    <xf numFmtId="0" fontId="8" fillId="14" borderId="39" xfId="6" applyFont="1" applyFill="1" applyBorder="1" applyAlignment="1">
      <alignment horizontal="center" vertical="center"/>
    </xf>
    <xf numFmtId="49" fontId="11" fillId="6" borderId="161" xfId="4" applyNumberFormat="1" applyFont="1" applyFill="1" applyBorder="1" applyAlignment="1">
      <alignment horizontal="center" vertical="center" wrapText="1"/>
    </xf>
    <xf numFmtId="0" fontId="10" fillId="32" borderId="161" xfId="0" applyFont="1" applyFill="1" applyBorder="1" applyAlignment="1">
      <alignment horizontal="left" vertical="center" wrapText="1"/>
    </xf>
    <xf numFmtId="3" fontId="11" fillId="7" borderId="20" xfId="4" applyNumberFormat="1" applyFont="1" applyFill="1" applyBorder="1" applyAlignment="1">
      <alignment horizontal="center" vertical="center" wrapText="1"/>
    </xf>
    <xf numFmtId="3" fontId="11" fillId="7" borderId="18" xfId="4" applyNumberFormat="1" applyFont="1" applyFill="1" applyBorder="1" applyAlignment="1">
      <alignment horizontal="center" vertical="center" wrapText="1"/>
    </xf>
    <xf numFmtId="3" fontId="8" fillId="7" borderId="48" xfId="4" applyNumberFormat="1" applyFill="1" applyBorder="1" applyAlignment="1">
      <alignment horizontal="center" vertical="center" wrapText="1"/>
    </xf>
    <xf numFmtId="3" fontId="8" fillId="7" borderId="72" xfId="4" applyNumberFormat="1" applyFill="1" applyBorder="1" applyAlignment="1">
      <alignment horizontal="center" vertical="center" wrapText="1"/>
    </xf>
    <xf numFmtId="0" fontId="149" fillId="7" borderId="14" xfId="0" applyFont="1" applyFill="1" applyBorder="1" applyAlignment="1">
      <alignment horizontal="left" vertical="center" indent="1"/>
    </xf>
    <xf numFmtId="0" fontId="85" fillId="7" borderId="14" xfId="0" applyFont="1" applyFill="1" applyBorder="1" applyAlignment="1">
      <alignment horizontal="center" vertical="center"/>
    </xf>
    <xf numFmtId="0" fontId="149" fillId="7" borderId="14" xfId="0" applyFont="1" applyFill="1" applyBorder="1" applyAlignment="1">
      <alignment horizontal="left" vertical="center" wrapText="1" indent="1"/>
    </xf>
    <xf numFmtId="0" fontId="85" fillId="0" borderId="14" xfId="0" applyFont="1" applyBorder="1" applyAlignment="1" applyProtection="1">
      <alignment horizontal="center" vertical="center"/>
      <protection locked="0"/>
    </xf>
    <xf numFmtId="0" fontId="85" fillId="7" borderId="14" xfId="0" applyFont="1" applyFill="1" applyBorder="1" applyAlignment="1">
      <alignment horizontal="left" vertical="center"/>
    </xf>
    <xf numFmtId="0" fontId="85" fillId="7" borderId="14" xfId="0" applyFont="1" applyFill="1" applyBorder="1" applyAlignment="1">
      <alignment vertical="center"/>
    </xf>
    <xf numFmtId="0" fontId="150" fillId="7" borderId="14" xfId="0" applyFont="1" applyFill="1" applyBorder="1" applyAlignment="1">
      <alignment vertical="center" wrapText="1"/>
    </xf>
    <xf numFmtId="0" fontId="85" fillId="14" borderId="14" xfId="0" applyFont="1" applyFill="1" applyBorder="1" applyAlignment="1">
      <alignment horizontal="center" vertical="center"/>
    </xf>
    <xf numFmtId="0" fontId="85" fillId="24" borderId="14" xfId="0" applyFont="1" applyFill="1" applyBorder="1" applyAlignment="1" applyProtection="1">
      <alignment horizontal="center" vertical="center"/>
      <protection locked="0"/>
    </xf>
    <xf numFmtId="0" fontId="149" fillId="7" borderId="14" xfId="0" applyFont="1" applyFill="1" applyBorder="1" applyAlignment="1" applyProtection="1">
      <alignment horizontal="left" vertical="center" indent="1"/>
      <protection locked="0"/>
    </xf>
    <xf numFmtId="0" fontId="151" fillId="0" borderId="14" xfId="0" applyFont="1" applyBorder="1" applyAlignment="1">
      <alignment horizontal="center" vertical="center" wrapText="1"/>
    </xf>
    <xf numFmtId="1" fontId="85" fillId="24" borderId="14" xfId="0" applyNumberFormat="1" applyFont="1" applyFill="1" applyBorder="1" applyAlignment="1" applyProtection="1">
      <alignment horizontal="center" vertical="center"/>
      <protection locked="0"/>
    </xf>
    <xf numFmtId="0" fontId="85" fillId="7" borderId="14" xfId="0" applyFont="1" applyFill="1" applyBorder="1" applyAlignment="1" applyProtection="1">
      <alignment horizontal="center" vertical="center"/>
      <protection locked="0"/>
    </xf>
    <xf numFmtId="0" fontId="149" fillId="7" borderId="14" xfId="0" applyFont="1" applyFill="1" applyBorder="1" applyAlignment="1" applyProtection="1">
      <alignment horizontal="left" vertical="center" wrapText="1" indent="1"/>
      <protection locked="0"/>
    </xf>
    <xf numFmtId="0" fontId="85" fillId="7" borderId="14" xfId="0" applyFont="1" applyFill="1" applyBorder="1" applyAlignment="1">
      <alignment horizontal="left" vertical="center" indent="1"/>
    </xf>
    <xf numFmtId="0" fontId="107" fillId="0" borderId="26" xfId="0" quotePrefix="1" applyFont="1" applyBorder="1" applyAlignment="1">
      <alignment vertical="center" wrapText="1"/>
    </xf>
    <xf numFmtId="0" fontId="11" fillId="35" borderId="49" xfId="0" applyFont="1" applyFill="1" applyBorder="1" applyAlignment="1">
      <alignment horizontal="center" wrapText="1"/>
    </xf>
    <xf numFmtId="0" fontId="5" fillId="0" borderId="110" xfId="0" applyFont="1" applyBorder="1" applyAlignment="1">
      <alignment vertical="center"/>
    </xf>
    <xf numFmtId="0" fontId="8" fillId="0" borderId="49" xfId="11" applyFont="1" applyBorder="1" applyAlignment="1">
      <alignment vertical="center" wrapText="1"/>
    </xf>
    <xf numFmtId="0" fontId="85" fillId="0" borderId="14" xfId="0" applyFont="1" applyBorder="1" applyAlignment="1">
      <alignment horizontal="left" vertical="center"/>
    </xf>
    <xf numFmtId="0" fontId="85" fillId="0" borderId="14" xfId="0" applyFont="1" applyBorder="1" applyAlignment="1" applyProtection="1">
      <alignment horizontal="left" vertical="center"/>
      <protection locked="0"/>
    </xf>
    <xf numFmtId="0" fontId="85" fillId="0" borderId="14" xfId="0" applyFont="1" applyBorder="1" applyAlignment="1">
      <alignment vertical="center"/>
    </xf>
    <xf numFmtId="0" fontId="85" fillId="0" borderId="14" xfId="0" applyFont="1" applyBorder="1" applyAlignment="1">
      <alignment horizontal="left" vertical="center" indent="2"/>
    </xf>
    <xf numFmtId="0" fontId="85" fillId="0" borderId="14" xfId="0" applyFont="1" applyBorder="1" applyAlignment="1" applyProtection="1">
      <alignment vertical="center"/>
      <protection locked="0"/>
    </xf>
    <xf numFmtId="0" fontId="134" fillId="0" borderId="14" xfId="14" applyFont="1" applyBorder="1" applyAlignment="1">
      <alignment horizontal="left" vertical="center" wrapText="1" indent="3"/>
    </xf>
    <xf numFmtId="43" fontId="115" fillId="0" borderId="14" xfId="26" applyFont="1" applyBorder="1" applyAlignment="1" applyProtection="1">
      <alignment horizontal="center" vertical="center"/>
      <protection locked="0"/>
    </xf>
    <xf numFmtId="176" fontId="149" fillId="14" borderId="14" xfId="24" applyNumberFormat="1" applyFont="1" applyFill="1" applyBorder="1" applyAlignment="1">
      <alignment vertical="center"/>
    </xf>
    <xf numFmtId="177" fontId="85" fillId="14" borderId="14" xfId="22" applyNumberFormat="1" applyFont="1" applyFill="1" applyBorder="1" applyAlignment="1">
      <alignment vertical="center"/>
    </xf>
    <xf numFmtId="0" fontId="9" fillId="0" borderId="50" xfId="0" applyFont="1" applyBorder="1" applyAlignment="1">
      <alignment textRotation="90" wrapText="1"/>
    </xf>
    <xf numFmtId="0" fontId="66" fillId="23" borderId="30" xfId="14" applyFont="1" applyFill="1" applyBorder="1" applyAlignment="1">
      <alignment vertical="center" wrapText="1"/>
    </xf>
    <xf numFmtId="0" fontId="66" fillId="23" borderId="0" xfId="14" applyFont="1" applyFill="1" applyAlignment="1">
      <alignment vertical="center" wrapText="1"/>
    </xf>
    <xf numFmtId="0" fontId="149" fillId="0" borderId="14" xfId="0" applyFont="1" applyBorder="1" applyAlignment="1">
      <alignment horizontal="left" vertical="center" wrapText="1"/>
    </xf>
    <xf numFmtId="167" fontId="11" fillId="0" borderId="38" xfId="3" applyNumberFormat="1" applyFont="1" applyBorder="1" applyAlignment="1">
      <alignment vertical="center" wrapText="1"/>
    </xf>
    <xf numFmtId="3" fontId="8" fillId="7" borderId="50" xfId="3" applyNumberFormat="1" applyFont="1" applyFill="1" applyBorder="1" applyAlignment="1">
      <alignment horizontal="center" vertical="center" wrapText="1"/>
    </xf>
    <xf numFmtId="0" fontId="85" fillId="0" borderId="26" xfId="0" applyFont="1" applyBorder="1" applyAlignment="1">
      <alignment horizontal="left" vertical="center"/>
    </xf>
    <xf numFmtId="0" fontId="134" fillId="0" borderId="14" xfId="0" applyFont="1" applyBorder="1" applyAlignment="1">
      <alignment vertical="center"/>
    </xf>
    <xf numFmtId="167" fontId="8" fillId="7" borderId="38" xfId="3" applyNumberFormat="1" applyFont="1" applyFill="1" applyBorder="1" applyAlignment="1">
      <alignment horizontal="left" vertical="center" wrapText="1"/>
    </xf>
    <xf numFmtId="0" fontId="8" fillId="0" borderId="0" xfId="14" applyFont="1" applyAlignment="1">
      <alignment horizontal="center" vertical="center"/>
    </xf>
    <xf numFmtId="0" fontId="8" fillId="29" borderId="0" xfId="14" applyFont="1" applyFill="1" applyAlignment="1">
      <alignment horizontal="center" vertical="center" wrapText="1"/>
    </xf>
    <xf numFmtId="0" fontId="8" fillId="0" borderId="11" xfId="2" applyFont="1" applyBorder="1" applyAlignment="1">
      <alignment horizontal="left" vertical="center" wrapText="1"/>
    </xf>
    <xf numFmtId="3" fontId="8" fillId="7" borderId="115" xfId="3" applyNumberFormat="1" applyFont="1" applyFill="1" applyBorder="1" applyAlignment="1">
      <alignment horizontal="center" vertical="center" wrapText="1"/>
    </xf>
    <xf numFmtId="0" fontId="8" fillId="0" borderId="14" xfId="14" applyFont="1" applyBorder="1" applyAlignment="1">
      <alignment vertical="center" wrapText="1"/>
    </xf>
    <xf numFmtId="0" fontId="137" fillId="18" borderId="20" xfId="0" applyFont="1" applyFill="1" applyBorder="1" applyAlignment="1">
      <alignment vertical="center"/>
    </xf>
    <xf numFmtId="0" fontId="137" fillId="18" borderId="140" xfId="0" applyFont="1" applyFill="1" applyBorder="1" applyAlignment="1">
      <alignment vertical="center"/>
    </xf>
    <xf numFmtId="0" fontId="8" fillId="0" borderId="51" xfId="0" applyFont="1" applyBorder="1" applyAlignment="1">
      <alignment vertical="center" wrapText="1"/>
    </xf>
    <xf numFmtId="49" fontId="8" fillId="0" borderId="26" xfId="3" applyNumberFormat="1" applyFont="1" applyBorder="1" applyAlignment="1" applyProtection="1">
      <alignment horizontal="center" vertical="center"/>
      <protection hidden="1"/>
    </xf>
    <xf numFmtId="0" fontId="8" fillId="0" borderId="26" xfId="6" applyFont="1" applyBorder="1" applyAlignment="1">
      <alignment horizontal="center" vertical="center"/>
    </xf>
    <xf numFmtId="0" fontId="8" fillId="0" borderId="26" xfId="6" applyFont="1" applyBorder="1" applyAlignment="1">
      <alignment horizontal="left" vertical="center" wrapText="1"/>
    </xf>
    <xf numFmtId="0" fontId="8" fillId="0" borderId="26" xfId="6" applyFont="1" applyBorder="1" applyAlignment="1">
      <alignment horizontal="center" vertical="center" wrapText="1"/>
    </xf>
    <xf numFmtId="4" fontId="8" fillId="0" borderId="26" xfId="3" applyNumberFormat="1" applyFont="1" applyBorder="1" applyAlignment="1">
      <alignment horizontal="center" vertical="center"/>
    </xf>
    <xf numFmtId="0" fontId="35" fillId="0" borderId="26" xfId="5" applyFont="1" applyBorder="1" applyAlignment="1">
      <alignment vertical="center" wrapText="1"/>
    </xf>
    <xf numFmtId="0" fontId="8" fillId="0" borderId="39" xfId="6" applyFont="1" applyBorder="1" applyAlignment="1">
      <alignment horizontal="left" vertical="top" wrapText="1"/>
    </xf>
    <xf numFmtId="0" fontId="130" fillId="0" borderId="39" xfId="6" applyFont="1" applyBorder="1" applyAlignment="1">
      <alignment horizontal="left" vertical="center" wrapText="1"/>
    </xf>
    <xf numFmtId="0" fontId="107" fillId="0" borderId="14" xfId="0" quotePrefix="1" applyFont="1" applyBorder="1" applyAlignment="1">
      <alignment vertical="center" wrapText="1"/>
    </xf>
    <xf numFmtId="0" fontId="107" fillId="0" borderId="14" xfId="0" applyFont="1" applyBorder="1" applyAlignment="1">
      <alignment vertical="center" wrapText="1"/>
    </xf>
    <xf numFmtId="0" fontId="107" fillId="0" borderId="38" xfId="0" quotePrefix="1" applyFont="1" applyBorder="1" applyAlignment="1">
      <alignment vertical="center" wrapText="1"/>
    </xf>
    <xf numFmtId="0" fontId="107" fillId="0" borderId="14" xfId="0" applyFont="1" applyBorder="1" applyAlignment="1">
      <alignment horizontal="left" vertical="center" wrapText="1"/>
    </xf>
    <xf numFmtId="0" fontId="107" fillId="0" borderId="91" xfId="0" quotePrefix="1" applyFont="1" applyBorder="1" applyAlignment="1">
      <alignment vertical="center" wrapText="1"/>
    </xf>
    <xf numFmtId="49" fontId="8" fillId="0" borderId="91" xfId="3" applyNumberFormat="1" applyFont="1" applyBorder="1" applyAlignment="1" applyProtection="1">
      <alignment horizontal="center" vertical="center"/>
      <protection hidden="1"/>
    </xf>
    <xf numFmtId="0" fontId="107" fillId="0" borderId="162" xfId="0" quotePrefix="1" applyFont="1" applyBorder="1" applyAlignment="1">
      <alignment vertical="center" wrapText="1"/>
    </xf>
    <xf numFmtId="0" fontId="107" fillId="0" borderId="36" xfId="0" quotePrefix="1" applyFont="1" applyBorder="1" applyAlignment="1">
      <alignment vertical="center" wrapText="1"/>
    </xf>
    <xf numFmtId="4" fontId="7" fillId="27" borderId="162" xfId="0" applyNumberFormat="1" applyFont="1" applyFill="1" applyBorder="1" applyAlignment="1" applyProtection="1">
      <alignment vertical="center"/>
      <protection locked="0"/>
    </xf>
    <xf numFmtId="167" fontId="11" fillId="0" borderId="162" xfId="3" applyNumberFormat="1" applyFont="1" applyBorder="1" applyAlignment="1">
      <alignment vertical="center" wrapText="1"/>
    </xf>
    <xf numFmtId="167" fontId="8" fillId="7" borderId="162" xfId="3" applyNumberFormat="1" applyFont="1" applyFill="1" applyBorder="1" applyAlignment="1">
      <alignment horizontal="center" vertical="center" wrapText="1"/>
    </xf>
    <xf numFmtId="4" fontId="7" fillId="27" borderId="39" xfId="0" applyNumberFormat="1" applyFont="1" applyFill="1" applyBorder="1" applyAlignment="1" applyProtection="1">
      <alignment vertical="center"/>
      <protection locked="0"/>
    </xf>
    <xf numFmtId="167" fontId="11" fillId="0" borderId="39" xfId="3" applyNumberFormat="1" applyFont="1" applyBorder="1" applyAlignment="1">
      <alignment vertical="center" wrapText="1"/>
    </xf>
    <xf numFmtId="4" fontId="7" fillId="0" borderId="39" xfId="0" applyNumberFormat="1" applyFont="1" applyBorder="1" applyAlignment="1">
      <alignment vertical="center"/>
    </xf>
    <xf numFmtId="0" fontId="7" fillId="27" borderId="39" xfId="0" applyFont="1" applyFill="1" applyBorder="1" applyAlignment="1" applyProtection="1">
      <alignment vertical="center" wrapText="1"/>
      <protection locked="0"/>
    </xf>
    <xf numFmtId="4" fontId="7" fillId="0" borderId="162" xfId="0" applyNumberFormat="1" applyFont="1" applyBorder="1" applyAlignment="1">
      <alignment vertical="center"/>
    </xf>
    <xf numFmtId="0" fontId="7" fillId="27" borderId="162" xfId="0" applyFont="1" applyFill="1" applyBorder="1" applyAlignment="1" applyProtection="1">
      <alignment vertical="center" wrapText="1"/>
      <protection locked="0"/>
    </xf>
    <xf numFmtId="0" fontId="11" fillId="35" borderId="52" xfId="0" applyFont="1" applyFill="1" applyBorder="1" applyAlignment="1">
      <alignment horizontal="center" wrapText="1"/>
    </xf>
    <xf numFmtId="4" fontId="7" fillId="27" borderId="146" xfId="0" applyNumberFormat="1" applyFont="1" applyFill="1" applyBorder="1" applyAlignment="1" applyProtection="1">
      <alignment vertical="center"/>
      <protection locked="0"/>
    </xf>
    <xf numFmtId="4" fontId="7" fillId="0" borderId="146" xfId="0" applyNumberFormat="1" applyFont="1" applyBorder="1" applyAlignment="1">
      <alignment vertical="center"/>
    </xf>
    <xf numFmtId="0" fontId="7" fillId="27" borderId="146" xfId="0" applyFont="1" applyFill="1" applyBorder="1" applyAlignment="1" applyProtection="1">
      <alignment vertical="center" wrapText="1"/>
      <protection locked="0"/>
    </xf>
    <xf numFmtId="167" fontId="11" fillId="0" borderId="146" xfId="3" applyNumberFormat="1" applyFont="1" applyBorder="1" applyAlignment="1">
      <alignment vertical="center" wrapText="1"/>
    </xf>
    <xf numFmtId="2" fontId="85" fillId="7" borderId="14" xfId="0" applyNumberFormat="1" applyFont="1" applyFill="1" applyBorder="1" applyAlignment="1">
      <alignment horizontal="center" vertical="center"/>
    </xf>
    <xf numFmtId="2" fontId="85" fillId="0" borderId="14" xfId="0" applyNumberFormat="1" applyFont="1" applyBorder="1" applyAlignment="1" applyProtection="1">
      <alignment horizontal="center" vertical="center"/>
      <protection locked="0"/>
    </xf>
    <xf numFmtId="2" fontId="60" fillId="0" borderId="0" xfId="14" applyNumberFormat="1" applyFont="1" applyAlignment="1">
      <alignment horizontal="center" vertical="center"/>
    </xf>
    <xf numFmtId="2" fontId="8" fillId="0" borderId="91" xfId="14" applyNumberFormat="1" applyFont="1" applyBorder="1" applyAlignment="1">
      <alignment horizontal="center" vertical="center" wrapText="1"/>
    </xf>
    <xf numFmtId="2" fontId="8" fillId="0" borderId="28" xfId="14" applyNumberFormat="1" applyFont="1" applyBorder="1" applyAlignment="1">
      <alignment horizontal="center" vertical="center" wrapText="1"/>
    </xf>
    <xf numFmtId="2" fontId="8" fillId="0" borderId="28" xfId="15" applyNumberFormat="1" applyFont="1" applyBorder="1" applyAlignment="1">
      <alignment horizontal="center" vertical="center"/>
    </xf>
    <xf numFmtId="2" fontId="8" fillId="0" borderId="28" xfId="15" applyNumberFormat="1" applyFont="1" applyFill="1" applyBorder="1" applyAlignment="1" applyProtection="1">
      <alignment horizontal="center" vertical="center"/>
    </xf>
    <xf numFmtId="2" fontId="8" fillId="0" borderId="28" xfId="15" applyNumberFormat="1" applyFont="1" applyFill="1" applyBorder="1" applyAlignment="1" applyProtection="1">
      <alignment horizontal="center" vertical="center"/>
      <protection locked="0"/>
    </xf>
    <xf numFmtId="2" fontId="147" fillId="23" borderId="51" xfId="14" applyNumberFormat="1" applyFont="1" applyFill="1" applyBorder="1" applyAlignment="1">
      <alignment horizontal="center" vertical="center" wrapText="1"/>
    </xf>
    <xf numFmtId="2" fontId="8" fillId="0" borderId="29" xfId="15" applyNumberFormat="1" applyFont="1" applyFill="1" applyBorder="1" applyAlignment="1" applyProtection="1">
      <alignment horizontal="center" vertical="center"/>
      <protection locked="0"/>
    </xf>
    <xf numFmtId="0" fontId="8" fillId="0" borderId="12" xfId="5" applyBorder="1" applyAlignment="1">
      <alignment vertical="center"/>
    </xf>
    <xf numFmtId="4" fontId="7" fillId="27" borderId="36" xfId="0" applyNumberFormat="1" applyFont="1" applyFill="1" applyBorder="1" applyAlignment="1" applyProtection="1">
      <alignment vertical="center"/>
      <protection locked="0"/>
    </xf>
    <xf numFmtId="4" fontId="7" fillId="0" borderId="36" xfId="0" applyNumberFormat="1" applyFont="1" applyBorder="1" applyAlignment="1">
      <alignment vertical="center"/>
    </xf>
    <xf numFmtId="0" fontId="7" fillId="27" borderId="36" xfId="0" applyFont="1" applyFill="1" applyBorder="1" applyAlignment="1" applyProtection="1">
      <alignment vertical="center" wrapText="1"/>
      <protection locked="0"/>
    </xf>
    <xf numFmtId="167" fontId="11" fillId="0" borderId="36" xfId="3" applyNumberFormat="1" applyFont="1" applyBorder="1" applyAlignment="1">
      <alignment vertical="center" wrapText="1"/>
    </xf>
    <xf numFmtId="4" fontId="8" fillId="0" borderId="36" xfId="3" applyNumberFormat="1" applyFont="1" applyBorder="1" applyAlignment="1">
      <alignment horizontal="center" vertical="center"/>
    </xf>
    <xf numFmtId="4" fontId="8" fillId="0" borderId="162" xfId="3" applyNumberFormat="1" applyFont="1" applyBorder="1" applyAlignment="1">
      <alignment horizontal="center" vertical="center"/>
    </xf>
    <xf numFmtId="0" fontId="8" fillId="0" borderId="38" xfId="6" applyFont="1" applyBorder="1" applyAlignment="1">
      <alignment horizontal="left" vertical="center" wrapText="1"/>
    </xf>
    <xf numFmtId="49" fontId="8" fillId="0" borderId="164" xfId="3" applyNumberFormat="1" applyFont="1" applyBorder="1" applyAlignment="1" applyProtection="1">
      <alignment horizontal="center" vertical="center"/>
      <protection hidden="1"/>
    </xf>
    <xf numFmtId="0" fontId="35" fillId="0" borderId="36" xfId="5" applyFont="1" applyBorder="1" applyAlignment="1">
      <alignment vertical="center" wrapText="1"/>
    </xf>
    <xf numFmtId="0" fontId="8" fillId="0" borderId="7" xfId="5" applyBorder="1" applyAlignment="1">
      <alignment vertical="center"/>
    </xf>
    <xf numFmtId="0" fontId="60" fillId="0" borderId="12" xfId="14" applyFont="1" applyBorder="1" applyAlignment="1">
      <alignment vertical="center"/>
    </xf>
    <xf numFmtId="0" fontId="25" fillId="0" borderId="165" xfId="14" applyFont="1" applyBorder="1" applyAlignment="1">
      <alignment horizontal="center" vertical="center" wrapText="1"/>
    </xf>
    <xf numFmtId="0" fontId="17" fillId="0" borderId="162" xfId="0" quotePrefix="1" applyFont="1" applyBorder="1" applyAlignment="1">
      <alignment horizontal="center" vertical="center"/>
    </xf>
    <xf numFmtId="0" fontId="7" fillId="0" borderId="162" xfId="0" applyFont="1" applyBorder="1" applyAlignment="1">
      <alignment vertical="center" wrapText="1"/>
    </xf>
    <xf numFmtId="0" fontId="150" fillId="0" borderId="14" xfId="0" applyFont="1" applyBorder="1" applyAlignment="1">
      <alignment horizontal="left" vertical="center"/>
    </xf>
    <xf numFmtId="0" fontId="107" fillId="11" borderId="147" xfId="0" quotePrefix="1" applyFont="1" applyFill="1" applyBorder="1" applyAlignment="1">
      <alignment vertical="center" wrapText="1"/>
    </xf>
    <xf numFmtId="0" fontId="107" fillId="11" borderId="146" xfId="0" quotePrefix="1" applyFont="1" applyFill="1" applyBorder="1" applyAlignment="1">
      <alignment vertical="center" wrapText="1"/>
    </xf>
    <xf numFmtId="0" fontId="116" fillId="0" borderId="49" xfId="14" applyFont="1" applyBorder="1" applyAlignment="1">
      <alignment horizontal="left" vertical="center" wrapText="1"/>
    </xf>
    <xf numFmtId="0" fontId="107" fillId="0" borderId="14" xfId="0" applyFont="1" applyBorder="1" applyAlignment="1">
      <alignment horizontal="left" vertical="center"/>
    </xf>
    <xf numFmtId="0" fontId="107" fillId="0" borderId="146" xfId="0" applyFont="1" applyBorder="1" applyAlignment="1">
      <alignment vertical="center" wrapText="1"/>
    </xf>
    <xf numFmtId="0" fontId="8" fillId="0" borderId="60" xfId="21" applyBorder="1" applyAlignment="1">
      <alignment horizontal="center" vertical="center" wrapText="1"/>
    </xf>
    <xf numFmtId="0" fontId="149" fillId="7" borderId="14" xfId="0" applyFont="1" applyFill="1" applyBorder="1" applyAlignment="1">
      <alignment horizontal="left" vertical="center"/>
    </xf>
    <xf numFmtId="0" fontId="149" fillId="7" borderId="14" xfId="0" applyFont="1" applyFill="1" applyBorder="1" applyAlignment="1">
      <alignment horizontal="left" vertical="center" wrapText="1"/>
    </xf>
    <xf numFmtId="0" fontId="150" fillId="7" borderId="14" xfId="0" applyFont="1" applyFill="1" applyBorder="1" applyAlignment="1">
      <alignment horizontal="left" vertical="center" wrapText="1"/>
    </xf>
    <xf numFmtId="0" fontId="152" fillId="0" borderId="14" xfId="0" applyFont="1" applyBorder="1" applyAlignment="1">
      <alignment horizontal="left" vertical="center"/>
    </xf>
    <xf numFmtId="2" fontId="49" fillId="3" borderId="163" xfId="3" applyNumberFormat="1" applyFont="1" applyFill="1" applyBorder="1" applyAlignment="1">
      <alignment horizontal="center" vertical="top" wrapText="1"/>
    </xf>
    <xf numFmtId="2" fontId="11" fillId="3" borderId="148" xfId="3" applyNumberFormat="1" applyFont="1" applyFill="1" applyBorder="1" applyAlignment="1">
      <alignment horizontal="center" vertical="center" wrapText="1"/>
    </xf>
    <xf numFmtId="167" fontId="11" fillId="20" borderId="14" xfId="3" applyNumberFormat="1" applyFont="1" applyFill="1" applyBorder="1" applyAlignment="1">
      <alignment vertical="center" wrapText="1"/>
    </xf>
    <xf numFmtId="3" fontId="11" fillId="20" borderId="56" xfId="3" applyNumberFormat="1" applyFont="1" applyFill="1" applyBorder="1" applyAlignment="1">
      <alignment horizontal="center" vertical="center" wrapText="1"/>
    </xf>
    <xf numFmtId="3" fontId="11" fillId="20" borderId="155" xfId="3" applyNumberFormat="1" applyFont="1" applyFill="1" applyBorder="1" applyAlignment="1">
      <alignment horizontal="center" vertical="center" wrapText="1"/>
    </xf>
    <xf numFmtId="0" fontId="8" fillId="0" borderId="162" xfId="6" applyFont="1" applyBorder="1" applyAlignment="1">
      <alignment horizontal="center" vertical="center" wrapText="1"/>
    </xf>
    <xf numFmtId="167" fontId="8" fillId="15" borderId="162" xfId="12" applyNumberFormat="1" applyFont="1" applyFill="1" applyBorder="1" applyAlignment="1">
      <alignment horizontal="center" vertical="center"/>
    </xf>
    <xf numFmtId="167" fontId="8" fillId="15" borderId="36" xfId="12" applyNumberFormat="1" applyFont="1" applyFill="1" applyBorder="1" applyAlignment="1">
      <alignment horizontal="center" vertical="center"/>
    </xf>
    <xf numFmtId="167" fontId="8" fillId="15" borderId="146" xfId="12" applyNumberFormat="1" applyFont="1" applyFill="1" applyBorder="1" applyAlignment="1">
      <alignment horizontal="center" vertical="center"/>
    </xf>
    <xf numFmtId="0" fontId="8" fillId="0" borderId="0" xfId="5" quotePrefix="1" applyAlignment="1">
      <alignment vertical="center"/>
    </xf>
    <xf numFmtId="0" fontId="107" fillId="0" borderId="26" xfId="0" applyFont="1" applyBorder="1" applyAlignment="1">
      <alignment vertical="center" wrapText="1"/>
    </xf>
    <xf numFmtId="0" fontId="107" fillId="0" borderId="91" xfId="0" applyFont="1" applyBorder="1" applyAlignment="1">
      <alignment vertical="center" wrapText="1"/>
    </xf>
    <xf numFmtId="0" fontId="44" fillId="0" borderId="91" xfId="0" applyFont="1" applyBorder="1" applyAlignment="1">
      <alignment horizontal="left" vertical="center" wrapText="1"/>
    </xf>
    <xf numFmtId="0" fontId="8" fillId="0" borderId="0" xfId="4" applyAlignment="1">
      <alignment horizontal="left" wrapText="1"/>
    </xf>
    <xf numFmtId="0" fontId="2" fillId="0" borderId="0" xfId="3" applyFont="1" applyAlignment="1">
      <alignment horizontal="left" vertical="center" wrapText="1"/>
    </xf>
    <xf numFmtId="0" fontId="42" fillId="0" borderId="0" xfId="3" applyFont="1" applyAlignment="1">
      <alignment horizontal="left" vertical="center" wrapText="1"/>
    </xf>
    <xf numFmtId="2" fontId="11" fillId="18" borderId="68" xfId="3" applyNumberFormat="1" applyFont="1" applyFill="1" applyBorder="1" applyAlignment="1">
      <alignment horizontal="left" vertical="center" wrapText="1"/>
    </xf>
    <xf numFmtId="49" fontId="21" fillId="2" borderId="18" xfId="4" applyNumberFormat="1" applyFont="1" applyFill="1" applyBorder="1" applyAlignment="1">
      <alignment horizontal="left" vertical="top" wrapText="1"/>
    </xf>
    <xf numFmtId="49" fontId="11" fillId="6" borderId="18" xfId="4" applyNumberFormat="1" applyFont="1" applyFill="1" applyBorder="1" applyAlignment="1">
      <alignment horizontal="left" vertical="top" wrapText="1"/>
    </xf>
    <xf numFmtId="49" fontId="11" fillId="7" borderId="18" xfId="0" applyNumberFormat="1" applyFont="1" applyFill="1" applyBorder="1" applyAlignment="1">
      <alignment horizontal="left" vertical="top" wrapText="1"/>
    </xf>
    <xf numFmtId="49" fontId="11" fillId="0" borderId="18" xfId="0" applyNumberFormat="1" applyFont="1" applyBorder="1" applyAlignment="1">
      <alignment horizontal="left" vertical="top" wrapText="1"/>
    </xf>
    <xf numFmtId="49" fontId="11" fillId="6" borderId="18" xfId="6" applyNumberFormat="1" applyFont="1" applyFill="1" applyBorder="1" applyAlignment="1">
      <alignment horizontal="left" vertical="top" wrapText="1"/>
    </xf>
    <xf numFmtId="49" fontId="11" fillId="0" borderId="18" xfId="4" applyNumberFormat="1" applyFont="1" applyBorder="1" applyAlignment="1">
      <alignment horizontal="left" vertical="top" wrapText="1"/>
    </xf>
    <xf numFmtId="0" fontId="11" fillId="0" borderId="18" xfId="0" applyFont="1" applyBorder="1" applyAlignment="1">
      <alignment horizontal="left" vertical="top" wrapText="1"/>
    </xf>
    <xf numFmtId="0" fontId="11" fillId="0" borderId="18" xfId="4" applyFont="1" applyBorder="1" applyAlignment="1">
      <alignment horizontal="left" vertical="top" wrapText="1"/>
    </xf>
    <xf numFmtId="0" fontId="8" fillId="0" borderId="18" xfId="4" applyBorder="1" applyAlignment="1">
      <alignment horizontal="left" vertical="top" wrapText="1"/>
    </xf>
    <xf numFmtId="0" fontId="8" fillId="0" borderId="18" xfId="0" applyFont="1" applyBorder="1" applyAlignment="1">
      <alignment horizontal="left" vertical="top" wrapText="1"/>
    </xf>
    <xf numFmtId="49" fontId="11" fillId="6" borderId="46" xfId="4" applyNumberFormat="1" applyFont="1" applyFill="1" applyBorder="1" applyAlignment="1">
      <alignment horizontal="left" vertical="center" wrapText="1"/>
    </xf>
    <xf numFmtId="49" fontId="11" fillId="6" borderId="158" xfId="4" applyNumberFormat="1" applyFont="1" applyFill="1" applyBorder="1" applyAlignment="1">
      <alignment horizontal="left" vertical="center" wrapText="1"/>
    </xf>
    <xf numFmtId="0" fontId="8" fillId="7" borderId="161" xfId="0" applyFont="1" applyFill="1" applyBorder="1" applyAlignment="1">
      <alignment horizontal="left" vertical="center" wrapText="1"/>
    </xf>
    <xf numFmtId="0" fontId="8" fillId="7" borderId="39" xfId="6" applyFont="1" applyFill="1" applyBorder="1" applyAlignment="1">
      <alignment horizontal="left" vertical="center" wrapText="1"/>
    </xf>
    <xf numFmtId="49" fontId="21" fillId="2" borderId="159" xfId="4" applyNumberFormat="1" applyFont="1" applyFill="1" applyBorder="1" applyAlignment="1">
      <alignment horizontal="left" vertical="top" wrapText="1"/>
    </xf>
    <xf numFmtId="0" fontId="4" fillId="12" borderId="25" xfId="4" applyFont="1" applyFill="1" applyBorder="1" applyAlignment="1">
      <alignment horizontal="left" vertical="center" wrapText="1"/>
    </xf>
    <xf numFmtId="0" fontId="8" fillId="0" borderId="0" xfId="4" quotePrefix="1" applyAlignment="1">
      <alignment horizontal="left" wrapText="1"/>
    </xf>
    <xf numFmtId="0" fontId="7" fillId="0" borderId="39" xfId="6" applyFont="1" applyBorder="1" applyAlignment="1">
      <alignment horizontal="left" vertical="center" wrapText="1"/>
    </xf>
    <xf numFmtId="0" fontId="8" fillId="7" borderId="39" xfId="6" applyFont="1" applyFill="1" applyBorder="1" applyAlignment="1">
      <alignment horizontal="center" vertical="center"/>
    </xf>
    <xf numFmtId="0" fontId="8" fillId="7" borderId="39" xfId="6" applyFont="1" applyFill="1" applyBorder="1" applyAlignment="1">
      <alignment horizontal="center" vertical="center" wrapText="1"/>
    </xf>
    <xf numFmtId="167" fontId="23" fillId="48" borderId="22" xfId="4" applyNumberFormat="1" applyFont="1" applyFill="1" applyBorder="1" applyAlignment="1">
      <alignment horizontal="center" vertical="center" wrapText="1"/>
    </xf>
    <xf numFmtId="167" fontId="23" fillId="48" borderId="18" xfId="4" applyNumberFormat="1" applyFont="1" applyFill="1" applyBorder="1" applyAlignment="1">
      <alignment horizontal="center" vertical="center" wrapText="1"/>
    </xf>
    <xf numFmtId="167" fontId="15" fillId="49" borderId="81" xfId="6" applyNumberFormat="1" applyFont="1" applyFill="1" applyBorder="1" applyAlignment="1">
      <alignment horizontal="center" vertical="center" wrapText="1"/>
    </xf>
    <xf numFmtId="0" fontId="37" fillId="36" borderId="14" xfId="0" applyFont="1" applyFill="1" applyBorder="1" applyAlignment="1">
      <alignment vertical="center" wrapText="1"/>
    </xf>
    <xf numFmtId="0" fontId="59" fillId="0" borderId="0" xfId="15" applyNumberFormat="1" applyFont="1" applyFill="1" applyBorder="1" applyAlignment="1" applyProtection="1">
      <alignment horizontal="right" vertical="center"/>
    </xf>
    <xf numFmtId="4" fontId="8" fillId="0" borderId="146" xfId="3" applyNumberFormat="1" applyFont="1" applyBorder="1" applyAlignment="1">
      <alignment horizontal="center" vertical="center"/>
    </xf>
    <xf numFmtId="0" fontId="70" fillId="0" borderId="14" xfId="15" applyNumberFormat="1" applyFont="1" applyFill="1" applyBorder="1" applyAlignment="1" applyProtection="1">
      <alignment horizontal="center" vertical="center"/>
    </xf>
    <xf numFmtId="14" fontId="89" fillId="0" borderId="14" xfId="0" applyNumberFormat="1" applyFont="1" applyBorder="1" applyAlignment="1">
      <alignment horizontal="center"/>
    </xf>
    <xf numFmtId="0" fontId="57" fillId="0" borderId="29" xfId="15" applyNumberFormat="1" applyFont="1" applyFill="1" applyBorder="1" applyAlignment="1" applyProtection="1">
      <alignment vertical="center"/>
    </xf>
    <xf numFmtId="165" fontId="57" fillId="0" borderId="29" xfId="19" applyFont="1" applyFill="1" applyBorder="1" applyAlignment="1" applyProtection="1">
      <alignment vertical="center"/>
    </xf>
    <xf numFmtId="0" fontId="59" fillId="0" borderId="166" xfId="15" applyNumberFormat="1" applyFont="1" applyFill="1" applyBorder="1" applyAlignment="1" applyProtection="1">
      <alignment horizontal="right" vertical="center"/>
    </xf>
    <xf numFmtId="0" fontId="0" fillId="0" borderId="108" xfId="0" applyBorder="1"/>
    <xf numFmtId="165" fontId="0" fillId="0" borderId="108" xfId="19" applyFont="1" applyBorder="1"/>
    <xf numFmtId="165" fontId="0" fillId="0" borderId="167" xfId="19" applyFont="1" applyBorder="1"/>
    <xf numFmtId="0" fontId="59" fillId="39" borderId="104" xfId="15" applyNumberFormat="1" applyFont="1" applyFill="1" applyBorder="1" applyAlignment="1" applyProtection="1">
      <alignment horizontal="center" vertical="center"/>
    </xf>
    <xf numFmtId="0" fontId="59" fillId="39" borderId="148" xfId="15" applyNumberFormat="1" applyFont="1" applyFill="1" applyBorder="1" applyAlignment="1" applyProtection="1">
      <alignment vertical="center"/>
    </xf>
    <xf numFmtId="0" fontId="59" fillId="39" borderId="148" xfId="15" applyNumberFormat="1" applyFont="1" applyFill="1" applyBorder="1" applyAlignment="1" applyProtection="1">
      <alignment horizontal="center" vertical="center"/>
    </xf>
    <xf numFmtId="0" fontId="59" fillId="39" borderId="3" xfId="15" applyNumberFormat="1" applyFont="1" applyFill="1" applyBorder="1" applyAlignment="1" applyProtection="1">
      <alignment horizontal="center" vertical="center"/>
    </xf>
    <xf numFmtId="0" fontId="59" fillId="0" borderId="168" xfId="15" applyNumberFormat="1" applyFont="1" applyFill="1" applyBorder="1" applyAlignment="1" applyProtection="1">
      <alignment horizontal="right" vertical="center"/>
    </xf>
    <xf numFmtId="165" fontId="57" fillId="0" borderId="169" xfId="19" applyFont="1" applyFill="1" applyBorder="1" applyAlignment="1" applyProtection="1">
      <alignment vertical="center"/>
    </xf>
    <xf numFmtId="0" fontId="59" fillId="0" borderId="78" xfId="15" applyNumberFormat="1" applyFont="1" applyFill="1" applyBorder="1" applyAlignment="1" applyProtection="1">
      <alignment horizontal="right" vertical="center"/>
    </xf>
    <xf numFmtId="165" fontId="57" fillId="0" borderId="170" xfId="19" applyFont="1" applyFill="1" applyBorder="1" applyAlignment="1" applyProtection="1">
      <alignment vertical="center"/>
    </xf>
    <xf numFmtId="0" fontId="8" fillId="0" borderId="117" xfId="0" applyFont="1" applyBorder="1" applyAlignment="1">
      <alignment vertical="center"/>
    </xf>
    <xf numFmtId="0" fontId="8" fillId="0" borderId="52" xfId="0" applyFont="1" applyBorder="1" applyAlignment="1">
      <alignment horizontal="left" vertical="center" wrapText="1"/>
    </xf>
    <xf numFmtId="0" fontId="8" fillId="0" borderId="26" xfId="0" applyFont="1" applyBorder="1" applyAlignment="1">
      <alignment horizontal="center" vertical="center"/>
    </xf>
    <xf numFmtId="0" fontId="8" fillId="0" borderId="26" xfId="0" applyFont="1" applyBorder="1" applyAlignment="1">
      <alignment horizontal="left" vertical="center" wrapText="1"/>
    </xf>
    <xf numFmtId="0" fontId="8" fillId="34" borderId="154" xfId="0" applyFont="1" applyFill="1" applyBorder="1" applyAlignment="1">
      <alignment horizontal="center" vertical="center" wrapText="1"/>
    </xf>
    <xf numFmtId="0" fontId="8" fillId="0" borderId="26" xfId="0" applyFont="1" applyBorder="1" applyAlignment="1">
      <alignment horizontal="center" vertical="center" wrapText="1"/>
    </xf>
    <xf numFmtId="0" fontId="7" fillId="50" borderId="26" xfId="0" applyFont="1" applyFill="1" applyBorder="1" applyAlignment="1">
      <alignment vertical="center"/>
    </xf>
    <xf numFmtId="0" fontId="7" fillId="50" borderId="26" xfId="0" applyFont="1" applyFill="1" applyBorder="1" applyAlignment="1">
      <alignment vertical="center" wrapText="1"/>
    </xf>
    <xf numFmtId="0" fontId="107" fillId="51" borderId="14" xfId="0" quotePrefix="1" applyFont="1" applyFill="1" applyBorder="1" applyAlignment="1">
      <alignment vertical="center" wrapText="1"/>
    </xf>
    <xf numFmtId="0" fontId="8" fillId="51" borderId="39" xfId="6" applyFont="1" applyFill="1" applyBorder="1" applyAlignment="1">
      <alignment horizontal="center" vertical="center"/>
    </xf>
    <xf numFmtId="0" fontId="8" fillId="51" borderId="39" xfId="6" applyFont="1" applyFill="1" applyBorder="1" applyAlignment="1">
      <alignment horizontal="left" vertical="center" wrapText="1"/>
    </xf>
    <xf numFmtId="0" fontId="107" fillId="51" borderId="26" xfId="0" quotePrefix="1" applyFont="1" applyFill="1" applyBorder="1" applyAlignment="1">
      <alignment vertical="center" wrapText="1"/>
    </xf>
    <xf numFmtId="0" fontId="8" fillId="51" borderId="39" xfId="6" applyFont="1" applyFill="1" applyBorder="1" applyAlignment="1">
      <alignment horizontal="center" vertical="center" wrapText="1"/>
    </xf>
    <xf numFmtId="4" fontId="8" fillId="51" borderId="39" xfId="3" applyNumberFormat="1" applyFont="1" applyFill="1" applyBorder="1" applyAlignment="1">
      <alignment horizontal="center" vertical="center"/>
    </xf>
    <xf numFmtId="4" fontId="8" fillId="51" borderId="36" xfId="3" applyNumberFormat="1" applyFont="1" applyFill="1" applyBorder="1" applyAlignment="1">
      <alignment horizontal="center" vertical="center"/>
    </xf>
    <xf numFmtId="0" fontId="116" fillId="0" borderId="18" xfId="4" applyFont="1" applyBorder="1" applyAlignment="1">
      <alignment horizontal="left" vertical="top" wrapText="1"/>
    </xf>
    <xf numFmtId="167" fontId="8" fillId="0" borderId="162" xfId="3" applyNumberFormat="1" applyFont="1" applyBorder="1" applyAlignment="1">
      <alignment horizontal="center" vertical="center" wrapText="1"/>
    </xf>
    <xf numFmtId="0" fontId="107" fillId="0" borderId="39" xfId="0" quotePrefix="1" applyFont="1" applyBorder="1" applyAlignment="1">
      <alignment vertical="center" wrapText="1"/>
    </xf>
    <xf numFmtId="0" fontId="0" fillId="0" borderId="38" xfId="0" applyBorder="1"/>
    <xf numFmtId="2" fontId="8" fillId="0" borderId="26" xfId="3" applyNumberFormat="1" applyFont="1" applyBorder="1" applyAlignment="1">
      <alignment horizontal="center" vertical="center"/>
    </xf>
    <xf numFmtId="4" fontId="8" fillId="14" borderId="39" xfId="3" applyNumberFormat="1" applyFont="1" applyFill="1" applyBorder="1" applyAlignment="1">
      <alignment horizontal="center" vertical="center"/>
    </xf>
    <xf numFmtId="0" fontId="8" fillId="14" borderId="146" xfId="6" applyFont="1" applyFill="1" applyBorder="1" applyAlignment="1">
      <alignment horizontal="left" vertical="center" wrapText="1"/>
    </xf>
    <xf numFmtId="0" fontId="0" fillId="0" borderId="49" xfId="0" applyBorder="1" applyAlignment="1">
      <alignment horizontal="center"/>
    </xf>
    <xf numFmtId="0" fontId="8" fillId="14" borderId="26" xfId="14" applyFont="1" applyFill="1" applyBorder="1" applyAlignment="1">
      <alignment horizontal="left" vertical="center" wrapText="1"/>
    </xf>
    <xf numFmtId="3" fontId="8" fillId="14" borderId="18" xfId="3" applyNumberFormat="1" applyFont="1" applyFill="1" applyBorder="1" applyAlignment="1">
      <alignment horizontal="center" vertical="center" wrapText="1"/>
    </xf>
    <xf numFmtId="3" fontId="8" fillId="14" borderId="26" xfId="15" applyNumberFormat="1" applyFont="1" applyFill="1" applyBorder="1" applyAlignment="1" applyProtection="1">
      <alignment horizontal="center" vertical="center"/>
    </xf>
    <xf numFmtId="167" fontId="4" fillId="49" borderId="22" xfId="4" applyNumberFormat="1" applyFont="1" applyFill="1" applyBorder="1" applyAlignment="1">
      <alignment horizontal="center" vertical="center" wrapText="1"/>
    </xf>
    <xf numFmtId="0" fontId="8" fillId="44" borderId="39" xfId="6" applyFont="1" applyFill="1" applyBorder="1" applyAlignment="1">
      <alignment horizontal="center" vertical="center" wrapText="1"/>
    </xf>
    <xf numFmtId="0" fontId="8" fillId="14" borderId="36" xfId="6" applyFont="1" applyFill="1" applyBorder="1" applyAlignment="1">
      <alignment horizontal="left" vertical="center" wrapText="1"/>
    </xf>
    <xf numFmtId="0" fontId="44" fillId="0" borderId="39" xfId="6" applyFont="1" applyBorder="1" applyAlignment="1">
      <alignment horizontal="left" vertical="center" wrapText="1"/>
    </xf>
    <xf numFmtId="0" fontId="116" fillId="0" borderId="39" xfId="6" applyFont="1" applyBorder="1" applyAlignment="1">
      <alignment horizontal="left" vertical="center" wrapText="1"/>
    </xf>
    <xf numFmtId="4" fontId="8" fillId="44" borderId="14" xfId="15" applyNumberFormat="1" applyFont="1" applyFill="1" applyBorder="1" applyAlignment="1">
      <alignment vertical="center"/>
    </xf>
    <xf numFmtId="3" fontId="130" fillId="8" borderId="18" xfId="3" applyNumberFormat="1" applyFont="1" applyFill="1" applyBorder="1" applyAlignment="1">
      <alignment horizontal="center" vertical="center" wrapText="1"/>
    </xf>
    <xf numFmtId="3" fontId="8" fillId="44" borderId="39" xfId="3" applyNumberFormat="1" applyFont="1" applyFill="1" applyBorder="1" applyAlignment="1">
      <alignment horizontal="center" vertical="center"/>
    </xf>
    <xf numFmtId="0" fontId="35" fillId="44" borderId="19" xfId="6" applyFont="1" applyFill="1" applyBorder="1" applyAlignment="1">
      <alignment vertical="center" wrapText="1"/>
    </xf>
    <xf numFmtId="0" fontId="8" fillId="0" borderId="165" xfId="6" applyFont="1" applyBorder="1" applyAlignment="1">
      <alignment horizontal="center" vertical="center"/>
    </xf>
    <xf numFmtId="0" fontId="8" fillId="0" borderId="171" xfId="6" applyFont="1" applyBorder="1" applyAlignment="1">
      <alignment horizontal="center" vertical="center"/>
    </xf>
    <xf numFmtId="167" fontId="136" fillId="7" borderId="162" xfId="3" applyNumberFormat="1" applyFont="1" applyFill="1" applyBorder="1" applyAlignment="1">
      <alignment horizontal="center" vertical="center" wrapText="1"/>
    </xf>
    <xf numFmtId="167" fontId="8" fillId="0" borderId="14" xfId="11" applyNumberFormat="1" applyFont="1" applyBorder="1"/>
    <xf numFmtId="43" fontId="153" fillId="2" borderId="0" xfId="13" applyFont="1" applyFill="1"/>
    <xf numFmtId="167" fontId="61" fillId="0" borderId="0" xfId="14" applyNumberFormat="1" applyFont="1" applyAlignment="1">
      <alignment vertical="center"/>
    </xf>
    <xf numFmtId="0" fontId="4" fillId="12" borderId="0" xfId="6" applyFont="1" applyFill="1" applyAlignment="1">
      <alignment horizontal="center" vertical="center"/>
    </xf>
    <xf numFmtId="49" fontId="85" fillId="10" borderId="0" xfId="6" applyNumberFormat="1" applyFont="1" applyFill="1" applyAlignment="1">
      <alignment horizontal="center" vertical="center" wrapText="1"/>
    </xf>
    <xf numFmtId="0" fontId="20" fillId="10" borderId="0" xfId="7" quotePrefix="1" applyFont="1" applyFill="1" applyAlignment="1" applyProtection="1">
      <alignment horizontal="center" vertical="center" wrapText="1"/>
      <protection hidden="1"/>
    </xf>
    <xf numFmtId="0" fontId="21" fillId="10" borderId="0" xfId="7" applyFont="1" applyFill="1" applyAlignment="1" applyProtection="1">
      <alignment horizontal="left" vertical="center" wrapText="1"/>
      <protection hidden="1"/>
    </xf>
    <xf numFmtId="0" fontId="21" fillId="10" borderId="0" xfId="7" applyFont="1" applyFill="1" applyAlignment="1" applyProtection="1">
      <alignment horizontal="center" vertical="center" wrapText="1"/>
      <protection hidden="1"/>
    </xf>
    <xf numFmtId="0" fontId="85" fillId="10" borderId="0" xfId="6" applyFont="1" applyFill="1" applyAlignment="1">
      <alignment horizontal="center" vertical="center" wrapText="1"/>
    </xf>
    <xf numFmtId="167" fontId="23" fillId="10" borderId="0" xfId="6" applyNumberFormat="1" applyFont="1" applyFill="1" applyAlignment="1">
      <alignment horizontal="center" vertical="center" wrapText="1"/>
    </xf>
    <xf numFmtId="0" fontId="86" fillId="10" borderId="0" xfId="6" applyFont="1" applyFill="1" applyAlignment="1">
      <alignment vertical="center" wrapText="1"/>
    </xf>
    <xf numFmtId="1" fontId="8" fillId="44" borderId="39" xfId="3" applyNumberFormat="1" applyFont="1" applyFill="1" applyBorder="1" applyAlignment="1">
      <alignment horizontal="center" vertical="center"/>
    </xf>
    <xf numFmtId="167" fontId="60" fillId="0" borderId="0" xfId="14" applyNumberFormat="1" applyFont="1" applyAlignment="1">
      <alignment vertical="center"/>
    </xf>
    <xf numFmtId="167" fontId="25" fillId="0" borderId="0" xfId="14" applyNumberFormat="1" applyFont="1" applyAlignment="1">
      <alignment vertical="center"/>
    </xf>
    <xf numFmtId="0" fontId="154" fillId="0" borderId="39" xfId="5" applyFont="1" applyBorder="1" applyAlignment="1">
      <alignment horizontal="center" vertical="center" wrapText="1"/>
    </xf>
    <xf numFmtId="0" fontId="155" fillId="0" borderId="39" xfId="5" applyFont="1" applyBorder="1" applyAlignment="1">
      <alignment horizontal="center" vertical="center" wrapText="1"/>
    </xf>
    <xf numFmtId="165" fontId="0" fillId="0" borderId="0" xfId="0" applyNumberFormat="1"/>
    <xf numFmtId="0" fontId="92" fillId="15" borderId="29" xfId="0" applyFont="1" applyFill="1" applyBorder="1" applyAlignment="1">
      <alignment horizontal="center" vertical="center" wrapText="1"/>
    </xf>
    <xf numFmtId="0" fontId="92" fillId="15" borderId="50" xfId="0" applyFont="1" applyFill="1" applyBorder="1" applyAlignment="1">
      <alignment horizontal="center" vertical="center" wrapText="1"/>
    </xf>
    <xf numFmtId="0" fontId="92" fillId="15" borderId="53" xfId="0" applyFont="1" applyFill="1" applyBorder="1" applyAlignment="1">
      <alignment horizontal="center" vertical="center" wrapText="1"/>
    </xf>
    <xf numFmtId="0" fontId="92" fillId="15" borderId="91" xfId="0" applyFont="1" applyFill="1" applyBorder="1" applyAlignment="1">
      <alignment horizontal="center" vertical="center" wrapText="1"/>
    </xf>
    <xf numFmtId="0" fontId="92" fillId="15" borderId="89" xfId="0" applyFont="1" applyFill="1" applyBorder="1" applyAlignment="1">
      <alignment horizontal="center" vertical="center" wrapText="1"/>
    </xf>
    <xf numFmtId="0" fontId="92" fillId="15" borderId="52" xfId="0" applyFont="1" applyFill="1" applyBorder="1" applyAlignment="1">
      <alignment horizontal="center" vertical="center" wrapText="1"/>
    </xf>
    <xf numFmtId="0" fontId="93" fillId="7" borderId="29" xfId="15" applyNumberFormat="1" applyFont="1" applyFill="1" applyBorder="1" applyAlignment="1" applyProtection="1">
      <alignment horizontal="center" vertical="center" wrapText="1"/>
    </xf>
    <xf numFmtId="0" fontId="93" fillId="7" borderId="50" xfId="15" applyNumberFormat="1" applyFont="1" applyFill="1" applyBorder="1" applyAlignment="1" applyProtection="1">
      <alignment horizontal="center" vertical="center" wrapText="1"/>
    </xf>
    <xf numFmtId="0" fontId="93" fillId="7" borderId="53" xfId="15" applyNumberFormat="1" applyFont="1" applyFill="1" applyBorder="1" applyAlignment="1" applyProtection="1">
      <alignment horizontal="center" vertical="center" wrapText="1"/>
    </xf>
    <xf numFmtId="0" fontId="93" fillId="7" borderId="30" xfId="15" applyNumberFormat="1" applyFont="1" applyFill="1" applyBorder="1" applyAlignment="1" applyProtection="1">
      <alignment horizontal="center" vertical="center" wrapText="1"/>
    </xf>
    <xf numFmtId="0" fontId="93" fillId="7" borderId="0" xfId="15" applyNumberFormat="1" applyFont="1" applyFill="1" applyBorder="1" applyAlignment="1" applyProtection="1">
      <alignment horizontal="center" vertical="center" wrapText="1"/>
    </xf>
    <xf numFmtId="0" fontId="93" fillId="7" borderId="40" xfId="15" applyNumberFormat="1" applyFont="1" applyFill="1" applyBorder="1" applyAlignment="1" applyProtection="1">
      <alignment horizontal="center" vertical="center" wrapText="1"/>
    </xf>
    <xf numFmtId="0" fontId="93" fillId="7" borderId="91" xfId="15" applyNumberFormat="1" applyFont="1" applyFill="1" applyBorder="1" applyAlignment="1" applyProtection="1">
      <alignment horizontal="center" vertical="center" wrapText="1"/>
    </xf>
    <xf numFmtId="0" fontId="93" fillId="7" borderId="89" xfId="15" applyNumberFormat="1" applyFont="1" applyFill="1" applyBorder="1" applyAlignment="1" applyProtection="1">
      <alignment horizontal="center" vertical="center" wrapText="1"/>
    </xf>
    <xf numFmtId="0" fontId="93" fillId="7" borderId="52" xfId="15" applyNumberFormat="1" applyFont="1" applyFill="1" applyBorder="1" applyAlignment="1" applyProtection="1">
      <alignment horizontal="center" vertical="center" wrapText="1"/>
    </xf>
    <xf numFmtId="0" fontId="57" fillId="7" borderId="28" xfId="15" applyNumberFormat="1" applyFont="1" applyFill="1" applyBorder="1" applyAlignment="1" applyProtection="1">
      <alignment horizontal="left" vertical="center"/>
    </xf>
    <xf numFmtId="0" fontId="57" fillId="7" borderId="49" xfId="15" applyNumberFormat="1" applyFont="1" applyFill="1" applyBorder="1" applyAlignment="1" applyProtection="1">
      <alignment horizontal="left" vertical="center"/>
    </xf>
    <xf numFmtId="174" fontId="57" fillId="7" borderId="28" xfId="15" applyNumberFormat="1" applyFont="1" applyFill="1" applyBorder="1" applyAlignment="1" applyProtection="1">
      <alignment horizontal="center" vertical="center"/>
    </xf>
    <xf numFmtId="174" fontId="57" fillId="7" borderId="49" xfId="15" applyNumberFormat="1" applyFont="1" applyFill="1" applyBorder="1" applyAlignment="1" applyProtection="1">
      <alignment horizontal="center" vertical="center"/>
    </xf>
    <xf numFmtId="0" fontId="57" fillId="24" borderId="28" xfId="15" applyNumberFormat="1" applyFont="1" applyFill="1" applyBorder="1" applyAlignment="1" applyProtection="1">
      <alignment horizontal="left" vertical="center"/>
      <protection locked="0"/>
    </xf>
    <xf numFmtId="0" fontId="57" fillId="24" borderId="49" xfId="15" applyNumberFormat="1" applyFont="1" applyFill="1" applyBorder="1" applyAlignment="1" applyProtection="1">
      <alignment horizontal="left" vertical="center"/>
      <protection locked="0"/>
    </xf>
    <xf numFmtId="174" fontId="57" fillId="7" borderId="29" xfId="15" applyNumberFormat="1" applyFont="1" applyFill="1" applyBorder="1" applyAlignment="1" applyProtection="1">
      <alignment horizontal="center" vertical="center"/>
    </xf>
    <xf numFmtId="174" fontId="57" fillId="7" borderId="53" xfId="15" applyNumberFormat="1" applyFont="1" applyFill="1" applyBorder="1" applyAlignment="1" applyProtection="1">
      <alignment horizontal="center" vertical="center"/>
    </xf>
    <xf numFmtId="174" fontId="57" fillId="7" borderId="91" xfId="15" applyNumberFormat="1" applyFont="1" applyFill="1" applyBorder="1" applyAlignment="1" applyProtection="1">
      <alignment horizontal="center" vertical="center"/>
    </xf>
    <xf numFmtId="174" fontId="57" fillId="7" borderId="52" xfId="15" applyNumberFormat="1" applyFont="1" applyFill="1" applyBorder="1" applyAlignment="1" applyProtection="1">
      <alignment horizontal="center" vertical="center"/>
    </xf>
    <xf numFmtId="0" fontId="70" fillId="24" borderId="28" xfId="15" applyNumberFormat="1" applyFont="1" applyFill="1" applyBorder="1" applyAlignment="1" applyProtection="1">
      <alignment horizontal="left" vertical="center"/>
      <protection locked="0"/>
    </xf>
    <xf numFmtId="0" fontId="70" fillId="24" borderId="49" xfId="15" applyNumberFormat="1" applyFont="1" applyFill="1" applyBorder="1" applyAlignment="1" applyProtection="1">
      <alignment horizontal="left" vertical="center"/>
      <protection locked="0"/>
    </xf>
    <xf numFmtId="0" fontId="57" fillId="0" borderId="28" xfId="15" applyNumberFormat="1" applyFont="1" applyFill="1" applyBorder="1" applyAlignment="1" applyProtection="1">
      <alignment horizontal="left" vertical="center"/>
      <protection locked="0"/>
    </xf>
    <xf numFmtId="0" fontId="57" fillId="0" borderId="49" xfId="15" applyNumberFormat="1" applyFont="1" applyFill="1" applyBorder="1" applyAlignment="1" applyProtection="1">
      <alignment horizontal="left" vertical="center"/>
      <protection locked="0"/>
    </xf>
    <xf numFmtId="174" fontId="57" fillId="7" borderId="30" xfId="15" applyNumberFormat="1" applyFont="1" applyFill="1" applyBorder="1" applyAlignment="1" applyProtection="1">
      <alignment horizontal="center" vertical="center"/>
    </xf>
    <xf numFmtId="174" fontId="57" fillId="7" borderId="40" xfId="15" applyNumberFormat="1" applyFont="1" applyFill="1" applyBorder="1" applyAlignment="1" applyProtection="1">
      <alignment horizontal="center" vertical="center"/>
    </xf>
    <xf numFmtId="174" fontId="57" fillId="7" borderId="28" xfId="15" applyNumberFormat="1" applyFont="1" applyFill="1" applyBorder="1" applyAlignment="1" applyProtection="1">
      <alignment horizontal="left" vertical="center"/>
    </xf>
    <xf numFmtId="174" fontId="57" fillId="7" borderId="49" xfId="15" applyNumberFormat="1" applyFont="1" applyFill="1" applyBorder="1" applyAlignment="1" applyProtection="1">
      <alignment horizontal="left" vertical="center"/>
    </xf>
    <xf numFmtId="0" fontId="97" fillId="7" borderId="14" xfId="15" applyNumberFormat="1" applyFont="1" applyFill="1" applyBorder="1" applyAlignment="1" applyProtection="1">
      <alignment horizontal="center" vertical="center" wrapText="1"/>
    </xf>
    <xf numFmtId="0" fontId="3" fillId="0" borderId="0" xfId="2" applyFont="1" applyAlignment="1">
      <alignment horizontal="center" vertical="center"/>
    </xf>
    <xf numFmtId="0" fontId="4" fillId="2" borderId="0" xfId="2" applyFont="1" applyFill="1" applyAlignment="1">
      <alignment horizontal="center" vertical="center"/>
    </xf>
    <xf numFmtId="0" fontId="35" fillId="0" borderId="27" xfId="5" applyFont="1" applyBorder="1" applyAlignment="1">
      <alignment horizontal="left" vertical="center" wrapText="1"/>
    </xf>
    <xf numFmtId="0" fontId="35" fillId="0" borderId="38" xfId="5" applyFont="1" applyBorder="1" applyAlignment="1">
      <alignment horizontal="left" vertical="center"/>
    </xf>
    <xf numFmtId="0" fontId="35" fillId="0" borderId="26" xfId="5" applyFont="1" applyBorder="1" applyAlignment="1">
      <alignment horizontal="left" vertical="center"/>
    </xf>
    <xf numFmtId="0" fontId="4" fillId="2" borderId="0" xfId="3" applyFont="1" applyFill="1" applyAlignment="1">
      <alignment horizontal="center" vertical="center" wrapText="1"/>
    </xf>
    <xf numFmtId="0" fontId="11" fillId="4" borderId="29" xfId="3" applyFont="1" applyFill="1" applyBorder="1" applyAlignment="1" applyProtection="1">
      <alignment horizontal="center" vertical="center" wrapText="1"/>
      <protection hidden="1"/>
    </xf>
    <xf numFmtId="0" fontId="11" fillId="4" borderId="50" xfId="3" applyFont="1" applyFill="1" applyBorder="1" applyAlignment="1" applyProtection="1">
      <alignment horizontal="center" vertical="center" wrapText="1"/>
      <protection hidden="1"/>
    </xf>
    <xf numFmtId="0" fontId="11" fillId="4" borderId="53" xfId="3" applyFont="1" applyFill="1" applyBorder="1" applyAlignment="1" applyProtection="1">
      <alignment horizontal="center" vertical="center" wrapText="1"/>
      <protection hidden="1"/>
    </xf>
    <xf numFmtId="0" fontId="11" fillId="4" borderId="28" xfId="3" applyFont="1" applyFill="1" applyBorder="1" applyAlignment="1" applyProtection="1">
      <alignment horizontal="center" vertical="center" wrapText="1"/>
      <protection hidden="1"/>
    </xf>
    <xf numFmtId="0" fontId="11" fillId="4" borderId="51" xfId="3" applyFont="1" applyFill="1" applyBorder="1" applyAlignment="1" applyProtection="1">
      <alignment horizontal="center" vertical="center" wrapText="1"/>
      <protection hidden="1"/>
    </xf>
    <xf numFmtId="0" fontId="11" fillId="4" borderId="49" xfId="3" applyFont="1" applyFill="1" applyBorder="1" applyAlignment="1" applyProtection="1">
      <alignment horizontal="center" vertical="center" wrapText="1"/>
      <protection hidden="1"/>
    </xf>
    <xf numFmtId="0" fontId="11" fillId="4" borderId="91" xfId="3" applyFont="1" applyFill="1" applyBorder="1" applyAlignment="1" applyProtection="1">
      <alignment horizontal="center" vertical="center" wrapText="1"/>
      <protection hidden="1"/>
    </xf>
    <xf numFmtId="0" fontId="11" fillId="4" borderId="89" xfId="3" applyFont="1" applyFill="1" applyBorder="1" applyAlignment="1" applyProtection="1">
      <alignment horizontal="center" vertical="center" wrapText="1"/>
      <protection hidden="1"/>
    </xf>
    <xf numFmtId="0" fontId="11" fillId="4" borderId="52" xfId="3" applyFont="1" applyFill="1" applyBorder="1" applyAlignment="1" applyProtection="1">
      <alignment horizontal="center" vertical="center" wrapText="1"/>
      <protection hidden="1"/>
    </xf>
    <xf numFmtId="0" fontId="11" fillId="4" borderId="30" xfId="3" applyFont="1" applyFill="1" applyBorder="1" applyAlignment="1" applyProtection="1">
      <alignment horizontal="center" vertical="center" wrapText="1"/>
      <protection hidden="1"/>
    </xf>
    <xf numFmtId="0" fontId="11" fillId="4" borderId="0" xfId="3" applyFont="1" applyFill="1" applyAlignment="1" applyProtection="1">
      <alignment horizontal="center" vertical="center" wrapText="1"/>
      <protection hidden="1"/>
    </xf>
    <xf numFmtId="0" fontId="11" fillId="35" borderId="29" xfId="0" applyFont="1" applyFill="1" applyBorder="1" applyAlignment="1">
      <alignment horizontal="center" wrapText="1"/>
    </xf>
    <xf numFmtId="0" fontId="11" fillId="35" borderId="50" xfId="0" applyFont="1" applyFill="1" applyBorder="1" applyAlignment="1">
      <alignment horizontal="center" wrapText="1"/>
    </xf>
    <xf numFmtId="0" fontId="11" fillId="35" borderId="53" xfId="0" applyFont="1" applyFill="1" applyBorder="1" applyAlignment="1">
      <alignment horizontal="center" wrapText="1"/>
    </xf>
    <xf numFmtId="0" fontId="11" fillId="35" borderId="28" xfId="0" applyFont="1" applyFill="1" applyBorder="1" applyAlignment="1">
      <alignment horizontal="center" wrapText="1"/>
    </xf>
    <xf numFmtId="0" fontId="11" fillId="35" borderId="51" xfId="0" applyFont="1" applyFill="1" applyBorder="1" applyAlignment="1">
      <alignment horizontal="center" wrapText="1"/>
    </xf>
    <xf numFmtId="0" fontId="11" fillId="35" borderId="49" xfId="0" applyFont="1" applyFill="1" applyBorder="1" applyAlignment="1">
      <alignment horizontal="center" wrapText="1"/>
    </xf>
    <xf numFmtId="168" fontId="11" fillId="3" borderId="163" xfId="5" applyNumberFormat="1" applyFont="1" applyFill="1" applyBorder="1" applyAlignment="1" applyProtection="1">
      <alignment horizontal="center" vertical="center" wrapText="1"/>
      <protection locked="0"/>
    </xf>
    <xf numFmtId="168" fontId="11" fillId="3" borderId="91" xfId="5" applyNumberFormat="1" applyFont="1" applyFill="1" applyBorder="1" applyAlignment="1" applyProtection="1">
      <alignment horizontal="center" vertical="center" wrapText="1"/>
      <protection locked="0"/>
    </xf>
    <xf numFmtId="2" fontId="11" fillId="3" borderId="16" xfId="6" applyNumberFormat="1" applyFont="1" applyFill="1" applyBorder="1" applyAlignment="1">
      <alignment horizontal="center" vertical="center" wrapText="1"/>
    </xf>
    <xf numFmtId="0" fontId="11" fillId="36" borderId="28" xfId="0" applyFont="1" applyFill="1" applyBorder="1" applyAlignment="1">
      <alignment horizontal="center" vertical="center" wrapText="1"/>
    </xf>
    <xf numFmtId="0" fontId="11" fillId="36" borderId="51" xfId="0" applyFont="1" applyFill="1" applyBorder="1" applyAlignment="1">
      <alignment horizontal="center" vertical="center" wrapText="1"/>
    </xf>
    <xf numFmtId="2" fontId="6" fillId="3" borderId="163" xfId="5" applyNumberFormat="1" applyFont="1" applyFill="1" applyBorder="1" applyAlignment="1">
      <alignment horizontal="center" vertical="center" wrapText="1"/>
    </xf>
    <xf numFmtId="2" fontId="6" fillId="3" borderId="91" xfId="5" applyNumberFormat="1" applyFont="1" applyFill="1" applyBorder="1" applyAlignment="1">
      <alignment horizontal="center" vertical="center" wrapText="1"/>
    </xf>
    <xf numFmtId="2" fontId="11" fillId="3" borderId="24" xfId="5" applyNumberFormat="1" applyFont="1" applyFill="1" applyBorder="1" applyAlignment="1">
      <alignment horizontal="center" vertical="center" wrapText="1"/>
    </xf>
    <xf numFmtId="2" fontId="11" fillId="3" borderId="89" xfId="5" applyNumberFormat="1" applyFont="1" applyFill="1" applyBorder="1" applyAlignment="1">
      <alignment horizontal="center" vertical="center" wrapText="1"/>
    </xf>
    <xf numFmtId="2" fontId="11" fillId="3" borderId="153" xfId="3" applyNumberFormat="1" applyFont="1" applyFill="1" applyBorder="1" applyAlignment="1">
      <alignment horizontal="center" vertical="center" wrapText="1"/>
    </xf>
    <xf numFmtId="2" fontId="11" fillId="3" borderId="52" xfId="3" applyNumberFormat="1" applyFont="1" applyFill="1" applyBorder="1" applyAlignment="1">
      <alignment horizontal="center" vertical="center" wrapText="1"/>
    </xf>
    <xf numFmtId="2" fontId="11" fillId="3" borderId="163" xfId="3" applyNumberFormat="1" applyFont="1" applyFill="1" applyBorder="1" applyAlignment="1" applyProtection="1">
      <alignment horizontal="center" vertical="center" wrapText="1"/>
      <protection locked="0"/>
    </xf>
    <xf numFmtId="2" fontId="11" fillId="3" borderId="91" xfId="3" applyNumberFormat="1" applyFont="1" applyFill="1" applyBorder="1" applyAlignment="1" applyProtection="1">
      <alignment horizontal="center" vertical="center" wrapText="1"/>
      <protection locked="0"/>
    </xf>
    <xf numFmtId="2" fontId="11" fillId="3" borderId="24" xfId="6" applyNumberFormat="1" applyFont="1" applyFill="1" applyBorder="1" applyAlignment="1">
      <alignment horizontal="center" vertical="center" wrapText="1"/>
    </xf>
    <xf numFmtId="2" fontId="11" fillId="3" borderId="89" xfId="6" applyNumberFormat="1" applyFont="1" applyFill="1" applyBorder="1" applyAlignment="1">
      <alignment horizontal="center" vertical="center" wrapText="1"/>
    </xf>
    <xf numFmtId="2" fontId="11" fillId="3" borderId="153" xfId="6" applyNumberFormat="1" applyFont="1" applyFill="1" applyBorder="1" applyAlignment="1">
      <alignment horizontal="center" vertical="center" wrapText="1"/>
    </xf>
    <xf numFmtId="2" fontId="11" fillId="3" borderId="52" xfId="6" applyNumberFormat="1" applyFont="1" applyFill="1" applyBorder="1" applyAlignment="1">
      <alignment horizontal="center" vertical="center" wrapText="1"/>
    </xf>
    <xf numFmtId="2" fontId="11" fillId="3" borderId="109" xfId="6" applyNumberFormat="1" applyFont="1" applyFill="1" applyBorder="1" applyAlignment="1">
      <alignment horizontal="center" vertical="center" wrapText="1"/>
    </xf>
    <xf numFmtId="2" fontId="11" fillId="3" borderId="26" xfId="6" applyNumberFormat="1" applyFont="1" applyFill="1" applyBorder="1" applyAlignment="1">
      <alignment horizontal="center" vertical="center" wrapText="1"/>
    </xf>
    <xf numFmtId="0" fontId="10" fillId="35" borderId="26" xfId="0" applyFont="1" applyFill="1" applyBorder="1" applyAlignment="1">
      <alignment horizontal="center" vertical="center" wrapText="1"/>
    </xf>
    <xf numFmtId="0" fontId="10" fillId="35" borderId="28" xfId="0" applyFont="1" applyFill="1" applyBorder="1" applyAlignment="1">
      <alignment horizontal="center" vertical="center" wrapText="1"/>
    </xf>
    <xf numFmtId="0" fontId="10" fillId="35" borderId="51" xfId="0" applyFont="1" applyFill="1" applyBorder="1" applyAlignment="1">
      <alignment horizontal="center" vertical="center" wrapText="1"/>
    </xf>
    <xf numFmtId="0" fontId="10" fillId="35" borderId="49" xfId="0" applyFont="1" applyFill="1" applyBorder="1" applyAlignment="1">
      <alignment horizontal="center" vertical="center" wrapText="1"/>
    </xf>
    <xf numFmtId="0" fontId="141" fillId="35" borderId="26" xfId="0" applyFont="1" applyFill="1" applyBorder="1" applyAlignment="1">
      <alignment horizontal="center" vertical="center" wrapText="1"/>
    </xf>
    <xf numFmtId="0" fontId="141" fillId="35" borderId="14" xfId="0" applyFont="1" applyFill="1" applyBorder="1" applyAlignment="1">
      <alignment horizontal="center" vertical="center" wrapText="1"/>
    </xf>
    <xf numFmtId="49" fontId="6" fillId="4" borderId="29" xfId="5" applyNumberFormat="1" applyFont="1" applyFill="1" applyBorder="1" applyAlignment="1">
      <alignment horizontal="center" vertical="center" wrapText="1"/>
    </xf>
    <xf numFmtId="49" fontId="6" fillId="4" borderId="50" xfId="5" applyNumberFormat="1" applyFont="1" applyFill="1" applyBorder="1" applyAlignment="1">
      <alignment horizontal="center" vertical="center" wrapText="1"/>
    </xf>
    <xf numFmtId="49" fontId="6" fillId="4" borderId="53" xfId="5" applyNumberFormat="1" applyFont="1" applyFill="1" applyBorder="1" applyAlignment="1">
      <alignment horizontal="center" vertical="center" wrapText="1"/>
    </xf>
    <xf numFmtId="49" fontId="6" fillId="4" borderId="91" xfId="5" applyNumberFormat="1" applyFont="1" applyFill="1" applyBorder="1" applyAlignment="1">
      <alignment horizontal="center" vertical="center" wrapText="1"/>
    </xf>
    <xf numFmtId="49" fontId="6" fillId="4" borderId="89" xfId="5" applyNumberFormat="1" applyFont="1" applyFill="1" applyBorder="1" applyAlignment="1">
      <alignment horizontal="center" vertical="center" wrapText="1"/>
    </xf>
    <xf numFmtId="49" fontId="6" fillId="4" borderId="52" xfId="5" applyNumberFormat="1" applyFont="1" applyFill="1" applyBorder="1" applyAlignment="1">
      <alignment horizontal="center" vertical="center" wrapText="1"/>
    </xf>
    <xf numFmtId="0" fontId="11" fillId="4" borderId="40" xfId="3" applyFont="1" applyFill="1" applyBorder="1" applyAlignment="1" applyProtection="1">
      <alignment horizontal="center" vertical="center" wrapText="1"/>
      <protection hidden="1"/>
    </xf>
    <xf numFmtId="2" fontId="11" fillId="3" borderId="109" xfId="3" applyNumberFormat="1" applyFont="1" applyFill="1" applyBorder="1" applyAlignment="1">
      <alignment horizontal="center" vertical="center" wrapText="1"/>
    </xf>
    <xf numFmtId="2" fontId="11" fillId="3" borderId="26" xfId="3" applyNumberFormat="1" applyFont="1" applyFill="1" applyBorder="1" applyAlignment="1">
      <alignment horizontal="center" vertical="center" wrapText="1"/>
    </xf>
    <xf numFmtId="2" fontId="11" fillId="3" borderId="109" xfId="3" applyNumberFormat="1" applyFont="1" applyFill="1" applyBorder="1" applyAlignment="1" applyProtection="1">
      <alignment horizontal="center" vertical="center" wrapText="1"/>
      <protection locked="0"/>
    </xf>
    <xf numFmtId="2" fontId="11" fillId="3" borderId="26" xfId="3" applyNumberFormat="1" applyFont="1" applyFill="1" applyBorder="1" applyAlignment="1" applyProtection="1">
      <alignment horizontal="center" vertical="center" wrapText="1"/>
      <protection locked="0"/>
    </xf>
    <xf numFmtId="0" fontId="0" fillId="0" borderId="0" xfId="0" applyAlignment="1">
      <alignment horizontal="left" vertical="center"/>
    </xf>
    <xf numFmtId="0" fontId="0" fillId="0" borderId="0" xfId="0" applyAlignment="1">
      <alignment horizontal="left" vertical="center" wrapText="1"/>
    </xf>
    <xf numFmtId="0" fontId="101" fillId="0" borderId="0" xfId="0" applyFont="1" applyAlignment="1">
      <alignment horizontal="center"/>
    </xf>
    <xf numFmtId="0" fontId="8" fillId="0" borderId="0" xfId="11" applyFont="1" applyAlignment="1">
      <alignment horizontal="center" vertical="center" wrapText="1"/>
    </xf>
    <xf numFmtId="0" fontId="11" fillId="4" borderId="41" xfId="3" applyFont="1" applyFill="1" applyBorder="1" applyAlignment="1" applyProtection="1">
      <alignment horizontal="center" vertical="center" wrapText="1"/>
      <protection hidden="1"/>
    </xf>
    <xf numFmtId="0" fontId="11" fillId="4" borderId="42" xfId="3" applyFont="1" applyFill="1" applyBorder="1" applyAlignment="1" applyProtection="1">
      <alignment horizontal="center" vertical="center" wrapText="1"/>
      <protection hidden="1"/>
    </xf>
    <xf numFmtId="0" fontId="11" fillId="4" borderId="43" xfId="3" applyFont="1" applyFill="1" applyBorder="1" applyAlignment="1" applyProtection="1">
      <alignment horizontal="center" vertical="center" wrapText="1"/>
      <protection hidden="1"/>
    </xf>
    <xf numFmtId="0" fontId="11" fillId="4" borderId="11" xfId="3" applyFont="1" applyFill="1" applyBorder="1" applyAlignment="1" applyProtection="1">
      <alignment horizontal="center" vertical="center" wrapText="1"/>
      <protection hidden="1"/>
    </xf>
    <xf numFmtId="0" fontId="11" fillId="4" borderId="12" xfId="3" applyFont="1" applyFill="1" applyBorder="1" applyAlignment="1" applyProtection="1">
      <alignment horizontal="center" vertical="center" wrapText="1"/>
      <protection hidden="1"/>
    </xf>
    <xf numFmtId="0" fontId="11" fillId="4" borderId="44" xfId="3" applyFont="1" applyFill="1" applyBorder="1" applyAlignment="1" applyProtection="1">
      <alignment horizontal="center" vertical="center" wrapText="1"/>
      <protection hidden="1"/>
    </xf>
    <xf numFmtId="0" fontId="11" fillId="4" borderId="32" xfId="3" applyFont="1" applyFill="1" applyBorder="1" applyAlignment="1" applyProtection="1">
      <alignment horizontal="center" vertical="center" wrapText="1"/>
      <protection hidden="1"/>
    </xf>
    <xf numFmtId="0" fontId="76" fillId="20" borderId="50" xfId="14" applyFont="1" applyFill="1" applyBorder="1" applyAlignment="1">
      <alignment horizontal="center" vertical="center" wrapText="1"/>
    </xf>
    <xf numFmtId="0" fontId="76" fillId="20" borderId="126" xfId="14" applyFont="1" applyFill="1" applyBorder="1" applyAlignment="1">
      <alignment horizontal="center" vertical="center" wrapText="1"/>
    </xf>
    <xf numFmtId="0" fontId="76" fillId="20" borderId="89" xfId="14" applyFont="1" applyFill="1" applyBorder="1" applyAlignment="1">
      <alignment horizontal="center" vertical="center" wrapText="1"/>
    </xf>
    <xf numFmtId="0" fontId="76" fillId="20" borderId="130" xfId="14" applyFont="1" applyFill="1" applyBorder="1" applyAlignment="1">
      <alignment horizontal="center" vertical="center" wrapText="1"/>
    </xf>
    <xf numFmtId="0" fontId="11" fillId="20" borderId="127" xfId="3" applyFont="1" applyFill="1" applyBorder="1" applyAlignment="1">
      <alignment horizontal="center" vertical="center" wrapText="1"/>
    </xf>
    <xf numFmtId="0" fontId="11" fillId="20" borderId="128" xfId="3" applyFont="1" applyFill="1" applyBorder="1" applyAlignment="1">
      <alignment horizontal="center" vertical="center" wrapText="1"/>
    </xf>
    <xf numFmtId="0" fontId="11" fillId="20" borderId="129" xfId="3" applyFont="1" applyFill="1" applyBorder="1" applyAlignment="1">
      <alignment horizontal="center" vertical="center" wrapText="1"/>
    </xf>
    <xf numFmtId="0" fontId="11" fillId="20" borderId="123" xfId="3" applyFont="1" applyFill="1" applyBorder="1" applyAlignment="1">
      <alignment horizontal="center" vertical="center" wrapText="1"/>
    </xf>
    <xf numFmtId="0" fontId="11" fillId="20" borderId="124" xfId="3" applyFont="1" applyFill="1" applyBorder="1" applyAlignment="1">
      <alignment horizontal="center" vertical="center" wrapText="1"/>
    </xf>
    <xf numFmtId="0" fontId="11" fillId="20" borderId="125" xfId="3" applyFont="1" applyFill="1" applyBorder="1" applyAlignment="1">
      <alignment horizontal="center" vertical="center" wrapText="1"/>
    </xf>
    <xf numFmtId="0" fontId="57" fillId="0" borderId="27" xfId="14" applyFont="1" applyBorder="1" applyAlignment="1">
      <alignment horizontal="center" vertical="center" wrapText="1"/>
    </xf>
    <xf numFmtId="0" fontId="57" fillId="0" borderId="38" xfId="14" applyFont="1" applyBorder="1" applyAlignment="1">
      <alignment horizontal="center" vertical="center" wrapText="1"/>
    </xf>
    <xf numFmtId="0" fontId="57" fillId="0" borderId="26" xfId="14" applyFont="1" applyBorder="1" applyAlignment="1">
      <alignment horizontal="center" vertical="center" wrapText="1"/>
    </xf>
    <xf numFmtId="0" fontId="76" fillId="20" borderId="0" xfId="14" applyFont="1" applyFill="1" applyAlignment="1">
      <alignment horizontal="center" vertical="center" wrapText="1"/>
    </xf>
    <xf numFmtId="0" fontId="76" fillId="20" borderId="32" xfId="14" applyFont="1" applyFill="1" applyBorder="1" applyAlignment="1">
      <alignment horizontal="center" vertical="center" wrapText="1"/>
    </xf>
    <xf numFmtId="0" fontId="11" fillId="20" borderId="131" xfId="3" applyFont="1" applyFill="1" applyBorder="1" applyAlignment="1">
      <alignment horizontal="center" vertical="center" wrapText="1"/>
    </xf>
    <xf numFmtId="0" fontId="11" fillId="20" borderId="132" xfId="3" applyFont="1" applyFill="1" applyBorder="1" applyAlignment="1">
      <alignment horizontal="center" vertical="center" wrapText="1"/>
    </xf>
    <xf numFmtId="0" fontId="11" fillId="20" borderId="133" xfId="3" applyFont="1" applyFill="1" applyBorder="1" applyAlignment="1">
      <alignment horizontal="center" vertical="center" wrapText="1"/>
    </xf>
    <xf numFmtId="0" fontId="57" fillId="43" borderId="14" xfId="14" applyFont="1" applyFill="1" applyBorder="1" applyAlignment="1">
      <alignment horizontal="center" vertical="center" wrapText="1"/>
    </xf>
    <xf numFmtId="0" fontId="11" fillId="20" borderId="134" xfId="3" applyFont="1" applyFill="1" applyBorder="1" applyAlignment="1">
      <alignment horizontal="center" vertical="center" wrapText="1"/>
    </xf>
    <xf numFmtId="0" fontId="11" fillId="20" borderId="135" xfId="3" applyFont="1" applyFill="1" applyBorder="1" applyAlignment="1">
      <alignment horizontal="center" vertical="center" wrapText="1"/>
    </xf>
    <xf numFmtId="0" fontId="11" fillId="20" borderId="136" xfId="3" applyFont="1" applyFill="1" applyBorder="1" applyAlignment="1">
      <alignment horizontal="center" vertical="center" wrapText="1"/>
    </xf>
    <xf numFmtId="0" fontId="11" fillId="20" borderId="137" xfId="3" applyFont="1" applyFill="1" applyBorder="1" applyAlignment="1">
      <alignment horizontal="center" vertical="center" wrapText="1"/>
    </xf>
    <xf numFmtId="0" fontId="11" fillId="20" borderId="138" xfId="3" applyFont="1" applyFill="1" applyBorder="1" applyAlignment="1">
      <alignment horizontal="center" vertical="center" wrapText="1"/>
    </xf>
    <xf numFmtId="0" fontId="11" fillId="20" borderId="139" xfId="3" applyFont="1" applyFill="1" applyBorder="1" applyAlignment="1">
      <alignment horizontal="center" vertical="center" wrapText="1"/>
    </xf>
    <xf numFmtId="49" fontId="49" fillId="7" borderId="27" xfId="11" applyNumberFormat="1" applyFont="1" applyFill="1" applyBorder="1" applyAlignment="1">
      <alignment horizontal="center" vertical="center" wrapText="1"/>
    </xf>
    <xf numFmtId="49" fontId="49" fillId="7" borderId="38" xfId="11" applyNumberFormat="1" applyFont="1" applyFill="1" applyBorder="1" applyAlignment="1">
      <alignment horizontal="center" vertical="center" wrapText="1"/>
    </xf>
    <xf numFmtId="49" fontId="49" fillId="7" borderId="26" xfId="11" applyNumberFormat="1" applyFont="1" applyFill="1" applyBorder="1" applyAlignment="1">
      <alignment horizontal="center" vertical="center" wrapText="1"/>
    </xf>
    <xf numFmtId="49" fontId="10" fillId="16" borderId="29" xfId="5" applyNumberFormat="1" applyFont="1" applyFill="1" applyBorder="1" applyAlignment="1">
      <alignment horizontal="center" vertical="center" wrapText="1"/>
    </xf>
    <xf numFmtId="49" fontId="10" fillId="16" borderId="50" xfId="5" applyNumberFormat="1" applyFont="1" applyFill="1" applyBorder="1" applyAlignment="1">
      <alignment horizontal="center" vertical="center" wrapText="1"/>
    </xf>
    <xf numFmtId="49" fontId="10" fillId="16" borderId="91" xfId="5" applyNumberFormat="1" applyFont="1" applyFill="1" applyBorder="1" applyAlignment="1">
      <alignment horizontal="center" vertical="center" wrapText="1"/>
    </xf>
    <xf numFmtId="49" fontId="10" fillId="16" borderId="89" xfId="5" applyNumberFormat="1" applyFont="1" applyFill="1" applyBorder="1" applyAlignment="1">
      <alignment horizontal="center" vertical="center" wrapText="1"/>
    </xf>
    <xf numFmtId="3" fontId="11" fillId="17" borderId="14" xfId="3" applyNumberFormat="1" applyFont="1" applyFill="1" applyBorder="1" applyAlignment="1">
      <alignment horizontal="center" vertical="center" wrapText="1"/>
    </xf>
    <xf numFmtId="0" fontId="11" fillId="4" borderId="14" xfId="3" applyFont="1" applyFill="1" applyBorder="1" applyAlignment="1" applyProtection="1">
      <alignment horizontal="center" vertical="center" wrapText="1"/>
      <protection hidden="1"/>
    </xf>
    <xf numFmtId="0" fontId="33" fillId="4" borderId="14" xfId="14" applyFont="1" applyFill="1" applyBorder="1" applyAlignment="1">
      <alignment horizontal="center" vertical="center" wrapText="1"/>
    </xf>
    <xf numFmtId="0" fontId="11" fillId="4" borderId="14" xfId="3" applyFont="1" applyFill="1" applyBorder="1" applyAlignment="1">
      <alignment horizontal="center" vertical="center" wrapText="1"/>
    </xf>
    <xf numFmtId="0" fontId="33" fillId="4" borderId="29" xfId="14" applyFont="1" applyFill="1" applyBorder="1" applyAlignment="1">
      <alignment horizontal="center" vertical="center" wrapText="1"/>
    </xf>
    <xf numFmtId="0" fontId="33" fillId="4" borderId="50" xfId="14" applyFont="1" applyFill="1" applyBorder="1" applyAlignment="1">
      <alignment horizontal="center" vertical="center" wrapText="1"/>
    </xf>
    <xf numFmtId="0" fontId="33" fillId="4" borderId="53" xfId="14" applyFont="1" applyFill="1" applyBorder="1" applyAlignment="1">
      <alignment horizontal="center" vertical="center" wrapText="1"/>
    </xf>
    <xf numFmtId="0" fontId="33" fillId="4" borderId="91" xfId="14" applyFont="1" applyFill="1" applyBorder="1" applyAlignment="1">
      <alignment horizontal="center" vertical="center" wrapText="1"/>
    </xf>
    <xf numFmtId="0" fontId="33" fillId="4" borderId="89" xfId="14" applyFont="1" applyFill="1" applyBorder="1" applyAlignment="1">
      <alignment horizontal="center" vertical="center" wrapText="1"/>
    </xf>
    <xf numFmtId="0" fontId="33" fillId="4" borderId="52" xfId="14" applyFont="1" applyFill="1" applyBorder="1" applyAlignment="1">
      <alignment horizontal="center" vertical="center" wrapText="1"/>
    </xf>
    <xf numFmtId="0" fontId="11" fillId="4" borderId="28" xfId="3" applyFont="1" applyFill="1" applyBorder="1" applyAlignment="1">
      <alignment horizontal="center" vertical="center" wrapText="1"/>
    </xf>
    <xf numFmtId="0" fontId="11" fillId="4" borderId="51" xfId="3" applyFont="1" applyFill="1" applyBorder="1" applyAlignment="1">
      <alignment horizontal="center" vertical="center" wrapText="1"/>
    </xf>
    <xf numFmtId="0" fontId="11" fillId="4" borderId="49" xfId="3" applyFont="1" applyFill="1" applyBorder="1" applyAlignment="1">
      <alignment horizontal="center" vertical="center" wrapText="1"/>
    </xf>
    <xf numFmtId="0" fontId="8" fillId="0" borderId="27" xfId="6" applyFont="1" applyBorder="1" applyAlignment="1">
      <alignment horizontal="left" vertical="center" wrapText="1"/>
    </xf>
    <xf numFmtId="0" fontId="8" fillId="0" borderId="38" xfId="6" applyFont="1" applyBorder="1" applyAlignment="1">
      <alignment horizontal="left" vertical="center" wrapText="1"/>
    </xf>
    <xf numFmtId="0" fontId="8" fillId="0" borderId="39" xfId="6" applyFont="1" applyBorder="1" applyAlignment="1">
      <alignment horizontal="left" vertical="center" wrapText="1"/>
    </xf>
    <xf numFmtId="0" fontId="8" fillId="0" borderId="147" xfId="6" applyFont="1" applyBorder="1" applyAlignment="1">
      <alignment horizontal="left" vertical="center" wrapText="1"/>
    </xf>
    <xf numFmtId="0" fontId="8" fillId="0" borderId="26" xfId="6" applyFont="1" applyBorder="1" applyAlignment="1">
      <alignment horizontal="left" vertical="center" wrapText="1"/>
    </xf>
    <xf numFmtId="0" fontId="35" fillId="14" borderId="147" xfId="5" applyFont="1" applyFill="1" applyBorder="1" applyAlignment="1">
      <alignment horizontal="center" vertical="center" wrapText="1"/>
    </xf>
    <xf numFmtId="0" fontId="35" fillId="14" borderId="38" xfId="5" applyFont="1" applyFill="1" applyBorder="1" applyAlignment="1">
      <alignment horizontal="center" vertical="center" wrapText="1"/>
    </xf>
    <xf numFmtId="0" fontId="35" fillId="14" borderId="26" xfId="5" applyFont="1" applyFill="1" applyBorder="1" applyAlignment="1">
      <alignment horizontal="center" vertical="center" wrapText="1"/>
    </xf>
    <xf numFmtId="0" fontId="57" fillId="0" borderId="14" xfId="14" quotePrefix="1" applyFont="1" applyBorder="1" applyAlignment="1">
      <alignment horizontal="left" vertical="center" wrapText="1"/>
    </xf>
    <xf numFmtId="0" fontId="57" fillId="0" borderId="27" xfId="14" applyFont="1" applyBorder="1" applyAlignment="1">
      <alignment horizontal="left" vertical="center" wrapText="1"/>
    </xf>
    <xf numFmtId="0" fontId="57" fillId="0" borderId="26" xfId="14" applyFont="1" applyBorder="1" applyAlignment="1">
      <alignment horizontal="left" vertical="center" wrapText="1"/>
    </xf>
    <xf numFmtId="171" fontId="59" fillId="21" borderId="27" xfId="16" applyNumberFormat="1" applyFont="1" applyFill="1" applyBorder="1" applyAlignment="1" applyProtection="1">
      <alignment horizontal="center" vertical="center" wrapText="1"/>
    </xf>
    <xf numFmtId="171" fontId="59" fillId="21" borderId="26" xfId="16" applyNumberFormat="1" applyFont="1" applyFill="1" applyBorder="1" applyAlignment="1" applyProtection="1">
      <alignment horizontal="center" vertical="center" wrapText="1"/>
    </xf>
    <xf numFmtId="0" fontId="107" fillId="0" borderId="27" xfId="14" quotePrefix="1" applyFont="1" applyBorder="1" applyAlignment="1">
      <alignment horizontal="left" vertical="center" wrapText="1"/>
    </xf>
    <xf numFmtId="0" fontId="107" fillId="0" borderId="38" xfId="14" quotePrefix="1" applyFont="1" applyBorder="1" applyAlignment="1">
      <alignment horizontal="left" vertical="center" wrapText="1"/>
    </xf>
    <xf numFmtId="0" fontId="107" fillId="0" borderId="26" xfId="14" quotePrefix="1" applyFont="1" applyBorder="1" applyAlignment="1">
      <alignment horizontal="left" vertical="center" wrapText="1"/>
    </xf>
    <xf numFmtId="0" fontId="107" fillId="0" borderId="38" xfId="14" applyFont="1" applyBorder="1" applyAlignment="1">
      <alignment horizontal="left" vertical="center" wrapText="1"/>
    </xf>
    <xf numFmtId="0" fontId="107" fillId="0" borderId="26" xfId="14" applyFont="1" applyBorder="1" applyAlignment="1">
      <alignment horizontal="left" vertical="center" wrapText="1"/>
    </xf>
    <xf numFmtId="172" fontId="57" fillId="0" borderId="27" xfId="15" applyNumberFormat="1" applyFont="1" applyFill="1" applyBorder="1" applyAlignment="1" applyProtection="1">
      <alignment horizontal="center" vertical="center"/>
    </xf>
    <xf numFmtId="172" fontId="57" fillId="0" borderId="38" xfId="15" applyNumberFormat="1" applyFont="1" applyFill="1" applyBorder="1" applyAlignment="1" applyProtection="1">
      <alignment horizontal="center" vertical="center"/>
    </xf>
    <xf numFmtId="172" fontId="57" fillId="0" borderId="26" xfId="15" applyNumberFormat="1" applyFont="1" applyFill="1" applyBorder="1" applyAlignment="1" applyProtection="1">
      <alignment horizontal="center" vertical="center"/>
    </xf>
    <xf numFmtId="0" fontId="57" fillId="0" borderId="27" xfId="14" quotePrefix="1" applyFont="1" applyBorder="1" applyAlignment="1">
      <alignment horizontal="left" vertical="center" wrapText="1"/>
    </xf>
    <xf numFmtId="0" fontId="57" fillId="0" borderId="26" xfId="14" quotePrefix="1" applyFont="1" applyBorder="1" applyAlignment="1">
      <alignment horizontal="left" vertical="center" wrapText="1"/>
    </xf>
    <xf numFmtId="0" fontId="69" fillId="0" borderId="0" xfId="14" applyFont="1" applyAlignment="1">
      <alignment horizontal="right" vertical="center"/>
    </xf>
    <xf numFmtId="169" fontId="68" fillId="18" borderId="28" xfId="14" applyNumberFormat="1" applyFont="1" applyFill="1" applyBorder="1" applyAlignment="1">
      <alignment horizontal="center" vertical="center" wrapText="1"/>
    </xf>
    <xf numFmtId="169" fontId="68" fillId="18" borderId="51" xfId="14" applyNumberFormat="1" applyFont="1" applyFill="1" applyBorder="1" applyAlignment="1">
      <alignment horizontal="center" vertical="center" wrapText="1"/>
    </xf>
    <xf numFmtId="169" fontId="68" fillId="18" borderId="49" xfId="14" applyNumberFormat="1" applyFont="1" applyFill="1" applyBorder="1" applyAlignment="1">
      <alignment horizontal="center" vertical="center" wrapText="1"/>
    </xf>
    <xf numFmtId="0" fontId="107" fillId="0" borderId="27" xfId="14" applyFont="1" applyBorder="1" applyAlignment="1">
      <alignment horizontal="left" vertical="center" wrapText="1"/>
    </xf>
    <xf numFmtId="0" fontId="64" fillId="22" borderId="14" xfId="14" applyFont="1" applyFill="1" applyBorder="1" applyAlignment="1">
      <alignment horizontal="center" vertical="center" wrapText="1"/>
    </xf>
    <xf numFmtId="0" fontId="107" fillId="0" borderId="14" xfId="14" quotePrefix="1" applyFont="1" applyBorder="1" applyAlignment="1">
      <alignment horizontal="left" vertical="center" wrapText="1"/>
    </xf>
    <xf numFmtId="0" fontId="107" fillId="0" borderId="14" xfId="14" applyFont="1" applyBorder="1" applyAlignment="1">
      <alignment horizontal="left" vertical="center" wrapText="1"/>
    </xf>
    <xf numFmtId="0" fontId="107" fillId="43" borderId="27" xfId="14" quotePrefix="1" applyFont="1" applyFill="1" applyBorder="1" applyAlignment="1">
      <alignment horizontal="left" vertical="center" wrapText="1"/>
    </xf>
    <xf numFmtId="0" fontId="107" fillId="43" borderId="26" xfId="14" applyFont="1" applyFill="1" applyBorder="1" applyAlignment="1">
      <alignment horizontal="left" vertical="center" wrapText="1"/>
    </xf>
    <xf numFmtId="169" fontId="68" fillId="14" borderId="28" xfId="14" applyNumberFormat="1" applyFont="1" applyFill="1" applyBorder="1" applyAlignment="1">
      <alignment horizontal="center" vertical="center" wrapText="1"/>
    </xf>
    <xf numFmtId="169" fontId="68" fillId="14" borderId="51" xfId="14" applyNumberFormat="1" applyFont="1" applyFill="1" applyBorder="1" applyAlignment="1">
      <alignment horizontal="center" vertical="center" wrapText="1"/>
    </xf>
    <xf numFmtId="169" fontId="68" fillId="14" borderId="49" xfId="14" applyNumberFormat="1" applyFont="1" applyFill="1" applyBorder="1" applyAlignment="1">
      <alignment horizontal="center" vertical="center" wrapText="1"/>
    </xf>
    <xf numFmtId="0" fontId="4" fillId="2" borderId="92" xfId="3" applyFont="1" applyFill="1" applyBorder="1" applyAlignment="1">
      <alignment horizontal="center" vertical="center" wrapText="1"/>
    </xf>
    <xf numFmtId="0" fontId="4" fillId="2" borderId="24" xfId="3" applyFont="1" applyFill="1" applyBorder="1" applyAlignment="1">
      <alignment horizontal="center" vertical="center" wrapText="1"/>
    </xf>
    <xf numFmtId="0" fontId="4" fillId="2" borderId="93" xfId="3" applyFont="1" applyFill="1" applyBorder="1" applyAlignment="1">
      <alignment horizontal="center" vertical="center" wrapText="1"/>
    </xf>
    <xf numFmtId="0" fontId="21" fillId="12" borderId="45" xfId="0" applyFont="1" applyFill="1" applyBorder="1" applyAlignment="1">
      <alignment horizontal="center" vertical="center"/>
    </xf>
    <xf numFmtId="0" fontId="21" fillId="12" borderId="65" xfId="0" applyFont="1" applyFill="1" applyBorder="1" applyAlignment="1">
      <alignment horizontal="center" vertical="center"/>
    </xf>
    <xf numFmtId="0" fontId="21" fillId="12" borderId="66" xfId="0" applyFont="1" applyFill="1" applyBorder="1" applyAlignment="1">
      <alignment horizontal="center" vertical="center"/>
    </xf>
    <xf numFmtId="0" fontId="4" fillId="2" borderId="92" xfId="3" applyFont="1" applyFill="1" applyBorder="1" applyAlignment="1">
      <alignment horizontal="left" vertical="center" wrapText="1" indent="31"/>
    </xf>
    <xf numFmtId="0" fontId="4" fillId="2" borderId="24" xfId="3" applyFont="1" applyFill="1" applyBorder="1" applyAlignment="1">
      <alignment horizontal="left" vertical="center" wrapText="1" indent="31"/>
    </xf>
    <xf numFmtId="0" fontId="4" fillId="2" borderId="93" xfId="3" applyFont="1" applyFill="1" applyBorder="1" applyAlignment="1">
      <alignment horizontal="left" vertical="center" wrapText="1" indent="31"/>
    </xf>
    <xf numFmtId="0" fontId="21" fillId="10" borderId="42" xfId="7" applyFont="1" applyFill="1" applyBorder="1" applyAlignment="1" applyProtection="1">
      <alignment horizontal="left" vertical="center" wrapText="1"/>
      <protection hidden="1"/>
    </xf>
    <xf numFmtId="0" fontId="21" fillId="10" borderId="0" xfId="7" applyFont="1" applyFill="1" applyAlignment="1" applyProtection="1">
      <alignment horizontal="left" vertical="center" wrapText="1"/>
      <protection hidden="1"/>
    </xf>
    <xf numFmtId="4" fontId="21" fillId="10" borderId="48" xfId="7" applyNumberFormat="1" applyFont="1" applyFill="1" applyBorder="1" applyAlignment="1" applyProtection="1">
      <alignment horizontal="center" vertical="center" wrapText="1"/>
      <protection hidden="1"/>
    </xf>
    <xf numFmtId="4" fontId="21" fillId="10" borderId="7" xfId="7" applyNumberFormat="1" applyFont="1" applyFill="1" applyBorder="1" applyAlignment="1" applyProtection="1">
      <alignment horizontal="center" vertical="center" wrapText="1"/>
      <protection hidden="1"/>
    </xf>
    <xf numFmtId="4" fontId="21" fillId="10" borderId="60" xfId="7" applyNumberFormat="1" applyFont="1" applyFill="1" applyBorder="1" applyAlignment="1" applyProtection="1">
      <alignment horizontal="center" vertical="center" wrapText="1"/>
      <protection hidden="1"/>
    </xf>
    <xf numFmtId="4" fontId="21" fillId="10" borderId="42" xfId="7" applyNumberFormat="1" applyFont="1" applyFill="1" applyBorder="1" applyAlignment="1" applyProtection="1">
      <alignment horizontal="center" vertical="center" wrapText="1"/>
      <protection hidden="1"/>
    </xf>
    <xf numFmtId="0" fontId="21" fillId="10" borderId="73" xfId="7" applyFont="1" applyFill="1" applyBorder="1" applyAlignment="1" applyProtection="1">
      <alignment horizontal="left" vertical="center" wrapText="1"/>
      <protection hidden="1"/>
    </xf>
    <xf numFmtId="0" fontId="21" fillId="10" borderId="74" xfId="7" applyFont="1" applyFill="1" applyBorder="1" applyAlignment="1" applyProtection="1">
      <alignment horizontal="left" vertical="center" wrapText="1"/>
      <protection hidden="1"/>
    </xf>
    <xf numFmtId="0" fontId="21" fillId="10" borderId="55" xfId="7" applyFont="1" applyFill="1" applyBorder="1" applyAlignment="1" applyProtection="1">
      <alignment horizontal="left" vertical="center" wrapText="1"/>
      <protection hidden="1"/>
    </xf>
    <xf numFmtId="0" fontId="141" fillId="36" borderId="28" xfId="0" applyFont="1" applyFill="1" applyBorder="1" applyAlignment="1">
      <alignment horizontal="center" vertical="center" wrapText="1"/>
    </xf>
    <xf numFmtId="0" fontId="141" fillId="36" borderId="51" xfId="0" applyFont="1" applyFill="1" applyBorder="1" applyAlignment="1">
      <alignment horizontal="center" vertical="center" wrapText="1"/>
    </xf>
    <xf numFmtId="0" fontId="142" fillId="35" borderId="26" xfId="0" applyFont="1" applyFill="1" applyBorder="1" applyAlignment="1">
      <alignment horizontal="center" vertical="center" wrapText="1"/>
    </xf>
    <xf numFmtId="0" fontId="142" fillId="35" borderId="14" xfId="0" applyFont="1" applyFill="1" applyBorder="1" applyAlignment="1">
      <alignment horizontal="center" vertical="center" wrapText="1"/>
    </xf>
    <xf numFmtId="2" fontId="11" fillId="3" borderId="31" xfId="3" applyNumberFormat="1" applyFont="1" applyFill="1" applyBorder="1" applyAlignment="1">
      <alignment horizontal="center" vertical="center" wrapText="1"/>
    </xf>
    <xf numFmtId="2" fontId="11" fillId="3" borderId="0" xfId="3" applyNumberFormat="1" applyFont="1" applyFill="1" applyAlignment="1">
      <alignment horizontal="center" vertical="center" wrapText="1"/>
    </xf>
    <xf numFmtId="2" fontId="11" fillId="3" borderId="32" xfId="3" applyNumberFormat="1" applyFont="1" applyFill="1" applyBorder="1" applyAlignment="1">
      <alignment horizontal="center" vertical="center" wrapText="1"/>
    </xf>
    <xf numFmtId="2" fontId="11" fillId="3" borderId="30" xfId="3" applyNumberFormat="1" applyFont="1" applyFill="1" applyBorder="1" applyAlignment="1">
      <alignment horizontal="center" vertical="center" wrapText="1"/>
    </xf>
    <xf numFmtId="0" fontId="102" fillId="40" borderId="96" xfId="0" applyFont="1" applyFill="1" applyBorder="1" applyAlignment="1">
      <alignment horizontal="center" vertical="center"/>
    </xf>
    <xf numFmtId="0" fontId="102" fillId="40" borderId="0" xfId="0" applyFont="1" applyFill="1" applyAlignment="1">
      <alignment horizontal="center" vertical="center"/>
    </xf>
    <xf numFmtId="0" fontId="102" fillId="40" borderId="97" xfId="0" applyFont="1" applyFill="1" applyBorder="1" applyAlignment="1">
      <alignment horizontal="center" vertical="center"/>
    </xf>
    <xf numFmtId="0" fontId="102" fillId="40" borderId="32" xfId="0" applyFont="1" applyFill="1" applyBorder="1" applyAlignment="1">
      <alignment horizontal="center" vertical="center"/>
    </xf>
    <xf numFmtId="0" fontId="142" fillId="35" borderId="29" xfId="0" applyFont="1" applyFill="1" applyBorder="1" applyAlignment="1">
      <alignment horizontal="center" vertical="center" wrapText="1"/>
    </xf>
    <xf numFmtId="0" fontId="142" fillId="35" borderId="50" xfId="0" applyFont="1" applyFill="1" applyBorder="1" applyAlignment="1">
      <alignment horizontal="center" vertical="center" wrapText="1"/>
    </xf>
    <xf numFmtId="0" fontId="142" fillId="35" borderId="53" xfId="0" applyFont="1" applyFill="1" applyBorder="1" applyAlignment="1">
      <alignment horizontal="center" vertical="center" wrapText="1"/>
    </xf>
    <xf numFmtId="0" fontId="142" fillId="35" borderId="30" xfId="0" applyFont="1" applyFill="1" applyBorder="1" applyAlignment="1">
      <alignment horizontal="center" vertical="center" wrapText="1"/>
    </xf>
    <xf numFmtId="0" fontId="142" fillId="35" borderId="0" xfId="0" applyFont="1" applyFill="1" applyAlignment="1">
      <alignment horizontal="center" vertical="center" wrapText="1"/>
    </xf>
    <xf numFmtId="0" fontId="142" fillId="35" borderId="40" xfId="0" applyFont="1" applyFill="1" applyBorder="1" applyAlignment="1">
      <alignment horizontal="center" vertical="center" wrapText="1"/>
    </xf>
    <xf numFmtId="0" fontId="142" fillId="35" borderId="28" xfId="0" applyFont="1" applyFill="1" applyBorder="1" applyAlignment="1">
      <alignment horizontal="center" vertical="center" wrapText="1"/>
    </xf>
    <xf numFmtId="0" fontId="142" fillId="35" borderId="51" xfId="0" applyFont="1" applyFill="1" applyBorder="1" applyAlignment="1">
      <alignment horizontal="center" vertical="center" wrapText="1"/>
    </xf>
    <xf numFmtId="0" fontId="142" fillId="35" borderId="49" xfId="0" applyFont="1" applyFill="1" applyBorder="1" applyAlignment="1">
      <alignment horizontal="center" vertical="center" wrapText="1"/>
    </xf>
    <xf numFmtId="167" fontId="11" fillId="20" borderId="14" xfId="3" applyNumberFormat="1" applyFont="1" applyFill="1" applyBorder="1" applyAlignment="1">
      <alignment horizontal="center" vertical="center" wrapText="1"/>
    </xf>
    <xf numFmtId="0" fontId="11" fillId="20" borderId="27" xfId="3" applyFont="1" applyFill="1" applyBorder="1" applyAlignment="1">
      <alignment horizontal="center" vertical="center" wrapText="1"/>
    </xf>
    <xf numFmtId="2" fontId="11" fillId="3" borderId="2" xfId="6" applyNumberFormat="1" applyFont="1" applyFill="1" applyBorder="1" applyAlignment="1">
      <alignment horizontal="center" vertical="center" wrapText="1"/>
    </xf>
    <xf numFmtId="0" fontId="147" fillId="23" borderId="28" xfId="14" applyFont="1" applyFill="1" applyBorder="1" applyAlignment="1">
      <alignment horizontal="center" vertical="center" wrapText="1"/>
    </xf>
    <xf numFmtId="0" fontId="147" fillId="23" borderId="51" xfId="14" applyFont="1" applyFill="1" applyBorder="1" applyAlignment="1">
      <alignment horizontal="center" vertical="center" wrapText="1"/>
    </xf>
    <xf numFmtId="0" fontId="66" fillId="23" borderId="30" xfId="14" applyFont="1" applyFill="1" applyBorder="1" applyAlignment="1">
      <alignment horizontal="left" vertical="center" wrapText="1"/>
    </xf>
    <xf numFmtId="0" fontId="66" fillId="23" borderId="0" xfId="14" applyFont="1" applyFill="1" applyAlignment="1">
      <alignment horizontal="left" vertical="center" wrapText="1"/>
    </xf>
    <xf numFmtId="0" fontId="66" fillId="23" borderId="40" xfId="14" applyFont="1" applyFill="1" applyBorder="1" applyAlignment="1">
      <alignment horizontal="left" vertical="center" wrapText="1"/>
    </xf>
    <xf numFmtId="2" fontId="11" fillId="3" borderId="102" xfId="6" applyNumberFormat="1" applyFont="1" applyFill="1" applyBorder="1" applyAlignment="1">
      <alignment horizontal="center" vertical="center" wrapText="1"/>
    </xf>
    <xf numFmtId="2" fontId="11" fillId="3" borderId="65" xfId="6" applyNumberFormat="1" applyFont="1" applyFill="1" applyBorder="1" applyAlignment="1">
      <alignment horizontal="center" vertical="center" wrapText="1"/>
    </xf>
    <xf numFmtId="2" fontId="11" fillId="3" borderId="103" xfId="6" applyNumberFormat="1" applyFont="1" applyFill="1" applyBorder="1" applyAlignment="1">
      <alignment horizontal="center" vertical="center" wrapText="1"/>
    </xf>
    <xf numFmtId="0" fontId="66" fillId="23" borderId="0" xfId="14" applyFont="1" applyFill="1" applyAlignment="1">
      <alignment horizontal="center" vertical="center" wrapText="1"/>
    </xf>
    <xf numFmtId="0" fontId="66" fillId="23" borderId="40" xfId="14" applyFont="1" applyFill="1" applyBorder="1" applyAlignment="1">
      <alignment horizontal="center" vertical="center" wrapText="1"/>
    </xf>
    <xf numFmtId="49" fontId="4" fillId="2" borderId="0" xfId="3" applyNumberFormat="1" applyFont="1" applyFill="1" applyAlignment="1">
      <alignment horizontal="center"/>
    </xf>
    <xf numFmtId="0" fontId="76" fillId="20" borderId="14" xfId="14" applyFont="1" applyFill="1" applyBorder="1" applyAlignment="1">
      <alignment horizontal="center" vertical="center" wrapText="1"/>
    </xf>
    <xf numFmtId="0" fontId="76" fillId="20" borderId="27" xfId="14" applyFont="1" applyFill="1" applyBorder="1" applyAlignment="1">
      <alignment horizontal="center" vertical="center" wrapText="1"/>
    </xf>
    <xf numFmtId="0" fontId="0" fillId="0" borderId="0" xfId="0" applyAlignment="1">
      <alignment horizontal="center" vertical="center" wrapText="1"/>
    </xf>
    <xf numFmtId="49" fontId="37" fillId="5" borderId="51" xfId="5" applyNumberFormat="1" applyFont="1" applyFill="1" applyBorder="1" applyAlignment="1">
      <alignment horizontal="center" vertical="center" wrapText="1"/>
    </xf>
    <xf numFmtId="49" fontId="37" fillId="5" borderId="49" xfId="5" applyNumberFormat="1" applyFont="1" applyFill="1" applyBorder="1" applyAlignment="1">
      <alignment horizontal="center" vertical="center" wrapText="1"/>
    </xf>
    <xf numFmtId="49" fontId="6" fillId="4" borderId="27" xfId="11" applyNumberFormat="1" applyFont="1" applyFill="1" applyBorder="1" applyAlignment="1">
      <alignment horizontal="center" vertical="center" wrapText="1"/>
    </xf>
    <xf numFmtId="49" fontId="6" fillId="4" borderId="26" xfId="11" applyNumberFormat="1" applyFont="1" applyFill="1" applyBorder="1" applyAlignment="1">
      <alignment horizontal="center" vertical="center" wrapText="1"/>
    </xf>
    <xf numFmtId="49" fontId="6" fillId="4" borderId="27" xfId="5" applyNumberFormat="1" applyFont="1" applyFill="1" applyBorder="1" applyAlignment="1">
      <alignment horizontal="center" vertical="center" wrapText="1"/>
    </xf>
    <xf numFmtId="49" fontId="6" fillId="4" borderId="26" xfId="5" applyNumberFormat="1" applyFont="1" applyFill="1" applyBorder="1" applyAlignment="1">
      <alignment horizontal="center" vertical="center" wrapText="1"/>
    </xf>
    <xf numFmtId="49" fontId="11" fillId="4" borderId="27" xfId="5" applyNumberFormat="1" applyFont="1" applyFill="1" applyBorder="1" applyAlignment="1">
      <alignment horizontal="center" vertical="center" wrapText="1"/>
    </xf>
    <xf numFmtId="49" fontId="11" fillId="4" borderId="26" xfId="5" applyNumberFormat="1" applyFont="1" applyFill="1" applyBorder="1" applyAlignment="1">
      <alignment horizontal="center" vertical="center" wrapText="1"/>
    </xf>
    <xf numFmtId="49" fontId="6" fillId="4" borderId="14" xfId="5" applyNumberFormat="1" applyFont="1" applyFill="1" applyBorder="1" applyAlignment="1">
      <alignment horizontal="center" vertical="center" wrapText="1"/>
    </xf>
    <xf numFmtId="0" fontId="11" fillId="4" borderId="27" xfId="3" applyFont="1" applyFill="1" applyBorder="1" applyAlignment="1" applyProtection="1">
      <alignment horizontal="center" vertical="center" wrapText="1"/>
      <protection hidden="1"/>
    </xf>
    <xf numFmtId="0" fontId="11" fillId="4" borderId="26" xfId="5" applyFont="1" applyFill="1" applyBorder="1" applyAlignment="1">
      <alignment horizontal="center" vertical="center" wrapText="1"/>
    </xf>
    <xf numFmtId="0" fontId="6" fillId="35" borderId="152" xfId="0" applyFont="1" applyFill="1" applyBorder="1" applyAlignment="1">
      <alignment horizontal="center" vertical="center" wrapText="1"/>
    </xf>
    <xf numFmtId="0" fontId="6" fillId="35" borderId="50" xfId="0" applyFont="1" applyFill="1" applyBorder="1" applyAlignment="1">
      <alignment horizontal="center" vertical="center" wrapText="1"/>
    </xf>
    <xf numFmtId="0" fontId="6" fillId="35" borderId="53" xfId="0" applyFont="1" applyFill="1" applyBorder="1" applyAlignment="1">
      <alignment horizontal="center" vertical="center" wrapText="1"/>
    </xf>
    <xf numFmtId="0" fontId="6" fillId="35" borderId="142" xfId="0" applyFont="1" applyFill="1" applyBorder="1" applyAlignment="1">
      <alignment horizontal="center" vertical="center" wrapText="1"/>
    </xf>
    <xf numFmtId="0" fontId="6" fillId="35" borderId="89" xfId="0" applyFont="1" applyFill="1" applyBorder="1" applyAlignment="1">
      <alignment horizontal="center" vertical="center" wrapText="1"/>
    </xf>
    <xf numFmtId="0" fontId="6" fillId="35" borderId="52" xfId="0" applyFont="1" applyFill="1" applyBorder="1" applyAlignment="1">
      <alignment horizontal="center" vertical="center" wrapText="1"/>
    </xf>
    <xf numFmtId="1" fontId="11" fillId="4" borderId="49" xfId="3" applyNumberFormat="1" applyFont="1" applyFill="1" applyBorder="1" applyAlignment="1" applyProtection="1">
      <alignment horizontal="center" vertical="center" wrapText="1"/>
      <protection hidden="1"/>
    </xf>
    <xf numFmtId="1" fontId="11" fillId="4" borderId="14" xfId="3" applyNumberFormat="1" applyFont="1" applyFill="1" applyBorder="1" applyAlignment="1" applyProtection="1">
      <alignment horizontal="center" vertical="center" wrapText="1"/>
      <protection hidden="1"/>
    </xf>
    <xf numFmtId="0" fontId="4" fillId="2" borderId="0" xfId="3" applyFont="1" applyFill="1" applyAlignment="1">
      <alignment horizontal="center" vertical="top" wrapText="1"/>
    </xf>
    <xf numFmtId="49" fontId="10" fillId="20" borderId="29" xfId="5" applyNumberFormat="1" applyFont="1" applyFill="1" applyBorder="1" applyAlignment="1">
      <alignment horizontal="center" vertical="center" wrapText="1"/>
    </xf>
    <xf numFmtId="49" fontId="10" fillId="20" borderId="50" xfId="5" applyNumberFormat="1" applyFont="1" applyFill="1" applyBorder="1" applyAlignment="1">
      <alignment horizontal="center" vertical="center" wrapText="1"/>
    </xf>
    <xf numFmtId="49" fontId="10" fillId="20" borderId="53" xfId="5" applyNumberFormat="1" applyFont="1" applyFill="1" applyBorder="1" applyAlignment="1">
      <alignment horizontal="center" vertical="center" wrapText="1"/>
    </xf>
    <xf numFmtId="49" fontId="10" fillId="20" borderId="30" xfId="5" applyNumberFormat="1" applyFont="1" applyFill="1" applyBorder="1" applyAlignment="1">
      <alignment horizontal="center" vertical="center" wrapText="1"/>
    </xf>
    <xf numFmtId="49" fontId="10" fillId="20" borderId="0" xfId="5" applyNumberFormat="1" applyFont="1" applyFill="1" applyAlignment="1">
      <alignment horizontal="center" vertical="center" wrapText="1"/>
    </xf>
    <xf numFmtId="49" fontId="10" fillId="20" borderId="40" xfId="5" applyNumberFormat="1" applyFont="1" applyFill="1" applyBorder="1" applyAlignment="1">
      <alignment horizontal="center" vertical="center" wrapText="1"/>
    </xf>
    <xf numFmtId="3" fontId="11" fillId="20" borderId="28" xfId="3" applyNumberFormat="1" applyFont="1" applyFill="1" applyBorder="1" applyAlignment="1">
      <alignment horizontal="center" vertical="center" wrapText="1"/>
    </xf>
    <xf numFmtId="3" fontId="11" fillId="20" borderId="51" xfId="3" applyNumberFormat="1" applyFont="1" applyFill="1" applyBorder="1" applyAlignment="1">
      <alignment horizontal="center" vertical="center" wrapText="1"/>
    </xf>
    <xf numFmtId="3" fontId="11" fillId="20" borderId="49" xfId="3" applyNumberFormat="1" applyFont="1" applyFill="1" applyBorder="1" applyAlignment="1">
      <alignment horizontal="center" vertical="center" wrapText="1"/>
    </xf>
    <xf numFmtId="3" fontId="11" fillId="20" borderId="29" xfId="3" applyNumberFormat="1" applyFont="1" applyFill="1" applyBorder="1" applyAlignment="1">
      <alignment horizontal="center" vertical="center" wrapText="1"/>
    </xf>
    <xf numFmtId="3" fontId="11" fillId="20" borderId="50" xfId="3" applyNumberFormat="1" applyFont="1" applyFill="1" applyBorder="1" applyAlignment="1">
      <alignment horizontal="center" vertical="center" wrapText="1"/>
    </xf>
    <xf numFmtId="3" fontId="11" fillId="20" borderId="53" xfId="3" applyNumberFormat="1" applyFont="1" applyFill="1" applyBorder="1" applyAlignment="1">
      <alignment horizontal="center" vertical="center" wrapText="1"/>
    </xf>
    <xf numFmtId="49" fontId="11" fillId="5" borderId="28" xfId="5" applyNumberFormat="1" applyFont="1" applyFill="1" applyBorder="1" applyAlignment="1">
      <alignment horizontal="center" vertical="center" wrapText="1"/>
    </xf>
    <xf numFmtId="49" fontId="11" fillId="5" borderId="51" xfId="5" applyNumberFormat="1" applyFont="1" applyFill="1" applyBorder="1" applyAlignment="1">
      <alignment horizontal="center" vertical="center" wrapText="1"/>
    </xf>
    <xf numFmtId="175" fontId="0" fillId="0" borderId="0" xfId="19" applyNumberFormat="1" applyFont="1"/>
    <xf numFmtId="179" fontId="0" fillId="0" borderId="0" xfId="0" applyNumberFormat="1"/>
    <xf numFmtId="181" fontId="0" fillId="0" borderId="0" xfId="0" applyNumberFormat="1"/>
    <xf numFmtId="182" fontId="0" fillId="0" borderId="0" xfId="0" applyNumberFormat="1"/>
  </cellXfs>
  <cellStyles count="27">
    <cellStyle name="Comma 2 3" xfId="15" xr:uid="{928483EE-1F3C-493B-89FA-BF3B580CC31F}"/>
    <cellStyle name="Comma 2 3 2" xfId="26" xr:uid="{BAE47870-A798-412C-BD7F-32D7B27A8146}"/>
    <cellStyle name="Currency 2" xfId="24" xr:uid="{C12E36FD-ACA3-4C1F-AF33-44DC1022F666}"/>
    <cellStyle name="Migliaia" xfId="13" builtinId="3"/>
    <cellStyle name="Migliaia 2" xfId="19" xr:uid="{53CC6ED6-EE84-448E-B115-53D3584F0947}"/>
    <cellStyle name="Migliaia 23" xfId="18" xr:uid="{52F8E841-FD32-450D-B4B0-AA951F2D1009}"/>
    <cellStyle name="Normal 2" xfId="4" xr:uid="{AD43466F-C19F-43AE-BCE3-76E989AFA902}"/>
    <cellStyle name="Normal 2 2" xfId="6" xr:uid="{6EE98E0F-6FD9-4320-BD15-33631DE03CE5}"/>
    <cellStyle name="Normal 2 3" xfId="9" xr:uid="{D4E37E81-74B9-4317-9019-5BA23DE4F98F}"/>
    <cellStyle name="Normal 3" xfId="3" xr:uid="{74F13A0F-6C7D-476C-AABB-8A350B143865}"/>
    <cellStyle name="Normal 31" xfId="7" xr:uid="{9CDF179D-1D37-47F3-BC3C-52E62042BFCC}"/>
    <cellStyle name="Normal 4" xfId="2" xr:uid="{12B4F38B-FF83-4CA0-B6F2-8DEA5432CFCB}"/>
    <cellStyle name="Normal 4 3" xfId="14" xr:uid="{134C9E77-0E57-4566-ABC0-5F759286BE23}"/>
    <cellStyle name="Normale" xfId="0" builtinId="0"/>
    <cellStyle name="Normale 2" xfId="11" xr:uid="{9F03B411-5C8D-4E03-96F5-E5445469E6A7}"/>
    <cellStyle name="Normale 2 2" xfId="5" xr:uid="{ED974661-F055-49CC-89B3-C54395AF195C}"/>
    <cellStyle name="Normale 2 3" xfId="21" xr:uid="{4C3F4F37-6F93-46B5-8A40-7FF292BA9678}"/>
    <cellStyle name="Normale 3" xfId="10" xr:uid="{17241807-6BC3-49E8-8688-1A322B32E332}"/>
    <cellStyle name="Normale 4" xfId="20" xr:uid="{66670FF8-557D-4E78-831A-129EB014CFF6}"/>
    <cellStyle name="Normale 4 2" xfId="23" xr:uid="{B2DC2D2B-F92A-449E-BCC8-EBE9B2B1FA17}"/>
    <cellStyle name="Normale 5" xfId="8" xr:uid="{321B9689-CE23-4535-98D1-C8F001A1F9D1}"/>
    <cellStyle name="Normale 6" xfId="17" xr:uid="{F5FA9373-9986-473C-8092-DAB24BCF95EC}"/>
    <cellStyle name="Valuta" xfId="1" builtinId="4"/>
    <cellStyle name="Valuta 2" xfId="12" xr:uid="{2B2CA554-1681-4F14-B86E-8CE3D3B43AAA}"/>
    <cellStyle name="Valuta 3" xfId="22" xr:uid="{3AFDEFDA-88D8-4DFA-8E0B-CFAF0207732C}"/>
    <cellStyle name="Valuta 3 2" xfId="25" xr:uid="{4A7488DC-0205-4B4F-BAFB-E18949B0B100}"/>
    <cellStyle name="Vírgula 2" xfId="16" xr:uid="{AEAC9D26-256F-479C-9CE6-DCB9C40E5891}"/>
  </cellStyles>
  <dxfs count="31">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alignment vertical="center" textRotation="0" indent="0" justifyLastLine="0" shrinkToFit="0" readingOrder="0"/>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border outline="0">
        <left style="thin">
          <color rgb="FF000000"/>
        </left>
        <right style="hair">
          <color rgb="FF000000"/>
        </right>
        <bottom style="thin">
          <color rgb="FF000000"/>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 formatCode="#,##0"/>
      <fill>
        <patternFill patternType="solid">
          <fgColor indexed="64"/>
          <bgColor theme="0"/>
        </patternFill>
      </fill>
      <alignment horizontal="center" vertical="center" textRotation="0" wrapText="1" indent="0" justifyLastLine="0" shrinkToFit="0" readingOrder="0"/>
      <border diagonalUp="0" diagonalDown="0">
        <left style="hair">
          <color indexed="64"/>
        </left>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numFmt numFmtId="30" formatCode="@"/>
      <alignment horizontal="general" vertical="top"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30" formatCode="@"/>
      <alignment horizontal="center" vertical="center" textRotation="0" wrapText="1" indent="0" justifyLastLine="0" shrinkToFit="0" readingOrder="0"/>
      <border diagonalUp="0" diagonalDown="0">
        <left style="hair">
          <color indexed="64"/>
        </left>
        <right style="hair">
          <color indexed="64"/>
        </right>
        <top style="thin">
          <color indexed="64"/>
        </top>
        <bottom style="thin">
          <color indexed="64"/>
        </bottom>
        <vertical/>
        <horizontal/>
      </border>
    </dxf>
    <dxf>
      <font>
        <b/>
        <i val="0"/>
        <strike val="0"/>
        <condense val="0"/>
        <extend val="0"/>
        <outline val="0"/>
        <shadow val="0"/>
        <u val="none"/>
        <vertAlign val="baseline"/>
        <sz val="11"/>
        <color rgb="FFFF0000"/>
        <name val="Arial"/>
        <family val="2"/>
        <scheme val="none"/>
      </font>
      <numFmt numFmtId="30" formatCode="@"/>
      <fill>
        <patternFill patternType="solid">
          <fgColor indexed="64"/>
          <bgColor theme="0"/>
        </patternFill>
      </fill>
      <alignment horizontal="general" vertical="center" textRotation="9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border diagonalUp="0" diagonalDown="0" outline="0">
        <left/>
        <right style="thin">
          <color indexed="64"/>
        </right>
        <top style="thin">
          <color indexed="64"/>
        </top>
        <bottom style="thin">
          <color indexed="64"/>
        </bottom>
      </border>
    </dxf>
    <dxf>
      <border outline="0">
        <left style="thin">
          <color indexed="64"/>
        </left>
        <right style="hair">
          <color indexed="64"/>
        </right>
        <bottom style="thin">
          <color indexed="64"/>
        </bottom>
      </border>
    </dxf>
    <dxf>
      <font>
        <b/>
        <i val="0"/>
        <strike val="0"/>
        <condense val="0"/>
        <extend val="0"/>
        <outline val="0"/>
        <shadow val="0"/>
        <u val="none"/>
        <vertAlign val="baseline"/>
        <sz val="10"/>
        <color auto="1"/>
        <name val="Arial"/>
        <family val="2"/>
        <scheme val="none"/>
      </font>
      <numFmt numFmtId="2" formatCode="0.00"/>
      <fill>
        <patternFill patternType="solid">
          <fgColor indexed="64"/>
          <bgColor rgb="FFEDEEE8"/>
        </patternFill>
      </fill>
      <alignment horizontal="center" vertical="center" textRotation="0" wrapText="1" indent="0" justifyLastLine="0" shrinkToFit="0" readingOrder="0"/>
      <border diagonalUp="0" diagonalDown="0" outline="0">
        <left style="hair">
          <color indexed="64"/>
        </left>
        <right style="hair">
          <color indexed="64"/>
        </right>
        <top/>
        <bottom/>
      </border>
    </dxf>
  </dxfs>
  <tableStyles count="0" defaultTableStyle="TableStyleMedium2" defaultPivotStyle="PivotStyleLight16"/>
  <colors>
    <mruColors>
      <color rgb="FFFF99FF"/>
      <color rgb="FF008C5A"/>
      <color rgb="FF00FF00"/>
      <color rgb="FF41B9E6"/>
      <color rgb="FF55BE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microsoft.com/office/2017/10/relationships/person" Target="persons/person.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styles" Target="styles.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fmlaLink="#REF!" lockText="1" noThreeD="1"/>
</file>

<file path=xl/ctrlProps/ctrlProp10.xml><?xml version="1.0" encoding="utf-8"?>
<formControlPr xmlns="http://schemas.microsoft.com/office/spreadsheetml/2009/9/main" objectType="CheckBox" checked="Checked" fmlaLink="$AF$3" lockText="1" noThreeD="1"/>
</file>

<file path=xl/ctrlProps/ctrlProp11.xml><?xml version="1.0" encoding="utf-8"?>
<formControlPr xmlns="http://schemas.microsoft.com/office/spreadsheetml/2009/9/main" objectType="CheckBox" checked="Checked" fmlaLink="$AG$3" lockText="1" noThreeD="1"/>
</file>

<file path=xl/ctrlProps/ctrlProp12.xml><?xml version="1.0" encoding="utf-8"?>
<formControlPr xmlns="http://schemas.microsoft.com/office/spreadsheetml/2009/9/main" objectType="CheckBox" checked="Checked" fmlaLink="$AH$3" lockText="1" noThreeD="1"/>
</file>

<file path=xl/ctrlProps/ctrlProp13.xml><?xml version="1.0" encoding="utf-8"?>
<formControlPr xmlns="http://schemas.microsoft.com/office/spreadsheetml/2009/9/main" objectType="CheckBox" checked="Checked" fmlaLink="$AI$3" lockText="1" noThreeD="1"/>
</file>

<file path=xl/ctrlProps/ctrlProp14.xml><?xml version="1.0" encoding="utf-8"?>
<formControlPr xmlns="http://schemas.microsoft.com/office/spreadsheetml/2009/9/main" objectType="CheckBox" checked="Checked" fmlaLink="$AJ$3" lockText="1" noThreeD="1"/>
</file>

<file path=xl/ctrlProps/ctrlProp15.xml><?xml version="1.0" encoding="utf-8"?>
<formControlPr xmlns="http://schemas.microsoft.com/office/spreadsheetml/2009/9/main" objectType="CheckBox" checked="Checked" fmlaLink="$AK$3" lockText="1" noThreeD="1"/>
</file>

<file path=xl/ctrlProps/ctrlProp16.xml><?xml version="1.0" encoding="utf-8"?>
<formControlPr xmlns="http://schemas.microsoft.com/office/spreadsheetml/2009/9/main" objectType="CheckBox" checked="Checked" fmlaLink="#REF!" lockText="1" noThreeD="1"/>
</file>

<file path=xl/ctrlProps/ctrlProp17.xml><?xml version="1.0" encoding="utf-8"?>
<formControlPr xmlns="http://schemas.microsoft.com/office/spreadsheetml/2009/9/main" objectType="CheckBox" checked="Checked" fmlaLink="#REF!" lockText="1" noThreeD="1"/>
</file>

<file path=xl/ctrlProps/ctrlProp18.xml><?xml version="1.0" encoding="utf-8"?>
<formControlPr xmlns="http://schemas.microsoft.com/office/spreadsheetml/2009/9/main" objectType="CheckBox" checked="Checked" fmlaLink="#REF!" lockText="1" noThreeD="1"/>
</file>

<file path=xl/ctrlProps/ctrlProp19.xml><?xml version="1.0" encoding="utf-8"?>
<formControlPr xmlns="http://schemas.microsoft.com/office/spreadsheetml/2009/9/main" objectType="CheckBox" checked="Checked" fmlaLink="#REF!" lockText="1" noThreeD="1"/>
</file>

<file path=xl/ctrlProps/ctrlProp2.xml><?xml version="1.0" encoding="utf-8"?>
<formControlPr xmlns="http://schemas.microsoft.com/office/spreadsheetml/2009/9/main" objectType="CheckBox" checked="Checked" fmlaLink="$Z$3" lockText="1" noThreeD="1"/>
</file>

<file path=xl/ctrlProps/ctrlProp20.xml><?xml version="1.0" encoding="utf-8"?>
<formControlPr xmlns="http://schemas.microsoft.com/office/spreadsheetml/2009/9/main" objectType="CheckBox" checked="Checked" fmlaLink="#REF!" lockText="1" noThreeD="1"/>
</file>

<file path=xl/ctrlProps/ctrlProp21.xml><?xml version="1.0" encoding="utf-8"?>
<formControlPr xmlns="http://schemas.microsoft.com/office/spreadsheetml/2009/9/main" objectType="CheckBox" checked="Checked" fmlaLink="#REF!" lockText="1" noThreeD="1"/>
</file>

<file path=xl/ctrlProps/ctrlProp22.xml><?xml version="1.0" encoding="utf-8"?>
<formControlPr xmlns="http://schemas.microsoft.com/office/spreadsheetml/2009/9/main" objectType="CheckBox" checked="Checked" fmlaLink="#REF!" lockText="1" noThreeD="1"/>
</file>

<file path=xl/ctrlProps/ctrlProp23.xml><?xml version="1.0" encoding="utf-8"?>
<formControlPr xmlns="http://schemas.microsoft.com/office/spreadsheetml/2009/9/main" objectType="CheckBox" checked="Checked" fmlaLink="#REF!" lockText="1" noThreeD="1"/>
</file>

<file path=xl/ctrlProps/ctrlProp24.xml><?xml version="1.0" encoding="utf-8"?>
<formControlPr xmlns="http://schemas.microsoft.com/office/spreadsheetml/2009/9/main" objectType="CheckBox" checked="Checked" fmlaLink="#REF!" lockText="1" noThreeD="1"/>
</file>

<file path=xl/ctrlProps/ctrlProp25.xml><?xml version="1.0" encoding="utf-8"?>
<formControlPr xmlns="http://schemas.microsoft.com/office/spreadsheetml/2009/9/main" objectType="CheckBox" checked="Checked" fmlaLink="#REF!" lockText="1" noThreeD="1"/>
</file>

<file path=xl/ctrlProps/ctrlProp26.xml><?xml version="1.0" encoding="utf-8"?>
<formControlPr xmlns="http://schemas.microsoft.com/office/spreadsheetml/2009/9/main" objectType="CheckBox" checked="Checked" fmlaLink="#REF!" lockText="1" noThreeD="1"/>
</file>

<file path=xl/ctrlProps/ctrlProp27.xml><?xml version="1.0" encoding="utf-8"?>
<formControlPr xmlns="http://schemas.microsoft.com/office/spreadsheetml/2009/9/main" objectType="CheckBox" checked="Checked" fmlaLink="#REF!" lockText="1" noThreeD="1"/>
</file>

<file path=xl/ctrlProps/ctrlProp28.xml><?xml version="1.0" encoding="utf-8"?>
<formControlPr xmlns="http://schemas.microsoft.com/office/spreadsheetml/2009/9/main" objectType="CheckBox" checked="Checked" fmlaLink="#REF!" lockText="1" noThreeD="1"/>
</file>

<file path=xl/ctrlProps/ctrlProp29.xml><?xml version="1.0" encoding="utf-8"?>
<formControlPr xmlns="http://schemas.microsoft.com/office/spreadsheetml/2009/9/main" objectType="CheckBox" checked="Checked" fmlaLink="#REF!" lockText="1" noThreeD="1"/>
</file>

<file path=xl/ctrlProps/ctrlProp3.xml><?xml version="1.0" encoding="utf-8"?>
<formControlPr xmlns="http://schemas.microsoft.com/office/spreadsheetml/2009/9/main" objectType="CheckBox" checked="Checked" fmlaLink="$AA$3" lockText="1" noThreeD="1"/>
</file>

<file path=xl/ctrlProps/ctrlProp30.xml><?xml version="1.0" encoding="utf-8"?>
<formControlPr xmlns="http://schemas.microsoft.com/office/spreadsheetml/2009/9/main" objectType="CheckBox" checked="Checked" fmlaLink="#REF!" lockText="1" noThreeD="1"/>
</file>

<file path=xl/ctrlProps/ctrlProp31.xml><?xml version="1.0" encoding="utf-8"?>
<formControlPr xmlns="http://schemas.microsoft.com/office/spreadsheetml/2009/9/main" objectType="CheckBox" checked="Checked" fmlaLink="#REF!" lockText="1" noThreeD="1"/>
</file>

<file path=xl/ctrlProps/ctrlProp32.xml><?xml version="1.0" encoding="utf-8"?>
<formControlPr xmlns="http://schemas.microsoft.com/office/spreadsheetml/2009/9/main" objectType="CheckBox" checked="Checked" fmlaLink="#REF!" lockText="1" noThreeD="1"/>
</file>

<file path=xl/ctrlProps/ctrlProp33.xml><?xml version="1.0" encoding="utf-8"?>
<formControlPr xmlns="http://schemas.microsoft.com/office/spreadsheetml/2009/9/main" objectType="CheckBox" checked="Checked" fmlaLink="#REF!" lockText="1" noThreeD="1"/>
</file>

<file path=xl/ctrlProps/ctrlProp34.xml><?xml version="1.0" encoding="utf-8"?>
<formControlPr xmlns="http://schemas.microsoft.com/office/spreadsheetml/2009/9/main" objectType="CheckBox" checked="Checked" fmlaLink="#REF!" lockText="1" noThreeD="1"/>
</file>

<file path=xl/ctrlProps/ctrlProp35.xml><?xml version="1.0" encoding="utf-8"?>
<formControlPr xmlns="http://schemas.microsoft.com/office/spreadsheetml/2009/9/main" objectType="CheckBox" checked="Checked" fmlaLink="#REF!" lockText="1" noThreeD="1"/>
</file>

<file path=xl/ctrlProps/ctrlProp36.xml><?xml version="1.0" encoding="utf-8"?>
<formControlPr xmlns="http://schemas.microsoft.com/office/spreadsheetml/2009/9/main" objectType="CheckBox" checked="Checked" fmlaLink="#REF!" lockText="1" noThreeD="1"/>
</file>

<file path=xl/ctrlProps/ctrlProp37.xml><?xml version="1.0" encoding="utf-8"?>
<formControlPr xmlns="http://schemas.microsoft.com/office/spreadsheetml/2009/9/main" objectType="CheckBox" checked="Checked" fmlaLink="#REF!" lockText="1" noThreeD="1"/>
</file>

<file path=xl/ctrlProps/ctrlProp38.xml><?xml version="1.0" encoding="utf-8"?>
<formControlPr xmlns="http://schemas.microsoft.com/office/spreadsheetml/2009/9/main" objectType="CheckBox" checked="Checked" fmlaLink="#REF!" lockText="1" noThreeD="1"/>
</file>

<file path=xl/ctrlProps/ctrlProp39.xml><?xml version="1.0" encoding="utf-8"?>
<formControlPr xmlns="http://schemas.microsoft.com/office/spreadsheetml/2009/9/main" objectType="CheckBox" checked="Checked" fmlaLink="#REF!" lockText="1" noThreeD="1"/>
</file>

<file path=xl/ctrlProps/ctrlProp4.xml><?xml version="1.0" encoding="utf-8"?>
<formControlPr xmlns="http://schemas.microsoft.com/office/spreadsheetml/2009/9/main" objectType="CheckBox" checked="Checked" fmlaLink="$AB$3" lockText="1" noThreeD="1"/>
</file>

<file path=xl/ctrlProps/ctrlProp40.xml><?xml version="1.0" encoding="utf-8"?>
<formControlPr xmlns="http://schemas.microsoft.com/office/spreadsheetml/2009/9/main" objectType="CheckBox" checked="Checked" fmlaLink="#REF!" lockText="1" noThreeD="1"/>
</file>

<file path=xl/ctrlProps/ctrlProp41.xml><?xml version="1.0" encoding="utf-8"?>
<formControlPr xmlns="http://schemas.microsoft.com/office/spreadsheetml/2009/9/main" objectType="CheckBox" checked="Checked" fmlaLink="#REF!" lockText="1" noThreeD="1"/>
</file>

<file path=xl/ctrlProps/ctrlProp42.xml><?xml version="1.0" encoding="utf-8"?>
<formControlPr xmlns="http://schemas.microsoft.com/office/spreadsheetml/2009/9/main" objectType="CheckBox" checked="Checked" fmlaLink="#REF!" lockText="1" noThreeD="1"/>
</file>

<file path=xl/ctrlProps/ctrlProp43.xml><?xml version="1.0" encoding="utf-8"?>
<formControlPr xmlns="http://schemas.microsoft.com/office/spreadsheetml/2009/9/main" objectType="CheckBox" checked="Checked" fmlaLink="#REF!" lockText="1" noThreeD="1"/>
</file>

<file path=xl/ctrlProps/ctrlProp44.xml><?xml version="1.0" encoding="utf-8"?>
<formControlPr xmlns="http://schemas.microsoft.com/office/spreadsheetml/2009/9/main" objectType="CheckBox" checked="Checked" fmlaLink="#REF!" lockText="1" noThreeD="1"/>
</file>

<file path=xl/ctrlProps/ctrlProp45.xml><?xml version="1.0" encoding="utf-8"?>
<formControlPr xmlns="http://schemas.microsoft.com/office/spreadsheetml/2009/9/main" objectType="CheckBox" checked="Checked" fmlaLink="#REF!" lockText="1" noThreeD="1"/>
</file>

<file path=xl/ctrlProps/ctrlProp46.xml><?xml version="1.0" encoding="utf-8"?>
<formControlPr xmlns="http://schemas.microsoft.com/office/spreadsheetml/2009/9/main" objectType="CheckBox" checked="Checked" fmlaLink="#REF!" lockText="1" noThreeD="1"/>
</file>

<file path=xl/ctrlProps/ctrlProp47.xml><?xml version="1.0" encoding="utf-8"?>
<formControlPr xmlns="http://schemas.microsoft.com/office/spreadsheetml/2009/9/main" objectType="CheckBox" checked="Checked" fmlaLink="#REF!" lockText="1" noThreeD="1"/>
</file>

<file path=xl/ctrlProps/ctrlProp48.xml><?xml version="1.0" encoding="utf-8"?>
<formControlPr xmlns="http://schemas.microsoft.com/office/spreadsheetml/2009/9/main" objectType="CheckBox" checked="Checked" fmlaLink="#REF!" lockText="1" noThreeD="1"/>
</file>

<file path=xl/ctrlProps/ctrlProp49.xml><?xml version="1.0" encoding="utf-8"?>
<formControlPr xmlns="http://schemas.microsoft.com/office/spreadsheetml/2009/9/main" objectType="CheckBox" checked="Checked" fmlaLink="#REF!" lockText="1" noThreeD="1"/>
</file>

<file path=xl/ctrlProps/ctrlProp5.xml><?xml version="1.0" encoding="utf-8"?>
<formControlPr xmlns="http://schemas.microsoft.com/office/spreadsheetml/2009/9/main" objectType="CheckBox" checked="Checked" fmlaLink="$AC$3" lockText="1" noThreeD="1"/>
</file>

<file path=xl/ctrlProps/ctrlProp50.xml><?xml version="1.0" encoding="utf-8"?>
<formControlPr xmlns="http://schemas.microsoft.com/office/spreadsheetml/2009/9/main" objectType="CheckBox" checked="Checked" fmlaLink="#REF!" lockText="1" noThreeD="1"/>
</file>

<file path=xl/ctrlProps/ctrlProp51.xml><?xml version="1.0" encoding="utf-8"?>
<formControlPr xmlns="http://schemas.microsoft.com/office/spreadsheetml/2009/9/main" objectType="CheckBox" checked="Checked" fmlaLink="#REF!" lockText="1" noThreeD="1"/>
</file>

<file path=xl/ctrlProps/ctrlProp52.xml><?xml version="1.0" encoding="utf-8"?>
<formControlPr xmlns="http://schemas.microsoft.com/office/spreadsheetml/2009/9/main" objectType="CheckBox" checked="Checked" fmlaLink="#REF!" lockText="1" noThreeD="1"/>
</file>

<file path=xl/ctrlProps/ctrlProp53.xml><?xml version="1.0" encoding="utf-8"?>
<formControlPr xmlns="http://schemas.microsoft.com/office/spreadsheetml/2009/9/main" objectType="CheckBox" checked="Checked" fmlaLink="#REF!" lockText="1" noThreeD="1"/>
</file>

<file path=xl/ctrlProps/ctrlProp54.xml><?xml version="1.0" encoding="utf-8"?>
<formControlPr xmlns="http://schemas.microsoft.com/office/spreadsheetml/2009/9/main" objectType="CheckBox" checked="Checked" fmlaLink="#REF!" lockText="1" noThreeD="1"/>
</file>

<file path=xl/ctrlProps/ctrlProp55.xml><?xml version="1.0" encoding="utf-8"?>
<formControlPr xmlns="http://schemas.microsoft.com/office/spreadsheetml/2009/9/main" objectType="CheckBox" checked="Checked" fmlaLink="#REF!" lockText="1" noThreeD="1"/>
</file>

<file path=xl/ctrlProps/ctrlProp56.xml><?xml version="1.0" encoding="utf-8"?>
<formControlPr xmlns="http://schemas.microsoft.com/office/spreadsheetml/2009/9/main" objectType="CheckBox" checked="Checked" fmlaLink="#REF!" lockText="1" noThreeD="1"/>
</file>

<file path=xl/ctrlProps/ctrlProp57.xml><?xml version="1.0" encoding="utf-8"?>
<formControlPr xmlns="http://schemas.microsoft.com/office/spreadsheetml/2009/9/main" objectType="CheckBox" checked="Checked" fmlaLink="#REF!" lockText="1" noThreeD="1"/>
</file>

<file path=xl/ctrlProps/ctrlProp58.xml><?xml version="1.0" encoding="utf-8"?>
<formControlPr xmlns="http://schemas.microsoft.com/office/spreadsheetml/2009/9/main" objectType="CheckBox" checked="Checked" fmlaLink="#REF!" lockText="1" noThreeD="1"/>
</file>

<file path=xl/ctrlProps/ctrlProp59.xml><?xml version="1.0" encoding="utf-8"?>
<formControlPr xmlns="http://schemas.microsoft.com/office/spreadsheetml/2009/9/main" objectType="CheckBox" checked="Checked" fmlaLink="#REF!" lockText="1" noThreeD="1"/>
</file>

<file path=xl/ctrlProps/ctrlProp6.xml><?xml version="1.0" encoding="utf-8"?>
<formControlPr xmlns="http://schemas.microsoft.com/office/spreadsheetml/2009/9/main" objectType="CheckBox" checked="Checked" fmlaLink="#REF!" lockText="1" noThreeD="1"/>
</file>

<file path=xl/ctrlProps/ctrlProp60.xml><?xml version="1.0" encoding="utf-8"?>
<formControlPr xmlns="http://schemas.microsoft.com/office/spreadsheetml/2009/9/main" objectType="CheckBox" checked="Checked" fmlaLink="#REF!" lockText="1" noThreeD="1"/>
</file>

<file path=xl/ctrlProps/ctrlProp61.xml><?xml version="1.0" encoding="utf-8"?>
<formControlPr xmlns="http://schemas.microsoft.com/office/spreadsheetml/2009/9/main" objectType="CheckBox" checked="Checked" fmlaLink="#REF!" lockText="1" noThreeD="1"/>
</file>

<file path=xl/ctrlProps/ctrlProp62.xml><?xml version="1.0" encoding="utf-8"?>
<formControlPr xmlns="http://schemas.microsoft.com/office/spreadsheetml/2009/9/main" objectType="CheckBox" checked="Checked" fmlaLink="#REF!" lockText="1" noThreeD="1"/>
</file>

<file path=xl/ctrlProps/ctrlProp63.xml><?xml version="1.0" encoding="utf-8"?>
<formControlPr xmlns="http://schemas.microsoft.com/office/spreadsheetml/2009/9/main" objectType="CheckBox" checked="Checked" fmlaLink="#REF!" lockText="1" noThreeD="1"/>
</file>

<file path=xl/ctrlProps/ctrlProp64.xml><?xml version="1.0" encoding="utf-8"?>
<formControlPr xmlns="http://schemas.microsoft.com/office/spreadsheetml/2009/9/main" objectType="CheckBox" checked="Checked" fmlaLink="#REF!" lockText="1" noThreeD="1"/>
</file>

<file path=xl/ctrlProps/ctrlProp65.xml><?xml version="1.0" encoding="utf-8"?>
<formControlPr xmlns="http://schemas.microsoft.com/office/spreadsheetml/2009/9/main" objectType="CheckBox" checked="Checked" fmlaLink="#REF!" lockText="1" noThreeD="1"/>
</file>

<file path=xl/ctrlProps/ctrlProp66.xml><?xml version="1.0" encoding="utf-8"?>
<formControlPr xmlns="http://schemas.microsoft.com/office/spreadsheetml/2009/9/main" objectType="CheckBox" checked="Checked" fmlaLink="#REF!" lockText="1" noThreeD="1"/>
</file>

<file path=xl/ctrlProps/ctrlProp67.xml><?xml version="1.0" encoding="utf-8"?>
<formControlPr xmlns="http://schemas.microsoft.com/office/spreadsheetml/2009/9/main" objectType="CheckBox" checked="Checked" fmlaLink="#REF!" lockText="1" noThreeD="1"/>
</file>

<file path=xl/ctrlProps/ctrlProp68.xml><?xml version="1.0" encoding="utf-8"?>
<formControlPr xmlns="http://schemas.microsoft.com/office/spreadsheetml/2009/9/main" objectType="CheckBox" checked="Checked" fmlaLink="#REF!" lockText="1" noThreeD="1"/>
</file>

<file path=xl/ctrlProps/ctrlProp69.xml><?xml version="1.0" encoding="utf-8"?>
<formControlPr xmlns="http://schemas.microsoft.com/office/spreadsheetml/2009/9/main" objectType="CheckBox" checked="Checked" fmlaLink="#REF!" lockText="1" noThreeD="1"/>
</file>

<file path=xl/ctrlProps/ctrlProp7.xml><?xml version="1.0" encoding="utf-8"?>
<formControlPr xmlns="http://schemas.microsoft.com/office/spreadsheetml/2009/9/main" objectType="CheckBox" checked="Checked" fmlaLink="#REF!" lockText="1" noThreeD="1"/>
</file>

<file path=xl/ctrlProps/ctrlProp70.xml><?xml version="1.0" encoding="utf-8"?>
<formControlPr xmlns="http://schemas.microsoft.com/office/spreadsheetml/2009/9/main" objectType="CheckBox" checked="Checked" fmlaLink="#REF!" lockText="1" noThreeD="1"/>
</file>

<file path=xl/ctrlProps/ctrlProp71.xml><?xml version="1.0" encoding="utf-8"?>
<formControlPr xmlns="http://schemas.microsoft.com/office/spreadsheetml/2009/9/main" objectType="CheckBox" checked="Checked" fmlaLink="#REF!" lockText="1" noThreeD="1"/>
</file>

<file path=xl/ctrlProps/ctrlProp8.xml><?xml version="1.0" encoding="utf-8"?>
<formControlPr xmlns="http://schemas.microsoft.com/office/spreadsheetml/2009/9/main" objectType="CheckBox" checked="Checked" fmlaLink="$AD$3" lockText="1" noThreeD="1"/>
</file>

<file path=xl/ctrlProps/ctrlProp9.xml><?xml version="1.0" encoding="utf-8"?>
<formControlPr xmlns="http://schemas.microsoft.com/office/spreadsheetml/2009/9/main" objectType="CheckBox" checked="Checked" fmlaLink="$AE$3" lockText="1" noThreeD="1"/>
</file>

<file path=xl/documenttasks/documenttask1.xml><?xml version="1.0" encoding="utf-8"?>
<Tasks xmlns="http://schemas.microsoft.com/office/tasks/2019/documenttasks">
  <Task id="{FE2FA29A-062A-4991-B4CB-76250E1091FE}">
    <Anchor>
      <Comment id="{0919CC70-914C-4FDA-8716-9631E22B151F}"/>
    </Anchor>
    <History>
      <Event time="2024-11-18T17:06:21.37" id="{86A34B7E-7ECD-4B1A-8801-B2AAA1BE218E}">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Create/>
      </Event>
      <Event time="2024-11-18T17:06:21.37" id="{C9847B23-8A91-47C4-B8A3-CE700EDCF46B}">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Assign userId="묱冤倾쫷↶࿆≣奕〪ଧﻑ䐏ꮒ윣≍硦㝂䲱﹋滛䨂룼鬒艽酧⽼鸫ᘔ墚ਢ䔡ᭌˑ쑑ᗕ⣪㧨괬鋟玁훼৽毡츽ㇿ䶘꽌穣㡘뤋䠰ｶ᪺㢒ー䐎⡺賈Ÿ﷗噸윕䋌羹룪纴蠏윅濪㑹ẉ阃餘㥼赛煙ಚ贳鷄缓炀É項鸊陙菎澯㹻蹱숉鐩⧬퓮䨍﫵샕쀼伛歺诸੐ﭬ㑎垛飥Ᵹ32蘾尓᐀退儀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 userName="묵ȶ대묵ȶ쥐묵ȶr\Sⵝȶ爀摯捵楴湯䵟䍅腣嵞Ķ耀쥐묵ȶ싰묵ȶ쥐묵ȶr\S攀獳潩⹮捅䕳慔g찀ⵔȶ腰嵭Ȁ耀쥐묵ȶπ⼅ȶ쥐묵ȶom.攀獳潩⹮摉준ⵔȶ腁嵼̀耀ಠ쉷ȶ딠묵ȶ꿐묵ȶr\S攀慧祣伮䕳癮&#10;脮崃Ѐ蠀❐⿁ȶ稠⽎ȶ⬠⿁ȶ愰뵫ȶ籠⽎ȶ넀⿦ȶ缰⽎ȶ쐐⿦ȶ纠⽎ȶ쮰⿦ȶ狐⽎ȶ뱰⿦ȶ䎰싓ȶ翀⽎ȶ皤ȶ脿崒Ԁ耀대묵ȶ띀묵ȶ싰묵ȶr\Sⵝȶ爀摯捵楴湯脌崡؀耀侮⼄ȶ⼄ȶ쥐묵ȶr\S攀楶散伮䉳極摬㈀㌶1脝崰܀耀딠묵ȶ⩠쉷ȶ☠쉷ȶ攀獳潩⹮汆条s&#10;&lt;自巇ࠀ耀첀묵ȶ샐묵ȶ옠묵ȶR\S瀀⹰湉瑳污呬灹e臻巖ऀ退妀⺉ȶ쬐⽅ȶ텐⽅ȶ죐⽅ȶ톐⽅ȶ줐⽅ȶ짐⽅ȶ쾐⽅ȶ점⽅ȶ왐⽅ȶ캐⽅ȶ쉐⽅ȶ싐⽅ȶ쥐⽅ȶ즐⽅ȶ컐⽅ȶ쿐⽅ȶﾰ슌ȶ㪀䯆翽䯅翽㬠䯆翽䯅翽叀䯵翽⅐ᥡȶ漐䯵翽⚉ȶ熀䯵翽䯅翽爀䯵翽䯅翽狨䯵翽ڸ䯶翽臈工਀退嫐⺉ȶ슐⽅ȶ졐⽅ȶ턐⽅ȶ쨐⽅ȶ쩐⽅ȶ쌐⽅ȶ옐⽅ȶ촐⽅ȶ쭐⽅ȶ쯐⽅ȶ숐⽅ȶ썐⽅ȶ쎐⽅ȶ쮐⽅ȶ앐⽅ȶ퀐⽅ȶ슌ȶ듀䯅翽墨⺉ȶ딈䯅翽틨䯨翽뙠䯅翽倨䯄翽㬠䯆翽䯅翽䃰䯆翽떀뱽ȶ叀䯵翽螀⣼ȶ熀䯵翽䯅翽臙巴଀退⡒ȶ䟐뱧ȶ厐뱧ȶ䷐뱧ȶ倐뱧ȶ䪐뱧ȶ䧐뱧ȶ䥐뱧ȶ䡐뱧ȶ僐뱧ȶ剐뱧ȶ䰐뱧ȶ䤐뱧ȶ俐뱧ȶ卐뱧ȶ俐뱧ȶ䤐뱧ȶ䰐뱧ȶ剐뱧ȶ僐뱧ȶ䡐뱧ȶ䥐뱧ȶ䧐뱧ȶ䪐뱧ȶ倐뱧ȶ䷐뱧ȶ厐뱧ȶ䟐뱧ȶ0A}\InprocHandler2膦嶛ఀ耀쥐묵ȶ뿀묵ȶ쥐묵ȶr\S瀀⹰敖獲潩nⵝȶ膷嶪ഀ耀쥐묵ȶ싰묵ȶ쥐묵ȶ攀敬獡⹥桃湡敮l䔀C膄嶹฀退勰⺉ȶ蛐ⶺȶ蝰ⶺȶ벐⽅ȶ뾐⽅ȶ뉐⽅ȶ뷐⽅ȶ뺐⽅ȶ뎐⽅ȶ쀐⽅ȶ삐⽅ȶ샐⽅ȶ느⽅ȶ딐⽅ȶ듐⽅ȶ뭐⽅ȶ뒐⽅ȶ댐⽅ȶ뢐⽅ȶ슌ȶLCAGHCBDGBYEOCGAVHJDGATC7AXAH\DSCF410.tmpó膕屈ༀ耀벐묵ȶ샐묵ȶ⼄ȶr\S氀敩瑮䤮d虢屟က耀롐묵ȶƠ⼅ȶ뿀묵ȶom.瀀⹰汐瑡潦浲椀㍮2虳屮ᄀ耀쥐묵ȶࡠ쉷ȶ쥐묵ȶR\S攀慧祣䄮灰摉虀屽ሀ耀붠묵ȶ딠묵ȶ냠묵ȶ攀敬獡⹥潆歲㐀㜰䨭汵虑尌ጀ退ँ묱冤倾쫷↶࿆≣奕〪ଧﻑ䐏ꮒ윣≍硦㝂䲱﹋滛䨂룼鬒艽酧⽼鸫ᘔ墚ਢ䔡ᭌˑ쑑ᗕ⣪㧨괬鋟玁훼৽毡츽ㇿ䶘꽌穣㡘뤋䠰ｶ᪺㢒ー䐎⡺賈Ÿ﷗噸윕䋌羹룪纴蠏윅濪㑹ẉ阃餘㥼赛煙ಚ贳鷄缓炀É項鸊陙菎澯㹻蹱숉鐩⧬퓮䨍﫵샕쀼伛歺诸੐ﭬ㑎垛飥Ᵹ32蘾尓᐀退儀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蒹〗ធ䮋懲㸣峡鎣꾐锤㊼崧嶛垢J䪡耥Ჟ墁洸਄ᇕ뮈ᇤ吨⁇䖌⁆턮ࠑ㈥ꄂい䒢챒㣀꽔에㲦Ⱦߵ윫㔹ः愤턘╊龃Ⱀ嚌ꄻ㗚讹軖촮ᒸ觀خ催髭痜皦䗐躒䤒⺺⣅㟩낗赕⎵霖펵쑯鰧瑫鏪Ψ萧䌁ซྷ⢂됤怯䃶冰렔梔퐳砂ȓ᥃⌴鶴冡ࣛ媎㰣娌歜袜槓ᴮ愨ጣꀒᩴ߄浂瀶崱ᛜ幼᡽꼥㝼魰䘄曗叨ꣀధ컚灏ᠩ⣔崘⁇ܘ䃀㓗ᆃ⨁ะ㦀幡釗怍侏႞帎쁁䆜맶衲큍鲦쨑㿄ꎭ䎑㔂䩺᫔☹赪흯⢥⵴뗆ꣴ뎑燂ᵏ쐔麭踔⽺껁㭇帔䠢퀟⸴ꜟ⡶臭⟾⸴␍㶘ⓥ킏깶ꕃ䃚ʍ뗑纸현ஆƵ餧㚹聄㚪ꡜᎍ痦᭐箦켍녯ꮙ뱕࣒㧪쉤揊汄槴◄솑焗謬㥣ힷ⷟ꟻ理锍퟼㛸曺蹝욯먲떺﹮릾⺍㼇烾ᖕ샩홶ﭦ潙뜩⣊멖㝋燅䦻홶飡鈞剣덬떽㝏鹩윧囯妑緛⑞몰䱸ﮭ띬﮶沐銞㒇孯뿩㏃㟜拏鏽鋂⻥莽쩟뜅佥﹭瘂뽔꿁鷙湶뉍⶯ﻹ⹧苒䮂뢾孢⒢䜚䮬鐫ㅜ먦嗍릯멲ᬧ䕀꧔显ꆪⶼ߿＀擿澐썋ీ뿆ᇊ韁鵶믿ꅫ알ᴱ琉清穫氽⎛ᣍ佭ᅪ⋳秤뼠䐧젷霖흘㪝뇐ᒕ郦忩ㅗ⦖燤躲﨡濧銯췭䟠☓籘氵᪩ị묹ָ컅箃樍≏賔䊪⁓吒⑉ك໮㞕礞뻧蔰偻ໄㅛ꣢셍ଓ✛幽諢研葕翋俀颁⩩钐鮝⿆ꆖ칃퓎킻돗ꭐ﯍缦帉꙼榣䝝셿娵恼牳鶭顎➇袝먿儊澲＀Ͽ礀禙悻﹩呛᤻贗葋႟죐⤔ȶ偀묁ȶ타ώ赭묵ȶ蟌嵏退Engineering Mgmt ‎» People and Organization ‎» Formazione‎» STEared蟅嵆İ蠀鯰묵ȶ斣삙ㆎ䖐精횚Ｕ烁║䍔石ᆕ끘⁖韉챝䡫貹墄不炞␐묳ȶZ_䛰묳ȶ蟚嵝Ȁ退⒀묳ȶ*/䙀⤕ȶ&#10;ᷰ묰ȶ䯠⤕ȶites蟓嵔́退Microsoft.Office.Shared.GraphImportAccessTokenAutoRefreshnutesg_Ha螨嵣т退Eng Knowledge &amp; Partnerships - EKP ‎» EMP ‎» Budget ICT ‎» _oldhttp螡嵺ԯ退C:\Users\a467287\AppData\Roaming\Microsoft\Windows\Recent螶嵱ٵ退microsoft.office.fileio.verifydocumentstoragemodetelemetry&#10;螏崈܀退QA&amp;CI䔠⤕ȶ&#10;Generalᶠ묰ȶINor螄崇ࡁ蠀鬐묵ȶ맊塶Ṥ䳈暴⹷ꭴ൭ʧ⻸䀫厮ᅴ破竞ᇑ䔨垵壯Ⓓ窈㱠묰ȶMO䏰묳ȶBok/螝崞य退䣀묰ȶ&quot;'䴰⤕ȶ&#10;EKP䜀⤕ȶ&#10;enel螒崕੭退䍰묳ȶ䌐⤕ȶ&#10;䯰묳ȶ䣠⤕ȶ&#10;/02.葫崬ର蠀錰묵ȶ㷇斘썑䣃ꎘ킩䕦揟骥䒍誵虉ᰱ劯룃囎价⪂藤ⅰ묳ȶU_EGP‎»葠崻ఀ退㵰묳ȶ䲠⤕ȶ&#10;ENEL㢰묳ȶeric葹崲൓蠀픠뫢ȶ稠奆崜䵮斲ー鞊⾋┳ε䙢ⶉ㽔採珑ﻟ鴕䄨エ婐붬ecura葎巉ะ蠀੨翾✇T⛨뫆ȶ벲ȶȶ묵ȶ䀃蛁䵫仳뒧؅㭦栮༾䇩囁䘳쎁譮讬烝䕃 묵ȶߠ묕ȶߠ묕ȶ뇐뮓ȶ葇巀཯退Microsoft.Office.FileIO.SyncProgressUI.EnabledForSyncBackedapab葜巟ၩ蠀푀뫢ȶ蠣걝灲䰲솁ऑ褊ꓭ殐鮂뒾䙅䆂ལ꘎Ç鋂บ묚䥣犯嵱叟쳹⠀묳ȶW_䉰묳ȶge葕巖ᄀ蠀饐묵ȶ灉㑧넁䠆▾ᚵ䏱Ẳᗜ詯䀐₸￙㎷◚ᔯ䬮ဌ䧤떎᯿㹭ꩵ⬐묳ȶP_GeneralShred萪巭ሰ蠀쿠뫢ȶ⁵Ȩﷆ䷻಻嘝滰줂㥇ꁁ䍼䮸깯蔥鷎揀敭䦺瑰美ᇔ≐묳ȶR_䆰묳ȶ萣巤ጀ蠀੨翾✇T㇀ੵ翾㇀ੵ翾ȶ묵ȶ숢蚾ヲ䟠▟텠휜⡜༾䇩囁䘳쎁譮讬烝䕃 묵ȶ易묔ȶ易묔ȶȶ蛐뭫ȶ萸巳ᐯ蠀쪠뫢ȶ찑꺗䇞즊빪̜含퉡죫䝚첣ѷ蚞秵甆뮯鰬䗲窗隨彟徰무ȶco䖰묳ȶlsx萱嶊ᕩ退 $(,edTimeInMinutes授ੵ翾萆嶁ᘀ蠀鶰묵ȶƬ禔ಽ䘗覽篕曷䦂㬧庂浝䶿䮧ᛁｽ䆾㝋몕ꋩ䉀캊횎콤ꎸ㺠묰ȶFO㯰묳ȶcum萟嶘᝴退Microsoft.Office.FileIO.EnablePrefetchFilePrepCacheAsync萔嶗᠀蠀鯰묵ȶ斣삙ㆎ䖐精횚Ｕ烁║䍔石ᆕ끘䝠훋䯐즼턛◛ກ⇠묳ȶZ_㼰묳ȶ3.lsx蓭嶮᥁退띠てȶ띠てȶ띠てȶ띠てȶ띠てȶ띠てȶ띠てȶ띠てȶ띠てȶ띠てȶ띠てȶ띠てȶ띠てȶ띠てȶ띠てȶ띠てȶ뚰뮓ȶ蓢嶥ᩂ退Microsoft.Office.FileIO.VerifyDocumentStorageModeTelemetry913\쬙藯႟ྰ⡤ȶ鹠뮅ȶ타㌞赽Ǿ묵ȶ翿霔ﻑﵟ嶾毻﻿￸櫰둃젾耀ÅH鰅ႄȐĀ쀀\AppData\Loc蓉嵃\退쭰䶎翽쬸䶎翽ﾠ〠ȶ髐뭰ȶƦeFـ슴ȶ@5E蓁嵛Ň退ば䯆翽묵ȶtime Exe鹰뭞ȶ彰⡹ȶcd.蓙嵓Ȁ退쭰䶎翽쬸䶎翽〠ȶﳀ⼨ȶƦ㤰슴ȶ@㴠ꝯ蓑嵫̀退쭰䶎翽쬸䶎翽〠ȶ䁀⼩ȶƦㄐ슴ȶ@䠹旳Ԁ耀蒩嵣ж退ば䯆翽묵ȶ10B051B-迠⚍ȶ栰⡹ȶ蒡嵻Ԁ退쭰䶎翽쬸䶎翽〠ȶ㟐⼩ȶƦ䚠슴ȶ@늠＿蒹嵳؀退쭰䶎翽쬸䶎翽⃠〡ȶ鸰뭰ȶƦ᧰슴ȶ@ꉈ놪ऀ耀蒱崋ܶ退ば䯆翽묵ȶfice.Fil貀⚍ȶ栰⡹ȶcr蒉崃ࠀ退ば䯆翽묵ȶfice.Fil詀⚍ȶ栰⡹ȶcr蒁崛ऀ退ば䯆翽묵ȶ虰뭞ȶ彰⡹ȶ萃崜ഀ耀蒙崓ਸ਼退ば䯆翽묵ȶ鈠⚍ȶ栰⡹ȶ몗ȶ蒑崫଀退쭰䶎翽쬸䶎翽帠〡ȶ΀⼩ȶƦȶ僰슴ȶ@蕩崣ఀ退쭰䶎翽쬸䶎翽罠〡ȶ⛰⼩ȶƦ什슴ȶ@✮ᅁᄀ耀蕡崻ശ退쭰䶎翽쬸䶎翽캠〠ȶꨀ뭰ȶƦȶ‰슴ȶ@蕹崳฀退쭰䶎翽쬸䶎翽脠〡ȶ௰⼩ȶƦ槰슴ȶ@჈렻蕱巋ༀ退쭰䶎翽쬸䶎翽௠〡ȶ嘰⼩ȶƦȶⰐ슴ȶ@ᔀ耀蕉巃ံ退쭰䶎翽쬸䶎翽툠〠ȶꆐ뭰ȶƦȶᜠ슴ȶ@87蕁巛ᅴ退쭰䶎翽쬸䶎翽쐠〠ȶ뗐뭰ȶƦ.0װ슴ȶ@heQD蕙巓ስ退쭰䶎翽쬸䶎翽᧠〡ȶ࢐⼩ȶƦㅠ슴ȶ@ꂨ逢耀蕑巫ጶ退ば䯆翽묵ȶЀ慐⡹ȶ蔩巣᐀谀Microsoft.Office.Security.CLP.FG.ShowTrackAndRevokeButton蔡巻ᔀ退쭰䶎翽쬸䶎翽曠〡ȶኰ⼩ȶƦȶ祠슲ȶ@ȶᴀ耀蔹巳ᘶ退쭰䶎翽쬸䶎翽Š〡ȶ꼐뭰ȶƦȶ㓐슴ȶ@ &quot;蔱嶋ᜀ退쭰䶎翽쬸䶎翽几〡ȶ䕐⼩ȶƦ买슴ȶ@✻蔉嶃ᡩ耀묵ȶȀ묶ȶᲀ묶ȶā⸇ȶ蔁嶛ᤶ退쭰䶎翽쬸䶎翽憠〡ȶච⼩ȶƦȶ筀슲ȶ@gT蔙嶓ᨀ耀묶ȶ묶ȶက묶ȶ䜟䰢㫬㓿㳞ⱘ暓鴉p 蔑嶫᭥退쭰䶎翽쬸䶎翽捠〡ȶ峰⼩ȶƦȶ捰슳ȶ@ȶ╱耀藩嶣ᰶ耀묵ȶȀ묶ȶ묵ȶ藡嶻ᴀ退쭰䶎翽쬸䶎翽硠〡ȶẀ⼩ȶƦ惠슴ȶ@옹斉藹嶳ṥ退ば䯆翽呂묵ȶ鄀⚍ȶ栰⡹ȶ蔃嶴⥡耀藱屋ἶ退쭰䶎翽쬸䶎翽̠〡ȶꓰ뭰ȶƦẠ슴ȶ@槸栌ve藉屃 退ば䯆翽婢묵ȶ詰뭞ȶ彰⡹ȶ藁屛Ⅷ退쭰䶎翽쬸䶎翽⊠〡ȶ굠뭰ȶƦȶ᫠슴ȶ@rs藙屓∸退쭰䶎翽쬸䶎翽〠ȶⶰ⼩ȶƦ䲐슴ȶ@\0藑屫⍑退ば䯆翽ﰀ묵ȶfice.fil豰뭞ȶ彰⡹ȶcr7薩屣␀退쭰䶎翽쬸䶎翽㗠〡ȶ⎐⼩ȶƦ涰슴ȶ@ㅴ耀薡屻┶退쭰䶎翽쬸䶎翽橠〡ȶ‰⼩ȶƦȶ猠슲ȶ@ȶvi薹屳☀退ば䯆翽ﶀ묵ȶtime Exe蝰뭞ȶ彰⡹ȶcd.薱尋❴退ば䯆翽︀묵ȶ蝀⚍ȶ栰⡹ȶ蔃尌㕥耀薉尃⠶退쭰䶎翽쬸䶎翽虠〡ȶ戀⼩ȶƦȶ塰슴ȶ@ȶ &quot;薁尛⤀退쭰䶎翽쬸䶎翽⟠〡ȶ妐⼩ȶƦ㘐슴ȶ@Ṻ䰷薙尓⩣退쭰䶎翽쬸䶎翽厠〡ȶ㬰⼩ȶƦ繠슲ȶ@䡊㥽耀薑尫⬶退쭰䶎翽쬸䶎翽稠〡ȶㄐ⼩ȶƦ盠슲ȶ@礄勆et멩尣Ⰰ退쭰䶎翽쬸䶎翽攠〡ȶ孀⼩ȶƦ幠슴ȶ@멡尻⵮退쭰䶎翽쬸䶎翽ᵠ〡ȶ鲀뭰ȶƦȶ◐슴ȶ@㵳耀멹尳⸶退ば䯆翽ƀ묶ȶЀ⡱ȶice멱峋⼮耀묵ȶ묵ȶᲀ묶ȶㄼȶ멉峃づ退쭰䶎翽쬸䶎翽㳠〡ȶ԰⼩ȶƦȶ萀슲ȶ@ȶ䅇耀멁峛ㄶ退쭰䶎翽쬸䶎翽⻠〡ȶꚠ뭰ȶƦȶỰ슴ȶ@ce멙峓㉧退쭰䶎翽쬸䶎翽ᠠ〡ȶꮰ뭰ȶƦᗠ슴ȶ@ﲠꮶ̀耀멑峫㍲退쭰䶎翽쬸䶎翽〠ȶ냀뭰ȶƦroᯐ슴ȶ@eC먩峣㑜退쭰䶎翽쬸䶎翽འ〡ȶ䇰⼩ȶƦFEⷰ슴ȶ@HO먡峻㕂退ば䯆翽Ԁ묶ȶfice.Fil矀슳ȶ挰⡹ȶcr먹峳㙡退쭰䶎翽쬸䶎翽큠〠ȶ뉰뭰ȶƦȶ₀슴ȶ@ȶ䤢耀먱岋㜶退쭰䶎翽쬸䶎翽〠ȶ䎠⼩ȶƦȶ㡀슴ȶ@ȶ&quot; ⣶ȶ먉岃㠀退ば䯆翽ڀ묶ȶfice.Fil葰뭞ȶ彰⡹ȶcr먁岛㥭退쭰䶎翽쬸䶎翽Ӡ〡ȶꍀ뭰ȶƦȶᓰ슴ȶ@䵴耀먙岓㨶退쭰䶎翽쬸䶎翽㉠〡ȶ᳐⼩ȶƦȶ䔐슴ȶ@ }먑岫㬀退쭰䶎翽쬸䶎翽ⴠ〡ȶꡐ뭰ȶƦȶ⃐슴ȶ@뫩岣㱴退쭰䶎翽쬸䶎翽馠〡ȶ儠⼩ȶƦ堠슴ȶ@﫝ꯊ儠耀뫡岻㴶退ば䯆翽ऀ묶ȶ踰⚍ȶ栰⡹ȶtFl뫹岳㸀退쭰䶎翽쬸䶎翽䲠〡ȶﹰ⼨ȶƦȶ垀슴ȶ@ȶ뫱彋㽥退쭰䶎翽쬸䶎翽梠〡ȶ埠⼩ȶƦ䏐슴ȶ@啫耀뫉彃䀶退쭰䶎翽쬸䶎翽〡ȶ敠⼩ȶƦȶꃰ쉫ȶ@: 뫁彛䄀退쭰䶎翽쬸䶎翽ঠ〢ȶៀ⼩ȶƦȶ변쉫ȶ@뫙当䉽退쭰䶎翽쬸䶎翽〡ȶᥰ⼩ȶƦȶ뚀쉫ȶ@奶耀뫑彫䌶退쭰䶎翽쬸䶎翽黠〡ȶ䜀⼩ȶƦȶ晀슳ȶ@&quot;S목彣䐀退쭰䶎翽쬸䶎翽〡ȶᬠ⼩ȶƦoc뻰쉫ȶ@ff몡彻䕥谀Calibri»ƐȀ몹彳䙈退쭰䶎翽쬸䶎翽〡ȶ酀⼩ȶƦȶ륐쉫ȶ@儀耀몱弋䜀退쭰䶎翽쬸䶎翽㐠〡ȶ䢰⼩ȶƦ嗰쉫ȶ@몉弃䠀耀⠀묶ȶ▀묶ȶ℀묶ȶā ̄몁弛䤶耀᐀묶ȶ⢀묶ȶኀ묶ȶā 餀﯈戯﷯鈝볺몙弓䨀退쭰䶎翽쬸䶎翽Ѡ〢ȶ㺐⼩ȶƦ龰쉫ȶ@⦛㾧몑弫䬀耀⒀묶ȶ묵ȶᔀ묶ȶṞ㔬嶥僑삷봴 뭩弣䰶退쭰䶎翽쬸䶎翽꺠〡ȶ咀⼩ȶƦ깠쉫ȶ@ꩤǀ뭡弻䴀退쭰䶎翽쬸䶎翽屠〡ȶⰀ⼩ȶƦ楠슳ȶ@醭ꙩ뭹弳丶退쭰䶎翽쬸䶎翽蒠〡ȶ⇠⼩ȶƦ牰슳ȶ@椶耀뭱忋伶退쭰䶎翽쬸䶎翽〡ȶ㘠⼩ȶƦȶ鉀쉫ȶ@ȶ뭉心倀耀ༀ묶ȶ⢀묶ȶༀ묶ȶƏᒣ꿱橰ųȿ뭁忛儀耀᠀묶ȶᖀ묶ȶᘀ묶ȶā ਂ뭙忓制退쭰䶎翽쬸䶎翽떠〡ȶ鴐⼩ȶƦ퐰쉫ȶ@ꓴ蟍뭑快匀耀ༀ묶ȶ⢀묶ȶༀ묶ȶĂ묩忣吀退쭰䶎翽쬸䶎翽쎠〡ȶ辐⼩ȶƦȶ퓐쉫ȶ@焀耀묡忻啯耀ꮀ묶ȶက묶ȶꮀ묶ȶ﫶촋瓩爕ᰧࠉ묹忳噦耀᠀묶ȶጀ묶ȶᘀ묶ȶ䔀뼮숎쥽抝풙Ӗ䳅ċ묱律圀耀ጀ묶ȶᖀ묶ȶጀ묶ȶÍ夎묉徃堶退쭰䶎翽쬸䶎翽〡ȶ⩐⼩ȶƦȶ瀰쉫ȶ@묁徛夀退쭰䶎翽쬸䶎翽〡ȶ朐⼩ȶƦ芠쉫ȶ@嬔ՙ묙従娀退쭰䶎翽쬸䶎翽㥠〡ȶᘐ⼩ȶƦ垀쉫ȶ@礀耀묑徫嬶耀ጀ묶ȶᖀ묶ȶጀ묶ȶ̂믩徣尀退쭰䶎翽쬸䶎翽ߠ〢ȶ掰⼩ȶƦ限쉫ȶ@〃犿믡徻崀耀᪀묶ȶẀ묶ȶ䢀묶ȶāƊ&#10;ȀȀ믹徳帶耀묶ȶᓠ⾠ȶ鈀묶ȶ໲鞓篶溲抋澴騒ĉ믱幋彩退쭰䶎翽쬸䶎翽易〡ȶ㋀⼩ȶƦ蝐쉫ȶ@学跷믉幃怀耀ᤀ묶ȶẀ묶ȶᤀ묶ȶĂ믁幛愶退쭰䶎翽쬸䶎翽à〢ȶ㦀⼩ȶƦ驠쉫ȶ@믙幓戀退쭰䶎翽쬸䶎翽ꬠ〡ȶ뒰⼩ȶƦȶ됀쉫ȶ@믑幫挶退쭰䶎翽쬸䶎翽銠〡ȶ⢠⼩ȶƦȶ勐쉫ȶ@ȶ蔶耀뮩幣搶耀묵ȶȀ묶ȶ묵ȶÓĎ뮡幻攀退쭰䶎翽쬸䶎翽끠〡ȶ焰⼩ȶƦcr븀쉫ȶ@in뮹平昳退쭰䶎翽쬸䶎翽뤠〡ȶ봠⼩ȶƦ46윐쉫ȶ@ocft뮱帋来退쭰䶎翽쬸䶎翽ꥠ〡ȶ恐⼩ȶƦ窀쉫ȶ@7G뮉布框耀᪀묶ȶᤀ묶ȶ䢀묶ȶ관ȋ뮁帛椀退쭰䶎翽쬸䶎翽赠〡ȶ ⼩ȶƦ〠쉫ȶ@禂誏贀耀뮙帓樶退쭰䶎翽쬸䶎翽讠〡ȶ佰⼩ȶƦȶ撰슳ȶ@ȶȶ뮑師欀退쭰䶎翽쬸䶎翽阠〡ȶǐ⼩ȶƦȶ兀쉫ȶ@ȶ롩帣汵退쭰䶎翽쬸䶎翽쪠〡ȶੀ⼩ȶƦ汰쉫ȶ@논颜鄀耀롡帻洶耀຀묶ȶ▀묶ȶ຀묶ȶÓĎ롹帳渀退쭰䶎翽쬸䶎翽챠〡ȶ勐⼩ȶƦȶ낐쉫ȶ@롱廋漀退쭰䶎翽쬸䶎翽〡ȶᄀ⼩ȶƦꏀ쉫ȶ@丶ꇰ销耀롉廃瀶退쭰䶎翽쬸䶎翽쀠〡ȶꜰ⼩ȶƦȶ타쉫ȶ@ȶ脀耀롁廛焀退쭰䶎翽쬸䶎翽习〡ȶ䩠⼩ȶƦȶ朠쉫ȶ@ȶ롙廓爀退쭰䶎翽쬸䶎翽淠〡ȶ╀⼩ȶƦ斠슳ȶ@죶쪀餀耀롑廫猶退쭰䶎翽쬸䶎翽〡ȶᑠ⼩ȶƦ紀쉫ȶ@렩廣琀耀ꮀ묶ȶက묶ȶꮀ묶ȶ鏈⫭㼗ҩ祩㞊⸋䢞̉렡廻甀退쭰䶎翽쬸䶎翽＠〡ȶ㑰⼩ȶƦ鞐쉫ȶ@ꟹ鴀耀령廳瘶耀⠀묶ȶ຀묶ȶ℀묶ȶȋ렱庋眀退쭰䶎翽쬸䶎翽〡ȶ䰐⼩ȶƦ血쉫ȶ@䗖中\M렉広硦退쭰䶎翽쬸䶎翽䤠〡ȶ⽠⼩ȶƦhe䭐쉫ȶ@GG렁庛礷退쭰䶎翽쬸䶎翽䁠〡ȶ۠⼩ȶƦH2敀쉫ȶ@렙库稀退쭰䶎翽쬸䶎翽눠〡ȶ庠⼩ȶƦȶ虠쉫ȶ@ȶ렑庫笀耀຀묶ȶ▀묶ȶ຀묶ȶȂ룩庣簶耀᐀묶ȶༀ묶ȶኀ묶ȶȋ룡庻紀退쭰䶎翽쬸䶎翽ﵠ〡ȶ㳠⼩ȶƦ諀쉫ȶ@㥋鹶룹庳縀退쭰䶎翽쬸䶎翽〡ȶཐ⼩ȶƦ긐쉫ȶ@ਘ蠞꤀耀룱奋缶退쭰䶎翽쬸䶎翽ꐠ〡ȶ䷀⼩ȶƦ賰쉫ȶ@튾횾룉奃耀退쭰䶎翽쬸䶎翽遠〢ȶ矰⼩ȶƦ캠쉪ȶ@町ḕ룁奛脀耀㜀묶ȶ㪀묶ȶ㜀묶ȶဂ룙奓舶耀䜀묶ȶ䄀묶ȶⰀ묶ȶ鈀䉰낑㫔ꑾش㋁휃ऋ룑奫茀耀䄀묶ȶ⮀묶ȶ䄀묶ȶİ墉芯披Ȏ뢩奣萀退쭰䶎翽쬸䶎翽⁠〢ȶ馰⼩ȶƦೀ쉬ȶ@ڹ緊넀耀뢡奻蔶耀澀묶ȶ炀묶ȶ皀묶ȶāɞȋ뢹女虳退쭰䶎翽쬸䶎翽绠〢ȶ魠⼩ȶƦȶǐ쉬ȶ@뢱夋蜀退쭰䶎翽쬸䶎翽애〡ȶ检⼩ȶƦȶ쯀쉫ȶ@ȶ딀耀뢉夃蠶耀㘀묶ȶ殀묶ȶ䐀묶ȶ똼걡瞉첑氉ĉ뢁夛襜退쭰䶎翽쬸䶎翽矠〢ȶꖀ⼩ȶƦeF⚀쉪ȶ@RB5E뢙夓詇退쭰䶎翽쬸䶎翽瑠〢ȶ판⼩ȶƦ쉫ȶ@르耀뢑夫謶退쭰䶎翽쬸䶎翽㜠〢ȶ狠⼩ȶƦȶ⩀쉪ȶ@ȶai륩夣谀退쭰䶎翽쬸䶎翽匠〢ȶ谰⼩ȶƦ㢠쉪ȶ@錱륡夻贺退쭰䶎翽쬸䶎翽멠〢ȶ꣠⼩ȶƦ쬰쉪ȶ@㲁㹹뵤耀륹夳踶蠀륱始輀退ば䯆翽㈀묶ȶ10B051B-躐⚍ȶ栰⡹ȶă翽љ륉姃遏蠀륁姛鄶退쭰䶎翽쬸䶎翽〢ȶ筐⼩ȶƦ鍻睰슳ȶ@髍䑜ૼ鍻'륙姓鈀退ば䯆翽㎀묶ȶ⛶䊯隟疈⬮ۓ¬鵰뭞ȶ彰⡹ȶ⛳䊯隟疈⬮ۓ°륑姫鍇退ば䯆翽㐀묶ȶ髍䑜➑빬䳾玶˧蠀⚍ȶ栰⡹ȶ꼳䶵ૼ鍻'뤩姣鐶退ば䯆翽㒀묶ȶᔶ佴馭⹑䜢嘰Β鑰뭞ȶ彰⡹ȶ髃䑜➑빬䳾玶ˉ뤡姻销耀䔀묶ȶ䎀묶ȶ㶀묶ȶā½Ď뤹姳陒退쭰䶎翽쬸䶎翽유〡ȶ橰⼩ȶƦeg쵐쉫ȶ@d쥓耀뤱妋霶耀ꮀ묶ȶ⺀묶ȶꮀ묶ȶ⦀뉤ᴛ牬먒ĉ뤉妃頀退쭰䶎翽쬸䶎翽殠〢ȶ限⼩ȶƦcr︐쉫ȶ@egOX뤁妛餢耀⬀묶ȶ㪀묶ȶ㼀묶ȶā᭺Ď뤙妓驴退쭰䶎翽쬸䶎翽ហ〢ȶ淐⼩ȶƦ.0쉫ȶ@QD뤑妫鬵退쭰䶎翽쬸䶎翽犠〢ȶ钠⼩ȶƦ쉫ȶ@⹡岊맩妣鱴退쭰䶎翽쬸䶎翽撠〢ȶ귰⼩ȶƦܠ쉬ȶ@옣떝텲耀맡妻鴶退쭰䶎翽쬸䶎翽⤠〢ȶ뙠⼩ȶƦᓠ쉬ȶ@Ꮵ뵍on맹妳鸀退쭰䶎翽쬸䶎翽漠〢ȶ聠⼩ȶƦȶｐ쉫ȶ@맱塋齆退쭰䶎翽쬸䶎翽⫠〢ȶꪐ⼩ȶƦȶᶠ쉬ȶ@ȶ핧耀막塃ꀶ耀⬀묶ȶ㜀묶ȶ㼀묶ȶ鈝볺ጋ링塛ꄀ退쭰䶎翽쬸䶎翽塠〢ȶ은⼩ȶƦ┠쉬ȶ@맙塓ꈀ退쭰䶎翽쬸䶎翽⹠〢ȶ璐⼩ȶƦȶ≐쉬ȶ@耀맑填ꌶ退쭰䶎翽쬸䶎翽哠〢ȶ黀⼩ȶƦȶ쉫ȶ@ȶ릩塣ꐀ退쭰䶎翽쬸䶎翽槠〢ȶꁰ⼩ȶƦ쉫ȶ@괾穠릡塻ꔀ退쭰䶎翽쬸䶎翽兠〢ȶ氠⼩ȶƦegῐ쉬ȶ@FT耀릹塳꘶耀㔀묶ȶ䎀묶ȶ㔀묶ȶİȎ릱堋꜀退쭰䶎翽쬸䶎翽᳠〢ȶ鋰⼩ȶƦ쉫ȶ@ꝓ氉릉堃ꠀ退쭰䶎翽쬸䶎翽嶠〢ȶ뻐⼩ȶƦȠ쉬ȶ@阨Ҝ耀릁堛ꤶ耀㜀묶ȶ㪀묶ȶ㜀묶ȶŶ䫓즖芠Ȏ릙堓ꨀ退쭰䶎翽쬸䶎翽㿠〢ȶ렐⼩ȶƦ㒐쉪ȶ@견rs릑堫ꬸ退쭰䶎翽쬸䶎翽ᬠ〢ȶ삀⼩ȶƦ㍐쉪ȶ@町ḕ\0빩堣걑退쭰䶎翽쬸䶎翽浠〢ȶ숰⼩ȶƦ✠쉪ȶ@BT빡堻관耀䜀묶ȶ⮀묶ȶⰀ묶ȶāˌȎ빹堳글退쭰䶎翽쬸䶎翽娠〢ȶ츀⼩ȶƦᡐ쉬ȶ@纃暸耀빱壋꼶耀ր哋翽翽翽빉壃끮退쭰䶎翽쬸䶎翽㕠〢ȶ얐⼩ȶƦȶ㏰쉪ȶ@빁壛넀退쭰䶎翽쬸䶎翽䷠〢ȶ뭰⼩ȶƦȶ⸰쉬ȶ@ȶ耀빙壓눶耀䔀묶ȶ㔀묶ȶ㶀묶ȶซ빑士대耀ꮀ묶ȶ⺀묶ȶꮀ묶ȶ⦀뉤ᴛ牬먒܉븩壣됀退쭰䶎翽쬸䶎翽㇠〢ȶ澀⼩ȶƦ⮰쉬ȶ@䲷耀븡壻딶耀㔀묶ȶ䎀묶ȶ㔀묶ȶ܂븹壳똀退쭰䶎翽쬸䶎翽鲠〢ȶ대⼩ȶƦ獠쉪ȶ@ṛ븱墋뜀退쭰䶎翽쬸䶎翽〢ȶ맀⼩ȶƦȶ酠쉪ȶ@ȶ耀ば⠪ȶ븉境렶退쭰䶎翽쬸䶎翽䆠〢ȶꏐ⼩ȶƦȶ猪쉫ȶ@&quot; 븁墛뤀耀䄀묶ȶ⮀묶ȶ䄀묶ȶं븙墓멤退ば䯆翽䞀묶ȶtime Exe走뭞ȶ彰⡹ȶcd.љ븑墫묶退쭰䶎翽쬸䶎翽素〢ȶ頀⼩ȶƦȶנּ쉫ȶ@୲耀뻩墣뱲耀ᤀ묶ȶẀ묶ȶᤀ묶ȶĂÙ狔⥅釼Ď뻡墻뵜退쭰䶎翽쬸䶎翽侠〢ȶ癀⼩ȶƦFE埠쉪ȶ@ﴺ耀뻹墳빯退쭰䶎翽쬸䶎翽䩠〢ȶꈠ⼩ȶƦFo쉫ȶ@ȶtF뻱孋뼀退쭰䶎翽쬸䶎翽❠〢ȶ텠⼩ȶƦcrઐ쉬ȶ@Mo뻉孃쁐退ば䯆翽䪀묶ȶ烠묽ȶⴐ䈖翽帰뭣ȶ彰⡹ȶӣ䈗翽뻁孛섶退쭰䶎翽쬸䶎翽〢ȶ챐⼩ȶƦȶ碰슳ȶ@&quot; 뻙孓숀退ば䯆翽䮀묶ȶārenMat鮀⚍ȶ栰⡹ȶ뻑孫썩蠀∈䯝翽ᷠ䯝翽꜐ぴȶꜘぴȶꜘぴȶℰ䯝翽≰䯝翽⇀䯝翽倠묂ȶ뺩季쐶退ば䯆翽䲀묶ȶ꺠⚍ȶ栰⡹ȶag&quot;뺡孻씀蠀∈䯝翽ᷠ䯝翽gLay꩐ぴȶ꩘ぴȶ꩘ぴȶℰ䯝翽tera≰䯝翽⇀䯝翽ckerInfo嶠묂ȶ！뺹孳완退ば䯆翽䶀묶ȶᔶ佴馭⹑䜢嘰Β냠⚍ȶ栰⡹ȶ髃䑜➑빬䳾玶ˉ뺱嬋윶退ば䯆翽一묶ȶ꼺䶵ૼ鍻*론⚍ȶ栰⡹ȶᔳ佴馭⹑䜢嘰Ή뺉嬃저退ば䯆翽亀묶ȶ烠묽ȶⴐ䈖翽꩐⚍ȶ栰⡹ȶӣ䈗翽뺁嬛쥧退ば䯆翽伀묶ȶ묶ȶ䴂묶ȶ戰뭣ȶ彰⡹ȶ븃嬜ൻ老뺙嬓쨶退ば䯆翽侀묶ȶ嬣䣯垴黅ӈÀꅐ⚍ȶ栰⡹ȶ꼳䶵ૼ鍻µ뺑嬫쬀退ば䯆翽倀묶ȶāntiiesꠐ⚍ȶ栰⡹ȶ뽩嬣챆蠀∈䯝翽ᷠ䯝翽껐ぴȶ께ぴȶ께ぴȶℰ䯝翽 ≰䯝翽⇀䯝翽愀灭 寀묂ȶ眀੬뽡嬻촶退쭰䶎翽쬸䶎翽쨠〢ȶ걀⼩ȶƦ漰뫵ȶ@Ñ崸ff뽹嬳칥退ば䯆翽冀묶ȶ髍䑜➑빬䳾玶˧丰뭣ȶ彰⡹ȶ꼳䶵ૼ鍻'뽱寋켺退쭰䶎翽쬸䶎翽뛠〢ȶ쏠⼩ȶƦȶ褀뭨ȶ@ᔀ老뽉寃퀶蠀∈䯝翽ᷠ䯝翽ꭐぴȶꭘぴȶꭘぴȶℰ䯝翽 ≰䯝翽⇀䯝翽 &#10;忀묂ȶ+뽁寛턀蠀∈䯝翽ᷠ䯝翽렄Ṕ膊ᕔ넀ぴȶ너ぴȶ너ぴȶℰ䯝翽≰䯝翽⇀䯝翽擠묂ȶ騂䑜➑빬뽙寓툀退ば䯆翽厀묶ȶ묶ȶ　⠪ȶ酰뭞ȶ彰⡹ȶ뼃寔ᥴ老뽑寫팶退ば䯆翽吀묶ȶꉰ⚍ȶ栰⡹ȶMod뼩寣퐀退ば䯆翽咀묶ȶā044500䨰뭣ȶ彰⡹ȶ뼡寻픠退ば䯆翽唀묶ȶ묶ȶ　⠪ȶ娰뭣ȶ彰⡹ȶ뼃导ᴳ老뼹寳혶退ば䯆翽喀묶ȶꀰ⚍ȶ栰⡹ȶ&quot;, 뼱宋휀退ば䯆翽嘀묶ȶꪀをȶ⹫ȶ嘰뭣ȶ彰⡹ȶԓ섋䭧䂧⎺乣숓꽦뼉它退ば䯆翽嚀묶ȶā묶ȶ　⠪ȶ诀⚍ȶ栰⡹ȶ뼃宄℠老뼁宛退ば䯆翽圀묶ȶ겐⚍ȶ栰⡹ȶ宜葉耀뼙宓退ば䯆翽垀묶ȶWai唰뭣ȶ彰⡹ȶ뼑宫退ば䯆翽堀묶ȶ烠묽ȶⴐ䈖翽뗰⚍ȶ栰⡹ȶӣ䈗翽뿩宣退ば䯆翽墀묶ȶ烠묽ȶⴐ䈖翽弰뭣ȶ彰⡹ȶӣ䈗翽뿡宻退ば䯆翽夀묶ȶ&quot;1F0D2껐⚍ȶ栰⡹ȶ뿹害退쭰䶎翽쬸䶎翽욠〢ȶ쾰⼩ȶƦ睐뫵ȶ@狣猲e\뿱婋退ば䯆翽娀묶ȶ0\0ꭀ⚍ȶ栰⡹ȶPGM뿉婃退ば䯆翽媀묶ȶXBT倰뭣ȶ彰⡹ȶ뿁婛退ば䯆翽嬀묶ȶ烠묽ȶⴐ䈖翽갰⚍ȶ栰⡹ȶӣ䈗翽뿙婓退ば䯆翽宀묶ȶ挰뭣ȶ彰⡹ȶta.뿑婫退ば䯆翽尀묶ȶāue,到뭣ȶ彰⡹ȶ뾩婣退ば䯆翽岀묶ȶ髍䑜➑빬䳾玶˄맠⚍ȶ栰⡹ȶ髃䑜➑빬䳾玶̈뾡婻退ば䯆翽崀묶ȶ烠묽ȶⴐ䈖翽夰뭣ȶ彰⡹ȶӣ䈗翽°뾹婳退ば䯆翽嶀묶ȶ烠묽ȶⴐ䈖翽䣐⚍ȶ栰⡹ȶӣ䈗翽뾱娋蠀∈䯝翽ᷠ䯝翽ꮰぴȶꮸぴȶꮸぴȶℰ䯝翽 ≰䯝翽⇀䯝翽＀ &#10;忠묂ȶ+뾉娃退ば䯆翽庀묶ȶ吰뭣ȶ彰⡹ȶ뾁娛退쭰䶎翽쬸䶎翽藠〢ȶ紀⼩ȶƦȶ迠뭨ȶ@뾙娓退ば䯆翽往묶ȶ묶ȶ、⠪ȶꄠ⚍ȶ栰⡹ȶ뼃娔㤀老뾑娫退ば䯆翽怀묶ȶ䴰뭣ȶ彰⡹ȶ뱩娣退ば䯆翽悀묶ȶ娡฀老估뭣ȶ彰⡹ȶ뱡娻退ば䯆翽愀묶ȶā묶ȶ띀⚍ȶ栰⡹ȶ밃娼㴀老뱹娳退쭰䶎翽쬸䶎翽餠〢ȶ념⼩ȶƦȶ瓐뫵ȶ@ᄀ老뱱嫋退쭰䶎翽쬸䶎翽춠〢ȶ쪠⼩ȶƦ46腰슳ȶ@ft뱉嫃退ば䯆翽技묶ȶāleC儰뭣ȶ彰⡹ȶG7G뱁嫛退ば䯆翽挀묶ȶVHJ陰뭞ȶ彰⡹ȶ뱙嫓退ば䯆翽掀묶ȶ䜰뭣ȶ彰⡹ȶ뱑嫫退ば䯆翽搀묶ȶā묶ȶ挂묶ȶ䠰뭣ȶ彰⡹ȶ밃嫬䔀老방嫣蠀∈䯝翽ᷠ䯝翽뉀ぴȶ뉈ぴȶ뉈ぴȶℰ䯝翽 ≰䯝翽⇀䯝翽 惠묂ȶ+밡嫻蠀∈䯝翽ᷠ䯝翽＀뉐ぴȶ뉘ぴȶ뉘ぴȶℰ䯝翽 ≰䯝翽⇀䯝翽 娠묂ȶ翽밹嫳退ば䯆翽斀묶ȶ꼺䶵ૼ鍻*鿐⚍ȶ栰⡹ȶᔳ佴馭⹑䜢嘰Ή백媋退ば䯆翽昀묶ȶ譠⚍ȶ栰⡹ȶ밉媃退ば䯆翽暀묶ȶ꼺䶵ૼ鍻*地뭣ȶ彰⡹ȶᔳ佴馭⹑䜢嘰Ή밁媛豈退쭰䶎翽쬸䶎翽〢ȶ纰⼩ȶƦXP称슳ȶ@en䴀老밙媓喝退ば䯆翽枀묶ȶ怰뭣ȶ彰⡹ȶ밑媫ﬀ退ば䯆翽栀묶ȶꒀ⚍ȶ栰⡹ȶ볩媣ﰀ退ば䯆翽梀묶ȶ묶ȶ栁묶ȶ뮐⚍ȶ栰⡹ȶ밃媤儀老볡媻ﴶ退ば䯆翽椀묶ȶ堰뭣ȶ彰⡹ȶ媼଀耀볹媳︀退ば䯆翽榀묶ȶ烠묽ȶⴐ䈖翽므⚍ȶ栰⡹ȶӣ䈗翽볱啋＀退쭰䶎翽쬸䶎翽螠〢ȶ꾠⼩ȶƦȶ桐뫵ȶ@ȶ唀老볉啃6送ば䯆翽檀묶ȶ힀뭞ȶ彰⡹ȶl\M볁啛Ŧ送ば䯆翽欀묶ȶāOffceF꺀뭞ȶ彰⡹ȶFGG볙啓ȷ老⺀묶ȶ鈀묶ȶꖀ묶ȶ쓿벡櫦츤成뽒ꏹ塚Љ병啫̶送ば䯆翽氀묶ȶā㺀⚍ȶ栰⡹ȶ啬⤀老벩啣Ѐ送ば䯆翽沀묶ȶ㼐⚍ȶ栰⡹ȶ벡啻Ԁ送ᤨ䯄翽览゜ȶᦨ䯄翽麐ⷝȶ᫠䯄翽ꀐⷝȶᬘ䯄翽쫐ⶍȶ裘䯄翽飰ⷝȶڸ䯅翽쨐ⶍȶ嘰䯵翽䯅翽벹啳ض蠁ᝣȶ曀⺗ȶᝣȶa46ppᄀ벋ȶ矰ⶮȶ砠ⶮȶ砠ⶮȶⅴ쥜ϿꨈϿ瞰ⶮȶ벱唋܀送ば䯆翽渀묶ȶāꢀ뭞ȶ彰⡹ȶseS벉唃ࠀ蠁결⽜ȶ镰⡓ȶᐰ⽝ȶ㡀⼻ȶ⻰뭠ȶ⼠뭠ȶ⼠뭠ȶ쑔皋р류脏рⴰ뭠ȶ벁唛श蠁やꨠ翽灰葌翽恐䬲翽༰⟯ȶ벙唓਀老ⴀ묶ȶ炀묶ȶⴀ묶ȶЂ벑唫଀送ば䯆翽瀀묶ȶ묶ȶ挂묶ȶ䌰⚍ȶ栰⡹ȶ봃唬攀老뵩唣శ老澀묶ȶⴀ묶ȶ皀묶ȶ姊祯泒Ћ뵡唻ഀ送ば䯆翽焀묶ȶ匰뭣ȶ彰⡹ȶ뵹唳฀送⪨䈖翽瑮摉⇀벮ȶroĂ搰Ư뵱嗋༶老笀묶ȶ简묶ȶ麀묶ȶāċ뵉嗃က送ば䯆翽犀묶ȶ꾀뭞ȶ彰⡹ȶ뵁嗛ᄀ蠁∈䯝翽ᷠ䯝翽t.Of뀰ぴȶ뀸ぴȶ뀸ぴȶℰ䯝翽ate.≰䯝翽⇀䯝翽outButto柠묂ȶeta뵙嗓ቜ送ば䯆翽玀묶ȶāce\6.0몀뭞ȶ彰⡹ȶD5E뵑嗫ፇ送ば䯆翽琀묶ȶ搰뭣ȶ彰⡹ȶoxe봩嗣᐀送ば䯆翽璀묶ȶā묶ȶ叠⚍ȶ栰⡹ȶ봃嗤焀老봡嗻ᔶ送ば䯆翽甀묶ȶ늀뭞ȶ彰⡹ȶ봹嗳ᘀ鐁Microsoft.Office.OEP.ChangeGate.AddinFlyoutButtonType봱喋ᜀ送⪨䈖翽.F獀りȶCSĂ漗_봉喃ᠶ老ⴀ묶ȶ炀묶ȶⴀ묶ȶųÜe夎봁喛ᤀ送C:\Users\a467287\OneDrive - Enel Spa\CAMPI NOVOLIĀ봙喓ᨀ送ば䯆翽瞀묶ȶ묶ȶ䰰뭣ȶ彰⡹ȶ봃喔礀老봑喫ᬶ送https://enelcom.sharepoint.com/sites/Engineeringmgmt漗뷩喣ᰀ蠁ﾨ哊翽iluntime Execute forCam妈哌缀cesslsx缁뷡喻ᴀ送https://enelcom.sharepoint.com/sites/PolizziGenerosaWF뷹喳Ḷ送https://enelcom.sharepoint.com/sites/PolizziGenerosaWF뷱呋ἀ送ば䯆翽稀묶ȶ堰⚍ȶ栰⡹ȶ뷉呃 老ꮀ묶ȶꖀ묶ȶꮀ묶ȶ쓿벡櫦츤成뽒ꏹ塚Љ뷁呛ℶ老爀묶ȶ简묶ȶ爀묶ȶข뷙呓∀老笀묶ȶ爀묶ȶ麀묶ȶĀ¬&#10;ȿࠋ뷑呫⍴送ば䯆翽簀묶ȶoftOff勰⚍ȶ栰⡹ȶBQD붩呣␵送https://enelcom.sharepoint.com/sites/Engineeringmgmt搰Ŕ붡呻─送C:\Users\a467287\OneDrive - Enel Spa\santa croce TS WTG붹味☀送ば䯆翽綀묶ȶ묶ȶ횀뭞ȶ彰⡹ȶ봃呴褀老붱吋✶送C:\Users\a467287\OneDrive - Enel Spa\santa croce TS WTG搰Ư붉吃⠀送Microsoft.Office.Excel.ChangeGate.PartialRecalcFixeshar북君⥥送ば䯆翽缀묶ȶ묶ȶ輀묶ȶ唰⚍ȶ栰⡹ȶ봃吜贀老붙吓⨶送ば䯆翽羀묶ȶ캀뭞ȶ彰⡹ȶ붑含⬀送ば䯆翽耀묶ȶā吩嘀老䈐⚍ȶ栰⡹ȶ뉩吣Ⰰ送ば䯆翽肀묶ȶ攰뭣ȶ彰⡹ȶ눃吤鄀老뉡吻ⴶ送ば䯆翽脀묶ȶ䬐⚍ȶ栰⡹ȶ吼夀老뉹吳⸀送ᤨ䯄翽薸゜ȶ᫠䯄翽锰ⷝȶᬘ䯄翽酠ⶎȶ裘䯄翽鹠ⷝȶڸ䯅翽鋠ⶎȶ랐䯢翽璈䯫翽侠䯵翽ᒰ⡫ȶ뉱哋⼀送C:\Users\a467287\OneDrive - Enel Spa\CAMPI NOVOLI漗뉉哃〶送ば䯆翽芀묶ȶ尰뭣ȶ彰⡹ȶ뉁哛㄀送ば䯆翽茀묶ȶ愰뭣ȶ彰⡹ȶ뉙哓㈀送ば䯆翽莀묶ȶā묶ȶ攂묶ȶ䌀⚍ȶ栰⡹ȶ눃哔餀老뉑哫㌶送ば䯆翽萀묶ȶ䪀⚍ȶ栰⡹ȶers눩哣㐸送ば䯆翽蒀묶ȶl\Mꦀ뭞ȶ彰⡹ȶ0\0눡哻㕑送ば䯆翽蔀묶ȶFGG嬀⚍ȶ栰⡹ȶNAM눹哳㘀送ば䯆翽薀묶ȶā愰⚍ȶ栰⡹ȶ눱咋㜀送ば䯆翽蘀묶ȶā䤰뭣ȶ彰⡹ȶ눉咃㠀送ば䯆翽蚀묶ȶā묶ȶ嬰뭣ȶ彰⡹ȶ눃咄ꄀ老눁咛㤶送ば䯆翽蜀묶ȶ䁠⚍ȶ栰⡹ȶ눙咓㨀送ば䯆翽螀묶ȶ因⚍ȶ栰⡹ȶ눑咫㬀鐁Microsoft.Office.OEP.ChangeGate.AddinFlyoutButtonTypeꔀ老旰묶ȶ닩咣㰶送ば䯆翽袀묶ȶ䦐⚍ȶ栰⡹ȶ닡咻㴀送ば䯆翽褀묶ȶ䬰뭣ȶ彰⡹ȶ당咳㸀送ば䯆翽覀묶ȶ묶ȶ凐⚍ȶ栰⡹ȶ눃咴꤀老닱坋㽯送ば䯆翽言묶ȶl.RchP뺀뭞ȶ彰⡹ȶ닉坃䀀老ꮀ묶ȶꖀ묶ȶꮀ묶ȶ쓿벡櫦츤成뽒ꏹ塚̉닁坛䄀老ꢀ묶ȶ鎀묶ȶꢀ묶ȶ؂닙坓䈶老ꉸ䶎翽敔慮瑮摉CA-8FBE-496B-A264-0EBD3F4883A8@⺓ȶ닑坫䌀老⾟ȶ⾟ȶ⾟ȶā俾뾃䫈鼗㗠鈨ȿ؉늩坣䐀訁i:0#.f|membership|francesco.tamma@enel.com坰䈲翽늡坻䕲送microsoft.office.excel.lookuprangesizelimitsmallceF leC늹坳䙜蠁黀⺗ȶ钀묶ȶ贠〬ȶCSww䩐⠪ȶ礰ⶮȶ祠ⶮȶ祠ⶮȶٵЃ꣐቙Ѓ砰ⶮȶ늱國䜀送C:\Users\a467287\OneDrive - Enel Spa\santa croce TS WTG늉圃䡯老屸䶘翽潄c䀰슈ȶ躸묶ȶ坰䈲翽ꕐ⼉ȶ軘묶ȶ岐䶘翽殰䳨翽쫠⽽ȶ늁圛䤀送https://enelcom.sharepoint.com/sites/PolizziGenerosaWF늙圓䨀老ꢀ묶ȶ鎀묶ȶꢀ묶ȶųeȿ؎늑圫䬶送C:\Users\a467287\OneDrive - Enel Spa\CAMPI NOVOLIᰋ뫚ȶ덩圣䰀老ꉸ䶎翽硅tabel_797ad33d-ed35-43c0-b526-22bc8lsx덡圻䴀送rt:B635C0CA-8FBE-496B-A264-0EBD3F4883A8@00000000509덹圳丶蠁钠䫉翽ȶ㔱㤰2잘뱠俰䢀㮆礐芝䍭泰㵸㩢Ǜꍧ﫨㫴Ȁ泰㵸㩢Ǜ꩜⌘砙䯘箥뷳눪덱埋伀老殀묶ȶᦀ묶ȶ⾟ȶ⨨齘댵乨ȿԉ덉埃倀老ꉸ䶎翽硅t쬸䶎翽ņlsx덁埛兯老懸К翾戰К翾 Ѣ덙埓刀老謀묶ȶꢀ묶ȶ辀묶ȶ쬀ᝓㇵ娻苣蛼팲夋덑埫匀老懸К翾戰К翾Ѽ fୠ댩埣吶蠁趀묶ȶ㵰⹬ȶꐀ묶ȶSeryy꽰♧ȶ蝐⸥ȶ螀⸥ȶ螀⸥ȶ蝕Є釫Є踐⸥ȶ댡埻售送C:\Users\a467287\OneDrive - Enel Spa\CAMPI NOVOLIĂ댹埳嘀送C:\Users\a467287\OneDrive - Enel Spa\Solutions Fase BD댱型坥送C:\Users\a467287\OneDrive - Enel Spa\Solutions Fase BD댉垃堀送C:\Users\a467287\OneDrive - Enel Spa\santa croce TS WTG댁垛夀送C:\Users\a467287\OneDrive - Enel Spa\santa croce TS WTG댙垓娶送C:\Users\a467287\OneDrive - Enel Spa\CAMPI NOVOLIᰋ뫚ȶ댑垫孮送Microsoft.Office.Excel.LookupRangeSizeLimitSmall 돩垣尀蠁䷠䳙翽껀䳮翽Ă87⵱ȶ⤍ȶ돡垻崶老ꘀ묶ȶꚀ묶ȶꞀ묶ȶāȂ돹垳帀送浠䳚翽ȶ⸔ȶ䳝翽成䱎翽09??0馨묶ȶĀey돱噋开送C:\Users\a467287\OneDrive - Enel Spa\Solutions Fase BD돉噃怶送懸К翾懀К翾诰゗ȶѺeᗀ뫸ȶ췤돁噛愮送C:\Users\a467287\OneDrive - Enel Spa\Solutions Fase BD동噓戀老懸К翾戰К翾V%ƺ돑噫挶老ꉸ䶎翽硅tilxetelsx뎩噣搀老屸䶘翽潄cabel_797ad33d-ed35-43c0-b526-22bc8鳘묶ȶ岐䶘翽殰䳨翽⽽ȶ뎡噻敮老ꉸ䶎翽煆湤bel_797ad33d-ed35-43c0-b526-22bc8⽽ȶۓČ뎹噳昶送⾇ȶꂀ묶ȶ퀀Ɛ&#10;Tri㾀er榀〄ȶ앰⺴ȶ연⺴ȶ연⺴ȶ܀ৰ뎱嘋最老懸К翾戰К翾ʚñÜe奒뎉嘃桦老爀묶ȶ简묶ȶ爀묶ȶųȎ뎁嘛楄老ꉸ䶎翽敔慮瑮摉.Office.Identity.ShouldEnablePo⼺ȶ뎙嘓樀送懸К翾懀К翾㱰⺔ȶƝѲVⵐ뫸ȶ蟠뎑嘫欀老屸䶘翽潄cileRuntime Execute for Cam successꁘ묶ȶ岐䶘翽殰䳨翽숐⽽ȶ끩嘣氶送鶀묶ȶ⽜ȶ Ɛ3d-㾀35甐〄ȶ떰⺴ȶ똰⺴ȶ똰⺴ȶ܁ৰ끡嘻浲送懸К翾懀К翾诰゗ȶȖf⸠뫸ȶୠ끹嘳渀老ꉸ䶎翽煆湤鍻(곇쒭⛶䊯隟疈⬮ۓĩ劢﷘ᔶ佴馭⹑䜢嘰Β䂏뀾꼺䶵ૼ鍻V⽽ȶۓĊ끱囋漶送C:\Users\a467287\OneDrive - Enel Spa\CAMPI NOVOLIᰎ뫚ȶ끉囃瀀老懸К翾戰К翾̆ผ끁四焀蠁騨䈙翽敔慮瑮摉F2-6A1C-4B5B-B0E2-8C517D171F9A@⺓ȶ$'끙囓父送MSIP_Label_797ad33d-ed35-43c0-b526-22bc83c17deb_SiteId끑囫猀蠁좠⾇ȶ钀묶ȶ净⺗ȶllT{{벊ȶ⠫ȶ⠫ȶ⠫ȶ嘄鈓Ћ䣴鸁Ћ⠫ȶ뀩団琀送C:\Users\a467287\OneDrive - Enel Spa\Solutions Fase BD뀡囻甶送C:\Users\a467287\OneDrive - Enel Spa\Solutions Fase BD뀹図瘀老窀묶ȶ殀묶ȶ誀묶ȶ쓿벡櫦츤成뽒ꏹ塚ȿԉ뀱嚋眀老餀묶ȶꚀ묶ȶ餀묶ȶԂ뀉嚃砶老ꘀ묶ȶ餀묶ȶꞀ묶ȶᬀ%ȿȋ뀁嚛祥老ꉸ䶎翽煆湤Docs.DocumentActivities.TransmitQ⽽ȶ뀙嚓稀老餀묶ȶꚀ묶ȶ餀묶ȶųĎ뀑嚫笶送C:\Users\a467287\OneDrive - Enel Spa\santa croce TS WTG냩嚣簀老謀묶ȶ鎀묶ȶ辀묶ȶāࠂ냡嚻紀老ꉸ䶎翽敔慮瑮摉load request finish with result⼻ȶ냹嚳縶蠁奰⹬ȶ镰⡓ȶ퀰⽜ȶ69¢¢쮠⼻ȶᒐ⠬ȶᓀ⠬ȶᓀ⠬ȶ坠ь뉐ㇼэᵐ⠬ȶ냱克缀送https://enelcom.sharepoint.com/sites/PolizziGenerosaWF냉元耀老욀묶ȶ얀묶ȶ윀묶ȶimeExecute for Camsucessfully finishd.냁兛脶老懸К翾戰К翾ԫyń냙兓舀老뚀묶ȶ⛠⾡ȶ瘦ȶāime Execute for Cam successfully finished.や냑八茀老픀묶ȶ캀묶ȶ묶ȶā납兣萶老뚀묶ȶ턀묶ȶ퐀묶ȶ䀐䀐ぷᰔ濼뺿䡼᧡缠횼0㆏ 䀐낡养蔀老ArialƐȀ  낹关蘀老䏘䳙翽桃楡敮呤条sȶ 砀ㅥ2낱儋蜶老㭘䶎翽쬸䶎翽Ʀ扱@킥낉儃蠀老㭘䶎翽쬸䶎翽Ʀ=䗛@ȶ낁儛褀老因䳚翽敆敤慲楴湯敔慮瑮摉ContextualUIFromResourceLo⻱ȶ낙儓試老㭘䶎翽쬸䶎翽Ʀ@낑儫謷老㭘䶎翽쬸䶎翽Ʀ扱@ᑐ녩儣谀老懸К翾戰К翾8@¢ȿૂ녡儻贶老㭘䶎翽쬸䶎翽Ʀ@녹儳踀老懸К翾戰К翾8U¢$ȏᛈ녱凋輀送MSIP_Label_797ad33d-ed35-43c0-b526-22bc83c17deb_SetDate녉凃逶蠁ᝣȶ蓰、ȶᝣȶ뱩ȶ餀⹳ȶⵥȶⵥȶⵥȶꥬЧ諀Чⵥȶ녁凛鄀老ArialʼȀ  녙凓鈀蠁譨䈕翽牆湯䑴潯r䰐슈ȶ뎸묶ȶ坰䈲翽䙁D녑凫錶老懸К翾戰К翾ԫÄ넩凣鐀老懸К翾戰К翾ԫń넡击销老ArialʼȀ  넹凳阶蠁騨䈙翽前剔捥牯獤숰슈ȶ떸묶ȶ坰䈲翽㄀⻭ȶìï넱冋需蠁騨䈙翽潃牲汥瑡潩噮捥潴r뭻ȶ똸묶ȶ坰䈲翽췐⼉ȶ浀〄ȶ넉冃頀老ꮀ묶ȶ검묶ȶꮀ묶ȶmovfor eviꨋ좁減类멓蘆⟼to batch d.넁军餶老㭘䶎翽쬸䶎翽Ʀ@ȶ넙冓騀老㭘䶎翽쬸䶎翽Ʀti@4/넑冫魜老ArialʼȀ  뇩冣鱇老ր哋翽ȶȶm_뇡冻鴀老屸䶘翽潄c.D怀䁠䀬류묶ȶ岐䶘翽殰䳨翽땐ㄼȶ䀬뇹决鸀老㭘䶎翽쬸䶎翽Ʀ@pt뇱偋鼶老ꉸ䶎翽煆湤LYe¨¶ÄÒàîúĆĒĞĪĶㄼȶ뇉偃ꀀ老⫐ĉ翷潗歲潢歯摉⻱ȶ뇁偛ꄀ老㭘䶎翽쬸䶎翽Ʀ@翽뇙偓ꈶ老㭘䶎翽쬸䶎翽Ʀ@ȶ뇑偫ꌀ蠁钠䫉翽㔱㤰2ꎅل惈䳕钖괙꟞ኅꁐ㩢Ǜ㫴ꁐ㩢Ǜ꩜⌘砙䯘箥뷳눪놩偣ꐀ老䏘䳙翽敓癲捩卥慴畴䙳慬獧慔g　〰0놡偻ꔶ老ꉸ䶎翽硅tileRuntime Execute for Cam successlsx놹偳ꘀ蠁屸䶘翽潄c瓠뭻ȶ붸묶ȶ坰䈲翽춰⼉ȶ뷘묶ȶ岐䶘翽殰䳨翽￀⽽ȶ놱個꜀老懸К翾戰К翾U|Ɔ景뱁ᴘ놉倃꠶老⋝焏ⴰĚ翷髀ķ翷ﶀ᥿ȶ`놁倛꤀老ꇠৡ㔱ⵏ뼀묶ȶ耀놙倓ꨀ老䏘䳙翽瑓瑡獵汆条味条 砀ㅥ2놑倫ꬶ老懸К翾戰К翾ԫ¯ń뙩倣건老懸К翾戰К翾Ǚeȿۗ뙡倻괵老ArialʼȀ&#10;&#10;뙹倳긶老Arial¨ʼȀ뙱僋꼀老뜘䂂翽∠䁹翽䫨⡨ȶ䫐⡨ȶ뙉僃뀀蠁ᝣȶ䴠⾈ȶᝣȶ摉枀⹳ȶ≀ⵦȶ≰ⵦȶ≰ⵦȶ⁜必в㛤ꁷв⪀ⵦȶ뙁僛녯老㭘䶎翽쬸䶎翽Ʀ=䗛@ȶ翽뙙僓눀蠁ꉸ䶎翽硅tabel_797ad33d-ed35-43c0-b526-22bc8xlsx뙑僫대老Arial~ƐȀ&#10;똩僣됶老懸К翾戰К翾ɀeȿۗ똡僻딀老䏘䳙翽慔gȶ뺀묶ȶ 䨀朷眀栴c똹僳똀老욀묶ȶꪀ묶ȶ윀묶ȶāmove operation for revision id to batchd.䀐똱傋뜶老⫐ĉ翷潗歲潢歯摉⡮ȶ똉傃렀老얀묶ȶꪀ묶ȶ얀묶ȶ똁傛뤀老얀묶ȶꪀ묶ȶ얀묶ȶӤㄻȶ똙傓먶送MSIP_Label_797ad33d-ed35-43c0-b526-22bc83c17deb_Name똑傫묀蠁騨䈙翽敓癲牥敒灳湯敳瑓瑡sȶ져묶ȶ坰䈲翽츐⼉ȶ梐〄ȶ뛩傣뱰蠁ꉸ䶎翽敔慮瑮摉둰슈ȶ좸묶ȶ坰䈲翽⺓ȶ$'뛡傻봸老因䳚翽敆敤慲楴湯牐癯摩牥摉Ц⻱ȶĀ뛹傳빑老㭘䶎翽쬸䶎翽Ʀ@翽a뛱卋뼀蠁ꉸ䶎翽煆湤菠뭻ȶ쨸묶ȶ坰䈲翽촰⼉ȶﺠ⽽ȶ뛉千쀶老묶ȶ묶ȶ묶ȶÀlsx뛁卛섀老㭘䶎翽쬸䶎翽Ʀoc@inache뛙卓숀谁Arial ƐȀ뛑卫쌶老㭘䶎翽쬸䶎翽Ʀ@ou뚩卣쐀老묶ȶ묶ȶ묶ȶcCotroller:PushEndoinƌOnCompleted뚡卻씀老힀묶ȶ묶ȶ힀묶ȶÀкৰㄼȶ紎⽦ȶ뚹即옶老묶ȶ묶ȶ묶ȶÀ뚱匋윀送CacheFile:{2587DFD3-A6D7-4902-867D-7277723029F1}ᰋ뫚ȶ뚉匃저老픀묶ȶ가묶ȶ묶ȶiceIdentity.ShouldnabePo㤀6뚁匛줶老묶ȶ묶ȶ묶ȶiceIdentity.Shouldnab뚙匓쨀老묶ȶ혀묶ȶ묶ȶāÀಐㄼȶ緐⽦ȶ뚑匫쬀老ꮀ묶ȶ묶ȶꮀ묶ȶÀꝀǼ֠乌ꮕᮢ紉⽦ȶ띩匣찶送ꡀ⺗ȶ술ⷽȶ॰쇣ȶ¿嚒娩溳䊂鮨쵣휦ঀ▇ꛗ䤂綆睲ひ휀묶ȶ07ﰨ⺘ȶ띡医촀老검묶ȶ묶ȶ묶ȶÀ踨ꇒｑ렧瘸맵詇紉⽦ȶ띹匳칲老묶ȶ묶ȶ묶ȶÀ띱友콜老묶ȶ묶ȶ묶ȶÀ紂⽦ȶ띉參큄老懸К翾戰К翾Ωhlݎ띁叛턀老횀묶ȶ묶ȶ햀묶ȶāÀԐㄼȶ緐⽦ȶ띙叓툶老㭘䶎翽쬸䶎翽Ʀrm@sh/main띑叫팀老ꮀ묶ȶ검묶ȶꮀ묶ȶ287al\Mcro⅕䢪ꗖ㾭龦閅ꩫﰃdows\INe Cac뜩口퐀谁Calibri»ƐȀ뜡叻픶老가묶ȶ캀묶ȶ가묶ȶÀ紂⽦ȶ뜹右혀老팀묶ȶ묶ȶ팀묶ȶÄĎ뜱压휀老묶ȶ쾀묶ȶ묶ȶÀຠㄼȶ紋⽦ȶ뜉厃老팀묶ȶ묶ȶ팀묶ȶiceIdentity.Shouldnab紂⽦ȶ뜁厛送CacheFile:{2587DFD3-A6D7-4902-867D-7277723029F1}뜙厓老묶ȶ묶ȶ촀묶ȶāice.Identity.ShouldEnablePo䴀倴偅う〰㔳ㅄ7뜑厫老묶ȶ힀묶ȶ촀묶ȶÀ言⿖ȶ럩厣老춀묶ȶ묶ȶ묶ȶāÀ묶ȶ岐䶘翽殰䳨翽搠ㄼȶ럡去老톀묶ȶ묶ȶ묶ȶāÀༀㄼȶ緐⽦ȶ럹厳老ꮀ묶ȶ묶ȶꮀ묶ȶiceouldnabⶬ諐坋Ⴍ盈鞮port紉⽦ȶ럱剋老묶ȶ턀묶ȶ묶ȶÀᇵﺱ楞鮤곶밿軡聎紉⽦ȶ량剃老ꮀ묶ȶ묶ȶꮀ묶ȶÀࡒ䒓飖莦얾擡칕圓紉⽦ȶ럁剛老묶ȶ묶ȶ묶ȶāÀሀㄼȶ緐⽦ȶ럙剓老懸К翾戰К翾̻hlȿݎ럑剫老톀묶ȶ묶ȶ묶ȶÀীㄼȶ紋⽦ȶ랩剣老가묶ȶ캀묶ȶ가묶ȶÀ»ࠐㄼȶ紎⽦ȶ랡剻老힀묶ȶ묶ȶ힀묶ȶÀ紂⽦ȶ랹剳老묶ȶ묶ȶ묶ȶEndointOpFacade::OComÌed OnCompletd랱刋老묶ȶ쪀묶ȶ묶ȶāServiceMapping] GetADALServiceParams緐⽦ȶ랉刃蠁ᝣȶ〬ȶᝣȶ㷠⼻ȶ䡰쇫ȶ䢠쇫ȶ䢠쇫ȶ齠в덲в䐰쇫ȶ랁创老묶ȶ묶ȶ묶ȶÀ෠ㄼȶ紋⽦ȶ랙刓老묶ȶ묶ȶ묶ȶÀ랑别老횀묶ȶ팀묶ȶ햀묶ȶÀᏠㄼȶ紋⽦ȶ둩刣老케묶ȶ묶ȶ묶ȶāÀᄐㄼȶ緐⽦ȶ둡刻老묶ȶ묶ȶ묶ȶÀÁﾠㄻȶ紎⽦ȶ둹刳老쾀묶ȶ혀묶ȶ쾀묶ȶÀ둱勋老쾀묶ȶ혀묶ȶ쾀묶ȶiceIdentity.Shouldnab¹PSupport紎⽦ȶ둉勃老묶ȶ쪀묶ȶ묶ȶiceIdentity.Shouldnab紂⽦ȶ둁勛老묶ȶ쪀묶ȶ묶ȶ湯摉identity.shouldnabÓ蔀⿖ȶ둙勓老춀묶ȶ묶ȶ묶ȶ둑勫老묶ȶ묶ȶ묶ȶSericeMapping] GetDALțiceParams紎⽦ȶ됩勣老턀묶ȶᦀ묶ȶ묵ȶÀ㡖픞ꐛ㺇⏡쳎⻸紉⽦ȶ됡勻老퀀묶ȶ묵ȶ묶ȶÀ⯂씷㷎慃➗呖ᴤ紉⽦ȶ됹勳老묶ȶ묶ȶ묶ȶE 汴⵳敳癲牥攭摮瀭椈瑮촺潊Á㺞㗈傺⮅索战㡘쑍뒀퀶㰎鰶忁Ⳙ됱劋老케묶ȶ묶ȶ묶ȶ䳝翽얠⿕ȶ뒀〩ȶ됈〩ȶ＀䳙翽ｸ䳙翽⽷ȶ됉劃老㭘䶎翽쬸䶎翽Ʀ@ᙵꞙ됁力虜老툀묶ȶ묶ȶ첀묶ȶāÀᑰㄼȶ緐⽦ȶ됙劓切老㭘䶎翽쬸䶎翽Ʀ@ȶ됑劫ﬀ老ꮀ묶ȶ묶ȶꮀ묶ȶiceouldnab贰ﷃꌁ녀瀦䯂歚port紉⽦ȶ듩劣ﱯ老툀묶ȶ묶ȶ첀묶ȶSericeMapping] GetDALerviceParams듡劻ﴀ老㭘䶎翽쬸䶎翽Ʀ@듶劲ꠀ耂낐묶ȶ묶ȶ낐묶ȶ뫘ȶ櫠⚎ȶ铯Ⴀ⤕ȶ偀묁ȶ타〮贎묶ȶ듊嵏耀ᤨ䯄翽앨⡒ȶᦨ䯄翽ᕰ⡐ȶᨨ䯄翽ᳰ⡐ȶ᩠䯄翽ᘰ⡐ȶ᪨䯄翽ᳰ⡐ȶᬘ䯄翽揰뱪ȶڸ䯅翽怰뱪ȶ泐䯅翽➀밤ȶ뺀䯵翽ᕀ⡐ȶ숀䯵翽틨䯨翽쏠䯵翽섀䯫翽쑰䯵翽틨䯨翽쑰䯵翽틨䯨翽000000046}득嵘Ā蠀였뫦ȶ䦰묳ȶ$/rtn猀뤫⅙Ǜps-撰무ȶaouo箰⤕ȶi%202025.xlsn뒬嵩ȯ蠀ᝰ㺀翽Ā뱃ȶᕐ㺀翽Ā반ȶᕐ㺀翽Ā묚ȶȶ띐뮇ȶ$耀ᛰ㺀翽Ā묚ȶᕐ㺀翽Ā묚ȶᕐ㺀翽Ā묚ȶȶ판뮇ȶ$耀뗜밽ȶ뒿嵺̀蠀였뫦ȶ䅰묳ȶ$/攀锕⅌Ǜ欰무ȶao箰⤕ȶ뒎崋Ѐ蠀였뫦ȶ䢰묳ȶ$/88.ꪀ簂₟Ǜ5.0掰무ȶaols箰⤕ȶTS/C-BOP뒁崄Ԁ蠀였뫦ȶ䨰묳ȶ$/poi씀訙ỿǛm/s㰀묹ȶaont箰⤕ȶTS/C-BOP뒐崕؀退https://enelcom.sharepoint.com/sites/Engineeringmgmt/Shared Documents/People and Organization/Formazione/eok/땣崦܀蠀였뫦ȶ㚰묳ȶ$/딁崻؀耀踀媫ỨǛ㪀묹ȶao箰⤕ȶ땲崷ࠀ耀㇘䯅翽Ѐl.7((㾀㾀ᓿ∛䎓Ҕ莄,oor\Exce땅巀ऀ退Eng Knowledge &amp; Partnerships - Stewardship ‎» Stewardship ‎» STEWARDSHIP ‎» GL ‎» E_C Services cataloguetes/engknow땔巑੤蠀였뫦ȶ䜰묳ȶ$/iva혪⛧Ǜhar枰무ȶaos.箰⤕ȶs://enelcom.hr딧巢୯蠀였뫦ȶ䮰묳ȶ$/edg椹⎗Ǜner朰무ȶaoiv箰⤕ȶESS.xlsx딶巳ఀ耀㇘䯅翽Ѐl.7(((㾀㾀ᓿ∛䎓Ҕ茄oor\Ex6}딉嶌൏蠀였뫦ȶ䤰묳ȶ$/딁嶁୯耀묀ﶀ⛥Ǜm/s氰무ȶao/0箰⤕ȶg_HandBook/딘嶝฀蠀였뫦ȶ䈰묳ȶ$/rtnᤀ┢Ǜps-洰무ȶaouo箰⤕ȶi%202025.xls뗫嶮ༀ蠀였뫦ȶ䶰묳ȶ$/ᘀᘁ⨃Ǜ殰무ȶao箰⤕ȶﱹ팙藯Ⴀ즐문ȶ偀묁ȶ타„赾ÿ懲묶ȶ綿￷￷馾⫗秥뗉嵍蠀坐슈ȶ視묶ȶ坰䈲翽﫠묶ȶ坰䈲翽뗁嵅Ā退쭰䶎翽쬸䶎翽㓐⹹ȶࠀ뭰ȶƦ耐ⷩȶ@剣游뗙嵝Ȁ蠀䲰슈ȶ﮸묶ȶ坰䈲翽㠀묂ȶﯠ묶ȶ坰䈲翽뗑嵕̀蠀 䒐슈ȶﰸ묶ȶ坰䈲翽ﱠ묶ȶ坰䈲翽떩嵭Ѐ退쭰䶎翽쬸䶎翽੐⹺ȶ뭯ȶƦ钰ⷩȶ@ȶ떡嵥Ԁ退쭰䶎翽쬸䶎翽〣ȶ硰⼪ȶƦⵧȶ@떹嵽؀退쭰䶎翽쬸䶎翽龐⹹ȶِ뭰ȶƦ螐ⷩȶ@떱嵵܀蠀.㘰슈ȶ︸묶ȶ坰䈲翽﹠묶ȶ坰䈲翽떉崍ࠀ退쭰䶎翽쬸䶎翽닐⹹ȶ﷠뭯ȶƦ驐ⷩȶ@㽬灧떁崅ऀ退쭰䶎翽쬸䶎翽ꓐ⹹ȶ뭯ȶƦȶꁀⷩȶ@翽떙崝਀退쭰䶎翽쬸䶎翽〣ȶ沠⼪ȶƦⵧȶ@떑崕଀退쭰䶎翽쬸䶎翽捐瘰ȶⲀ슎ȶƦ헰皛ȶ@翽ꩩ崭ఀ退쭰䶎翽쬸䶎翽ⵠ〤ȶ螠⼪ȶƦⵧȶ@ꩡ崥ഀ蠀.䗐슈ȶĸ묷ȶ坰䈲翽㩠묂ȶŠ묷ȶ坰䈲翽꩹崽฀退쭰䶎翽쬸䶎翽脐瘰ȶ⤠슎ȶƦ皛ȶ@ጿ⿯ꩱ崵ༀ退쭰䶎翽쬸䶎翽ᚠ〤ȶ䐠⼪ȶƦ몂픷ⵧȶ@ꩉ巍က退쭰䶎翽쬸䶎翽ጐ⹺ȶ˰뭰ȶƦꎰⷩȶ@╇硜ȶꩁ巅ᄀ退쭰䶎翽쬸䶎翽옐⹹ȶᾠ뭰ȶƦ鳐ⷩȶ@뿨/m꩙川ሀ蠀㶰슈ȶθ묷ȶ坰䈲翽䡠묂ȶϠ묷ȶ坰䈲翽꩑巕ጀ退쭰䶎翽쬸䶎翽〣ȶ塠⼪ȶƦ਀ﯠⵧȶ@਴ꨩ巭᐀退쭰䶎翽쬸䶎翽⧠〤ȶ张⼪ȶƦ᝼ⵧȶ@០ꨡ工ᔀ退쭰䶎翽쬸䶎翽䮐⹹ȶ뭯ȶƦ謀ⷩȶ@翽ain꨹巽ᘀ退쭰䶎翽쬸䶎翽〣ȶ篐⼪ȶƦẔⵧȶ@Ứꨱ巵ᜀ鐀&amp;巀⚎ȶ؜묷ȶ{6584B617-AEC2-4AAB-9E1A-646D09A1ACC0}⚎ȶꨉ嶍᠀退ꋠ뫅ȶ얐벱ȶ鳠벸ȶꄀ벸ȶ莀뭧ȶꞐ벯ȶ退벸ȶ釀벸ȶ탐벱ȶ챰벱ȶ貀볝ȶ砐볣ȶꮠ뭧ȶ벱ȶᄐ묷ȶꨁ嶅ᤀ蠀㖐슈ȶܸ묷ȶ坰䈲翽ݠ묷ȶ坰䈲翽ꨙ嶝ᨀ退쭰䶎翽쬸䶎翽珐⹹ȶ뭯ȶƦȶꓰⷩȶ@ꨑ嶕ᬀ退쭰䶎翽쬸䶎翽䙐⹹ȶ뭯ȶƦOLﻠⷪȶ@arꫩ嶭ᰀ退쭰䶎翽쬸䶎翽臐⹹ȶᏐ뭰ȶƦȶ鑠ⷩȶ@ꫡ嶥ᴀ退쭰䶎翽쬸䶎翽扐⹹ȶ뭯ȶƦOL膠ⷩȶ@22 CAMP꫹嶽Ḁ退쭰䶎翽쬸䶎翽蠐瘰ȶ㚠슎ȶƦ폀皛ȶ@翽꫱嶵ἀ退쭰䶎翽쬸䶎翽踐⹹ȶ婢뭯ȶƦ跐ⷩȶ@翽꫉屍 退쭰䶎翽쬸䶎翽䠐⹹ȶ뭯ȶƦ誰ⷩȶ@ȶ꫁居℀退쭰䶎翽쬸䶎翽繠〣ȶ无⼪ȶƦⵧȶ@꫙屝∀退쭰䶎翽쬸䶎翽妐⹹ȶ뭯ȶƦ蹰ⷩȶ@ȶ꫑展⌀退쭰䶎翽쬸䶎翽鰠〣ȶ惐⼪ȶƦⵧȶ@ꪩ屭␀退쭰䶎翽쬸䶎翽⒠〤ȶ稠⼪ȶƦⵧȶ@沏힗ꪡ履─退쭰䶎翽쬸䶎翽粐⹹ȶ᱀뭰ȶƦꐀⷩȶ@땤ꪹ屽☀耀檀묷ȶ嶀묷ȶༀ묷ȶ뭻ȶම묷ȶ坰䈲翽坰䈲翽ꪱ屵✀退쭰䶎翽쬸䶎翽颐⹹ȶ뭯ȶƦﷰⷪȶ@ȶꪉ對⠀蠀 㠐슈ȶຸ묷ȶ坰䈲翽묁ȶ໠묷ȶ坰䈲翽ꪁ尅⤀耀嶀묷ȶ඀묷ȶ嶀묷ȶ뭻ȶ坰䈲翽ͻ餺䢠ꊓ坰䈲翽ꪙ尝⨀退쭰䶎翽쬸䶎翽运⹹ȶ뭯ȶƦ鮐ⷩȶ@ꪑ尕⬀蠀䜐슈ȶး묷ȶ坰䈲翽ၠ묷ȶ坰䈲翽ꭩ尭Ⰰ退쭰䶎翽쬸䶎翽豐⹹ȶ펰뭯ȶƦ魀ⷩȶ@ȶꭡ尥ⴀ蠀脘䶎翽镐䶘翽뿰볡ȶ←뱉ȶ⋸뱉ȶ⋸뱉ȶɡꭹ尽⸀退쭰䶎翽쬸䶎翽醐⹹ȶᖀ뭰ȶƦ銀ⷩȶ@翽ꭱ尵⼀耀▀묷ȶ㚀묷ȶᰀ묷ȶā뭻ȶሸ묷ȶ坰䈲翽Յ坰䈲翽ꭉ峍　退쭰䶎翽쬸䶎翽呐⹹ȶ쒀뭯ȶƦOL聠ⷩȶ@22onꭁ峅㄀退쭰䶎翽쬸䶎翽源⹹ȶᷰ뭰ȶƦ罰ⷩȶ@⤖뼡ȶꭙ峝㈀蠀㓰슈ȶᎸ묷ȶ坰䈲翽Ꮰ묷ȶ坰䈲翽ꭑ峕㌀耀ﺰ쉝ȶ撀묷ȶﺰ쉝ȶ뭻ȶ坰䈲翽鈀벊ȶᬕ㜄᯦宬錟耾罬ए坰䈲翽 ꬩ峭㐀退쭰䶎翽쬸䶎翽繐⹹ȶ⌀뭰ȶƦȶ釠ⷩȶ@ꬡ峥㔀退쭰䶎翽쬸䶎翽锠〣ȶ俰⼪ȶƦ흐ⵧȶ@ꬹ峽㘀退쭰䶎翽쬸䶎翽즐⹹ȶᜰ뭰ȶƦ鐐ⷩȶ@ȶꬱ峵㜀退쭰䶎翽쬸䶎翽͠〤ȶ芐⼪ȶƦⵧȶ@ꬉ岍㠀退쭰䶎翽쬸䶎翽۠〤ȶ嚰⼪ȶƦ㵬ⵧȶ@ȶꬁ岅㤀退쭰䶎翽쬸䶎翽㯐⹹ȶ뭯ȶƦ鏀ⷩȶ@ȶ꬙岝㨀蠀㛐슈ȶី묷ȶ坰䈲翽宠묂ȶ០묷ȶ坰䈲翽ꬑ岕㬀退쭰䶎翽쬸䶎翽〣ȶ娐⼪ȶƦǜⵧȶ@ȴꯩ岭㰀退Microsoft.Office.Excel.FixVisibleLinkNullPtrReadating뭑ȶꯡ岥㴀退쭰䶎翽쬸䶎翽攐瘰ȶ㓰슎ȶƦ팠皛ȶ@꯹岽㸀蠀㪐슈ȶᦸ묷ȶ坰䈲翽묁ȶ᧠묷ȶ坰䈲翽꯱岵㼀退쭰䶎翽쬸䶎翽僐⹹ȶ쳰뭯ȶƦȶ郰ⷩȶ@翽ꯉ彍䀀退microsoft.office.docs.isdocsonedriveconvergenceenabledꯁ彅䄀退杒䅁䅁塁䙤稳剒䭸䱒䉒樸䑧橙㥫睂䍂㌰坩㙇券䩒獑敺其䵄呋䅁畄潗㡦䅁兄坂㙩㑅硗䥔㕑䙘扰瑖䡦䅁㉔流䌶䅁䅁0䶎翽︀⠨ȶꯙ彝䈀退杒䅁䅁塁䙤稳剒䭸䱒䉒樸䑧橙㥫睂䍂㌰坩㙇券䩒獑敺其䵄呋䅁畄潗㡦䅁兄坂㙩㑅硗䥔㕑䙘扰瑖䡦䅁牔䅧危䅁䅁0䶎翽⠨ȶꯑ录䌀耀ሀ묷ȶ㚀묷ȶሀ묷ȶ뭻ȶ坰䈲翽ւּ뎂Ⳡ景坰䈲翽ꮩ彭䐀退microsoft.office.graphics.vectorcompressionearlyexitꮡ彥䔀退杒䅁䅁塁䙤稳剒䭸䱒䉒樸䑧橙㥫睂䍂㌰坩㙇券䩒獑敺其䵄呋䅁畄潗㡦䅁兄坂㙩㑅硗䥔㕑䙘扰瑖䡦䅁㉔流張䅁䅁0ng/⠩ȶꮹ彽䘀退杒䅁䅁塁䙤稳剒䭸䱒䉒樸䑧橙㥫睂䍂㌰坩㙇券䩒獑敺其䵄呋䅁畄潗㡦䅁兄坂㙩㑅硗䥔㕑䙘扰瑖䡦䅁㡔㥬睙䅁䅁0䶎翽ﻰ⠨ȶꮱ彵䜀退杒䅁䅁塁䙤稳剒䭸䱒䉒樸䑧橙㥫睂䍂㌰坩㙇券䩒獑敺其䵄呋䅁畄潗㡦䅁兄坂㙩㑅硗䥔㕑䙘扰瑖䡦䅁㝔䝦㡕䅁䅁0䶎翽౰⠩ȶꮉ弍䠀退쭰䶎翽쬸䶎翽苐瘰ȶ슍ȶƦ푠皛ȶ@翽ꮁ弅䤀蠀0㢰슈ȶἸ묷ȶ坰䈲翽쁰뭱ȶὠ묷ȶ坰䈲翽ꮙ弝䨀退杒䅁䅁塁䙤稳剒䭸䱒䉒樸䑧橙㥫睂䍂㌰坩㙇券䩒獑敺其䵄呋䅁畄潗㡦䅁兄坂㙩㑅硗䥔㕑䙘扰瑖䡦䅁穔昴啭䅁䅁0䶎翽Ā⠩ȶꮑ引䬀退쭰䶎翽쬸䶎翽〣ȶ䲐⼪ȶƦⵧȶ@創ῆꡩ弭䰀退杒䅁䅁塁䙤稳剒䭸䱒䉒樸䑧橙㥫睂䍂㌰坩㙇券䩒獑敺其䵄呋䅁畄潗㡦䅁兄坂㙩㑅硗䥔㕑䙘扰瑖䡦䅁㙔呵晤䅁䅁0䶎翽ﶠ⠨ȶꡡ弥䴀退쭰䶎翽쬸䶎翽ム〤ȶ缰⼪ȶƦⵧȶ@꡹弽一退瑨灴㩳⼯湥汥潣⹭桳牡灥楯瑮挮浯猯瑩獥䔯杮湋睯敬杤健牡湴牥桳灩⵳瑓睥牡獤楨⽰桓牡摥㈥䐰捯浵湥獴匯整慷摲桳灩ఀ⠩ȶꡱ張伀退杒䅁䅁塁䙤稳剒䭸䱒䉒樸䑧橙㥫睂䍂㌰坩㙇券䩒獑敺其䵄呋䅁畄潗㡦䅁兄坂㙩㑅硗䥔㕑䙘扰瑖䡦䅁桔浱㉮䅁䅁0sktop/ꡉ忍倀耀㠀묷ȶ➀묷ȶⰀ묷ȶā뭻ȶ坰䈲翽圀봛ꔒ鿙墝㇟ኗ奪坰䈲翽ꡁ必儀退杒䅁䅁塁䙤稳剒䭸䱒䉒樸䑧橙㥫睂䍂㌰坩㙇券䩒獑敺其䵄呋䅁畄潗㡦䅁兄坂㙩㑅硗䥔㕑䙘扰瑖䡦䅁㡔㥬䡚䅁䅁0䶎翽ሠ⠨ȶꡙ忝刀退杒䅁䅁塁䙤稳剒䭸䱒䉒樸䑧橙㥫睂䍂㌰坩㙇券䩒獑敺其䵄呋䅁畄潗㡦䅁兄坂㙩㑅硗䥔㕑䙘扰瑖䡦䅁啔佊剉䅁䅁0ogue/ꡑ忕匀退쭰䶎翽쬸䶎翽讐瘰ȶ슍ȶƦ햠皛ȶ@翽꠩忭吀退杒䅁䅁塁䙤稳剒䭸䱒䉒樸䑧橙㥫睂䍂㌰坩㙇券䩒獑敺其䵄呋䅁畄潗㡦䅁兄坂㙩㑅硗䥔㕑䙘扰瑖䡦䅁㝔䝦畕䅁䅁0䶎翽ཀ⠩ȶꠡ忥唀退쭰䶎翽쬸䶎翽䤐瘰ȶ᧰슎ȶƦ픀皛ȶ@翽꠹忽嘀耀ሀ묷ȶ㚀묷ȶሀ묷ȶ뭻ȶ▸묷ȶ坰䈲翽坰䈲翽꠱念圀退쭰䶎翽쬸䶎翽䲐瘰ȶ䉰슎ȶƦ皛ȶ@翽ꠉ徍堀退Microsoft.Office.Docs.IsDocsOneDriveConvergenceEnabledꠁ待夀耀ﺰ쉝ȶ⺀묷ȶﺰ쉝ȶ뭻ȶ坰䈲翽꤀벉ȶ縚⡩ጕ洙칥쏱坰䈲翽 ꠙ徝娀耀㠀묷ȶ⊀묷ȶⰀ묷ȶ뭻ȶ➸묷ȶ坰䈲翽Ā坰䈲翽ꠑ徕嬀退쭰䶎翽쬸䶎翽氐瘰ȶ䃀슎ȶƦ皛ȶ@翽꣩徭尀退쭰䶎翽쬸䶎翽乐瘰ȶ⸰슎ȶƦ皛ȶ@翽꣡徥崀耀졀⺗ȶﺰ쉝ȶ날ギȶ⚄ȶ坰䈲翽勨褐䣘弎ϴꌖꚢ৕坰䈲翽 ꣹徽帀耀ㆀ묷ȶ㈀묷ȶ㊀묷ȶā⚄ȶ坰䈲翽坰䈲翽꣱徵开退쭰䶎翽쬸䶎翽啐瘰ȶ슍ȶƦ皛ȶ@翽꣉幍怀退microsoft.office.excel.changegate.downloadfallbackᕐ⠨ȶꣁ幅愀谀https://autodiscover.com.cn/autodiscover/autodiscover.xmlȶ꣙幝戀退쭰䶎翽쬸䶎翽纐⹼ȶ٠きȶƦꀰⷪȶ@ӿ䨑꣑幕挀耀⊀묷ȶ➀묷ȶ⊀묷ȶ뭻ȶⰸ묷ȶ坰䈲翽餈벊ȶ˔Ⱡ묷ȶ坰䈲翽ꢩ幭搀蠀)䵐슈ȶⲸ묷ȶ坰䈲翽獀묂ȶⳠ묷ȶ坰䈲翽ꢡ幥攀耀⾀묷ȶむ묷ȶ⾀묷ȶ⚄ȶ坰䈲翽됈벉ȶ˘땝狱慠坰䈲翽ꢹ幽昀退瑨灴㩳⼯湥汥潣⹭桳牡灥楯瑮挮浯猯瑩獥猯捥牵瑩潹数慲楴湯彳⼲祃敢卲捥牵瑩偹扵楬⽣楓整獁敳獴䔯敮䱬杯䍯䵓瀮杮ᤀ⚕ȶꢱ幵最退Microsoft.Office.Excel.ChangeGate.DownloadFallbackndꢉ帍栀耀✀묷ȶ㌠뮎ȶ⠠뮎ȶ뭻ȶ坰䈲翽頀벊ȶ㍞蕜滨ḕ辠⫼ౌ坰䈲翽 ꢁ帅椀退쭰䶎翽쬸䶎翽屐瘰ȶ㼐슎ȶƦ톐皛ȶ@翽ꢙ帝樀耀㐀묷ȶむ묷ȶⴀ묷ȶā뭻ȶ⾸묷ȶ坰䈲翽坰䈲翽ꢑ帕欀退杒䅁䅁塁䙤稳剒䭸䱒䉒樸䑧橙㥫睂䍂㌰坩㙇券䩒獑敺其䵄呋䅁畄潗㡦䅁兄坂㙩㑅硗䥔㕑䙘扰瑖䡦䅁穔昴乭䅁䅁0䶎翽༰⚕ȶꥩ席氀耀㐀묷ȶ⾀묷ȶⴀ묷ȶ⚄ȶ坰䈲翽Ѐᶳ◶⨼坰䈲翽ꥡ帥洀退杒䅁䅁塁䙤稳剒䭸䱒䉒樸䑧橙㥫睂䍂㌰坩㙇券䩒獑敺其䵄呋䅁畄潗㡦䅁兄坂㙩㑅硗䥔㕑䙘扰瑖䡦䅁穔昴卭䅁䅁0䶎翽Რ⠨ȶꥹ帽渀耀⦀묷ȶ㈀묷ȶ⦀묷ȶ뭻ȶ坰䈲翽꼈벉ȶ坰䈲翽ꥱ帵漀耀ㆀ묷ȶ⦀묷ȶ㊀묷ȶ뭻ȶ㈸묷ȶ坰䈲翽錈벊ȶ坰䈲翽ꥉ廍瀀耀⦀묷ȶ㈀묷ȶ⦀묷ȶ⚄ȶ坰䈲翽쀈벉ȶ˄蠧䖛澦촄坰䈲翽ꥁ廅焀退쭰䶎翽쬸䶎翽꬐瘰ȶﮐ슍ȶƦ皛ȶ@翽꥙廝爀退杒䅁䅁塁䙤稳剒䭸䱒䉒樸䑧橙㥫睂䍂㌰坩㙇券䩒獑敺其䵄呋䅁畄潗㡦䅁兄坂㙩㑅硗䥔㕑䙘扰瑖䡦䅁穔昴塭䅁䅁0䶎翽㪰⚕ȶꥑ廕猀耀⾀묷ȶむ묷ȶ⾀묷ȶ뭻ȶ㐸묷ȶ坰䈲翽坰䈲翽ꤩ廭琀蠀)䨰슈ȶ㒸묷ȶ坰䈲翽㓠묷ȶ坰䈲翽ꤡ廥甀退쭰䶎翽쬸䶎翽澐瘰ȶ㮰슎ȶƦ皛ȶ@翽ꤹ廽瘀退쭰䶎翽쬸䶎翽⋠〤ȶ綀⼪ȶƦⵧȶ@䨰ໍꤱ廵眀言C:\Users\a467287\AppData\Local\Microsoft\Windows\INetCache꤉庍砀耀▀묷ȶሀ묷ȶᰀ묷ȶ⚄ȶ㚸묷ȶ坰䈲翽坰䈲翽꤁庅礀蠀0㯐슈ȶ㜸묷ȶ坰䈲翽㝠묷ȶ坰䈲翽ꤙ庝稀退瑨灴㩳⼯湥汥潣⹭桳牡灥楯瑮挮浯猯瑩獥䔯杮湋睯敬杤健牡湴牥桳灩⵳瑓睥牡獤楨⽰桓牡摥㈥䐰捯浵湥獴匯整慷摲桳灩⚔ȶꤑ底笀耀⊀묷ȶ➀묷ȶ⊀묷ȶ뭻ȶ坰䈲翽坰䈲翽ꧩ庭簀退OP 1900 &quot;E&amp;C Project Execution&quot; - Rev. n. 4 ‎» Generalral/ꧡ庥紀退쭰䶎翽쬸䶎翽堐⹼ȶḀきȶƦ鱰ⷪȶ@꧹庽縀退쭰䶎翽쬸䶎翽皐瘰ȶ슍ȶƦ皛ȶ@翽꧱庵缀退쭰䶎翽쬸䶎翽䫐瘰ȶᓠ슎ȶƦ皛ȶ@翽꧉奍耀退rt:30ED8F7B-20D0-4989-89E7-E3A594938405@00000000022꧁奅脀退https://enelcom.sharepoint.com/sites/Engineeringmgmtd.꧙奝舀退䦠䯼翽㮀묷ȶူ뭲ȶ蔠쉔ȶ೨⺑ȶ쉘កȶ鷠❂ȶ銨⵽ȶ銨⵽ȶ쓠ⵧȶ贀㊢ȶ⳧ȶ鸰❂ȶ୦꧑奕茀退https://enelcom.sharepoint.com/sites/Engineeringmgmtꦩ奭萀退쭰䶎翽쬸䶎翽࣐⹽ȶ廀몝ȶƦ섀ⷪȶ@翽ꦡ奥蔀退쭰䶎翽쬸䶎翽Ԡ〤ȶ搰⼪ȶƦⵧȶ@༩墌&#10;ꦹ好蘀退쭰䶎翽쬸䶎翽듐⹼ȶ齠⡲ȶƦ쾰ⷪȶ@ꦱ奵蜀退쭰䶎翽쬸䶎翽⹼ȶ檐몝ȶƦ애ⷪȶ@䍊㾾ꦉ复蠀退https://enelcom.sharepoint.com/sites/PolizziGenerosaWFx\ꦁ夅褀蠀ᫀ哋翽ȶ田벊ȶ田벊ȶꦙ夝言退C:\Users\a467287\OneDrive - Enel Spa\santa croce TS WTGxꦑ夕謀退䦠䯼翽䀀묷ȶ⨐뭱ȶ뻐쉔ȶࣘ⺑ȶ쉘កȶ黐❂ȶ糨⵽ȶ糨⵽ȶ숐ⵧȶ诀㊢ȶ⳧ȶ鼠❂ȶୖ깩夭谀退쭰䶎翽쬸䶎翽ퟐ⹼ȶᝀきȶƦ밀ⷪȶ@翽깡夥贀退C:\Users\a467287\OneDrive - Enel Spa\CAMPI NOVOLIthod깹夽踀退쭰䶎翽쬸䶎翽⹼ȶ␀묁ȶƦ뫀ⷪȶ@翽깱夵輀退C:\Users\a467287\OneDrive - Enel Spa\Solutions Fase BD" userProvider="眍ȶ䵠眍ȶ你眍ȶ偀眍ȶ䰠眍ȶ傀眍ȶ䬀眍ȶ䮀眍ȶ嚀眍ȶ埠眍ȶ堀眍ȶ删眍ȶ壠眍ȶ嘀眍ȶ剀眍ȶ冠眍ȶlasses\WOW6432Node\CLSID\{00000339-0000-0000-C000-000000000046}̄չ％蘏尢ᔀ耀쥐묵ȶ롐묵ȶ쥐묵ȶr\S瀀⹰慎敭砀散l蘜就ᘣ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蛭峀ᜢ耀Ơ⼅ȶ쥐묵ȶ⩠쉷ȶ퀀ⵝȶ　〮蛺峗ᣃ耀첀묵ȶ졀묵ȶẰ쉷ȶā⁫஗귓핽쒄֟戎ꤷ翧Һ鼊⿬⒧タ쏬恘隗嬨ý 鞕쒙褯埆两溉願⾍뿞椑䓦⺻䲳ࢩ⍙抚湖∞卂Ȕఏᤖजᔃᴆ἟἟἟἟἟἟἟἟἟἟恞ꭩ፿߱蛋峦ᤀ耀蛘峵ᨀ退喐⺉ȶ艐ⶺȶ뗐⽅ȶ뼐⽅ȶ뫐⽅ȶ붐⽅ȶ땐⽅ȶ믐⽅ȶ떐⽅ȶ또⽅ȶ볐⽅ȶ뚐⽅ȶ멐⽅ȶ뛐⽅ȶ뽐⽅ȶ뜐⽅ȶ띐⽅ȶ럐⽅ȶﲰ슌ȶ倨䯄翽㙰䯆翽틨䯨翽㪀䯆翽䯅翽叀䯵翽㦰ᥡȶ漐䯵翽ﳰ⡔ȶ熀䯵翽䯅翽爀䯵翽䯅翽蚩岄ᬀ耀쥐묵ȶ롐묵ȶ쥐묵ȶ瀀⹰牂湡档漀歲蚶岫ᰀ退䅁燵䏬ꭰ蚲禶阜ನ벏퓦퀯䪘؄靠崱ꐔ譌扪제湶䆋봹杋简笴궹◫龍弈刲ꡯ黮邗ዣ䜏槓쏥蚨ꄧ쐝৬菉赹褓䅿즒瑩趛ꬔ㐞霱槫滙覅ଧ爖낗琔ਔ恱禫ㆠ鋄꧹朵⏨౵憎尹봄椩l࿁蟽﬑铃㆟ﬄ岮绛ᡊ蓾형予☘効鿶ﯹ귗վ㗜ᨳ⥙킋恍뒮窓ꆺ㾉ÿ샔薅䐱ᅁⱏ團ܴ㗂嗝䧵觇䚨ꎪA眑蛯ᶟ꫏䥩ఁ⁘윯궬꼦齂袖⹵팫耆巻馘ᴜ䔢䎳㌟⾇f쀀鐪곇쒭⛶䊯隟疈⬮ۓ眃⻀ᥠ곇쒭⛶䊯隟疈⬮ۓ縃%甀ώς숩ȃ⤀ǧôꂰ怃윙궬꼦齂袖⹵팫ﱷࠀ⤫湱媝ꃿక蠓잘禍慓ᄐय़⭸㈩Ꙉ㹡긍몔᮫鞷鎰䚸絯²዆╾䭐Ѓ!濽爵ऩ⃜汸眯牯獫敨瑥⽳桳敥㝴砮汭閜潝ペ蘔⟯㿭비褧႓舂ⵖ괔팷緔᭝Ⴧ熫泌恓ﻓ軻䗳嘪嚚踂㡃秏ﭟ゜㺽批獊챙瘐芰铊鬗神淾䠹ꎐ⤍鉒苋탍榑絴瓃픯캣㌘ဎ㴊饃驩䄱⮴겷㮀ꥫ㄄ꥰ鸶⫞퉆䤲廤ﯠ➱⼈䕐ꢘా庹쩳鈖Ӯ䰫儅✬賫畯㭃붤ꥸ笢屈睔Ṛ캎৴镎狔屭蔪䥗眻쿆੼쟚₨燪ᶷ砀㱖蹅鎠䷻ᔡ≰ᰇᐜʼ蝸석볤罒蓉꒶鷳藬釁뜓疭Ղ㱅奬ু븖ᘓシ嶻뉪ﴌޙቑ惭먹ᦽ썄뮻ቁ퇻ॠ碫᝾ꎆ崗卍봎嵧訹枭ۨṏ葰ꮼ㿚컫栗ꔭ䫸㶉ҫꯆﲽ䝬꼣뒾듓⛑菟἖棊㎖ﭪ⇚鸐鳘ﯫఱ꿤ゲꄬ힨ᮮ쬅ﹲ⢾攧뉫췋礿㉪㠦ﲎᠸ菦翜籢ᦓቸ⹄彼훶㴤頮ウꁮ෋뚇锨吹侀灇Ꚁ蜤᳚玲꧗ቕ掜ҙ亱紊蠷쏇嬐鵍本듅牙ଫ琹趧디ﰉࢌ妇ℒ䚾磌늚壘怅͔혡懀꺶௄〔쩓墂뢔䂦⡬௱痛쭁ꚨ汀ࣩᓾ䝊弐푳ꮠ≋髄뮷ッ啟숣⻸贞擣뻴슞潭ꋃف⺟낽룭癩蜜꧉庛竘픻蓥Ͻ＀꓿殘၆뾆끿ꎬ֪〕ƾ䠥౜騘唤迕焮ᐒ⦂鉶羞姟읻笻⠡ꟊ꼤ᷞ쳬瞎㾘榦䬱撊㰴潦盂⭬␿᳻᭾㴸竛⸬ཬ湾笢Ꙟߛ肦碫滜⚞翇鞎٬楧䦾ꃷ婵㶞渚쑘଱苉냸싨䇎ᵿ麅氷躿眍葍춫ꦥ촮⥴ꗒ⺹琭ꥩ녋괮楴䤭䡭鵜꺽笡띮샥꺿퀥㎐꿗욓崢巘斟錚⯦䌩ﰏ㶬띝묧浲┌኏鞑ꦑ꼩蜮釋☖눅楫蕶⮲靆囼뿊㊼勇毞牭臺堒ŗʹ㪤軏䧏ॕ略㙀琌芻ମтቑ䝾쯡九牟ਹ豟ਕ岾盪⥪쥂ꖩ䨹嫝ꁚ勊抗범䡊쿦鿋ᕠ㋾犳﹗㖳線䄖㑊交㿫⁽绵낵ⱕ킟䢨Ծ닋䴑쮸씽犅嶊씹㨊硒莥틥ඒ땽큢뉅኎뫉씮넨竆娿쵸밥⦀⮻颱⍞ꍜ♐ꫩ꩐弰횩덫ꥋ꿖쮕짫峛ꭔṄꠞᾅ鱮谬ᖾ炟尊䐊첅鉐޸曊뢎೫瑷ᄨ뫮ꌔ맄췻氥〈녷㟮Ꮲ㗎ऺ䫷롒䨇릳먶镼胲媞냞㐓⻈囍䱩딃림㊋ዥ詥첒꥔裸캻䔰愗ኊꩡㅋ鱊큩䉜ᦁ誙◅ꃓ鼑깰䧑嚘쪒흛靆듆煲斦๦ᨯ咞僞᫉ù臎짷喳示ᮥ롍銋ዧ輥ᴒ슗ᆻ鵷輡䈮┞幂抗㢔냹蒹〗ធ䮋懲㸣峡鎣꾐锤㊼崧嶛垢J䪡耥Ჟ墁洸਄ᇕ뮈ᇤ吨⁇䖌⁆턮ࠑ㈥ꄂい䒢챒㣀꽔에㲦Ⱦߵ윫㔹ः愤턘╊龃Ⱀ嚌ꄻ㗚讹軖촮ᒸ觀خ催髭痜皦䗐躒䤒⺺⣅㟩낗赕⎵霖펵쑯鰧瑫鏪Ψ萧䌁ซྷ⢂됤怯䃶冰렔梔퐳砂ȓ᥃⌴鶴冡ࣛ媎㰣娌歜袜槓ᴮ愨ጣꀒᩴ߄浂瀶崱ᛜ幼᡽꼥㝼魰䘄曗叨ꣀధ컚灏ᠩ⣔崘⁇ܘ䃀㓗ᆃ⨁ะ㦀幡釗怍侏႞帎쁁䆜맶衲큍鲦쨑㿄ꎭ䎑㔂䩺᫔☹赪흯⢥⵴뗆ꣴ뎑燂ᵏ쐔麭踔⽺껁㭇帔䠢퀟⸴ꜟ⡶臭⟾⸴␍㶘ⓥ킏깶ꕃ䃚ʍ뗑纸현ஆƵ餧㚹聄㚪ꡜᎍ痦᭐箦켍녯ꮙ뱕࣒㧪쉤揊汄槴◄솑焗謬㥣ힷ⷟ꟻ理锍퟼㛸曺蹝욯먲떺﹮릾⺍㼇烾ᖕ샩홶ﭦ潙뜩⣊멖㝋燅䦻홶飡鈞剣덬떽㝏鹩윧囯妑緛⑞몰䱸ﮭ띬﮶沐銞㒇孯뿩㏃㟜拏鏽鋂⻥莽쩟뜅佥﹭瘂뽔꿁鷙湶뉍⶯ﻹ⹧苒䮂뢾孢⒢䜚䮬鐫ㅜ먦嗍릯멲ᬧ䕀꧔显ꆪⶼ߿＀擿澐썋ీ뿆ᇊ韁鵶믿ꅫ알ᴱ琉清穫氽⎛ᣍ佭ᅪ⋳秤뼠䐧젷霖흘㪝뇐ᒕ郦忩ㅗ⦖燤躲﨡濧銯췭䟠☓籘氵᪩ị묹ָ컅箃樍≏賔䊪⁓吒⑉ك໮㞕礞뻧蔰偻ໄㅛ꣢셍ଓ✛幽諢研葕翋俀颁⩩钐鮝⿆ꆖ칃퓎킻돗ꭐ﯍缦帉꙼榣䝝셿娵恼牳鶭顎➇袝먿儊澲＀Ͽ礀禙悻﹩呛᤻贗葋႟죐⤔ȶ偀묁ȶ타ώ赭묵ȶ蟌嵏退Engineering Mgmt ‎» People and Organization ‎» Formazione‎» STEared蟅嵆İ蠀鯰묵ȶ斣삙ㆎ䖐精횚Ｕ烁║䍔石ᆕ끘⁖韉챝䡫貹墄不炞␐묳ȶZ_䛰묳ȶ蟚嵝Ȁ退⒀묳ȶ*/䙀⤕ȶ&#10;ᷰ묰ȶ䯠⤕ȶites蟓嵔́退Microsoft.Office.Shared.GraphImportAccessTokenAutoRefreshnutesg_Ha螨嵣т退Eng Knowledge &amp; Partnerships - EKP ‎» EMP ‎» Budget ICT ‎» _oldhttp螡嵺ԯ退C:\Users\a467287\AppData\Roaming\Microsoft\Windows\Recent螶嵱ٵ退microsoft.office.fileio.verifydocumentstoragemodetelemetry&#10;螏崈܀退QA&amp;CI䔠⤕ȶ&#10;Generalᶠ묰ȶINor螄崇ࡁ蠀鬐묵ȶ맊塶Ṥ䳈暴⹷ꭴ൭ʧ⻸䀫厮ᅴ破竞ᇑ䔨垵壯Ⓓ窈㱠묰ȶMO䏰묳ȶBok/螝崞य退䣀묰ȶ&quot;'䴰⤕ȶ&#10;EKP䜀⤕ȶ&#10;enel螒崕੭退䍰묳ȶ䌐⤕ȶ&#10;䯰묳ȶ䣠⤕ȶ&#10;/02.葫崬ର蠀錰묵ȶ㷇斘썑䣃ꎘ킩䕦揟骥䒍誵虉ᰱ劯룃囎价⪂藤ⅰ묳ȶU_EGP‎»葠崻ఀ退㵰묳ȶ䲠⤕ȶ&#10;ENEL㢰묳ȶeric葹崲൓蠀픠뫢ȶ稠奆崜䵮斲ー鞊⾋┳ε䙢ⶉ㽔採珑ﻟ鴕䄨エ婐붬ecura葎巉ะ蠀੨翾✇T⛨뫆ȶ벲ȶȶ묵ȶ䀃蛁䵫仳뒧؅㭦栮༾䇩囁䘳쎁譮讬烝䕃 묵ȶߠ묕ȶߠ묕ȶ뇐뮓ȶ葇巀཯退Microsoft.Office.FileIO.SyncProgressUI.EnabledForSyncBackedapab葜巟ၩ蠀푀뫢ȶ蠣걝灲䰲솁ऑ褊ꓭ殐鮂뒾䙅䆂ལ꘎Ç鋂บ묚䥣犯嵱叟쳹⠀묳ȶW_䉰묳ȶge葕巖ᄀ蠀饐묵ȶ灉㑧넁䠆▾ᚵ䏱Ẳᗜ詯䀐₸￙㎷◚ᔯ䬮ဌ䧤떎᯿㹭ꩵ⬐묳ȶP_GeneralShred萪巭ሰ蠀쿠뫢ȶ⁵Ȩﷆ䷻಻嘝滰줂㥇ꁁ䍼䮸깯蔥鷎揀敭䦺瑰美ᇔ≐묳ȶR_䆰묳ȶ萣巤ጀ蠀੨翾✇T㇀ੵ翾㇀ੵ翾ȶ묵ȶ숢蚾ヲ䟠▟텠휜⡜༾䇩囁䘳쎁譮讬烝䕃 묵ȶ易묔ȶ易묔ȶȶ蛐뭫ȶ萸巳ᐯ蠀쪠뫢ȶ찑꺗䇞즊빪̜含퉡죫䝚첣ѷ蚞秵甆뮯鰬䗲窗隨彟徰무ȶco䖰묳ȶlsx萱嶊ᕩ退 $(,edTimeInMinutes授ੵ翾萆嶁ᘀ蠀鶰묵ȶƬ禔ಽ䘗覽篕曷䦂㬧庂浝䶿䮧ᛁｽ䆾㝋몕ꋩ䉀캊횎콤ꎸ㺠묰ȶFO㯰묳ȶcum萟嶘᝴退Microsoft.Office.FileIO.EnablePrefetchFilePrepCacheAsync萔嶗᠀蠀鯰묵ȶ斣삙ㆎ䖐精횚Ｕ烁║䍔石ᆕ끘䝠훋䯐즼턛◛ກ⇠묳ȶZ_㼰묳ȶ3.lsx蓭嶮᥁退띠てȶ띠てȶ띠てȶ띠てȶ띠てȶ띠てȶ띠てȶ띠てȶ띠てȶ띠てȶ띠てȶ띠てȶ띠てȶ띠てȶ띠てȶ띠てȶ뚰뮓ȶ蓢嶥ᩂ退Microsoft.Office.FileIO.VerifyDocumentStorageModeTelemetry913\쬙藯႟ྰ⡤ȶ鹠뮅ȶ타㌞赽Ǿ묵ȶ翿霔ﻑﵟ嶾毻﻿￸櫰둃젾耀ÅH鰅ႄȐĀ쀀\AppData\Loc蓉嵃\退쭰䶎翽쬸䶎翽ﾠ〠ȶ髐뭰ȶƦeFـ슴ȶ@5E蓁嵛Ň退ば䯆翽묵ȶtime Exe鹰뭞ȶ彰⡹ȶcd.蓙嵓Ȁ退쭰䶎翽쬸䶎翽〠ȶﳀ⼨ȶƦ㤰슴ȶ@㴠ꝯ蓑嵫̀退쭰䶎翽쬸䶎翽〠ȶ䁀⼩ȶƦㄐ슴ȶ@䠹旳Ԁ耀蒩嵣ж退ば䯆翽묵ȶ10B051B-迠⚍ȶ栰⡹ȶ蒡嵻Ԁ退쭰䶎翽쬸䶎翽〠ȶ㟐⼩ȶƦ䚠슴ȶ@늠＿蒹嵳؀退쭰䶎翽쬸䶎翽⃠〡ȶ鸰뭰ȶƦ᧰슴ȶ@ꉈ놪ऀ耀蒱崋ܶ退ば䯆翽묵ȶfice.Fil貀⚍ȶ栰⡹ȶcr蒉崃ࠀ退ば䯆翽묵ȶfice.Fil詀⚍ȶ栰⡹ȶcr蒁崛ऀ退ば䯆翽묵ȶ虰뭞ȶ彰⡹ȶ萃崜ഀ耀蒙崓ਸ਼退ば䯆翽묵ȶ鈠⚍ȶ栰⡹ȶ몗ȶ蒑崫଀退쭰䶎翽쬸䶎翽帠〡ȶ΀⼩ȶƦȶ僰슴ȶ@蕩崣ఀ退쭰䶎翽쬸䶎翽罠〡ȶ⛰⼩ȶƦ什슴ȶ@✮ᅁᄀ耀蕡崻ശ退쭰䶎翽쬸䶎翽캠〠ȶꨀ뭰ȶƦȶ‰슴ȶ@蕹崳฀退쭰䶎翽쬸䶎翽脠〡ȶ௰⼩ȶƦ槰슴ȶ@჈렻蕱巋ༀ退쭰䶎翽쬸䶎翽௠〡ȶ嘰⼩ȶƦȶⰐ슴ȶ@ᔀ耀蕉巃ံ退쭰䶎翽쬸䶎翽툠〠ȶꆐ뭰ȶƦȶᜠ슴ȶ@87蕁巛ᅴ退쭰䶎翽쬸䶎翽쐠〠ȶ뗐뭰ȶƦ.0װ슴ȶ@heQD蕙巓ስ退쭰䶎翽쬸䶎翽᧠〡ȶ࢐⼩ȶƦㅠ슴ȶ@ꂨ逢耀蕑巫ጶ退ば䯆翽묵ȶЀ慐⡹ȶ蔩巣᐀谀Microsoft.Office.Security.CLP.FG.ShowTrackAndRevokeButton蔡巻ᔀ退쭰䶎翽쬸䶎翽曠〡ȶኰ⼩ȶƦȶ祠슲ȶ@ȶᴀ耀蔹巳ᘶ退쭰䶎翽쬸䶎翽Š〡ȶ꼐뭰ȶƦȶ㓐슴ȶ@ &quot;蔱嶋ᜀ退쭰䶎翽쬸䶎翽几〡ȶ䕐⼩ȶƦ买슴ȶ@✻蔉嶃ᡩ耀묵ȶȀ묶ȶᲀ묶ȶā⸇ȶ蔁嶛ᤶ退쭰䶎翽쬸䶎翽憠〡ȶච⼩ȶƦȶ筀슲ȶ@gT蔙嶓ᨀ耀묶ȶ묶ȶက묶ȶ䜟䰢㫬㓿㳞ⱘ暓鴉p 蔑嶫᭥退쭰䶎翽쬸䶎翽捠〡ȶ峰⼩ȶƦȶ捰슳ȶ@ȶ╱耀藩嶣ᰶ耀묵ȶȀ묶ȶ묵ȶ藡嶻ᴀ退쭰䶎翽쬸䶎翽硠〡ȶẀ⼩ȶƦ惠슴ȶ@옹斉藹嶳ṥ退ば䯆翽呂묵ȶ鄀⚍ȶ栰⡹ȶ蔃嶴⥡耀藱屋ἶ退쭰䶎翽쬸䶎翽̠〡ȶꓰ뭰ȶƦẠ슴ȶ@槸栌ve藉屃 退ば䯆翽婢묵ȶ詰뭞ȶ彰⡹ȶ藁屛Ⅷ退쭰䶎翽쬸䶎翽⊠〡ȶ굠뭰ȶƦȶ᫠슴ȶ@rs藙屓∸退쭰䶎翽쬸䶎翽〠ȶⶰ⼩ȶƦ䲐슴ȶ@\0藑屫⍑退ば䯆翽ﰀ묵ȶfice.fil豰뭞ȶ彰⡹ȶcr7薩屣␀退쭰䶎翽쬸䶎翽㗠〡ȶ⎐⼩ȶƦ涰슴ȶ@ㅴ耀薡屻┶退쭰䶎翽쬸䶎翽橠〡ȶ‰⼩ȶƦȶ猠슲ȶ@ȶvi薹屳☀退ば䯆翽ﶀ묵ȶtime Exe蝰뭞ȶ彰⡹ȶcd.薱尋❴退ば䯆翽︀묵ȶ蝀⚍ȶ栰⡹ȶ蔃尌㕥耀薉尃⠶退쭰䶎翽쬸䶎翽虠〡ȶ戀⼩ȶƦȶ塰슴ȶ@ȶ &quot;薁尛⤀退쭰䶎翽쬸䶎翽⟠〡ȶ妐⼩ȶƦ㘐슴ȶ@Ṻ䰷薙尓⩣退쭰䶎翽쬸䶎翽厠〡ȶ㬰⼩ȶƦ繠슲ȶ@䡊㥽耀薑尫⬶退쭰䶎翽쬸䶎翽稠〡ȶㄐ⼩ȶƦ盠슲ȶ@礄勆et멩尣Ⰰ退쭰䶎翽쬸䶎翽攠〡ȶ孀⼩ȶƦ幠슴ȶ@멡尻⵮退쭰䶎翽쬸䶎翽ᵠ〡ȶ鲀뭰ȶƦȶ◐슴ȶ@㵳耀멹尳⸶退ば䯆翽ƀ묶ȶЀ⡱ȶice멱峋⼮耀묵ȶ묵ȶᲀ묶ȶㄼȶ멉峃づ退쭰䶎翽쬸䶎翽㳠〡ȶ԰⼩ȶƦȶ萀슲ȶ@ȶ䅇耀멁峛ㄶ退쭰䶎翽쬸䶎翽⻠〡ȶꚠ뭰ȶƦȶỰ슴ȶ@ce멙峓㉧退쭰䶎翽쬸䶎翽ᠠ〡ȶꮰ뭰ȶƦᗠ슴ȶ@ﲠꮶ̀耀멑峫㍲退쭰䶎翽쬸䶎翽〠ȶ냀뭰ȶƦroᯐ슴ȶ@eC먩峣㑜退쭰䶎翽쬸䶎翽འ〡ȶ䇰⼩ȶƦFEⷰ슴ȶ@HO먡峻㕂退ば䯆翽Ԁ묶ȶfice.Fil矀슳ȶ挰⡹ȶcr먹峳㙡退쭰䶎翽쬸䶎翽큠〠ȶ뉰뭰ȶƦȶ₀슴ȶ@ȶ䤢耀먱岋㜶退쭰䶎翽쬸䶎翽〠ȶ䎠⼩ȶƦȶ㡀슴ȶ@ȶ&quot; ⣶ȶ먉岃㠀退ば䯆翽ڀ묶ȶfice.Fil葰뭞ȶ彰⡹ȶcr먁岛㥭退쭰䶎翽쬸䶎翽Ӡ〡ȶꍀ뭰ȶƦȶᓰ슴ȶ@䵴耀먙岓㨶退쭰䶎翽쬸䶎翽㉠〡ȶ᳐⼩ȶƦȶ䔐슴ȶ@ }먑岫㬀退쭰䶎翽쬸䶎翽ⴠ〡ȶꡐ뭰ȶƦȶ⃐슴ȶ@뫩岣㱴退쭰䶎翽쬸䶎翽馠〡ȶ儠⼩ȶƦ堠슴ȶ@﫝ꯊ儠耀뫡岻㴶退ば䯆翽ऀ묶ȶ踰⚍ȶ栰⡹ȶtFl뫹岳㸀退쭰䶎翽쬸䶎翽䲠〡ȶﹰ⼨ȶƦȶ垀슴ȶ@ȶ뫱彋㽥退쭰䶎翽쬸䶎翽梠〡ȶ埠⼩ȶƦ䏐슴ȶ@啫耀뫉彃䀶退쭰䶎翽쬸䶎翽〡ȶ敠⼩ȶƦȶꃰ쉫ȶ@: 뫁彛䄀退쭰䶎翽쬸䶎翽ঠ〢ȶៀ⼩ȶƦȶ변쉫ȶ@뫙当䉽退쭰䶎翽쬸䶎翽〡ȶᥰ⼩ȶƦȶ뚀쉫ȶ@奶耀뫑彫䌶退쭰䶎翽쬸䶎翽黠〡ȶ䜀⼩ȶƦȶ晀슳ȶ@&quot;S목彣䐀退쭰䶎翽쬸䶎翽〡ȶᬠ⼩ȶƦoc뻰쉫ȶ@ff몡彻䕥谀Calibri»ƐȀ몹彳䙈退쭰䶎翽쬸䶎翽〡ȶ酀⼩ȶƦȶ륐쉫ȶ@儀耀몱弋䜀退쭰䶎翽쬸䶎翽㐠〡ȶ䢰⼩ȶƦ嗰쉫ȶ@몉弃䠀耀⠀묶ȶ▀묶ȶ℀묶ȶā ̄몁弛䤶耀᐀묶ȶ⢀묶ȶኀ묶ȶā 餀﯈戯﷯鈝볺몙弓䨀退쭰䶎翽쬸䶎翽Ѡ〢ȶ㺐⼩ȶƦ龰쉫ȶ@⦛㾧몑弫䬀耀⒀묶ȶ묵ȶᔀ묶ȶṞ㔬嶥僑삷봴 뭩弣䰶退쭰䶎翽쬸䶎翽꺠〡ȶ咀⼩ȶƦ깠쉫ȶ@ꩤǀ뭡弻䴀退쭰䶎翽쬸䶎翽屠〡ȶⰀ⼩ȶƦ楠슳ȶ@醭ꙩ뭹弳丶退쭰䶎翽쬸䶎翽蒠〡ȶ⇠⼩ȶƦ牰슳ȶ@椶耀뭱忋伶退쭰䶎翽쬸䶎翽〡ȶ㘠⼩ȶƦȶ鉀쉫ȶ@ȶ뭉心倀耀ༀ묶ȶ⢀묶ȶༀ묶ȶƏᒣ꿱橰ųȿ뭁忛儀耀᠀묶ȶᖀ묶ȶᘀ묶ȶā ਂ뭙忓制退쭰䶎翽쬸䶎翽떠〡ȶ鴐⼩ȶƦ퐰쉫ȶ@ꓴ蟍뭑快匀耀ༀ묶ȶ⢀묶ȶༀ묶ȶĂ묩忣吀退쭰䶎翽쬸䶎翽쎠〡ȶ辐⼩ȶƦȶ퓐쉫ȶ@焀耀묡忻啯耀ꮀ묶ȶက묶ȶꮀ묶ȶ﫶촋瓩爕ᰧࠉ묹忳噦耀᠀묶ȶጀ묶ȶᘀ묶ȶ䔀뼮숎쥽抝풙Ӗ䳅ċ묱律圀耀ጀ묶ȶᖀ묶ȶጀ묶ȶÍ夎묉徃堶退쭰䶎翽쬸䶎翽〡ȶ⩐⼩ȶƦȶ瀰쉫ȶ@묁徛夀退쭰䶎翽쬸䶎翽〡ȶ朐⼩ȶƦ芠쉫ȶ@嬔ՙ묙従娀退쭰䶎翽쬸䶎翽㥠〡ȶᘐ⼩ȶƦ垀쉫ȶ@礀耀묑徫嬶耀ጀ묶ȶᖀ묶ȶጀ묶ȶ̂믩徣尀退쭰䶎翽쬸䶎翽ߠ〢ȶ掰⼩ȶƦ限쉫ȶ@〃犿믡徻崀耀᪀묶ȶẀ묶ȶ䢀묶ȶāƊ&#10;ȀȀ믹徳帶耀묶ȶᓠ⾠ȶ鈀묶ȶ໲鞓篶溲抋澴騒ĉ믱幋彩退쭰䶎翽쬸䶎翽易〡ȶ㋀⼩ȶƦ蝐쉫ȶ@学跷믉幃怀耀ᤀ묶ȶẀ묶ȶᤀ묶ȶĂ믁幛愶退쭰䶎翽쬸䶎翽à〢ȶ㦀⼩ȶƦ驠쉫ȶ@믙幓戀退쭰䶎翽쬸䶎翽ꬠ〡ȶ뒰⼩ȶƦȶ됀쉫ȶ@믑幫挶退쭰䶎翽쬸䶎翽銠〡ȶ⢠⼩ȶƦȶ勐쉫ȶ@ȶ蔶耀뮩幣搶耀묵ȶȀ묶ȶ묵ȶÓĎ뮡幻攀退쭰䶎翽쬸䶎翽끠〡ȶ焰⼩ȶƦcr븀쉫ȶ@in뮹平昳退쭰䶎翽쬸䶎翽뤠〡ȶ봠⼩ȶƦ46윐쉫ȶ@ocft뮱帋来退쭰䶎翽쬸䶎翽ꥠ〡ȶ恐⼩ȶƦ窀쉫ȶ@7G뮉布框耀᪀묶ȶᤀ묶ȶ䢀묶ȶ관ȋ뮁帛椀退쭰䶎翽쬸䶎翽赠〡ȶ ⼩ȶƦ〠쉫ȶ@禂誏贀耀뮙帓樶退쭰䶎翽쬸䶎翽讠〡ȶ佰⼩ȶƦȶ撰슳ȶ@ȶȶ뮑師欀退쭰䶎翽쬸䶎翽阠〡ȶǐ⼩ȶƦȶ兀쉫ȶ@ȶ롩帣汵退쭰䶎翽쬸䶎翽쪠〡ȶੀ⼩ȶƦ汰쉫ȶ@논颜鄀耀롡帻洶耀຀묶ȶ▀묶ȶ຀묶ȶÓĎ롹帳渀退쭰䶎翽쬸䶎翽챠〡ȶ勐⼩ȶƦȶ낐쉫ȶ@롱廋漀退쭰䶎翽쬸䶎翽〡ȶᄀ⼩ȶƦꏀ쉫ȶ@丶ꇰ销耀롉廃瀶退쭰䶎翽쬸䶎翽쀠〡ȶꜰ⼩ȶƦȶ타쉫ȶ@ȶ脀耀롁廛焀退쭰䶎翽쬸䶎翽习〡ȶ䩠⼩ȶƦȶ朠쉫ȶ@ȶ롙廓爀退쭰䶎翽쬸䶎翽淠〡ȶ╀⼩ȶƦ斠슳ȶ@죶쪀餀耀롑廫猶退쭰䶎翽쬸䶎翽〡ȶᑠ⼩ȶƦ紀쉫ȶ@렩廣琀耀ꮀ묶ȶက묶ȶꮀ묶ȶ鏈⫭㼗ҩ祩㞊⸋䢞̉렡廻甀退쭰䶎翽쬸䶎翽＠〡ȶ㑰⼩ȶƦ鞐쉫ȶ@ꟹ鴀耀령廳瘶耀⠀묶ȶ຀묶ȶ℀묶ȶȋ렱庋眀退쭰䶎翽쬸䶎翽〡ȶ䰐⼩ȶƦ血쉫ȶ@䗖中\M렉広硦退쭰䶎翽쬸䶎翽䤠〡ȶ⽠⼩ȶƦhe䭐쉫ȶ@GG렁庛礷退쭰䶎翽쬸䶎翽䁠〡ȶ۠⼩ȶƦH2敀쉫ȶ@렙库稀退쭰䶎翽쬸䶎翽눠〡ȶ庠⼩ȶƦȶ虠쉫ȶ@ȶ렑庫笀耀຀묶ȶ▀묶ȶ຀묶ȶȂ룩庣簶耀᐀묶ȶༀ묶ȶኀ묶ȶȋ룡庻紀退쭰䶎翽쬸䶎翽ﵠ〡ȶ㳠⼩ȶƦ諀쉫ȶ@㥋鹶룹庳縀退쭰䶎翽쬸䶎翽〡ȶཐ⼩ȶƦ긐쉫ȶ@ਘ蠞꤀耀룱奋缶退쭰䶎翽쬸䶎翽ꐠ〡ȶ䷀⼩ȶƦ賰쉫ȶ@튾횾룉奃耀退쭰䶎翽쬸䶎翽遠〢ȶ矰⼩ȶƦ캠쉪ȶ@町ḕ룁奛脀耀㜀묶ȶ㪀묶ȶ㜀묶ȶဂ룙奓舶耀䜀묶ȶ䄀묶ȶⰀ묶ȶ鈀䉰낑㫔ꑾش㋁휃ऋ룑奫茀耀䄀묶ȶ⮀묶ȶ䄀묶ȶİ墉芯披Ȏ뢩奣萀退쭰䶎翽쬸䶎翽⁠〢ȶ馰⼩ȶƦೀ쉬ȶ@ڹ緊넀耀뢡奻蔶耀澀묶ȶ炀묶ȶ皀묶ȶāɞȋ뢹女虳退쭰䶎翽쬸䶎翽绠〢ȶ魠⼩ȶƦȶǐ쉬ȶ@뢱夋蜀退쭰䶎翽쬸䶎翽애〡ȶ检⼩ȶƦȶ쯀쉫ȶ@ȶ딀耀뢉夃蠶耀㘀묶ȶ殀묶ȶ䐀묶ȶ똼걡瞉첑氉ĉ뢁夛襜退쭰䶎翽쬸䶎翽矠〢ȶꖀ⼩ȶƦeF⚀쉪ȶ@RB5E뢙夓詇退쭰䶎翽쬸䶎翽瑠〢ȶ판⼩ȶƦ쉫ȶ@르耀뢑夫謶退쭰䶎翽쬸䶎翽㜠〢ȶ狠⼩ȶƦȶ⩀쉪ȶ@ȶai륩夣谀退쭰䶎翽쬸䶎翽匠〢ȶ谰⼩ȶƦ㢠쉪ȶ@錱륡夻贺退쭰䶎翽쬸䶎翽멠〢ȶ꣠⼩ȶƦ쬰쉪ȶ@㲁㹹뵤耀륹夳踶蠀륱始輀退ば䯆翽㈀묶ȶ10B051B-躐⚍ȶ栰⡹ȶă翽љ륉姃遏蠀륁姛鄶退쭰䶎翽쬸䶎翽〢ȶ筐⼩ȶƦ鍻睰슳ȶ@髍䑜ૼ鍻'륙姓鈀退ば䯆翽㎀묶ȶ⛶䊯隟疈⬮ۓ¬鵰뭞ȶ彰⡹ȶ⛳䊯隟疈⬮ۓ°륑姫鍇退ば䯆翽㐀묶ȶ髍䑜➑빬䳾玶˧蠀⚍ȶ栰⡹ȶ꼳䶵ૼ鍻'뤩姣鐶退ば䯆翽㒀묶ȶᔶ佴馭⹑䜢嘰Β鑰뭞ȶ彰⡹ȶ髃䑜➑빬䳾玶ˉ뤡姻销耀䔀묶ȶ䎀묶ȶ㶀묶ȶā½Ď뤹姳陒退쭰䶎翽쬸䶎翽유〡ȶ橰⼩ȶƦeg쵐쉫ȶ@d쥓耀뤱妋霶耀ꮀ묶ȶ⺀묶ȶꮀ묶ȶ⦀뉤ᴛ牬먒ĉ뤉妃頀退쭰䶎翽쬸䶎翽殠〢ȶ限⼩ȶƦcr︐쉫ȶ@egOX뤁妛餢耀⬀묶ȶ㪀묶ȶ㼀묶ȶā᭺Ď뤙妓驴退쭰䶎翽쬸䶎翽ហ〢ȶ淐⼩ȶƦ.0쉫ȶ@QD뤑妫鬵退쭰䶎翽쬸䶎翽犠〢ȶ钠⼩ȶƦ쉫ȶ@⹡岊맩妣鱴退쭰䶎翽쬸䶎翽撠〢ȶ귰⼩ȶƦܠ쉬ȶ@옣떝텲耀맡妻鴶退쭰䶎翽쬸䶎翽⤠〢ȶ뙠⼩ȶƦᓠ쉬ȶ@Ꮵ뵍on맹妳鸀退쭰䶎翽쬸䶎翽漠〢ȶ聠⼩ȶƦȶｐ쉫ȶ@맱塋齆退쭰䶎翽쬸䶎翽⫠〢ȶꪐ⼩ȶƦȶᶠ쉬ȶ@ȶ핧耀막塃ꀶ耀⬀묶ȶ㜀묶ȶ㼀묶ȶ鈝볺ጋ링塛ꄀ退쭰䶎翽쬸䶎翽塠〢ȶ은⼩ȶƦ┠쉬ȶ@맙塓ꈀ退쭰䶎翽쬸䶎翽⹠〢ȶ璐⼩ȶƦȶ≐쉬ȶ@耀맑填ꌶ退쭰䶎翽쬸䶎翽哠〢ȶ黀⼩ȶƦȶ쉫ȶ@ȶ릩塣ꐀ退쭰䶎翽쬸䶎翽槠〢ȶꁰ⼩ȶƦ쉫ȶ@괾穠릡塻ꔀ退쭰䶎翽쬸䶎翽兠〢ȶ氠⼩ȶƦegῐ쉬ȶ@FT耀릹塳꘶耀㔀묶ȶ䎀묶ȶ㔀묶ȶİȎ릱堋꜀退쭰䶎翽쬸䶎翽᳠〢ȶ鋰⼩ȶƦ쉫ȶ@ꝓ氉릉堃ꠀ退쭰䶎翽쬸䶎翽嶠〢ȶ뻐⼩ȶƦȠ쉬ȶ@阨Ҝ耀릁堛ꤶ耀㜀묶ȶ㪀묶ȶ㜀묶ȶŶ䫓즖芠Ȏ릙堓ꨀ退쭰䶎翽쬸䶎翽㿠〢ȶ렐⼩ȶƦ㒐쉪ȶ@견rs릑堫ꬸ退쭰䶎翽쬸䶎翽ᬠ〢ȶ삀⼩ȶƦ㍐쉪ȶ@町ḕ\0빩堣걑退쭰䶎翽쬸䶎翽浠〢ȶ숰⼩ȶƦ✠쉪ȶ@BT빡堻관耀䜀묶ȶ⮀묶ȶⰀ묶ȶāˌȎ빹堳글退쭰䶎翽쬸䶎翽娠〢ȶ츀⼩ȶƦᡐ쉬ȶ@纃暸耀빱壋꼶耀ր哋翽翽翽빉壃끮退쭰䶎翽쬸䶎翽㕠〢ȶ얐⼩ȶƦȶ㏰쉪ȶ@빁壛넀退쭰䶎翽쬸䶎翽䷠〢ȶ뭰⼩ȶƦȶ⸰쉬ȶ@ȶ耀빙壓눶耀䔀묶ȶ㔀묶ȶ㶀묶ȶซ빑士대耀ꮀ묶ȶ⺀묶ȶꮀ묶ȶ⦀뉤ᴛ牬먒܉븩壣됀退쭰䶎翽쬸䶎翽㇠〢ȶ澀⼩ȶƦ⮰쉬ȶ@䲷耀븡壻딶耀㔀묶ȶ䎀묶ȶ㔀묶ȶ܂븹壳똀退쭰䶎翽쬸䶎翽鲠〢ȶ대⼩ȶƦ獠쉪ȶ@ṛ븱墋뜀退쭰䶎翽쬸䶎翽〢ȶ맀⼩ȶƦȶ酠쉪ȶ@ȶ耀ば⠪ȶ븉境렶退쭰䶎翽쬸䶎翽䆠〢ȶꏐ⼩ȶƦȶ猪쉫ȶ@&quot; 븁墛뤀耀䄀묶ȶ⮀묶ȶ䄀묶ȶं븙墓멤退ば䯆翽䞀묶ȶtime Exe走뭞ȶ彰⡹ȶcd.љ븑墫묶退쭰䶎翽쬸䶎翽素〢ȶ頀⼩ȶƦȶנּ쉫ȶ@୲耀뻩墣뱲耀ᤀ묶ȶẀ묶ȶᤀ묶ȶĂÙ狔⥅釼Ď뻡墻뵜退쭰䶎翽쬸䶎翽侠〢ȶ癀⼩ȶƦFE埠쉪ȶ@ﴺ耀뻹墳빯退쭰䶎翽쬸䶎翽䩠〢ȶꈠ⼩ȶƦFo쉫ȶ@ȶtF뻱孋뼀退쭰䶎翽쬸䶎翽❠〢ȶ텠⼩ȶƦcrઐ쉬ȶ@Mo뻉孃쁐退ば䯆翽䪀묶ȶ烠묽ȶⴐ䈖翽帰뭣ȶ彰⡹ȶӣ䈗翽뻁孛섶退쭰䶎翽쬸䶎翽〢ȶ챐⼩ȶƦȶ碰슳ȶ@&quot; 뻙孓숀退ば䯆翽䮀묶ȶārenMat鮀⚍ȶ栰⡹ȶ뻑孫썩蠀∈䯝翽ᷠ䯝翽꜐ぴȶꜘぴȶꜘぴȶℰ䯝翽≰䯝翽⇀䯝翽倠묂ȶ뺩季쐶退ば䯆翽䲀묶ȶ꺠⚍ȶ栰⡹ȶag&quot;뺡孻씀蠀∈䯝翽ᷠ䯝翽gLay꩐ぴȶ꩘ぴȶ꩘ぴȶℰ䯝翽tera≰䯝翽⇀䯝翽ckerInfo嶠묂ȶ！뺹孳완退ば䯆翽䶀묶ȶᔶ佴馭⹑䜢嘰Β냠⚍ȶ栰⡹ȶ髃䑜➑빬䳾玶ˉ뺱嬋윶退ば䯆翽一묶ȶ꼺䶵ૼ鍻*론⚍ȶ栰⡹ȶᔳ佴馭⹑䜢嘰Ή뺉嬃저退ば䯆翽亀묶ȶ烠묽ȶⴐ䈖翽꩐⚍ȶ栰⡹ȶӣ䈗翽뺁嬛쥧退ば䯆翽伀묶ȶ묶ȶ䴂묶ȶ戰뭣ȶ彰⡹ȶ븃嬜ൻ老뺙嬓쨶退ば䯆翽侀묶ȶ嬣䣯垴黅ӈÀꅐ⚍ȶ栰⡹ȶ꼳䶵ૼ鍻µ뺑嬫쬀退ば䯆翽倀묶ȶāntiiesꠐ⚍ȶ栰⡹ȶ뽩嬣챆蠀∈䯝翽ᷠ䯝翽껐ぴȶ께ぴȶ께ぴȶℰ䯝翽 ≰䯝翽⇀䯝翽愀灭 寀묂ȶ眀੬뽡嬻촶退쭰䶎翽쬸䶎翽쨠〢ȶ걀⼩ȶƦ漰뫵ȶ@Ñ崸ff뽹嬳칥退ば䯆翽冀묶ȶ髍䑜➑빬䳾玶˧丰뭣ȶ彰⡹ȶ꼳䶵ૼ鍻'뽱寋켺退쭰䶎翽쬸䶎翽뛠〢ȶ쏠⼩ȶƦȶ褀뭨ȶ@ᔀ老뽉寃퀶蠀∈䯝翽ᷠ䯝翽ꭐぴȶꭘぴȶꭘぴȶℰ䯝翽 ≰䯝翽⇀䯝翽 &#10;忀묂ȶ+뽁寛턀蠀∈䯝翽ᷠ䯝翽렄Ṕ膊ᕔ넀ぴȶ너ぴȶ너ぴȶℰ䯝翽≰䯝翽⇀䯝翽擠묂ȶ騂䑜➑빬뽙寓툀退ば䯆翽厀묶ȶ묶ȶ　⠪ȶ酰뭞ȶ彰⡹ȶ뼃寔ᥴ老뽑寫팶退ば䯆翽吀묶ȶꉰ⚍ȶ栰⡹ȶMod뼩寣퐀退ば䯆翽咀묶ȶā044500䨰뭣ȶ彰⡹ȶ뼡寻픠退ば䯆翽唀묶ȶ묶ȶ　⠪ȶ娰뭣ȶ彰⡹ȶ뼃导ᴳ老뼹寳혶退ば䯆翽喀묶ȶꀰ⚍ȶ栰⡹ȶ&quot;, 뼱宋휀退ば䯆翽嘀묶ȶꪀをȶ⹫ȶ嘰뭣ȶ彰⡹ȶԓ섋䭧䂧⎺乣숓꽦뼉它退ば䯆翽嚀묶ȶā묶ȶ　⠪ȶ诀⚍ȶ栰⡹ȶ뼃宄℠老뼁宛退ば䯆翽圀묶ȶ겐⚍ȶ栰⡹ȶ宜葉耀뼙宓退ば䯆翽垀묶ȶWai唰뭣ȶ彰⡹ȶ뼑宫退ば䯆翽堀묶ȶ烠묽ȶⴐ䈖翽뗰⚍ȶ栰⡹ȶӣ䈗翽뿩宣退ば䯆翽墀묶ȶ烠묽ȶⴐ䈖翽弰뭣ȶ彰⡹ȶӣ䈗翽뿡宻退ば䯆翽夀묶ȶ&quot;1F0D2껐⚍ȶ栰⡹ȶ뿹害退쭰䶎翽쬸䶎翽욠〢ȶ쾰⼩ȶƦ睐뫵ȶ@狣猲e\뿱婋退ば䯆翽娀묶ȶ0\0ꭀ⚍ȶ栰⡹ȶPGM뿉婃退ば䯆翽媀묶ȶXBT倰뭣ȶ彰⡹ȶ뿁婛退ば䯆翽嬀묶ȶ烠묽ȶⴐ䈖翽갰⚍ȶ栰⡹ȶӣ䈗翽뿙婓退ば䯆翽宀묶ȶ挰뭣ȶ彰⡹ȶta.뿑婫退ば䯆翽尀묶ȶāue,到뭣ȶ彰⡹ȶ뾩婣退ば䯆翽岀묶ȶ髍䑜➑빬䳾玶˄맠⚍ȶ栰⡹ȶ髃䑜➑빬䳾玶̈뾡婻退ば䯆翽崀묶ȶ烠묽ȶⴐ䈖翽夰뭣ȶ彰⡹ȶӣ䈗翽°뾹婳退ば䯆翽嶀묶ȶ烠묽ȶⴐ䈖翽䣐⚍ȶ栰⡹ȶӣ䈗翽뾱娋蠀∈䯝翽ᷠ䯝翽ꮰぴȶꮸぴȶꮸぴȶℰ䯝翽 ≰䯝翽⇀䯝翽＀ &#10;忠묂ȶ+뾉娃退ば䯆翽庀묶ȶ吰뭣ȶ彰⡹ȶ뾁娛退쭰䶎翽쬸䶎翽藠〢ȶ紀⼩ȶƦȶ迠뭨ȶ@뾙娓退ば䯆翽往묶ȶ묶ȶ、⠪ȶꄠ⚍ȶ栰⡹ȶ뼃娔㤀老뾑娫退ば䯆翽怀묶ȶ䴰뭣ȶ彰⡹ȶ뱩娣退ば䯆翽悀묶ȶ娡฀老估뭣ȶ彰⡹ȶ뱡娻退ば䯆翽愀묶ȶā묶ȶ띀⚍ȶ栰⡹ȶ밃娼㴀老뱹娳退쭰䶎翽쬸䶎翽餠〢ȶ념⼩ȶƦȶ瓐뫵ȶ@ᄀ老뱱嫋退쭰䶎翽쬸䶎翽춠〢ȶ쪠⼩ȶƦ46腰슳ȶ@ft뱉嫃退ば䯆翽技묶ȶāleC儰뭣ȶ彰⡹ȶG7G뱁嫛退ば䯆翽挀묶ȶVHJ陰뭞ȶ彰⡹ȶ뱙嫓退ば䯆翽掀묶ȶ䜰뭣ȶ彰⡹ȶ뱑嫫退ば䯆翽搀묶ȶā묶ȶ挂묶ȶ䠰뭣ȶ彰⡹ȶ밃嫬䔀老방嫣蠀∈䯝翽ᷠ䯝翽뉀ぴȶ뉈ぴȶ뉈ぴȶℰ䯝翽 ≰䯝翽⇀䯝翽 惠묂ȶ+밡嫻蠀∈䯝翽ᷠ䯝翽＀뉐ぴȶ뉘ぴȶ뉘ぴȶℰ䯝翽 ≰䯝翽⇀䯝翽 娠묂ȶ翽밹嫳退ば䯆翽斀묶ȶ꼺䶵ૼ鍻*鿐⚍ȶ栰⡹ȶᔳ佴馭⹑䜢嘰Ή백媋退ば䯆翽昀묶ȶ譠⚍ȶ栰⡹ȶ밉媃退ば䯆翽暀묶ȶ꼺䶵ૼ鍻*地뭣ȶ彰⡹ȶᔳ佴馭⹑䜢嘰Ή밁媛豈退쭰䶎翽쬸"/>
      </Event>
      <Event time="2024-11-18T17:06:21.37" id="{694973C5-2022-4E29-97A2-45F2F674F426}">
        <Attribution userId="뫔ȶ㡺뫔ȶ㢂뫔ȶ㤐뫔ȶ㤚뫔ȶ㦘뫔ȶ㦤뫔ȶ㨨뫔ȶ㨶뫔ȶ㪼뫔ȶ㫈뫔ȶ㭐뫔ȶ㭞뫔ȶ㯨뫔ȶ㯸뫔ȶ㲀뫔ȶ㲨뫔ȶ㹢뫔ȶ㻢뫔ȶ䆄뫔ȶ䈒뫔ȶ틨䯨翽썐䯵翽诰ⵝȶ쏠䯵翽瘸䯆翽쐨䯵翽Ꞁ䯅翽쐨䯵翽Ꞁ䯅翽瘿ᚔᇁ뒹y\2孆唋ᄶ耀https://enelcom.sharepoint.com/sites/EngKnowledgePartnerships-EKP/Shared%20Documents/EMP/Master%20Capex/AB%20to%20MC/AB2MC.xlsx字唘ሂ耀https://enelcom.sharepoint.com/sites/engknowledgepartnerships-ekp/shared%20documents/emp/master%20capex/ab%20to%20mc/ab2mc.xlsx32嬤啩ጃ耀https://enelcom.sharepoint.com/sites/EngKnowledgePartnerships-EKP/Shared%20Documents/EMP/Master%20Capex/AB%20to%20MC/AB2MC.xlsx嬵啶ᑠ耀https://enelcom.sharepoint.com/sites/engknowledgepartnerships-ekp/shared%20documents/ekp/master%20capex/ab%20to%20mc/ab2mc.xlsx嬂啇ᔦ退粀ⶽȶ肀⢠〙ȶ脀긠⡹ȶ脀議⡹ȶ脀ꪀ뮀ȶ腀鋰⡹ȶ脀赐⡹ȶ脀嬓啔ᘁ耀㲎뫔ȶ㳪뫔ȶ㴆뫔ȶ㴠뫔ȶ㴸뫔ȶ㵒뫔ȶ㵪뫔ȶ㶀뫔ȶ㶒뫔ȶ㶲뫔ȶ㷊뫔ȶ㷪뫔ȶ㸆뫔ȶ㸜뫔ȶ㹊뫔ȶ㻴뫔ȶ㼒뫔ȶ㼠뫔ȶ㽈뫔ȶ㽸뫔ȶ㾪뫔ȶ㿆뫔ȶ㿨뫔ȶ㿾뫔ȶ䀘뫔ȶ䀴뫔ȶ䁌뫔ȶ䁬뫔ȶ䂊뫔ȶ䂠뫔ȶ䂶뫔ȶ䃆뫔ȶ寠喥ᜀ耀https://enelcom.sharepoint.com/sites/EngKnowledgePartnerships-EKP/Shared%20Documents/EMP/Master%20Capex/AB%20to%20MC/AB2MC.xlsx寱喲᠀耀https://enelcom.sharepoint.com/sites/EngKnowledgePartnerships-EKP/Shared%20Documents/EMP/Master%20Capex/AB%20to%20MC/AB2MC.xlsx寞喃ᥠ退ﵐ⢁ȶ䄂ó뤀⻈ȶĀꐠ⻈ȶĀ႐뱁ȶĀऐ뱁ȶĀ炀疻ȶĀ甀疻ȶĀ甀疻ȶĀ炀疻ȶĀ䭀⿚ȶĀ慠⿚ȶĀ扠⿚ȶĀ자ベȶĀᝰ벊ȶĀፐ벊ȶĀ旘䯴翽鎸䯄翽宯喐ᨀ耀https://enelcom.sharepoint.com/sites/EngKnowledgePartnerships-EKP/Shared%20Documents/EMP/Master%20Capex/AB%20to%20MC/AB2MC.xlsx32宼嗡ᬑ退꼐〗ȶY\USER\S-1-5-21-209216993-2763362892-3104057069-389913\Software\Policies\Microsoft\Cloud\Office\16.0\Common\InternetTm宍嗎ᰏ耀https://enelcom.sharepoint.com/sites/EngKnowledgePartnerships-EKP/Shared%20Documents/EMP/Master%20Capex/AB%20to%20MC/AB2MC.xlsx2È䂠䂠䋰뭑ȶ̇呄ｪ5#``⬀뭪ȶÈ䃠&#10;&#10;䃠&#10;&#10;㤰뭑ȶ蛯သ㷠⡻ȶꕀ⢿ȶ&#10;타﩮ᭀ耀$⁰⵨ȶ耆⠪￴⢚⢚囀⵱ȶ塦吪耀䦈䈙翽㠠䈗翽㟸䈗翽㟘䈗翽ᤀ쇱ȶᤀ쇱ȶᤐ쇱ȶ؀ĆĆĆ윰묵ȶ坐슘ȶ址슘ȶ씀﵋ĀĂ塸吼ĉ蠀阸䯨翽⻞ȶﻐ⻂ȶ⻂ȶ솰슍ȶЀෘ♚ȶ&quot;吐うȶ㾀㾀᧿Ѐলǁ茌塊后Ȁ退⪠⠺ȶ틨䯨翽൘䯄翽峀ᦽȶ่䯄翽䯅翽၀䯄翽섀䯫翽ሰ䯄翽䯅翽ቸ䯄翽嶀ᦽȶ莸䯄翽섀䯫翽蒸䯄翽䯅翽蚸䯄翽䯅翽⾈䯅翽䯅翽땘䯅翽䈰⡈ȶ튈䯪翽鎸䯄翽ᇠ䯵翽ꢀ⠻ȶ塜吀̄耀䦈䈙翽㠠䈗翽㟸䈗翽㟘䈗翽᐀쇱ȶ᐀쇱ȶᐐ쇱ȶÐ탤탤탤꽠싍ȶ凐슘ȶ净슘ȶĂ堮吒Ѐ耀䦈䈙翽㠠䈗翽㟸䈗翽㟘䈗翽렠쇰ȶ렠쇰ȶ렰쇰ȶ吀͔͔͔褰⻸ȶ媰슘ȶ媠슘ȶĂ堠呤Ԁ耀䦈䈙翽㠠䈗翽㟸䈗翽㟘䈗翽鷠쇰ȶ鷠쇰ȶ鷰쇰ȶ଀̋̋̋떐〺ȶ嶰슘ȶ嶠슘ȶĂ堲呶؀耀䦈䈙翽㠠䈗翽㟸䈗翽㟘䈗翽뙀쇰ȶ뙀쇰ȶ뙐쇰ȶ؀ĆĆĆ벐묵ȶᇰ슘ȶᇠ슘ȶĂ堄呈܀耀䦈䈙翽㠠䈗翽㟸䈗翽㟘䈗翽껀쇰ȶ껀쇰ȶ껐쇰ȶ䨀͊͊͊ꦰ⿡ȶᲰ슘ȶᲠ슘ȶĂ堖呚ࠀ耀䦈䈙翽㠠䈗翽㟸䈗翽㟘䈗翽5魠쇰ȶ魠쇰ȶ魰쇰ȶ˦˦˦⢾ȶṐ슘ȶṀ슘ȶ씀﵋ĀĂ壨咬ऀ耀䦈䈙翽㠠䈗翽㟸䈗翽㟘䈗翽֠쇱ȶ֠쇱ȶְ쇱ȶåᗐ슠ȶ鲀뱫ȶ鱰뱫ȶĂ壺咾਀耀䦈䈙翽㠠䈗翽㟸䈗翽㟘䈗翽딀쇰ȶ딀쇰ȶ딐쇰ȶǴǴǴࢰ⽃ȶ忐슘ȶ忀슘ȶĂ壌咰଀耀䦈䈙翽㠠䈗翽㟸䈗翽㟘䈗翽쇰ȶ쇰ȶ쇰ȶǱǱǱڰ⽃ȶ㺐슘ȶ㺀슘ȶĂ壞咂ఀ耀䦈䈙翽㠠䈗翽㟸䈗翽㟘䈗翽缀鼠쇰ȶ鼠쇰ȶ鼰쇰ȶ缀ǰǰǰ⽂ȶཐ슘ȶཀ슘ȶĂ壐咔ഀ耀䦈䈙翽㠠䈗翽㟸䈗翽㟘䈗翽ꁠ쇰ȶꁠ쇰ȶꁰ쇰ȶ怀·띠띠띠р숚ȶᚰ슘ȶᚠ슘ȶĂ墢哦฀耀䦈䈙翽㠠䈗翽㟸䈗翽㟘䈗翽 쇱ȶ 쇱ȶ°쇱ȶ뼀ʿʿʿꪠ盕ȶ鶀뱫ȶ鵰뱫ȶĂ墴哸ༀ蠀䯨翽謐묮ȶ㠰⵨ȶ㄰⵨ȶ흰♿ȶЁߐⶺȶ෸♚ȶȹ&quot;ႀぇȶ⻀ȶ{￹翿{㾀㾀᣿؃Ƴ⇀茄,墆哊က耀䦈䈙翽㠠䈗翽㟸䈗翽㟘䈗翽ـ쇱ȶـ쇱ȶِ쇱ȶ봀ʽʽʽ군盕ȶꅠ뱫ȶꅐ뱫ȶĂ墘哜ᄀ退暰䯨翽謐묮ȶ㧰⵨ȶ㠰⵨ȶ⺘ȶЀ๸♚ȶȱ&quot;ఀぇȶ먀⻀ȶ￹翿㾀㾀ჿ؃Ʊ⇀茄,奪售ሓ耀䦈䈙翽㠠䈗翽㟸䈗翽㟘䈗翽๠쇱ȶ๠쇱ȶ๰쇱ȶ㘀ȶȶȶ⵰ȶ䝐슘ȶ䝀슘ȶĂ奼唠ጒ退暰䯨翽謐묮ȶ㧰⵨ȶ༠뮓ȶ Ё๸♚ȶȲ&quot;춐うȶ유⻀ȶ­￹翿㾀㾀᠀؃Ʊǀ茄奎唲᐀耀䦈䈙翽㠠䈗翽㟸䈗翽㟘䈗翽燎쇰ȶ燎쇰ȶ類쇰ȶ섀ˁˁˁ댐盕ȶꕀ뱫ȶꔰ뱫ȶĂ奀唄ᔀ蠀阸䯨翽⻞ȶ⻂ȶѰ⻃ȶ쒰슍ȶЀෘ♚ȶ&quot;苀うȶ㾀㾀᧿Ѐলǁ茌奒唖ᘀ耀䦈䈙翽㠠䈗翽㟸䈗翽㟘䈗翽ઠ쇱ȶઠ쇱ȶર쇱ȶ대ʳʳʳ骐뮋ȶ㧐슘ȶ㧀슘ȶĂ夤啨ᜀ耀䦈䈙翽㠠䈗翽㟸䈗翽㟘䈗翽Ȁ쇰ȶ쇰ȶ쇰ȶ؀ĆĆĆ띀묵ȶ鳠뱫ȶ鳐뱫ȶꔀ䳜翽Ă夶啺᠐耀䦈䈙翽㠠䈗翽㟸䈗翽㟘䈗翽Ȁ쇱ȶ쇱ȶ쇱ȶ븀ʾʾʾ荀盕ȶ㭐슘ȶ㭀슘ȶĂ夈啌ᤛ耀䦈䈙翽㠠䈗翽㟸䈗翽㟘䈗翽쇰ȶ쇰ȶ쇰ȶ㸀ȾȾȾ絠쇩ȶ䒐슘ȶ䒀슘ȶĂ多啞ᨔ耀䦈䈙翽㠠䈗翽㟸䈗翽㟘䈗翽o쇰ȶ쇰ȶ쇰ȶrǱǱǱice⽂ȶ倰슘ȶ倠슘ȶOpeĂ姬啐ᬗ退ঈ䯱翽謐묮ȶ⽰⵨ȶⶰ⵨ȶа슍ȶЁ在䰳翽ȴ&quot;7ﺀうȶ⻀ȶ*￹翿㾀㾀᣿؃Ʋǀ茄,e姾喢ᰓ耀䦈䈙翽㠠䈗翽㟸䈗翽㟘䈗翽ༀ쇱ȶༀ쇱ȶ༐쇱ȶ쀀ˀˀˀ酐盕ȶ㿐슘ȶ㿀슘ȶĂ姰喴ᴛ退ঈ䯱翽謐묮ȶ㄰⵨ȶ⽰⵨ȶ슍ȶЀ在䰳翽ȳ&quot;콀うȶ⻀ȶ￹翿㾀㾀᣿؃Ʋǀ茄,姂喆ḓ耀䦈䈙翽㠠䈗翽㟸䈗翽㟘䈗翽ව쇱ȶව쇱ȶැ쇱ȶ茀ʃʃʃ錐⺄ȶ䖰슘ȶ䖠슘ȶĂ委喘἗耀䦈䈙翽㠠䈗翽㟸䈗翽㟘䈗翽쇰ȶ쇰ȶ쇰ȶ쀀ˀˀˀ盕ȶ颀뱫ȶ顰뱫ȶĂ妦嗪‒耀䦈䈙翽㠠䈗翽㟸䈗翽㟘䈗翽ᗠ쇱ȶᗠ쇱ȶᗰ쇱ȶﬀǻǻǻ䶠⻘ȶ䵐슘ȶ䵀슘ȶ씀﵋ĀĂ妸嗼ℛ耀䦈䈙翽㠠䈗翽㟸䈗翽㟘䈗翽5｠쇰ȶ｠쇰ȶｰ쇰ȶ뼀ʿʿʿ躀盕ȶꌠ뱫ȶꌐ뱫ȶ씀﵋ĀĂ妊嗎∖退⪠⠺ȶ틨䯨翽൘䯄翽嚐ᦽȶ၀䯄翽倨䯄翽ሰ䯄翽䯅翽ቸ䯄翽侠ᦽȶ莸䯄翽섀䯫翽蒸䯄翽䯅翽蚸䯄翽䯅翽⾈䯅翽䯅翽땘䯅翽䈰⡈ȶ瑘䯨翽成っȶ튈䯪翽鎸䯄翽튈䯪翽鎸䯄翽妜嗀⍪耀䦈䈙翽㠠䈗翽㟸䈗翽㟘䈗翽쇰ȶ쇰ȶ쇰ȶ뼀ʿʿʿꔀ盕ȶ驠뱫ȶ驐뱫ȶ씀﵋ĀĂ䃀䕀슻ȶ蛯သ糀박ȶ셐몚ȶ타驾᧰ȶ䂀⵨ȶ￹∽㐶⼢㰾杢潃潬⁲幧吪e鐀ȴĀ䰱翽䀍쐗﵋ꀀ跍㘨䠀쑓﵋﵋﵋﵋䠀쐎﵋℀赬㘨退쐎﵋Ā赢㘨쏟﵋ᄀ赪㘨퀀얜﵋倀예﵋᠀얞﵋倀예﵋렀쑾﵋䀀㘭쒅﵋섀㘭액﵋﵋怀액﵋﵋ꠀ﵋㘭Ȁ䀁め﵌Ԁ午䯄翽櫰䯴翽鯸䯜翽틨䯨翽䰸䯄翽Ṁ슫ȶ鳐䯅翽ࡐ䯆翽鸘䯅翽ࡐ䯆翽Ă腀䰰翽䀂쐗﵋ 跕㘨뀀쏠﵋怀㘭̀䀁め﵌ࠀᝀ䯄翽⢍ȶ午䯄翽섀䯫翽葰䯄翽촁ⷤȶ䰸䯄翽㷰슫ȶ鯸䯜翽틨䯨翽鳐䯅翽ࡐ䯆翽ꆘ䯅翽ࡐ䯆翽鸘䯅翽ࡐ䯆翽ă腀䰰翽뀁쏠﵋怀㘭̀ă腀䰰翽렂씆﵋က跖㘨얝﵋﵋̀ 幀吇ź耀ヽȶ釠ⷊȶી쉴ȶālagsāād㟫߹翾갰䵕翽&#10;ⷊȶ冈&#10;ime連୲㩥Ǜ㟫߹翾ꬰ窏óヽȶ棰⻶ȶက쉴ȶāⷊȶ翿 ⷊȶ&#10;翿 ⻶ȶ翿 ヽȶ墀뮌ȶీ쉴ȶĂ帽呠ȶ耀ヽȶ飠ⷊȶཀ쉴ȶ鈀罿㖍ǜĂヽȶ連୲㩥Ǜ戴㴌Ǜ⻶ȶ무䵌翽謀窏ó⹍ȶᬉ庞쬩㾀⻶ȶ귐⎪둅ヽȶ؟쭒䵁翽謀窏ó玀۾쳑ⷊȶ쭒䵁翽謀窏ó㌲ㄮ〴ⷊȶ؟쭒䵁翽謀窏ó⸲㌲ㄮuccess؁쭒䵁翽謀窏ó&#10;㌮㈮㄀ヽȶ섰ⷎȶᆠ쉴ȶ㌮ㄮ㄀㌮Ăㄮ㔮㔮㜮㌮㠮帖呝̶退①⸐ȶⷤȶⷤȶⷤȶ骀⸗ȶⷤȶ⒰⸐ȶⷤȶⷤȶⷤȶⷤȶⷤȶ鵀⸗ȶⷤȶⷤȶ醀⸗ȶ⣀⸐ȶἐ⸐ȶⷤȶⷤȶ■⸐ȶ㱰ⷯȶᥰ⸐ȶ─⸐ȶⷤȶⷤȶ⟐⸐ȶ駠ゔȶ釀⸗ȶⷤȶⷤȶⷤȶⷤȶⷤȶⷤȶB廳咶ж退䯃翽⸭ȶ䯃翽鸞⸭ȶ䯃翽⸭ȶ䯃翽⸭ȶ䯃翽⸭ȶຐ䯄翽⸭ȶᣘ䯄翽⸭ȶ 䰸䯄翽⸭ȶ嚀䯄翽⸭ȶ苠䯄翽⸭ȶ蔀䯄翽⸭ȶ懰䯅翽⸭ȶag鶘䯅翽⸭ȶag鷘䯅翽⸭ȶag鸘䯅翽龜⸭ȶagࣈ䯆翽⸭ȶagस䯆翽⸭ȶag랠䯜翽⸭ȶag뱈䯜翽⸭ȶag䯞翽⸭ȶag䈀䯟翽⸭ȶ&#10;ag䛈䯟翽⸭ȶ⛰䯨翽⸭ȶ翰䯨翽⸭ȶ㜮㌮㠮庬咓Զ退ȸĀ䰱翽렇씆﵋꬚㛂䀀쐗﵋跩㘨耀﵋﵋䠀쑓﵋﵋耀옏﵋℀趍㘨頀얝﵋ꀀꭗ㛂얝﵋ꀀꭗ㛂Ȁ送㇩﵌Ā午䯄翽璈䯫翽Ă٠䰲翽耆﵋연﵋怀﵋က跇㘨怀﵋ 跌㘨뀀﵋연﵋怀쏠﵋﵋﵋﵋Ȁ뀁ㇱ﵌Ȁᝀ䯄翽욀⢍ȶ午䯄翽ڸ䯶翽Ă腀䰰翽렂씆﵋ꀀꬿ㛂䠀쑓﵋蠀﵋Ȁ䀁め﵌̀ᝀ䯄翽擰슫ȶڸ䯅翽擰슫ȶ䯃翽틨䯨翽ă腀䰰翽䀃쐗﵋䀀ꭲ㛂렀씆﵋䀀ꭲ㛂怀쏠﵋﵋̀ă︈䰱翽렁씆﵋跉㘨̀䀁め﵌Ѐڸ䯅翽㸠슫ȶ午䯄翽櫰䯴翽鸘䯅翽ࡐ䯆翽葰䯄翽詑⢍ȶ̃̃ ⵐȶⵐȶⵐȶⵐȶⵐȶⵐȶⵐȶⵐȶⵐȶⵐȶⵐȶⵐȶⵐȶⵐȶⵐȶⵐȶ泌ⵐȶ漣ⵐȶ節ⵐȶ쩼ⵐȶ쭂ⵐȶ쭬ⵐȶ찲ⵐȶ챜ⵐȶ촢ⵐȶ쵌ⵐȶ츒ⵐȶ츼ⵐȶ켂ⵐȶ켬ⵐȶ쿲ⵐȶ퀜ⵐȶ탢ⵐȶ턌ⵐȶ퇒ⵐȶ퇼ⵐȶ틂ⵐȶ틬ⵐȶ펲ⵐȶ폜ⵐȶ풢ⵐȶ퓌ⵐȶ햒ⵐȶ햼ⵐȶ횂ⵐȶ횬ⵐȶ흲ⵐȶ힜ⵐȶⵐȶⵐȶⵐȶⵐȶ窱ⵐȶ𥳐ⵐȶﮞⵐȶ﯈ⵐȶﲆⵐȶﲪⵐȶﴆⵐȶﴰⵐȶ꜐藯뀐⹷ȶ좠몜ȶ楆敬╳䵜捩潲潳瑦传晦捩履潲瑯作晦捩ㅥ尶塅䕃⹌塅E%ProgramFiles%\Microsoft Office\root\Office16\EXCEL.EXE`ꀀX瑩〰〰㈰ㄲ㐵㈲쾞ꤵ뚷䥵뚔＆罇㵕跸ᇮ຃ᔀ䡝․쾞ꤵ뚷䥵뚔＆罇㵕跸ᇮ຃ᔀ䡝․ØÎ ꀀ匱卐藠俹ၨ醫✫mἀ⸀圀椀渀搀 䈀伀倀 䈀漀儀 䘀漀爀洀 漀昀 儀甀漀琀愀琀椀漀渀 吀攀洀瀀氀愀琀攀 爀攀瘀　㔀㤀㄀偓녓洖굄炍Ꝉ䁈ꐮ砽ᶌ栀H風௝鐺䡕䂪좮ᔹꬮ.⸀蒨뭰ȶ쵠⣮ȶ௝鐺䡕䂪좮ᔹꬮ*⨀蒤ᵰ⹊ȶ몜ȶ왼ⵐȶ욐ⵐȶ윈ⵐȶ쟸ⵐȶ절ⵐȶ좘ⵐȶ좬ⵐȶⵐȶⵐȶⵐȶⵐȶⵐȶⵐȶⵐȶⵐȶⵐȶⵐȶⵐȶⵐȶⵐȶⵐȶⵐȶⵐȶⵐȶⵐȶⵐȶⵐȶⵐȶⵐȶⵐȶⵐȶⵐȶⵐȶⵐȶⵐȶⵐȶⵐȶ쭜뮑ȶ찦뮑ȶ철뮑ȶ체뮑ȶ쵄뮑ȶ춼뮑ȶ췐뮑ȶ친뮑ȶ켮뮑ȶ콎뮑ȶ쿜뮑ȶ퀼뮑ȶ큶뮑ȶ턄뮑ȶ텀뮑ȶ퇎뮑ȶ툸뮑ȶ튦뮑ȶ퍄뮑ȶ펞뮑ȶ퐬뮑ȶ푮뮑ȶ퓼뮑ȶ핌뮑ȶ핤뮑ȶ헲뮑ȶ혨뮑ȶ혾뮑ȶ후뮑ȶ휄뮑ȶ힊뮑ȶퟔ뮑ȶ뮑ȶ뮑ȶ뮑ȶ뮑ȶ뮑ȶ뮑ȶ뮑ȶ뮑ȶ뮑ȶ뮑ȶ뮑ȶ뭌뮑ȶ蒚သ쏐봅ȶ셐몚ȶ&#10;타趎᪠翷埐⵨ȶᐧ봈쇯ȶ弐吪退ᒰૐ翾⊐♰ȶ犘숮ȶ碘숮ȶà䵤翽꽠뫫ȶ룠볐ȶ猈숮ȶ礈숮ȶ焛য翾ᕠૐ翾❨쇮ȶ❨쇮ȶ忠吺Ā退ᒰૐ翾⊐♰ȶ귘벶ȶ께벶ȶà䵤翽ꮠ〻ȶ룠볐ȶ깈벶ȶ꽈벶ȶ焛য翾ᕠૐ翾❨쇮ȶ❨쇮ȶ忰吊Ȁ退ᒰૐ翾␐♰ȶ搘⵨ȶ炘숮ȶà䵤翽뇀뫫ȶ덀볐ȶ撈⵨ȶ焈숮ȶ焛য翾ᕠૐ翾➸쇮ȶ➸쇮ȶ忀吚̀耀诰䈗翽翾皜ȶ쉛ȶ곇쒭⛶䊯隟疈⬮ۓŒā뮀슛ȶɢ뫀슛ȶ梐看ȶ皜ȶ 耀ȶĂ忐呪Ѐ耀诰䈗翽f0஠皝ȶ쉛ȶ곇쒭⛶䊯隟疈⬮ۓŒsāes륀슛ȶĆ믠슛ȶer攐看ȶภ皝ȶ 耀edĂ徠呺Ԁ退ᒰૐ翾⊐♰ȶ挈볛ȶ焸⢫ȶà䵤翽拠〻ȶ룠볐ȶ捸볛ȶ熨⢫ȶ焛য翾ᕠૐ翾❨쇮ȶ❨쇮ȶ徰告؀耀诰䈗翽f0Ӏ皝ȶ쉛ȶ孈컚퍡䜾麆嶂ᥚ0āIn돐슛ȶ˴됰슛ȶC-斐看ȶِ皝ȶ 耀ckĂ往呚܀耀诰䈗翽f0皜ȶ쉛ȶ곇쒭⛶䊯隟疈⬮ۓŒāЁ翾뤐슛ȶɡ봀슛ȶ提看ȶ皜ȶ 耀翾Ă徐咪ࠀ耀诰䈗翽f0ˠ皝ȶ쉛ȶ孈컚퍡䜾麆嶂ᥚsāes뇰슛ȶӛ뎠슛ȶer曐看ȶ࣐皝ȶ 耀enĂ屠咺ऀ耀诰䈗翽f0ְ皝ȶ쉛ȶ孈컚퍡䜾麆嶂ᥚPāve뽰슛ȶȞ쉰슛ȶat敐看ȶސ皝ȶ 耀tiĂ屰咊਀退ē翷᭘밸ȶㆀ⹰ȶē翷懰⵨ȶ휅⍵０局咚଀耀诰䈗翽翾ര皝ȶ쉛ȶ孈컚퍡䜾麆嶂ᥚā잀슛ȶȝ쁠슛ȶ楰看ȶ௰皝ȶ 耀ȶĂ屐哪ఀ退ᒰૐ翾␐♰ȶ栘⵨ȶ娘⵨ȶà䵤翽빀뫫ȶ덀볐ȶ梈⵨ȶ媈⵨ȶ焛য翾ᕠૐ翾➸쇮ȶ➸쇮ȶ尠哺ഀ耀诰䈗翽f0΀皝ȶ쉛ȶ곇쒭⛶䊯隟疈⬮ۓŒ‎āGe에슛ȶȞ준슛ȶes挐看ȶ﷠皜ȶ 耀olĂ尰哊฀耀诰䈗翽f0݀皝ȶ쉛ȶ곇쒭⛶䊯隟疈⬮ۓőPāve점슛ȶȤ쎐슛ȶat昐看ȶ॰皝ȶ 耀deĂ尀哚ༀ耀诰䈗翽翾ী皝ȶ쉛ȶ곇쒭⛶䊯隟疈⬮ۓőā샰슛ȶɹ죐슛ȶ晐看ȶਐ皝ȶ 耀ȶĂ尐唪က退ᒰૐ翾␐♰ȶ싐ȶ搘⵨ȶà䵤翽꺠뫫ȶ덀볐ȶ싐ȶ撈⵨ȶ焛য翾ᕠૐ翾➸쇮ȶ➸쇮ȶ峠唺ᄀ退ᒰૐ翾␐♰ȶ琘⵨ȶḘ⚍ȶà䵤翽映〻ȶ덀볐ȶ璈⵨ȶẈ⚍ȶ焛য翾ᕠૐ翾➸쇮ȶ➸쇮ȶ峰唊ሀ耀诰䈗翽f0皜ȶ쉛ȶ곇쒭⛶䊯隟疈⬮ۓŒGā -먀슛ȶɣ데슛ȶen槰看ȶ皜ȶ 耀rdĂ峀唚ጀ耀诰䈗翽翷̰皝ȶ쉛ȶ孈컚퍡䜾麆嶂ᥚā뱀슛ȶǰ뇀슛ȶ械看ȶڠ皝ȶ 耀Ă峐啪᐀退ē翷໘묆ȶ痰⵨ȶ늠〵ȶē翷毰⵨ȶ훍⍵０岠啺ᔀ耀诰䈗翽翷ࢀ皝ȶ쉛ȶ孈컚퍡䜾麆嶂ᥚā쀀슛ȶȟ숐슛ȶ柰看ȶठ皝ȶ 耀Ă岰啊ᘀ耀诰䈗翽翾؀皝ȶ쉛ȶ곇쒭⛶䊯隟疈⬮ۓŒā샀슛ȶ͍뾠슛ȶ樰看ȶϐ皝ȶ 耀ȶĂ岀啚ᜀ耀诰䈗翽f0੠皝ȶ쉛ȶ곇쒭⛶䊯隟疈⬮ۓŒaāum쇠슛ȶ̯쉀슛ȶAP曰看ȶჰ皝ȶ 耀s-Ă岐喪᠀耀诰䈗翽f0ર皝ȶ쉛ȶ곇쒭⛶䊯隟疈⬮ۓœAā ‎삐슛ȶឮ선슛ȶzz棐看ȶ଀皝ȶ 耀tTĂ嵠喺ᤀ退遠䯄翽ꖰ⡹ȶ烰⵨ȶ䆐볟ȶЁ♙ȶǴ&quot;䶀뫟ȶ㊠⡹ȶ&#10; 㿿㿿&#10; &#10; 㾀㾀⣿ᘃƓ׀茄,p嵰喊ᨀ耀枰䈕翽廀䈕翽ȶ웛∍ⴐ䈖翽ダȶⴐ䈖翽蓠皝ȶz䑛⏺䜕ᦝ鲺픣䷍믫髋꺙䄢➰漯⋲퀸ⶽȶ盠ȶ嵀喚ᬀ退ē翷᷸밸ȶㆀ⹰ȶē翷狰⵨ȶ휅⍵０嵐嗪ᰀ退ᒰૐ翾␐♰ȶ㐈볛ȶ椘⵨ȶà䵤翽斀〻ȶ덀볐ȶ㑸볛ȶ榈⵨ȶ焛য翾ᕠૐ翾➸쇮ȶ➸쇮ȶ崠嗺ᴀ耀枰䈕翽廀䈕翽ó웛∍缁ⴐ䈖翽殺ダȶⴐ䈖翽翠皝ȶ脒䮒雙䴁䇶깪홹|yᩤ﵍؄䥄쎓E㗱鮍ā盠ȶ崰嗊Ḁ退ē翷薨♺ȶ痘⿸ȶ薨♺ȶ痰⵨ȶē翷痰⵨ȶ훔⍵０pᬑ蛯သ1옘⻍ȶ懠ƍ翷 䀀䀀ᄰ볓ȶ㨏瓱汽䝬뮪㖊ᐋ攸1븸⻍ȶ懠ƍ翷础⵨ȶ㨏瓱汽䝬뮪㖊ᐋ攸1컘⻍ȶ懠ƍ翷 䀀䀀ቐ볓ȶ㨏瓱汽䝬뮪㖊ᐋ攸⻍ȶ懠ƍ翷礐⵨ȶ㨏瓱汽䝬뮪㖊ᐋ攸함⻍ȶ懠ƍ翷 䀀䀀ኰ볓ȶ㨏瓱汽䝬뮪㖊ᐋ攸욈⻍ȶ懠ƍ翷 䀀䀀缐볓ȶ㨏瓱汽䝬뮪㖊ᐋ攸1품⻍ȶ懠ƍ翷穈⵨ȶ㨏瓱汽䝬뮪㖊ᐋ攸1솸⻍ȶ懠ƍ翷窰⵨ȶ㨏瓱汽䝬뮪㖊ᐋ攸참⻍ȶ懠ƍ翷笘⵨ȶ㨏瓱汽䝬뮪㖊ᐋ攸콈⻍ȶ懠ƍ翷简⵨ȶ㨏瓱汽䝬뮪㖊ᐋ攸쌈⻍ȶ懠ƍ翷篨⵨ȶ㨏瓱汽䝬뮪㖊ᐋ攸퉘⻍ȶ懠ƍ翷籐⵨ȶ㨏瓱汽䝬뮪㖊ᐋ攸1퀨⻍ȶ懠ƍ翷粸⵨ȶ㨏瓱汽䝬뮪㖊ᐋ攸1킘⻍ȶ懠ƍ翷素⵨ȶ㨏瓱汽䝬뮪㖊ᐋ攸횸⻍ȶ懠ƍ翷綈⵨ȶ㨏瓱汽䝬뮪㖊ᐋ攸쭘⻍ȶ懠ƍ翷緰⵨ȶ踏滩濙䌠ᖽ挳틈⻍ȶ懠ƍ翷繘⵨ȶ踏滩濙䌠ᖽ挳첨⻍ȶ懠ƍ翷 䀀䀀耰볓ȶ됑鼃岍七䓥楔꟦슘⻍ȶ懠ƍ翷 䀀䀀灰볓ȶ됑鼃岍七䓥楔꟦1⻍ȶ懠ƍ翷羐⵨ȶ됑鼃岍七䓥楔꟦1⻍ȶ懠ƍ翷䀀䀀パȶ됑鼃岍七䓥楔꟦1⻍ȶ懠ƍ翷䀀䀀薀⸭ȶ됑鼃岍七䓥楔꟦1⻍ȶ懠ƍ翷䀀䀀蘐⸭ȶ됑鼃岍七䓥楔꟦⻍ȶ懠ƍ翷䀀䀀癐⸭ȶ됑鼃岍七䓥楔꟦" userName="" userProvider="ttps://enelcom.sharepoint.com/sites/EngKnowledgePartnerships-EKP/Shared%20Documents/EMP/Master%20Capex/A"/>
        <Anchor>
          <Comment id="{0919CC70-914C-4FDA-8716-9631E22B151F}"/>
        </Anchor>
        <SetTitle title="@Pavone Luigi (EGP&amp;TGX) inserite voci personale di costruzione. Aggiungere x favore riferimenti specifica tecnica"/>
      </Event>
    </History>
  </Task>
</Tasks>
</file>

<file path=xl/documenttasks/documenttask2.xml><?xml version="1.0" encoding="utf-8"?>
<Tasks xmlns="http://schemas.microsoft.com/office/tasks/2019/documenttasks">
  <Task id="{E81FE7C5-BB09-4C45-A583-831B4F659A03}">
    <Anchor>
      <Comment id="{82DEBC0E-174F-403C-84A9-2904FF1FAC86}"/>
    </Anchor>
    <History>
      <Event time="2025-02-20T09:50:13.67" id="{F465DEC5-75D8-43D5-916B-2975E14DA1B1}">
        <Attribution userId="S::francesco.tamma@enel.com::dc4c4b90-118f-42c9-8899-3949f601ef92" userName="Tamma Francesco (EGP&amp;TGX)" userProvider="AD"/>
        <Anchor>
          <Comment id="{82DEBC0E-174F-403C-84A9-2904FF1FAC86}"/>
        </Anchor>
        <Create/>
      </Event>
      <Event time="2025-02-20T09:50:13.67" id="{99F4FC41-E481-4E2C-B83D-67080842C74D}">
        <Attribution userId="S::francesco.tamma@enel.com::dc4c4b90-118f-42c9-8899-3949f601ef92" userName="Tamma Francesco (EGP&amp;TGX)" userProvider="AD"/>
        <Anchor>
          <Comment id="{82DEBC0E-174F-403C-84A9-2904FF1FAC86}"/>
        </Anchor>
        <Assign userId="S::roberto.dorsi@enel.com::91aeb6e8-b074-4004-8f03-1e81c27c0d17" userName="D'Orsi Roberto (EGP&amp;TGX)" userProvider="AD"/>
      </Event>
      <Event time="2025-02-20T09:50:13.67" id="{69A0C8A5-9BB3-4F4C-9744-CAFD1E131DDF}">
        <Attribution userId="S::francesco.tamma@enel.com::dc4c4b90-118f-42c9-8899-3949f601ef92" userName="Tamma Francesco (EGP&amp;TGX)" userProvider="AD"/>
        <Anchor>
          <Comment id="{82DEBC0E-174F-403C-84A9-2904FF1FAC86}"/>
        </Anchor>
        <SetTitle title="@D'Orsi Roberto (EGP&amp;TGX) Per la linea MT occorre avere le seguenti righe: 1) fornitura cavo MT ad elica visibile (e corrugato, se applica) 2)posa del cavo 3) scavo e richiusura dello scavo con letto di sabbia e descrizione della protezione (es…"/>
      </Event>
    </History>
  </Task>
  <Task id="{9F76F5F2-19C2-409C-8246-C757F3B68271}">
    <Anchor>
      <Comment id="{A03727F9-09BB-4736-A480-50AF583888BD}"/>
    </Anchor>
    <History>
      <Event time="2025-02-20T09:54:20.33" id="{F9F565CA-6B35-46BF-ACC5-6A8DE00974C8}">
        <Attribution userId="S::francesco.tamma@enel.com::dc4c4b90-118f-42c9-8899-3949f601ef92" userName="Tamma Francesco (EGP&amp;TGX)" userProvider="AD"/>
        <Anchor>
          <Comment id="{A03727F9-09BB-4736-A480-50AF583888BD}"/>
        </Anchor>
        <Create/>
      </Event>
      <Event time="2025-02-20T09:54:20.33" id="{8729319B-15AE-44D1-A9AB-90A020C91354}">
        <Attribution userId="S::francesco.tamma@enel.com::dc4c4b90-118f-42c9-8899-3949f601ef92" userName="Tamma Francesco (EGP&amp;TGX)" userProvider="AD"/>
        <Anchor>
          <Comment id="{A03727F9-09BB-4736-A480-50AF583888BD}"/>
        </Anchor>
        <Assign userId="S::roberto.dorsi@enel.com::91aeb6e8-b074-4004-8f03-1e81c27c0d17" userName="D'Orsi Roberto (EGP&amp;TGX)" userProvider="AD"/>
      </Event>
      <Event time="2025-02-20T09:54:20.33" id="{7937CC8D-AE27-4A5B-95B8-4EAE0168D83F}">
        <Attribution userId="S::francesco.tamma@enel.com::dc4c4b90-118f-42c9-8899-3949f601ef92" userName="Tamma Francesco (EGP&amp;TGX)" userProvider="AD"/>
        <Anchor>
          <Comment id="{A03727F9-09BB-4736-A480-50AF583888BD}"/>
        </Anchor>
        <SetTitle title="@D'Orsi Roberto (EGP&amp;TGX) la linea MT fuori dal parco dove viene considerata? Linea MT fuori dal parco FV (dalla cabina di consegna fino alla sottostazione o altro punto indicato da Edistribuzione). I lavori per la linea MT esterna al parco devono essere…"/>
      </Event>
    </History>
  </Task>
</Tasks>
</file>

<file path=xl/documenttasks/documenttask3.xml><?xml version="1.0" encoding="utf-8"?>
<Tasks xmlns="http://schemas.microsoft.com/office/tasks/2019/documenttasks">
  <Task id="{748AC900-4815-4074-8C72-93F06463A212}">
    <Anchor>
      <Comment id="{598AEB7E-48D6-4722-8F94-94EF4B8908D7}"/>
    </Anchor>
    <History>
      <Event time="2025-03-17T10:07:05.14" id="{1D222FCE-1D81-4667-8643-2B52E4198F41}">
        <Attribution userId="S::giada.tosi@enel.com::d948aad8-e40d-40ba-a99a-5234d3aa66d5" userName="Tosi Giada (EGP&amp;TGX)" userProvider="AD"/>
        <Anchor>
          <Comment id="{598AEB7E-48D6-4722-8F94-94EF4B8908D7}"/>
        </Anchor>
        <Create/>
      </Event>
      <Event time="2025-03-17T10:07:05.14" id="{2E4C3E1A-4A43-446B-86B5-B73E27182209}">
        <Attribution userId="S::giada.tosi@enel.com::d948aad8-e40d-40ba-a99a-5234d3aa66d5" userName="Tosi Giada (EGP&amp;TGX)" userProvider="AD"/>
        <Anchor>
          <Comment id="{598AEB7E-48D6-4722-8F94-94EF4B8908D7}"/>
        </Anchor>
        <Assign userId="S::ginevra.angeliduodo@enel.com::bddf6fa7-5085-4a3e-aac9-02d98686ee3e" userName="Angeli Duodo Ginevra (EGP&amp;TGX)" userProvider="AD"/>
      </Event>
      <Event time="2025-03-17T10:07:05.14" id="{5ABDD410-6D3B-4E1A-AF3C-759DFFCF3846}">
        <Attribution userId="S::giada.tosi@enel.com::d948aad8-e40d-40ba-a99a-5234d3aa66d5" userName="Tosi Giada (EGP&amp;TGX)" userProvider="AD"/>
        <Anchor>
          <Comment id="{598AEB7E-48D6-4722-8F94-94EF4B8908D7}"/>
        </Anchor>
        <SetTitle title="@Angeli Duodo Ginevra (EGP&amp;TGX) controllare se serve ancora"/>
      </Event>
    </History>
  </Task>
  <Task id="{4B5E3C4F-4400-48AA-B876-F770640364CA}">
    <Anchor>
      <Comment id="{B8ABF888-64E9-45DB-860B-13379CC0D88A}"/>
    </Anchor>
    <History>
      <Event time="2025-02-20T07:50:16.75" id="{814358F5-1970-440F-AA2F-C516C6DD82AD}">
        <Attribution userId="S::francesco.tamma@enel.com::dc4c4b90-118f-42c9-8899-3949f601ef92" userName="Tamma Francesco (EGP&amp;TGX)" userProvider="AD"/>
        <Anchor>
          <Comment id="{B8ABF888-64E9-45DB-860B-13379CC0D88A}"/>
        </Anchor>
        <Create/>
      </Event>
      <Event time="2025-02-20T07:50:16.75" id="{5BD81711-D891-4498-9FB4-1C9635F0E0B5}">
        <Attribution userId="S::francesco.tamma@enel.com::dc4c4b90-118f-42c9-8899-3949f601ef92" userName="Tamma Francesco (EGP&amp;TGX)" userProvider="AD"/>
        <Anchor>
          <Comment id="{B8ABF888-64E9-45DB-860B-13379CC0D88A}"/>
        </Anchor>
        <Assign userId="S::andrea.avanzi@enel.com::3da2a041-0a68-4a92-8f3c-cf67c3f87601" userName="Avanzi Andrea (GPROC)" userProvider="AD"/>
      </Event>
      <Event time="2025-02-20T07:50:16.75" id="{1AF2FD90-ED6B-4DE8-9F42-1DA3D36F129B}">
        <Attribution userId="S::francesco.tamma@enel.com::dc4c4b90-118f-42c9-8899-3949f601ef92" userName="Tamma Francesco (EGP&amp;TGX)" userProvider="AD"/>
        <Anchor>
          <Comment id="{B8ABF888-64E9-45DB-860B-13379CC0D88A}"/>
        </Anchor>
        <SetTitle title="@Avanzi Andrea (GPROC) chiarire perché si accorpano voci di safety con quelle commussioning (approccio credo non confermato per il commissionind delle voci in opzione). Chiedo a @Morgantini Paolo (EGP&amp;TGX) e @Melani Walter (EGP&amp;TGX) se l’approccio…"/>
      </Event>
      <Event time="2025-02-20T07:50:37.96" id="{8AD954B1-9AAE-470A-963E-A5F2792452B8}">
        <Attribution userId="S::francesco.tamma@enel.com::dc4c4b90-118f-42c9-8899-3949f601ef92" userName="Tamma Francesco (EGP&amp;TGX)" userProvider="AD"/>
        <Anchor>
          <Comment id="{FB438A8F-5105-46E1-8109-AD413C43B590}"/>
        </Anchor>
        <UnassignAll/>
      </Event>
      <Event time="2025-02-20T07:50:37.96" id="{D6FF6EE9-797B-4392-B770-437951DC7E10}">
        <Attribution userId="S::francesco.tamma@enel.com::dc4c4b90-118f-42c9-8899-3949f601ef92" userName="Tamma Francesco (EGP&amp;TGX)" userProvider="AD"/>
        <Anchor>
          <Comment id="{FB438A8F-5105-46E1-8109-AD413C43B590}"/>
        </Anchor>
        <Assign userId="S::paolo.morgantini@enel.com::93a65a56-c498-453d-844e-ada7747acd40" userName="Morgantini Paolo (EGP&amp;TGX)" userProvider="AD"/>
      </Event>
      <Event time="2025-02-20T07:50:47.43" id="{5CAFF3CF-8283-4224-A5CF-C41B537CBCE4}">
        <Attribution userId="S::francesco.tamma@enel.com::dc4c4b90-118f-42c9-8899-3949f601ef92" userName="Tamma Francesco (EGP&amp;TGX)" userProvider="AD"/>
        <Anchor>
          <Comment id="{3D4B88C0-0C42-493C-9FB1-D6ECA7F024E8}"/>
        </Anchor>
        <UnassignAll/>
      </Event>
      <Event time="2025-02-20T07:50:47.43" id="{50967F8A-A707-44ED-8EDF-509EF8086D5B}">
        <Attribution userId="S::francesco.tamma@enel.com::dc4c4b90-118f-42c9-8899-3949f601ef92" userName="Tamma Francesco (EGP&amp;TGX)" userProvider="AD"/>
        <Anchor>
          <Comment id="{3D4B88C0-0C42-493C-9FB1-D6ECA7F024E8}"/>
        </Anchor>
        <Assign userId="S::walter.melani@enel.com::1e939d83-fab7-45f1-b9db-45dc0f2a88dc" userName="Melani Walter (EGP&amp;TGX)" userProvider="AD"/>
      </Event>
      <Event time="2025-03-05T11:07:57.26" id="{FF145487-EFE0-4F0E-81CA-8BE1A5657EDE}">
        <Attribution userId="S::giada.tosi@enel.com::d948aad8-e40d-40ba-a99a-5234d3aa66d5" userName="Tosi Giada (EGP&amp;TGX)" userProvider="AD"/>
        <Progress percentComplete="100"/>
      </Event>
    </History>
  </Task>
</Tasks>
</file>

<file path=xl/documenttasks/documenttask4.xml><?xml version="1.0" encoding="utf-8"?>
<Tasks xmlns="http://schemas.microsoft.com/office/tasks/2019/documenttasks">
  <Task id="{D769FA03-2009-421A-A1CE-7D3E4A135059}">
    <Anchor>
      <Comment id="{C9B2CFF2-F78B-40A1-8D9E-8B8533FA2EA4}"/>
    </Anchor>
    <History>
      <Event time="2025-02-20T09:26:47.46" id="{AC4B3AAD-02E6-4DF0-A7D2-F65801C2BED1}">
        <Attribution userId="S::francesco.tamma@enel.com::dc4c4b90-118f-42c9-8899-3949f601ef92" userName="Tamma Francesco (EGP&amp;TGX)" userProvider="AD"/>
        <Anchor>
          <Comment id="{C9B2CFF2-F78B-40A1-8D9E-8B8533FA2EA4}"/>
        </Anchor>
        <Create/>
      </Event>
      <Event time="2025-02-20T09:26:47.46" id="{177EA710-42B1-4551-AAE8-542D3CC26298}">
        <Attribution userId="S::francesco.tamma@enel.com::dc4c4b90-118f-42c9-8899-3949f601ef92" userName="Tamma Francesco (EGP&amp;TGX)" userProvider="AD"/>
        <Anchor>
          <Comment id="{C9B2CFF2-F78B-40A1-8D9E-8B8533FA2EA4}"/>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C9B2CFF2-F78B-40A1-8D9E-8B8533FA2EA4}"/>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 id="{394A0409-253F-430E-AC66-C8A263DFA45E}">
    <Anchor>
      <Comment id="{D767E4E1-ECC5-4D4A-ABA1-B79BB67CB406}"/>
    </Anchor>
    <History>
      <Event time="2025-02-20T09:26:47.46" id="{AC4B3AAD-02E6-4DF0-A7D2-F65801C2BED1}">
        <Attribution userId="S::francesco.tamma@enel.com::dc4c4b90-118f-42c9-8899-3949f601ef92" userName="Tamma Francesco (EGP&amp;TGX)" userProvider="AD"/>
        <Anchor>
          <Comment id="{D767E4E1-ECC5-4D4A-ABA1-B79BB67CB406}"/>
        </Anchor>
        <Create/>
      </Event>
      <Event time="2025-02-20T09:26:47.46" id="{177EA710-42B1-4551-AAE8-542D3CC26298}">
        <Attribution userId="S::francesco.tamma@enel.com::dc4c4b90-118f-42c9-8899-3949f601ef92" userName="Tamma Francesco (EGP&amp;TGX)" userProvider="AD"/>
        <Anchor>
          <Comment id="{D767E4E1-ECC5-4D4A-ABA1-B79BB67CB406}"/>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D767E4E1-ECC5-4D4A-ABA1-B79BB67CB406}"/>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 id="{20D0FA7E-6E84-4C3C-9299-961A5438A203}">
    <Anchor>
      <Comment id="{36592370-D4DD-43BA-9798-5815AFC73682}"/>
    </Anchor>
    <History>
      <Event time="2025-02-20T07:47:52.07" id="{CD51955F-558D-4530-A5B3-A9ACBAF92A95}">
        <Attribution userId="S::francesco.tamma@enel.com::dc4c4b90-118f-42c9-8899-3949f601ef92" userName="Tamma Francesco (EGP&amp;TGX)" userProvider="AD"/>
        <Anchor>
          <Comment id="{36592370-D4DD-43BA-9798-5815AFC73682}"/>
        </Anchor>
        <Create/>
      </Event>
      <Event time="2025-02-20T07:47:52.07" id="{1305E588-0144-4F51-BC72-AD46CF138F60}">
        <Attribution userId="S::francesco.tamma@enel.com::dc4c4b90-118f-42c9-8899-3949f601ef92" userName="Tamma Francesco (EGP&amp;TGX)" userProvider="AD"/>
        <Anchor>
          <Comment id="{36592370-D4DD-43BA-9798-5815AFC73682}"/>
        </Anchor>
        <Assign userId="S::andrea.avanzi@enel.com::3da2a041-0a68-4a92-8f3c-cf67c3f87601" userName="Avanzi Andrea (GPROC)" userProvider="AD"/>
      </Event>
      <Event time="2025-02-20T07:47:52.07" id="{61446680-1165-4F28-AC70-E708373DE21A}">
        <Attribution userId="S::francesco.tamma@enel.com::dc4c4b90-118f-42c9-8899-3949f601ef92" userName="Tamma Francesco (EGP&amp;TGX)" userProvider="AD"/>
        <Anchor>
          <Comment id="{36592370-D4DD-43BA-9798-5815AFC73682}"/>
        </Anchor>
        <SetTitle title="@Avanzi Andrea (GPROC) dettaglio non esplicitato per altre tecnologie (WTG)"/>
      </Event>
    </History>
  </Task>
  <Task id="{A95A41B2-8E26-483F-AF26-65F02848CC3B}">
    <Anchor>
      <Comment id="{B4976549-4751-4AC2-90C9-EF7A0FFFBFB1}"/>
    </Anchor>
    <History>
      <Event time="2025-02-20T09:26:47.46" id="{AC4B3AAD-02E6-4DF0-A7D2-F65801C2BED1}">
        <Attribution userId="S::francesco.tamma@enel.com::dc4c4b90-118f-42c9-8899-3949f601ef92" userName="Tamma Francesco (EGP&amp;TGX)" userProvider="AD"/>
        <Anchor>
          <Comment id="{B4976549-4751-4AC2-90C9-EF7A0FFFBFB1}"/>
        </Anchor>
        <Create/>
      </Event>
      <Event time="2025-02-20T09:26:47.46" id="{177EA710-42B1-4551-AAE8-542D3CC26298}">
        <Attribution userId="S::francesco.tamma@enel.com::dc4c4b90-118f-42c9-8899-3949f601ef92" userName="Tamma Francesco (EGP&amp;TGX)" userProvider="AD"/>
        <Anchor>
          <Comment id="{B4976549-4751-4AC2-90C9-EF7A0FFFBFB1}"/>
        </Anchor>
        <Assign userId="S::girolamo.russo@enel.com::089a6427-72b9-4c45-9844-f453b7532f9c" userName="Russo Girolamo (EGP&amp;TGX)" userProvider="AD"/>
      </Event>
      <Event time="2025-02-20T09:26:47.46" id="{B73D01D1-470C-46BB-B760-4F0F12509F5B}">
        <Attribution userId="S::francesco.tamma@enel.com::dc4c4b90-118f-42c9-8899-3949f601ef92" userName="Tamma Francesco (EGP&amp;TGX)" userProvider="AD"/>
        <Anchor>
          <Comment id="{B4976549-4751-4AC2-90C9-EF7A0FFFBFB1}"/>
        </Anchor>
        <SetTitle title="@Russo Girolamo (EGP&amp;TGX) cortesemente ti chiedo di indicare i codici TS riferite a questa voce e alle successive due. In caso di dubbi contattami. grazie"/>
      </Event>
      <Event time="2025-02-20T12:45:46.25" id="{2C17D7A7-6012-4520-910E-D9A8DA103A55}">
        <Attribution userId="S::girolamo.russo@enel.com::089a6427-72b9-4c45-9844-f453b7532f9c" userName="Russo Girolamo (EGP&amp;TGX)" userProvider="AD"/>
        <Progress percentComplete="100"/>
      </Event>
    </History>
  </Task>
</Tasks>
</file>

<file path=xl/documenttasks/documenttask5.xml><?xml version="1.0" encoding="utf-8"?>
<Tasks xmlns="http://schemas.microsoft.com/office/tasks/2019/documenttasks">
  <Task id="{B4690B03-9681-45DF-BFD3-72A29E92CA94}">
    <Anchor>
      <Comment id="{413FB4A3-4CA5-42F8-9BAC-6BE7522F11DC}"/>
    </Anchor>
    <History>
      <Event time="2025-01-09T09:07:11.72" id="{FE83B22C-191D-4475-A6BB-CEC531E76E96}">
        <Attribution userId="S::francesco.tamma@enel.com::dc4c4b90-118f-42c9-8899-3949f601ef92" userName="Tamma Francesco (EGP&amp;TGX)" userProvider="AD"/>
        <Anchor>
          <Comment id="{413FB4A3-4CA5-42F8-9BAC-6BE7522F11DC}"/>
        </Anchor>
        <Create/>
      </Event>
      <Event time="2025-01-09T09:07:11.72" id="{3BCB0AAE-0ED9-41A6-9659-6402934351A0}">
        <Attribution userId="S::francesco.tamma@enel.com::dc4c4b90-118f-42c9-8899-3949f601ef92" userName="Tamma Francesco (EGP&amp;TGX)" userProvider="AD"/>
        <Anchor>
          <Comment id="{413FB4A3-4CA5-42F8-9BAC-6BE7522F11DC}"/>
        </Anchor>
        <Assign userId="S::danilo.tringali@enel.com::bb3e7a03-a14e-4ff5-ab48-4f45939c7a35" userName="Tringali Danilo (EGP&amp;TGX)" userProvider="AD"/>
      </Event>
      <Event time="2025-01-09T09:07:11.72" id="{1129632C-53D4-4570-95A2-A6AAD778744C}">
        <Attribution userId="S::francesco.tamma@enel.com::dc4c4b90-118f-42c9-8899-3949f601ef92" userName="Tamma Francesco (EGP&amp;TGX)" userProvider="AD"/>
        <Anchor>
          <Comment id="{413FB4A3-4CA5-42F8-9BAC-6BE7522F11DC}"/>
        </Anchor>
        <SetTitle title="@Tringali Danilo (EGP&amp;TGX) Vedere foglio design ed eventualmente ne parliamo per aggiornamento"/>
      </Event>
    </History>
  </Task>
  <Task id="{B4F2C72C-9EC4-441C-9146-5D39497236EC}">
    <Anchor>
      <Comment id="{6F7B1C0B-0151-4860-B099-2E8B09AB3C76}"/>
    </Anchor>
    <History>
      <Event time="2025-01-09T09:07:59.56" id="{F4A3AEC6-2CDE-498F-9964-265FB3FC81F6}">
        <Attribution userId="S::francesco.tamma@enel.com::dc4c4b90-118f-42c9-8899-3949f601ef92" userName="Tamma Francesco (EGP&amp;TGX)" userProvider="AD"/>
        <Anchor>
          <Comment id="{6F7B1C0B-0151-4860-B099-2E8B09AB3C76}"/>
        </Anchor>
        <Create/>
      </Event>
      <Event time="2025-01-09T09:07:59.56" id="{39F63E7C-CE11-436E-A811-ACCDB5750D8C}">
        <Attribution userId="S::francesco.tamma@enel.com::dc4c4b90-118f-42c9-8899-3949f601ef92" userName="Tamma Francesco (EGP&amp;TGX)" userProvider="AD"/>
        <Anchor>
          <Comment id="{6F7B1C0B-0151-4860-B099-2E8B09AB3C76}"/>
        </Anchor>
        <Assign userId="S::flavio.mirra@enel.com::ab7beacc-1ce4-4173-881b-c12a53ca969f" userName="Mirra Flavio (EGP&amp;TGX)" userProvider="AD"/>
      </Event>
      <Event time="2025-01-09T09:07:59.56" id="{2AB75E06-6677-4E91-ADDA-165B0676CF34}">
        <Attribution userId="S::francesco.tamma@enel.com::dc4c4b90-118f-42c9-8899-3949f601ef92" userName="Tamma Francesco (EGP&amp;TGX)" userProvider="AD"/>
        <Anchor>
          <Comment id="{6F7B1C0B-0151-4860-B099-2E8B09AB3C76}"/>
        </Anchor>
        <SetTitle title="@Mirra Flavio (EGP&amp;TGX) lo lasciamo qui?"/>
      </Event>
    </History>
  </Task>
  <Task id="{53835646-49F5-4B27-9113-254F55609004}">
    <Anchor>
      <Comment id="{37391BAB-614D-49D5-9565-A3AE57FD975D}"/>
    </Anchor>
    <History>
      <Event time="2025-01-09T09:10:09.94" id="{748C36A8-E742-4ACF-ACD5-9373409697F1}">
        <Attribution userId="S::francesco.tamma@enel.com::dc4c4b90-118f-42c9-8899-3949f601ef92" userName="Tamma Francesco (EGP&amp;TGX)" userProvider="AD"/>
        <Anchor>
          <Comment id="{37391BAB-614D-49D5-9565-A3AE57FD975D}"/>
        </Anchor>
        <Create/>
      </Event>
      <Event time="2025-01-09T09:10:09.94" id="{E4FB858E-1B6C-4BB0-AC0E-10111E47947E}">
        <Attribution userId="S::francesco.tamma@enel.com::dc4c4b90-118f-42c9-8899-3949f601ef92" userName="Tamma Francesco (EGP&amp;TGX)" userProvider="AD"/>
        <Anchor>
          <Comment id="{37391BAB-614D-49D5-9565-A3AE57FD975D}"/>
        </Anchor>
        <Assign userId="S::flavio.mirra@enel.com::ab7beacc-1ce4-4173-881b-c12a53ca969f" userName="Mirra Flavio (EGP&amp;TGX)" userProvider="AD"/>
      </Event>
      <Event time="2025-01-09T09:10:09.94" id="{8016E85D-D37D-4653-83CE-33A271073633}">
        <Attribution userId="S::francesco.tamma@enel.com::dc4c4b90-118f-42c9-8899-3949f601ef92" userName="Tamma Francesco (EGP&amp;TGX)" userProvider="AD"/>
        <Anchor>
          <Comment id="{37391BAB-614D-49D5-9565-A3AE57FD975D}"/>
        </Anchor>
        <SetTitle title="@Mirra Flavio (EGP&amp;TGX) / @Tringali Danilo (EGP&amp;TGX) come richiesto da Proc ogni foglio dovrebbe contenuere se possibile tutte le voci riguardanti le aree di impianto. Questo è un esempio in cui opere civili dovrebbero star qui e non nel foglio civile…"/>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151666</xdr:colOff>
      <xdr:row>1</xdr:row>
      <xdr:rowOff>173991</xdr:rowOff>
    </xdr:from>
    <xdr:ext cx="1639365" cy="927734"/>
    <xdr:pic>
      <xdr:nvPicPr>
        <xdr:cNvPr id="2" name="Immagine 1" descr="logo-trans-it-IT.png">
          <a:extLst>
            <a:ext uri="{FF2B5EF4-FFF2-40B4-BE49-F238E27FC236}">
              <a16:creationId xmlns:a16="http://schemas.microsoft.com/office/drawing/2014/main" id="{7ED4D5F2-901A-47AA-A2BE-E7B0ED0BB187}"/>
            </a:ext>
          </a:extLst>
        </xdr:cNvPr>
        <xdr:cNvPicPr>
          <a:picLocks noChangeAspect="1"/>
        </xdr:cNvPicPr>
      </xdr:nvPicPr>
      <xdr:blipFill>
        <a:blip xmlns:r="http://schemas.openxmlformats.org/officeDocument/2006/relationships" r:embed="rId1" cstate="print"/>
        <a:srcRect b="34407"/>
        <a:stretch>
          <a:fillRect/>
        </a:stretch>
      </xdr:blipFill>
      <xdr:spPr>
        <a:xfrm>
          <a:off x="6228616" y="364491"/>
          <a:ext cx="1639365" cy="927734"/>
        </a:xfrm>
        <a:prstGeom prst="rect">
          <a:avLst/>
        </a:prstGeom>
        <a:solidFill>
          <a:sysClr val="window" lastClr="FFFFFF"/>
        </a:solidFill>
      </xdr:spPr>
    </xdr:pic>
    <xdr:clientData/>
  </xdr:oneCellAnchor>
  <xdr:oneCellAnchor>
    <xdr:from>
      <xdr:col>6</xdr:col>
      <xdr:colOff>151666</xdr:colOff>
      <xdr:row>1</xdr:row>
      <xdr:rowOff>173991</xdr:rowOff>
    </xdr:from>
    <xdr:ext cx="1639365" cy="927734"/>
    <xdr:pic>
      <xdr:nvPicPr>
        <xdr:cNvPr id="3" name="Immagine 2" descr="logo-trans-it-IT.png">
          <a:extLst>
            <a:ext uri="{FF2B5EF4-FFF2-40B4-BE49-F238E27FC236}">
              <a16:creationId xmlns:a16="http://schemas.microsoft.com/office/drawing/2014/main" id="{59055B8F-372A-4531-A1C8-A7E10BA62912}"/>
            </a:ext>
          </a:extLst>
        </xdr:cNvPr>
        <xdr:cNvPicPr>
          <a:picLocks noChangeAspect="1"/>
        </xdr:cNvPicPr>
      </xdr:nvPicPr>
      <xdr:blipFill>
        <a:blip xmlns:r="http://schemas.openxmlformats.org/officeDocument/2006/relationships" r:embed="rId1" cstate="print"/>
        <a:srcRect b="34407"/>
        <a:stretch>
          <a:fillRect/>
        </a:stretch>
      </xdr:blipFill>
      <xdr:spPr>
        <a:xfrm>
          <a:off x="6228616" y="364491"/>
          <a:ext cx="1639365" cy="927734"/>
        </a:xfrm>
        <a:prstGeom prst="rect">
          <a:avLst/>
        </a:prstGeom>
        <a:solidFill>
          <a:sysClr val="window" lastClr="FFFFFF"/>
        </a:solidFill>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25</xdr:col>
          <xdr:colOff>0</xdr:colOff>
          <xdr:row>0</xdr:row>
          <xdr:rowOff>50800</xdr:rowOff>
        </xdr:from>
        <xdr:to>
          <xdr:col>37</xdr:col>
          <xdr:colOff>254000</xdr:colOff>
          <xdr:row>3</xdr:row>
          <xdr:rowOff>44450</xdr:rowOff>
        </xdr:to>
        <xdr:sp macro="" textlink="">
          <xdr:nvSpPr>
            <xdr:cNvPr id="41985" name="Check Box 1" hidden="1">
              <a:extLst>
                <a:ext uri="{63B3BB69-23CF-44E3-9099-C40C66FF867C}">
                  <a14:compatExt spid="_x0000_s41985"/>
                </a:ext>
                <a:ext uri="{FF2B5EF4-FFF2-40B4-BE49-F238E27FC236}">
                  <a16:creationId xmlns:a16="http://schemas.microsoft.com/office/drawing/2014/main" id="{00000000-0008-0000-0F00-00000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25</xdr:col>
          <xdr:colOff>279400</xdr:colOff>
          <xdr:row>0</xdr:row>
          <xdr:rowOff>50800</xdr:rowOff>
        </xdr:from>
        <xdr:to>
          <xdr:col>37</xdr:col>
          <xdr:colOff>254000</xdr:colOff>
          <xdr:row>3</xdr:row>
          <xdr:rowOff>44450</xdr:rowOff>
        </xdr:to>
        <xdr:sp macro="" textlink="">
          <xdr:nvSpPr>
            <xdr:cNvPr id="41987" name="Check Box 3" hidden="1">
              <a:extLst>
                <a:ext uri="{63B3BB69-23CF-44E3-9099-C40C66FF867C}">
                  <a14:compatExt spid="_x0000_s41987"/>
                </a:ext>
                <a:ext uri="{FF2B5EF4-FFF2-40B4-BE49-F238E27FC236}">
                  <a16:creationId xmlns:a16="http://schemas.microsoft.com/office/drawing/2014/main" id="{00000000-0008-0000-0F00-00000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279400</xdr:colOff>
          <xdr:row>0</xdr:row>
          <xdr:rowOff>50800</xdr:rowOff>
        </xdr:from>
        <xdr:to>
          <xdr:col>37</xdr:col>
          <xdr:colOff>254000</xdr:colOff>
          <xdr:row>3</xdr:row>
          <xdr:rowOff>44450</xdr:rowOff>
        </xdr:to>
        <xdr:sp macro="" textlink="">
          <xdr:nvSpPr>
            <xdr:cNvPr id="41988" name="Check Box 4" hidden="1">
              <a:extLst>
                <a:ext uri="{63B3BB69-23CF-44E3-9099-C40C66FF867C}">
                  <a14:compatExt spid="_x0000_s41988"/>
                </a:ext>
                <a:ext uri="{FF2B5EF4-FFF2-40B4-BE49-F238E27FC236}">
                  <a16:creationId xmlns:a16="http://schemas.microsoft.com/office/drawing/2014/main" id="{00000000-0008-0000-0F00-00000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279400</xdr:colOff>
          <xdr:row>0</xdr:row>
          <xdr:rowOff>50800</xdr:rowOff>
        </xdr:from>
        <xdr:to>
          <xdr:col>37</xdr:col>
          <xdr:colOff>254000</xdr:colOff>
          <xdr:row>3</xdr:row>
          <xdr:rowOff>44450</xdr:rowOff>
        </xdr:to>
        <xdr:sp macro="" textlink="">
          <xdr:nvSpPr>
            <xdr:cNvPr id="41989" name="Check Box 5" hidden="1">
              <a:extLst>
                <a:ext uri="{63B3BB69-23CF-44E3-9099-C40C66FF867C}">
                  <a14:compatExt spid="_x0000_s41989"/>
                </a:ext>
                <a:ext uri="{FF2B5EF4-FFF2-40B4-BE49-F238E27FC236}">
                  <a16:creationId xmlns:a16="http://schemas.microsoft.com/office/drawing/2014/main" id="{00000000-0008-0000-0F00-00000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279400</xdr:colOff>
          <xdr:row>0</xdr:row>
          <xdr:rowOff>50800</xdr:rowOff>
        </xdr:from>
        <xdr:to>
          <xdr:col>37</xdr:col>
          <xdr:colOff>254000</xdr:colOff>
          <xdr:row>3</xdr:row>
          <xdr:rowOff>44450</xdr:rowOff>
        </xdr:to>
        <xdr:sp macro="" textlink="">
          <xdr:nvSpPr>
            <xdr:cNvPr id="41990" name="Check Box 6" hidden="1">
              <a:extLst>
                <a:ext uri="{63B3BB69-23CF-44E3-9099-C40C66FF867C}">
                  <a14:compatExt spid="_x0000_s41990"/>
                </a:ext>
                <a:ext uri="{FF2B5EF4-FFF2-40B4-BE49-F238E27FC236}">
                  <a16:creationId xmlns:a16="http://schemas.microsoft.com/office/drawing/2014/main" id="{00000000-0008-0000-0F00-00000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0</xdr:row>
          <xdr:rowOff>50800</xdr:rowOff>
        </xdr:from>
        <xdr:to>
          <xdr:col>37</xdr:col>
          <xdr:colOff>254000</xdr:colOff>
          <xdr:row>3</xdr:row>
          <xdr:rowOff>44450</xdr:rowOff>
        </xdr:to>
        <xdr:sp macro="" textlink="">
          <xdr:nvSpPr>
            <xdr:cNvPr id="41991" name="Check Box 7" hidden="1">
              <a:extLst>
                <a:ext uri="{63B3BB69-23CF-44E3-9099-C40C66FF867C}">
                  <a14:compatExt spid="_x0000_s41991"/>
                </a:ext>
                <a:ext uri="{FF2B5EF4-FFF2-40B4-BE49-F238E27FC236}">
                  <a16:creationId xmlns:a16="http://schemas.microsoft.com/office/drawing/2014/main" id="{00000000-0008-0000-0F00-00000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0</xdr:colOff>
          <xdr:row>0</xdr:row>
          <xdr:rowOff>50800</xdr:rowOff>
        </xdr:from>
        <xdr:to>
          <xdr:col>37</xdr:col>
          <xdr:colOff>254000</xdr:colOff>
          <xdr:row>3</xdr:row>
          <xdr:rowOff>44450</xdr:rowOff>
        </xdr:to>
        <xdr:sp macro="" textlink="">
          <xdr:nvSpPr>
            <xdr:cNvPr id="41992" name="Check Box 8" hidden="1">
              <a:extLst>
                <a:ext uri="{63B3BB69-23CF-44E3-9099-C40C66FF867C}">
                  <a14:compatExt spid="_x0000_s41992"/>
                </a:ext>
                <a:ext uri="{FF2B5EF4-FFF2-40B4-BE49-F238E27FC236}">
                  <a16:creationId xmlns:a16="http://schemas.microsoft.com/office/drawing/2014/main" id="{00000000-0008-0000-0F00-00000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29</xdr:col>
          <xdr:colOff>279400</xdr:colOff>
          <xdr:row>0</xdr:row>
          <xdr:rowOff>50800</xdr:rowOff>
        </xdr:from>
        <xdr:to>
          <xdr:col>37</xdr:col>
          <xdr:colOff>266700</xdr:colOff>
          <xdr:row>3</xdr:row>
          <xdr:rowOff>44450</xdr:rowOff>
        </xdr:to>
        <xdr:sp macro="" textlink="">
          <xdr:nvSpPr>
            <xdr:cNvPr id="41993" name="Check Box 9" hidden="1">
              <a:extLst>
                <a:ext uri="{63B3BB69-23CF-44E3-9099-C40C66FF867C}">
                  <a14:compatExt spid="_x0000_s41993"/>
                </a:ext>
                <a:ext uri="{FF2B5EF4-FFF2-40B4-BE49-F238E27FC236}">
                  <a16:creationId xmlns:a16="http://schemas.microsoft.com/office/drawing/2014/main" id="{00000000-0008-0000-0F00-00000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279400</xdr:colOff>
          <xdr:row>0</xdr:row>
          <xdr:rowOff>50800</xdr:rowOff>
        </xdr:from>
        <xdr:to>
          <xdr:col>37</xdr:col>
          <xdr:colOff>254000</xdr:colOff>
          <xdr:row>3</xdr:row>
          <xdr:rowOff>44450</xdr:rowOff>
        </xdr:to>
        <xdr:sp macro="" textlink="">
          <xdr:nvSpPr>
            <xdr:cNvPr id="41994" name="Check Box 10" hidden="1">
              <a:extLst>
                <a:ext uri="{63B3BB69-23CF-44E3-9099-C40C66FF867C}">
                  <a14:compatExt spid="_x0000_s41994"/>
                </a:ext>
                <a:ext uri="{FF2B5EF4-FFF2-40B4-BE49-F238E27FC236}">
                  <a16:creationId xmlns:a16="http://schemas.microsoft.com/office/drawing/2014/main" id="{00000000-0008-0000-0F00-00000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279400</xdr:colOff>
          <xdr:row>0</xdr:row>
          <xdr:rowOff>50800</xdr:rowOff>
        </xdr:from>
        <xdr:to>
          <xdr:col>37</xdr:col>
          <xdr:colOff>292100</xdr:colOff>
          <xdr:row>3</xdr:row>
          <xdr:rowOff>44450</xdr:rowOff>
        </xdr:to>
        <xdr:sp macro="" textlink="">
          <xdr:nvSpPr>
            <xdr:cNvPr id="41995" name="Check Box 11" hidden="1">
              <a:extLst>
                <a:ext uri="{63B3BB69-23CF-44E3-9099-C40C66FF867C}">
                  <a14:compatExt spid="_x0000_s41995"/>
                </a:ext>
                <a:ext uri="{FF2B5EF4-FFF2-40B4-BE49-F238E27FC236}">
                  <a16:creationId xmlns:a16="http://schemas.microsoft.com/office/drawing/2014/main" id="{00000000-0008-0000-0F00-00000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279400</xdr:colOff>
          <xdr:row>0</xdr:row>
          <xdr:rowOff>50800</xdr:rowOff>
        </xdr:from>
        <xdr:to>
          <xdr:col>37</xdr:col>
          <xdr:colOff>292100</xdr:colOff>
          <xdr:row>3</xdr:row>
          <xdr:rowOff>44450</xdr:rowOff>
        </xdr:to>
        <xdr:sp macro="" textlink="">
          <xdr:nvSpPr>
            <xdr:cNvPr id="41996" name="Check Box 12" hidden="1">
              <a:extLst>
                <a:ext uri="{63B3BB69-23CF-44E3-9099-C40C66FF867C}">
                  <a14:compatExt spid="_x0000_s41996"/>
                </a:ext>
                <a:ext uri="{FF2B5EF4-FFF2-40B4-BE49-F238E27FC236}">
                  <a16:creationId xmlns:a16="http://schemas.microsoft.com/office/drawing/2014/main" id="{00000000-0008-0000-0F00-00000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33</xdr:col>
          <xdr:colOff>279400</xdr:colOff>
          <xdr:row>0</xdr:row>
          <xdr:rowOff>50800</xdr:rowOff>
        </xdr:from>
        <xdr:to>
          <xdr:col>37</xdr:col>
          <xdr:colOff>254000</xdr:colOff>
          <xdr:row>3</xdr:row>
          <xdr:rowOff>44450</xdr:rowOff>
        </xdr:to>
        <xdr:sp macro="" textlink="">
          <xdr:nvSpPr>
            <xdr:cNvPr id="41997" name="Check Box 13" hidden="1">
              <a:extLst>
                <a:ext uri="{63B3BB69-23CF-44E3-9099-C40C66FF867C}">
                  <a14:compatExt spid="_x0000_s41997"/>
                </a:ext>
                <a:ext uri="{FF2B5EF4-FFF2-40B4-BE49-F238E27FC236}">
                  <a16:creationId xmlns:a16="http://schemas.microsoft.com/office/drawing/2014/main" id="{00000000-0008-0000-0F00-00000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279400</xdr:colOff>
          <xdr:row>0</xdr:row>
          <xdr:rowOff>50800</xdr:rowOff>
        </xdr:from>
        <xdr:to>
          <xdr:col>37</xdr:col>
          <xdr:colOff>254000</xdr:colOff>
          <xdr:row>3</xdr:row>
          <xdr:rowOff>44450</xdr:rowOff>
        </xdr:to>
        <xdr:sp macro="" textlink="">
          <xdr:nvSpPr>
            <xdr:cNvPr id="41998" name="Check Box 14" hidden="1">
              <a:extLst>
                <a:ext uri="{63B3BB69-23CF-44E3-9099-C40C66FF867C}">
                  <a14:compatExt spid="_x0000_s41998"/>
                </a:ext>
                <a:ext uri="{FF2B5EF4-FFF2-40B4-BE49-F238E27FC236}">
                  <a16:creationId xmlns:a16="http://schemas.microsoft.com/office/drawing/2014/main" id="{00000000-0008-0000-0F00-00000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279400</xdr:colOff>
          <xdr:row>0</xdr:row>
          <xdr:rowOff>50800</xdr:rowOff>
        </xdr:from>
        <xdr:to>
          <xdr:col>37</xdr:col>
          <xdr:colOff>254000</xdr:colOff>
          <xdr:row>3</xdr:row>
          <xdr:rowOff>44450</xdr:rowOff>
        </xdr:to>
        <xdr:sp macro="" textlink="">
          <xdr:nvSpPr>
            <xdr:cNvPr id="41999" name="Check Box 15" hidden="1">
              <a:extLst>
                <a:ext uri="{63B3BB69-23CF-44E3-9099-C40C66FF867C}">
                  <a14:compatExt spid="_x0000_s41999"/>
                </a:ext>
                <a:ext uri="{FF2B5EF4-FFF2-40B4-BE49-F238E27FC236}">
                  <a16:creationId xmlns:a16="http://schemas.microsoft.com/office/drawing/2014/main" id="{00000000-0008-0000-0F00-00000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279400</xdr:colOff>
          <xdr:row>0</xdr:row>
          <xdr:rowOff>50800</xdr:rowOff>
        </xdr:from>
        <xdr:to>
          <xdr:col>37</xdr:col>
          <xdr:colOff>254000</xdr:colOff>
          <xdr:row>3</xdr:row>
          <xdr:rowOff>44450</xdr:rowOff>
        </xdr:to>
        <xdr:sp macro="" textlink="">
          <xdr:nvSpPr>
            <xdr:cNvPr id="42000" name="Check Box 16" hidden="1">
              <a:extLst>
                <a:ext uri="{63B3BB69-23CF-44E3-9099-C40C66FF867C}">
                  <a14:compatExt spid="_x0000_s42000"/>
                </a:ext>
                <a:ext uri="{FF2B5EF4-FFF2-40B4-BE49-F238E27FC236}">
                  <a16:creationId xmlns:a16="http://schemas.microsoft.com/office/drawing/2014/main" id="{00000000-0008-0000-0F00-00001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1" name="Check Box 17" hidden="1">
              <a:extLst>
                <a:ext uri="{63B3BB69-23CF-44E3-9099-C40C66FF867C}">
                  <a14:compatExt spid="_x0000_s42001"/>
                </a:ext>
                <a:ext uri="{FF2B5EF4-FFF2-40B4-BE49-F238E27FC236}">
                  <a16:creationId xmlns:a16="http://schemas.microsoft.com/office/drawing/2014/main" id="{00000000-0008-0000-0F00-00001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2" name="Check Box 18" hidden="1">
              <a:extLst>
                <a:ext uri="{63B3BB69-23CF-44E3-9099-C40C66FF867C}">
                  <a14:compatExt spid="_x0000_s42002"/>
                </a:ext>
                <a:ext uri="{FF2B5EF4-FFF2-40B4-BE49-F238E27FC236}">
                  <a16:creationId xmlns:a16="http://schemas.microsoft.com/office/drawing/2014/main" id="{00000000-0008-0000-0F00-00001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3" name="Check Box 19" hidden="1">
              <a:extLst>
                <a:ext uri="{63B3BB69-23CF-44E3-9099-C40C66FF867C}">
                  <a14:compatExt spid="_x0000_s42003"/>
                </a:ext>
                <a:ext uri="{FF2B5EF4-FFF2-40B4-BE49-F238E27FC236}">
                  <a16:creationId xmlns:a16="http://schemas.microsoft.com/office/drawing/2014/main" id="{00000000-0008-0000-0F00-00001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4" name="Check Box 20" hidden="1">
              <a:extLst>
                <a:ext uri="{63B3BB69-23CF-44E3-9099-C40C66FF867C}">
                  <a14:compatExt spid="_x0000_s42004"/>
                </a:ext>
                <a:ext uri="{FF2B5EF4-FFF2-40B4-BE49-F238E27FC236}">
                  <a16:creationId xmlns:a16="http://schemas.microsoft.com/office/drawing/2014/main" id="{00000000-0008-0000-0F00-00001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5" name="Check Box 21" hidden="1">
              <a:extLst>
                <a:ext uri="{63B3BB69-23CF-44E3-9099-C40C66FF867C}">
                  <a14:compatExt spid="_x0000_s42005"/>
                </a:ext>
                <a:ext uri="{FF2B5EF4-FFF2-40B4-BE49-F238E27FC236}">
                  <a16:creationId xmlns:a16="http://schemas.microsoft.com/office/drawing/2014/main" id="{00000000-0008-0000-0F00-00001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6" name="Check Box 22" hidden="1">
              <a:extLst>
                <a:ext uri="{63B3BB69-23CF-44E3-9099-C40C66FF867C}">
                  <a14:compatExt spid="_x0000_s42006"/>
                </a:ext>
                <a:ext uri="{FF2B5EF4-FFF2-40B4-BE49-F238E27FC236}">
                  <a16:creationId xmlns:a16="http://schemas.microsoft.com/office/drawing/2014/main" id="{00000000-0008-0000-0F00-00001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7" name="Check Box 23" hidden="1">
              <a:extLst>
                <a:ext uri="{63B3BB69-23CF-44E3-9099-C40C66FF867C}">
                  <a14:compatExt spid="_x0000_s42007"/>
                </a:ext>
                <a:ext uri="{FF2B5EF4-FFF2-40B4-BE49-F238E27FC236}">
                  <a16:creationId xmlns:a16="http://schemas.microsoft.com/office/drawing/2014/main" id="{00000000-0008-0000-0F00-00001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8" name="Check Box 24" hidden="1">
              <a:extLst>
                <a:ext uri="{63B3BB69-23CF-44E3-9099-C40C66FF867C}">
                  <a14:compatExt spid="_x0000_s42008"/>
                </a:ext>
                <a:ext uri="{FF2B5EF4-FFF2-40B4-BE49-F238E27FC236}">
                  <a16:creationId xmlns:a16="http://schemas.microsoft.com/office/drawing/2014/main" id="{00000000-0008-0000-0F00-00001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09" name="Check Box 25" hidden="1">
              <a:extLst>
                <a:ext uri="{63B3BB69-23CF-44E3-9099-C40C66FF867C}">
                  <a14:compatExt spid="_x0000_s42009"/>
                </a:ext>
                <a:ext uri="{FF2B5EF4-FFF2-40B4-BE49-F238E27FC236}">
                  <a16:creationId xmlns:a16="http://schemas.microsoft.com/office/drawing/2014/main" id="{00000000-0008-0000-0F00-00001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0" name="Check Box 26" hidden="1">
              <a:extLst>
                <a:ext uri="{63B3BB69-23CF-44E3-9099-C40C66FF867C}">
                  <a14:compatExt spid="_x0000_s42010"/>
                </a:ext>
                <a:ext uri="{FF2B5EF4-FFF2-40B4-BE49-F238E27FC236}">
                  <a16:creationId xmlns:a16="http://schemas.microsoft.com/office/drawing/2014/main" id="{00000000-0008-0000-0F00-00001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1" name="Check Box 27" hidden="1">
              <a:extLst>
                <a:ext uri="{63B3BB69-23CF-44E3-9099-C40C66FF867C}">
                  <a14:compatExt spid="_x0000_s42011"/>
                </a:ext>
                <a:ext uri="{FF2B5EF4-FFF2-40B4-BE49-F238E27FC236}">
                  <a16:creationId xmlns:a16="http://schemas.microsoft.com/office/drawing/2014/main" id="{00000000-0008-0000-0F00-00001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2" name="Check Box 28" hidden="1">
              <a:extLst>
                <a:ext uri="{63B3BB69-23CF-44E3-9099-C40C66FF867C}">
                  <a14:compatExt spid="_x0000_s42012"/>
                </a:ext>
                <a:ext uri="{FF2B5EF4-FFF2-40B4-BE49-F238E27FC236}">
                  <a16:creationId xmlns:a16="http://schemas.microsoft.com/office/drawing/2014/main" id="{00000000-0008-0000-0F00-00001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3" name="Check Box 29" hidden="1">
              <a:extLst>
                <a:ext uri="{63B3BB69-23CF-44E3-9099-C40C66FF867C}">
                  <a14:compatExt spid="_x0000_s42013"/>
                </a:ext>
                <a:ext uri="{FF2B5EF4-FFF2-40B4-BE49-F238E27FC236}">
                  <a16:creationId xmlns:a16="http://schemas.microsoft.com/office/drawing/2014/main" id="{00000000-0008-0000-0F00-00001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4" name="Check Box 30" hidden="1">
              <a:extLst>
                <a:ext uri="{63B3BB69-23CF-44E3-9099-C40C66FF867C}">
                  <a14:compatExt spid="_x0000_s42014"/>
                </a:ext>
                <a:ext uri="{FF2B5EF4-FFF2-40B4-BE49-F238E27FC236}">
                  <a16:creationId xmlns:a16="http://schemas.microsoft.com/office/drawing/2014/main" id="{00000000-0008-0000-0F00-00001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5" name="Check Box 31" hidden="1">
              <a:extLst>
                <a:ext uri="{63B3BB69-23CF-44E3-9099-C40C66FF867C}">
                  <a14:compatExt spid="_x0000_s42015"/>
                </a:ext>
                <a:ext uri="{FF2B5EF4-FFF2-40B4-BE49-F238E27FC236}">
                  <a16:creationId xmlns:a16="http://schemas.microsoft.com/office/drawing/2014/main" id="{00000000-0008-0000-0F00-00001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6" name="Check Box 32" hidden="1">
              <a:extLst>
                <a:ext uri="{63B3BB69-23CF-44E3-9099-C40C66FF867C}">
                  <a14:compatExt spid="_x0000_s42016"/>
                </a:ext>
                <a:ext uri="{FF2B5EF4-FFF2-40B4-BE49-F238E27FC236}">
                  <a16:creationId xmlns:a16="http://schemas.microsoft.com/office/drawing/2014/main" id="{00000000-0008-0000-0F00-00002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7" name="Check Box 33" hidden="1">
              <a:extLst>
                <a:ext uri="{63B3BB69-23CF-44E3-9099-C40C66FF867C}">
                  <a14:compatExt spid="_x0000_s42017"/>
                </a:ext>
                <a:ext uri="{FF2B5EF4-FFF2-40B4-BE49-F238E27FC236}">
                  <a16:creationId xmlns:a16="http://schemas.microsoft.com/office/drawing/2014/main" id="{00000000-0008-0000-0F00-00002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8" name="Check Box 34" hidden="1">
              <a:extLst>
                <a:ext uri="{63B3BB69-23CF-44E3-9099-C40C66FF867C}">
                  <a14:compatExt spid="_x0000_s42018"/>
                </a:ext>
                <a:ext uri="{FF2B5EF4-FFF2-40B4-BE49-F238E27FC236}">
                  <a16:creationId xmlns:a16="http://schemas.microsoft.com/office/drawing/2014/main" id="{00000000-0008-0000-0F00-00002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19" name="Check Box 35" hidden="1">
              <a:extLst>
                <a:ext uri="{63B3BB69-23CF-44E3-9099-C40C66FF867C}">
                  <a14:compatExt spid="_x0000_s42019"/>
                </a:ext>
                <a:ext uri="{FF2B5EF4-FFF2-40B4-BE49-F238E27FC236}">
                  <a16:creationId xmlns:a16="http://schemas.microsoft.com/office/drawing/2014/main" id="{00000000-0008-0000-0F00-00002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0" name="Check Box 36" hidden="1">
              <a:extLst>
                <a:ext uri="{63B3BB69-23CF-44E3-9099-C40C66FF867C}">
                  <a14:compatExt spid="_x0000_s42020"/>
                </a:ext>
                <a:ext uri="{FF2B5EF4-FFF2-40B4-BE49-F238E27FC236}">
                  <a16:creationId xmlns:a16="http://schemas.microsoft.com/office/drawing/2014/main" id="{00000000-0008-0000-0F00-00002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1" name="Check Box 37" hidden="1">
              <a:extLst>
                <a:ext uri="{63B3BB69-23CF-44E3-9099-C40C66FF867C}">
                  <a14:compatExt spid="_x0000_s42021"/>
                </a:ext>
                <a:ext uri="{FF2B5EF4-FFF2-40B4-BE49-F238E27FC236}">
                  <a16:creationId xmlns:a16="http://schemas.microsoft.com/office/drawing/2014/main" id="{00000000-0008-0000-0F00-00002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2" name="Check Box 38" hidden="1">
              <a:extLst>
                <a:ext uri="{63B3BB69-23CF-44E3-9099-C40C66FF867C}">
                  <a14:compatExt spid="_x0000_s42022"/>
                </a:ext>
                <a:ext uri="{FF2B5EF4-FFF2-40B4-BE49-F238E27FC236}">
                  <a16:creationId xmlns:a16="http://schemas.microsoft.com/office/drawing/2014/main" id="{00000000-0008-0000-0F00-00002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3" name="Check Box 39" hidden="1">
              <a:extLst>
                <a:ext uri="{63B3BB69-23CF-44E3-9099-C40C66FF867C}">
                  <a14:compatExt spid="_x0000_s42023"/>
                </a:ext>
                <a:ext uri="{FF2B5EF4-FFF2-40B4-BE49-F238E27FC236}">
                  <a16:creationId xmlns:a16="http://schemas.microsoft.com/office/drawing/2014/main" id="{00000000-0008-0000-0F00-00002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4" name="Check Box 40" hidden="1">
              <a:extLst>
                <a:ext uri="{63B3BB69-23CF-44E3-9099-C40C66FF867C}">
                  <a14:compatExt spid="_x0000_s42024"/>
                </a:ext>
                <a:ext uri="{FF2B5EF4-FFF2-40B4-BE49-F238E27FC236}">
                  <a16:creationId xmlns:a16="http://schemas.microsoft.com/office/drawing/2014/main" id="{00000000-0008-0000-0F00-00002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5" name="Check Box 41" hidden="1">
              <a:extLst>
                <a:ext uri="{63B3BB69-23CF-44E3-9099-C40C66FF867C}">
                  <a14:compatExt spid="_x0000_s42025"/>
                </a:ext>
                <a:ext uri="{FF2B5EF4-FFF2-40B4-BE49-F238E27FC236}">
                  <a16:creationId xmlns:a16="http://schemas.microsoft.com/office/drawing/2014/main" id="{00000000-0008-0000-0F00-00002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6" name="Check Box 42" hidden="1">
              <a:extLst>
                <a:ext uri="{63B3BB69-23CF-44E3-9099-C40C66FF867C}">
                  <a14:compatExt spid="_x0000_s42026"/>
                </a:ext>
                <a:ext uri="{FF2B5EF4-FFF2-40B4-BE49-F238E27FC236}">
                  <a16:creationId xmlns:a16="http://schemas.microsoft.com/office/drawing/2014/main" id="{00000000-0008-0000-0F00-00002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7" name="Check Box 43" hidden="1">
              <a:extLst>
                <a:ext uri="{63B3BB69-23CF-44E3-9099-C40C66FF867C}">
                  <a14:compatExt spid="_x0000_s42027"/>
                </a:ext>
                <a:ext uri="{FF2B5EF4-FFF2-40B4-BE49-F238E27FC236}">
                  <a16:creationId xmlns:a16="http://schemas.microsoft.com/office/drawing/2014/main" id="{00000000-0008-0000-0F00-00002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8" name="Check Box 44" hidden="1">
              <a:extLst>
                <a:ext uri="{63B3BB69-23CF-44E3-9099-C40C66FF867C}">
                  <a14:compatExt spid="_x0000_s42028"/>
                </a:ext>
                <a:ext uri="{FF2B5EF4-FFF2-40B4-BE49-F238E27FC236}">
                  <a16:creationId xmlns:a16="http://schemas.microsoft.com/office/drawing/2014/main" id="{00000000-0008-0000-0F00-00002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29" name="Check Box 45" hidden="1">
              <a:extLst>
                <a:ext uri="{63B3BB69-23CF-44E3-9099-C40C66FF867C}">
                  <a14:compatExt spid="_x0000_s42029"/>
                </a:ext>
                <a:ext uri="{FF2B5EF4-FFF2-40B4-BE49-F238E27FC236}">
                  <a16:creationId xmlns:a16="http://schemas.microsoft.com/office/drawing/2014/main" id="{00000000-0008-0000-0F00-00002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0" name="Check Box 46" hidden="1">
              <a:extLst>
                <a:ext uri="{63B3BB69-23CF-44E3-9099-C40C66FF867C}">
                  <a14:compatExt spid="_x0000_s42030"/>
                </a:ext>
                <a:ext uri="{FF2B5EF4-FFF2-40B4-BE49-F238E27FC236}">
                  <a16:creationId xmlns:a16="http://schemas.microsoft.com/office/drawing/2014/main" id="{00000000-0008-0000-0F00-00002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1" name="Check Box 47" hidden="1">
              <a:extLst>
                <a:ext uri="{63B3BB69-23CF-44E3-9099-C40C66FF867C}">
                  <a14:compatExt spid="_x0000_s42031"/>
                </a:ext>
                <a:ext uri="{FF2B5EF4-FFF2-40B4-BE49-F238E27FC236}">
                  <a16:creationId xmlns:a16="http://schemas.microsoft.com/office/drawing/2014/main" id="{00000000-0008-0000-0F00-00002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2" name="Check Box 48" hidden="1">
              <a:extLst>
                <a:ext uri="{63B3BB69-23CF-44E3-9099-C40C66FF867C}">
                  <a14:compatExt spid="_x0000_s42032"/>
                </a:ext>
                <a:ext uri="{FF2B5EF4-FFF2-40B4-BE49-F238E27FC236}">
                  <a16:creationId xmlns:a16="http://schemas.microsoft.com/office/drawing/2014/main" id="{00000000-0008-0000-0F00-00003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3" name="Check Box 49" hidden="1">
              <a:extLst>
                <a:ext uri="{63B3BB69-23CF-44E3-9099-C40C66FF867C}">
                  <a14:compatExt spid="_x0000_s42033"/>
                </a:ext>
                <a:ext uri="{FF2B5EF4-FFF2-40B4-BE49-F238E27FC236}">
                  <a16:creationId xmlns:a16="http://schemas.microsoft.com/office/drawing/2014/main" id="{00000000-0008-0000-0F00-00003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4" name="Check Box 50" hidden="1">
              <a:extLst>
                <a:ext uri="{63B3BB69-23CF-44E3-9099-C40C66FF867C}">
                  <a14:compatExt spid="_x0000_s42034"/>
                </a:ext>
                <a:ext uri="{FF2B5EF4-FFF2-40B4-BE49-F238E27FC236}">
                  <a16:creationId xmlns:a16="http://schemas.microsoft.com/office/drawing/2014/main" id="{00000000-0008-0000-0F00-00003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5" name="Check Box 51" hidden="1">
              <a:extLst>
                <a:ext uri="{63B3BB69-23CF-44E3-9099-C40C66FF867C}">
                  <a14:compatExt spid="_x0000_s42035"/>
                </a:ext>
                <a:ext uri="{FF2B5EF4-FFF2-40B4-BE49-F238E27FC236}">
                  <a16:creationId xmlns:a16="http://schemas.microsoft.com/office/drawing/2014/main" id="{00000000-0008-0000-0F00-00003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6" name="Check Box 52" hidden="1">
              <a:extLst>
                <a:ext uri="{63B3BB69-23CF-44E3-9099-C40C66FF867C}">
                  <a14:compatExt spid="_x0000_s42036"/>
                </a:ext>
                <a:ext uri="{FF2B5EF4-FFF2-40B4-BE49-F238E27FC236}">
                  <a16:creationId xmlns:a16="http://schemas.microsoft.com/office/drawing/2014/main" id="{00000000-0008-0000-0F00-00003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7" name="Check Box 53" hidden="1">
              <a:extLst>
                <a:ext uri="{63B3BB69-23CF-44E3-9099-C40C66FF867C}">
                  <a14:compatExt spid="_x0000_s42037"/>
                </a:ext>
                <a:ext uri="{FF2B5EF4-FFF2-40B4-BE49-F238E27FC236}">
                  <a16:creationId xmlns:a16="http://schemas.microsoft.com/office/drawing/2014/main" id="{00000000-0008-0000-0F00-00003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8" name="Check Box 54" hidden="1">
              <a:extLst>
                <a:ext uri="{63B3BB69-23CF-44E3-9099-C40C66FF867C}">
                  <a14:compatExt spid="_x0000_s42038"/>
                </a:ext>
                <a:ext uri="{FF2B5EF4-FFF2-40B4-BE49-F238E27FC236}">
                  <a16:creationId xmlns:a16="http://schemas.microsoft.com/office/drawing/2014/main" id="{00000000-0008-0000-0F00-00003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39" name="Check Box 55" hidden="1">
              <a:extLst>
                <a:ext uri="{63B3BB69-23CF-44E3-9099-C40C66FF867C}">
                  <a14:compatExt spid="_x0000_s42039"/>
                </a:ext>
                <a:ext uri="{FF2B5EF4-FFF2-40B4-BE49-F238E27FC236}">
                  <a16:creationId xmlns:a16="http://schemas.microsoft.com/office/drawing/2014/main" id="{00000000-0008-0000-0F00-00003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0" name="Check Box 56" hidden="1">
              <a:extLst>
                <a:ext uri="{63B3BB69-23CF-44E3-9099-C40C66FF867C}">
                  <a14:compatExt spid="_x0000_s42040"/>
                </a:ext>
                <a:ext uri="{FF2B5EF4-FFF2-40B4-BE49-F238E27FC236}">
                  <a16:creationId xmlns:a16="http://schemas.microsoft.com/office/drawing/2014/main" id="{00000000-0008-0000-0F00-00003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1" name="Check Box 57" hidden="1">
              <a:extLst>
                <a:ext uri="{63B3BB69-23CF-44E3-9099-C40C66FF867C}">
                  <a14:compatExt spid="_x0000_s42041"/>
                </a:ext>
                <a:ext uri="{FF2B5EF4-FFF2-40B4-BE49-F238E27FC236}">
                  <a16:creationId xmlns:a16="http://schemas.microsoft.com/office/drawing/2014/main" id="{00000000-0008-0000-0F00-00003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2" name="Check Box 58" hidden="1">
              <a:extLst>
                <a:ext uri="{63B3BB69-23CF-44E3-9099-C40C66FF867C}">
                  <a14:compatExt spid="_x0000_s42042"/>
                </a:ext>
                <a:ext uri="{FF2B5EF4-FFF2-40B4-BE49-F238E27FC236}">
                  <a16:creationId xmlns:a16="http://schemas.microsoft.com/office/drawing/2014/main" id="{00000000-0008-0000-0F00-00003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3" name="Check Box 59" hidden="1">
              <a:extLst>
                <a:ext uri="{63B3BB69-23CF-44E3-9099-C40C66FF867C}">
                  <a14:compatExt spid="_x0000_s42043"/>
                </a:ext>
                <a:ext uri="{FF2B5EF4-FFF2-40B4-BE49-F238E27FC236}">
                  <a16:creationId xmlns:a16="http://schemas.microsoft.com/office/drawing/2014/main" id="{00000000-0008-0000-0F00-00003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4" name="Check Box 60" hidden="1">
              <a:extLst>
                <a:ext uri="{63B3BB69-23CF-44E3-9099-C40C66FF867C}">
                  <a14:compatExt spid="_x0000_s42044"/>
                </a:ext>
                <a:ext uri="{FF2B5EF4-FFF2-40B4-BE49-F238E27FC236}">
                  <a16:creationId xmlns:a16="http://schemas.microsoft.com/office/drawing/2014/main" id="{00000000-0008-0000-0F00-00003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5" name="Check Box 61" hidden="1">
              <a:extLst>
                <a:ext uri="{63B3BB69-23CF-44E3-9099-C40C66FF867C}">
                  <a14:compatExt spid="_x0000_s42045"/>
                </a:ext>
                <a:ext uri="{FF2B5EF4-FFF2-40B4-BE49-F238E27FC236}">
                  <a16:creationId xmlns:a16="http://schemas.microsoft.com/office/drawing/2014/main" id="{00000000-0008-0000-0F00-00003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6" name="Check Box 62" hidden="1">
              <a:extLst>
                <a:ext uri="{63B3BB69-23CF-44E3-9099-C40C66FF867C}">
                  <a14:compatExt spid="_x0000_s42046"/>
                </a:ext>
                <a:ext uri="{FF2B5EF4-FFF2-40B4-BE49-F238E27FC236}">
                  <a16:creationId xmlns:a16="http://schemas.microsoft.com/office/drawing/2014/main" id="{00000000-0008-0000-0F00-00003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7" name="Check Box 63" hidden="1">
              <a:extLst>
                <a:ext uri="{63B3BB69-23CF-44E3-9099-C40C66FF867C}">
                  <a14:compatExt spid="_x0000_s42047"/>
                </a:ext>
                <a:ext uri="{FF2B5EF4-FFF2-40B4-BE49-F238E27FC236}">
                  <a16:creationId xmlns:a16="http://schemas.microsoft.com/office/drawing/2014/main" id="{00000000-0008-0000-0F00-00003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8" name="Check Box 64" hidden="1">
              <a:extLst>
                <a:ext uri="{63B3BB69-23CF-44E3-9099-C40C66FF867C}">
                  <a14:compatExt spid="_x0000_s42048"/>
                </a:ext>
                <a:ext uri="{FF2B5EF4-FFF2-40B4-BE49-F238E27FC236}">
                  <a16:creationId xmlns:a16="http://schemas.microsoft.com/office/drawing/2014/main" id="{00000000-0008-0000-0F00-00004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49" name="Check Box 65" hidden="1">
              <a:extLst>
                <a:ext uri="{63B3BB69-23CF-44E3-9099-C40C66FF867C}">
                  <a14:compatExt spid="_x0000_s42049"/>
                </a:ext>
                <a:ext uri="{FF2B5EF4-FFF2-40B4-BE49-F238E27FC236}">
                  <a16:creationId xmlns:a16="http://schemas.microsoft.com/office/drawing/2014/main" id="{00000000-0008-0000-0F00-00004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0" name="Check Box 66" hidden="1">
              <a:extLst>
                <a:ext uri="{63B3BB69-23CF-44E3-9099-C40C66FF867C}">
                  <a14:compatExt spid="_x0000_s42050"/>
                </a:ext>
                <a:ext uri="{FF2B5EF4-FFF2-40B4-BE49-F238E27FC236}">
                  <a16:creationId xmlns:a16="http://schemas.microsoft.com/office/drawing/2014/main" id="{00000000-0008-0000-0F00-00004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1" name="Check Box 67" hidden="1">
              <a:extLst>
                <a:ext uri="{63B3BB69-23CF-44E3-9099-C40C66FF867C}">
                  <a14:compatExt spid="_x0000_s42051"/>
                </a:ext>
                <a:ext uri="{FF2B5EF4-FFF2-40B4-BE49-F238E27FC236}">
                  <a16:creationId xmlns:a16="http://schemas.microsoft.com/office/drawing/2014/main" id="{00000000-0008-0000-0F00-00004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2" name="Check Box 68" hidden="1">
              <a:extLst>
                <a:ext uri="{63B3BB69-23CF-44E3-9099-C40C66FF867C}">
                  <a14:compatExt spid="_x0000_s42052"/>
                </a:ext>
                <a:ext uri="{FF2B5EF4-FFF2-40B4-BE49-F238E27FC236}">
                  <a16:creationId xmlns:a16="http://schemas.microsoft.com/office/drawing/2014/main" id="{00000000-0008-0000-0F00-00004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3" name="Check Box 69" hidden="1">
              <a:extLst>
                <a:ext uri="{63B3BB69-23CF-44E3-9099-C40C66FF867C}">
                  <a14:compatExt spid="_x0000_s42053"/>
                </a:ext>
                <a:ext uri="{FF2B5EF4-FFF2-40B4-BE49-F238E27FC236}">
                  <a16:creationId xmlns:a16="http://schemas.microsoft.com/office/drawing/2014/main" id="{00000000-0008-0000-0F00-00004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4" name="Check Box 70" hidden="1">
              <a:extLst>
                <a:ext uri="{63B3BB69-23CF-44E3-9099-C40C66FF867C}">
                  <a14:compatExt spid="_x0000_s42054"/>
                </a:ext>
                <a:ext uri="{FF2B5EF4-FFF2-40B4-BE49-F238E27FC236}">
                  <a16:creationId xmlns:a16="http://schemas.microsoft.com/office/drawing/2014/main" id="{00000000-0008-0000-0F00-00004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5" name="Check Box 71" hidden="1">
              <a:extLst>
                <a:ext uri="{63B3BB69-23CF-44E3-9099-C40C66FF867C}">
                  <a14:compatExt spid="_x0000_s42055"/>
                </a:ext>
                <a:ext uri="{FF2B5EF4-FFF2-40B4-BE49-F238E27FC236}">
                  <a16:creationId xmlns:a16="http://schemas.microsoft.com/office/drawing/2014/main" id="{00000000-0008-0000-0F00-00004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39</xdr:col>
          <xdr:colOff>0</xdr:colOff>
          <xdr:row>0</xdr:row>
          <xdr:rowOff>50800</xdr:rowOff>
        </xdr:from>
        <xdr:to>
          <xdr:col>39</xdr:col>
          <xdr:colOff>254000</xdr:colOff>
          <xdr:row>3</xdr:row>
          <xdr:rowOff>44450</xdr:rowOff>
        </xdr:to>
        <xdr:sp macro="" textlink="">
          <xdr:nvSpPr>
            <xdr:cNvPr id="42056" name="Check Box 72" hidden="1">
              <a:extLst>
                <a:ext uri="{63B3BB69-23CF-44E3-9099-C40C66FF867C}">
                  <a14:compatExt spid="_x0000_s42056"/>
                </a:ext>
                <a:ext uri="{FF2B5EF4-FFF2-40B4-BE49-F238E27FC236}">
                  <a16:creationId xmlns:a16="http://schemas.microsoft.com/office/drawing/2014/main" id="{00000000-0008-0000-0F00-00004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s77574376e/OneDrive%20-%20Enel%20Spa/1_Working%20files/Diamond%20Vista/BoQ%20codes/ANNEX%201.%20Diamond%20Vista_F.25.XX.W.92872.00.012.06_IFC_IFS%20(FINAL%20ENEL%20FILE%20w%20TARIFF%20respread)_rev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ks-global.enel.com/Users/dmadruga/AppData/Local/Microsoft/Windows/INetCache/Content.Outlook/KHB4TLY9/ANNEX%201.%20Diamond%20Vista_F.25.XX.W.00000.00.012.01_BoQ%20rev00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ks-global.enel.com/Users/dmadruga/AppData/Local/Microsoft/Windows/INetCache/Content.Outlook/KHB4TLY9/ANNEX%201.%20Sundance_F.25.XX.W.00000.00.012.01_BoQ%20rev00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PR"/>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row r="10">
          <cell r="E10">
            <v>0.44</v>
          </cell>
        </row>
        <row r="15">
          <cell r="E15">
            <v>0.73</v>
          </cell>
        </row>
        <row r="20">
          <cell r="E20">
            <v>1.27</v>
          </cell>
        </row>
        <row r="26">
          <cell r="E26">
            <v>0.78</v>
          </cell>
        </row>
        <row r="32">
          <cell r="E32">
            <v>0.67</v>
          </cell>
        </row>
        <row r="38">
          <cell r="E38">
            <v>2.34</v>
          </cell>
        </row>
        <row r="44">
          <cell r="E44">
            <v>1.1499999999999999</v>
          </cell>
        </row>
        <row r="49">
          <cell r="E49">
            <v>2.16</v>
          </cell>
        </row>
        <row r="54">
          <cell r="E54">
            <v>2.08</v>
          </cell>
        </row>
        <row r="59">
          <cell r="E59">
            <v>3.24</v>
          </cell>
        </row>
        <row r="66">
          <cell r="E66">
            <v>2.2400000000000002</v>
          </cell>
        </row>
        <row r="72">
          <cell r="E72">
            <v>2.31</v>
          </cell>
        </row>
        <row r="80">
          <cell r="E80">
            <v>11.46</v>
          </cell>
        </row>
        <row r="86">
          <cell r="E86">
            <v>0</v>
          </cell>
        </row>
        <row r="91">
          <cell r="E91">
            <v>0</v>
          </cell>
        </row>
        <row r="96">
          <cell r="E96">
            <v>0</v>
          </cell>
        </row>
        <row r="101">
          <cell r="E101">
            <v>0</v>
          </cell>
        </row>
        <row r="106">
          <cell r="E106">
            <v>16.43</v>
          </cell>
        </row>
        <row r="111">
          <cell r="E111">
            <v>35.979999999999997</v>
          </cell>
        </row>
        <row r="116">
          <cell r="E116">
            <v>60.12</v>
          </cell>
        </row>
        <row r="121">
          <cell r="E121">
            <v>63.29</v>
          </cell>
        </row>
        <row r="126">
          <cell r="E126">
            <v>3.02</v>
          </cell>
        </row>
        <row r="131">
          <cell r="E131">
            <v>7.91</v>
          </cell>
        </row>
        <row r="136">
          <cell r="E136">
            <v>9.85</v>
          </cell>
        </row>
        <row r="141">
          <cell r="E141">
            <v>14.74</v>
          </cell>
        </row>
        <row r="147">
          <cell r="E147">
            <v>1.58</v>
          </cell>
        </row>
        <row r="152">
          <cell r="E152">
            <v>1.23</v>
          </cell>
        </row>
        <row r="157">
          <cell r="E157">
            <v>0.4</v>
          </cell>
        </row>
        <row r="162">
          <cell r="E162">
            <v>0.4</v>
          </cell>
        </row>
        <row r="167">
          <cell r="E167">
            <v>6.42</v>
          </cell>
        </row>
        <row r="172">
          <cell r="E172">
            <v>6.42</v>
          </cell>
        </row>
        <row r="177">
          <cell r="E177">
            <v>7.63</v>
          </cell>
        </row>
        <row r="182">
          <cell r="E182">
            <v>9.4600000000000009</v>
          </cell>
        </row>
        <row r="187">
          <cell r="E187">
            <v>6.42</v>
          </cell>
        </row>
        <row r="192">
          <cell r="E192">
            <v>6.42</v>
          </cell>
        </row>
        <row r="197">
          <cell r="E197">
            <v>7.63</v>
          </cell>
        </row>
        <row r="202">
          <cell r="E202">
            <v>9.4600000000000009</v>
          </cell>
        </row>
        <row r="208">
          <cell r="E208">
            <v>4.72</v>
          </cell>
        </row>
        <row r="213">
          <cell r="E213">
            <v>1.85</v>
          </cell>
        </row>
        <row r="219">
          <cell r="E219">
            <v>37.93</v>
          </cell>
        </row>
        <row r="225">
          <cell r="E225">
            <v>37.93</v>
          </cell>
        </row>
        <row r="230">
          <cell r="E230">
            <v>37.93</v>
          </cell>
        </row>
        <row r="236">
          <cell r="E236">
            <v>37.93</v>
          </cell>
        </row>
        <row r="241">
          <cell r="E241">
            <v>37.93</v>
          </cell>
        </row>
        <row r="247">
          <cell r="E247">
            <v>42.57</v>
          </cell>
        </row>
        <row r="253">
          <cell r="E253">
            <v>33.729999999999997</v>
          </cell>
        </row>
        <row r="258">
          <cell r="E258">
            <v>48.23</v>
          </cell>
        </row>
        <row r="263">
          <cell r="E263">
            <v>43.48</v>
          </cell>
        </row>
        <row r="268">
          <cell r="E268">
            <v>131.80000000000001</v>
          </cell>
        </row>
        <row r="275">
          <cell r="E275">
            <v>8.1300000000000008</v>
          </cell>
        </row>
        <row r="280">
          <cell r="E280">
            <v>8.1300000000000008</v>
          </cell>
        </row>
        <row r="285">
          <cell r="E285">
            <v>8.1300000000000008</v>
          </cell>
        </row>
        <row r="290">
          <cell r="E290">
            <v>8.1300000000000008</v>
          </cell>
        </row>
        <row r="296">
          <cell r="E296">
            <v>10.95</v>
          </cell>
        </row>
        <row r="301">
          <cell r="E301">
            <v>8.41</v>
          </cell>
        </row>
        <row r="307">
          <cell r="E307">
            <v>5440.98</v>
          </cell>
        </row>
        <row r="313">
          <cell r="E313">
            <v>5.73</v>
          </cell>
        </row>
        <row r="318">
          <cell r="E318">
            <v>12.42</v>
          </cell>
        </row>
        <row r="323">
          <cell r="E323">
            <v>43.43</v>
          </cell>
        </row>
        <row r="330">
          <cell r="E330">
            <v>0.48</v>
          </cell>
        </row>
        <row r="335">
          <cell r="E335">
            <v>0.85</v>
          </cell>
        </row>
        <row r="341">
          <cell r="E341">
            <v>1.44</v>
          </cell>
        </row>
        <row r="346">
          <cell r="E346">
            <v>9.66</v>
          </cell>
        </row>
        <row r="353">
          <cell r="E353">
            <v>2.2999999999999998</v>
          </cell>
        </row>
        <row r="358">
          <cell r="E358">
            <v>39.700000000000003</v>
          </cell>
        </row>
        <row r="364">
          <cell r="E364">
            <v>9.92</v>
          </cell>
        </row>
        <row r="369">
          <cell r="E369">
            <v>39.590000000000003</v>
          </cell>
        </row>
        <row r="376">
          <cell r="E376">
            <v>2.12</v>
          </cell>
        </row>
        <row r="381">
          <cell r="E381">
            <v>2.74</v>
          </cell>
        </row>
        <row r="386">
          <cell r="E386">
            <v>11.99</v>
          </cell>
        </row>
        <row r="392">
          <cell r="E392">
            <v>40.119999999999997</v>
          </cell>
        </row>
        <row r="398">
          <cell r="E398">
            <v>108.37</v>
          </cell>
        </row>
        <row r="403">
          <cell r="E403">
            <v>173.39</v>
          </cell>
        </row>
        <row r="408">
          <cell r="E408">
            <v>270.92</v>
          </cell>
        </row>
        <row r="413">
          <cell r="E413">
            <v>3.79</v>
          </cell>
        </row>
        <row r="418">
          <cell r="E418">
            <v>0.17</v>
          </cell>
        </row>
        <row r="423">
          <cell r="E423">
            <v>97.53</v>
          </cell>
        </row>
        <row r="428">
          <cell r="E428">
            <v>92.11</v>
          </cell>
        </row>
        <row r="433">
          <cell r="E433">
            <v>650.22</v>
          </cell>
        </row>
        <row r="438">
          <cell r="E438">
            <v>270.92</v>
          </cell>
        </row>
        <row r="443">
          <cell r="E443">
            <v>243.83</v>
          </cell>
        </row>
        <row r="448">
          <cell r="E448">
            <v>65.02</v>
          </cell>
        </row>
        <row r="453">
          <cell r="E453">
            <v>27.09</v>
          </cell>
        </row>
        <row r="458">
          <cell r="E458">
            <v>65.02</v>
          </cell>
        </row>
        <row r="463">
          <cell r="E463">
            <v>433.48</v>
          </cell>
        </row>
        <row r="468">
          <cell r="E468">
            <v>151.72</v>
          </cell>
        </row>
        <row r="473">
          <cell r="E473">
            <v>975.33</v>
          </cell>
        </row>
        <row r="484">
          <cell r="E484">
            <v>0.94</v>
          </cell>
        </row>
        <row r="489">
          <cell r="E489">
            <v>29.26</v>
          </cell>
        </row>
        <row r="495">
          <cell r="E495">
            <v>28.37</v>
          </cell>
        </row>
        <row r="500">
          <cell r="E500">
            <v>42.59</v>
          </cell>
        </row>
        <row r="506">
          <cell r="E506">
            <v>21.42</v>
          </cell>
        </row>
        <row r="511">
          <cell r="E511">
            <v>42.86</v>
          </cell>
        </row>
        <row r="517">
          <cell r="E517">
            <v>21.17</v>
          </cell>
        </row>
        <row r="522">
          <cell r="E522">
            <v>50.4</v>
          </cell>
        </row>
        <row r="528">
          <cell r="E528">
            <v>16.149999999999999</v>
          </cell>
        </row>
        <row r="533">
          <cell r="E533">
            <v>18.920000000000002</v>
          </cell>
        </row>
        <row r="538">
          <cell r="E538">
            <v>22.12</v>
          </cell>
        </row>
        <row r="543">
          <cell r="E543">
            <v>24.98</v>
          </cell>
        </row>
        <row r="548">
          <cell r="E548">
            <v>24.26</v>
          </cell>
        </row>
        <row r="553">
          <cell r="E553">
            <v>26.62</v>
          </cell>
        </row>
        <row r="558">
          <cell r="E558">
            <v>29.39</v>
          </cell>
        </row>
        <row r="563">
          <cell r="E563">
            <v>32.29</v>
          </cell>
        </row>
        <row r="568">
          <cell r="E568">
            <v>35.19</v>
          </cell>
        </row>
        <row r="573">
          <cell r="E573">
            <v>41.03</v>
          </cell>
        </row>
        <row r="581">
          <cell r="E581">
            <v>2.4700000000000002</v>
          </cell>
        </row>
        <row r="587">
          <cell r="E587">
            <v>2</v>
          </cell>
        </row>
        <row r="593">
          <cell r="E593">
            <v>3.49</v>
          </cell>
        </row>
        <row r="598">
          <cell r="E598">
            <v>2.65</v>
          </cell>
        </row>
        <row r="604">
          <cell r="E604">
            <v>3.49</v>
          </cell>
        </row>
        <row r="609">
          <cell r="E609">
            <v>226.96</v>
          </cell>
        </row>
        <row r="615">
          <cell r="E615">
            <v>2.1800000000000002</v>
          </cell>
        </row>
        <row r="621">
          <cell r="E621">
            <v>3.19</v>
          </cell>
        </row>
        <row r="627">
          <cell r="E627">
            <v>2.65</v>
          </cell>
        </row>
        <row r="633">
          <cell r="E633">
            <v>45.28</v>
          </cell>
        </row>
        <row r="640">
          <cell r="E640">
            <v>216739.81</v>
          </cell>
        </row>
        <row r="645">
          <cell r="E645">
            <v>60.81</v>
          </cell>
        </row>
        <row r="650">
          <cell r="E650">
            <v>59.42</v>
          </cell>
        </row>
        <row r="655">
          <cell r="E655">
            <v>66.260000000000005</v>
          </cell>
        </row>
        <row r="660">
          <cell r="E660">
            <v>70.760000000000005</v>
          </cell>
        </row>
        <row r="665">
          <cell r="E665">
            <v>0</v>
          </cell>
        </row>
        <row r="672">
          <cell r="E672">
            <v>16255.49</v>
          </cell>
        </row>
        <row r="680">
          <cell r="E680">
            <v>29</v>
          </cell>
        </row>
        <row r="685">
          <cell r="E685">
            <v>12.73</v>
          </cell>
        </row>
        <row r="692">
          <cell r="E692">
            <v>23.64</v>
          </cell>
        </row>
        <row r="697">
          <cell r="E697">
            <v>23.67</v>
          </cell>
        </row>
        <row r="702">
          <cell r="E702">
            <v>23.65</v>
          </cell>
        </row>
        <row r="707">
          <cell r="E707">
            <v>29.56</v>
          </cell>
        </row>
        <row r="712">
          <cell r="E712">
            <v>54.69</v>
          </cell>
        </row>
        <row r="717">
          <cell r="E717">
            <v>51.05</v>
          </cell>
        </row>
        <row r="722">
          <cell r="E722">
            <v>111.4</v>
          </cell>
        </row>
        <row r="727">
          <cell r="E727">
            <v>133.56</v>
          </cell>
        </row>
        <row r="732">
          <cell r="E732">
            <v>231.96</v>
          </cell>
        </row>
        <row r="737">
          <cell r="E737">
            <v>382.65</v>
          </cell>
        </row>
        <row r="742">
          <cell r="E742">
            <v>414.87</v>
          </cell>
        </row>
        <row r="747">
          <cell r="E747">
            <v>473.47</v>
          </cell>
        </row>
        <row r="752">
          <cell r="E752">
            <v>487.04</v>
          </cell>
        </row>
        <row r="757">
          <cell r="E757">
            <v>601.14</v>
          </cell>
        </row>
        <row r="763">
          <cell r="E763">
            <v>25.24</v>
          </cell>
        </row>
        <row r="768">
          <cell r="E768">
            <v>25.48</v>
          </cell>
        </row>
        <row r="775">
          <cell r="E775">
            <v>1219175.1100000001</v>
          </cell>
        </row>
        <row r="781">
          <cell r="E781">
            <v>137.63</v>
          </cell>
        </row>
        <row r="786">
          <cell r="E786">
            <v>149.55000000000001</v>
          </cell>
        </row>
        <row r="792">
          <cell r="E792">
            <v>8.1300000000000008</v>
          </cell>
        </row>
        <row r="799">
          <cell r="E799">
            <v>80.739999999999995</v>
          </cell>
        </row>
        <row r="805">
          <cell r="E805">
            <v>1428.1578601823444</v>
          </cell>
        </row>
        <row r="810">
          <cell r="E810">
            <v>1547.1710151975399</v>
          </cell>
        </row>
        <row r="816">
          <cell r="E816">
            <v>5177.0667521046635</v>
          </cell>
        </row>
        <row r="821">
          <cell r="E821">
            <v>6122.9</v>
          </cell>
        </row>
        <row r="826">
          <cell r="E826">
            <v>4.33</v>
          </cell>
        </row>
        <row r="831">
          <cell r="E831">
            <v>6.23</v>
          </cell>
        </row>
        <row r="836">
          <cell r="E836">
            <v>8.4</v>
          </cell>
        </row>
        <row r="841">
          <cell r="E841">
            <v>0</v>
          </cell>
        </row>
        <row r="846">
          <cell r="E846">
            <v>0</v>
          </cell>
        </row>
        <row r="851">
          <cell r="E851">
            <v>0</v>
          </cell>
        </row>
        <row r="859">
          <cell r="E859">
            <v>0</v>
          </cell>
        </row>
        <row r="864">
          <cell r="E864">
            <v>0</v>
          </cell>
        </row>
        <row r="870">
          <cell r="E870">
            <v>9753.2900000000009</v>
          </cell>
        </row>
        <row r="875">
          <cell r="E875">
            <v>812.77</v>
          </cell>
        </row>
        <row r="881">
          <cell r="E881">
            <v>3251.1</v>
          </cell>
        </row>
        <row r="886">
          <cell r="E886">
            <v>2980.17</v>
          </cell>
        </row>
        <row r="891">
          <cell r="E891">
            <v>0</v>
          </cell>
        </row>
        <row r="896">
          <cell r="E896">
            <v>778.32</v>
          </cell>
        </row>
        <row r="902">
          <cell r="E902">
            <v>0</v>
          </cell>
        </row>
        <row r="908">
          <cell r="E908">
            <v>0</v>
          </cell>
        </row>
        <row r="915">
          <cell r="E915">
            <v>0</v>
          </cell>
        </row>
        <row r="920">
          <cell r="E920">
            <v>0</v>
          </cell>
        </row>
        <row r="926">
          <cell r="E926">
            <v>6502.19</v>
          </cell>
        </row>
        <row r="931">
          <cell r="E931">
            <v>6502.19</v>
          </cell>
        </row>
        <row r="939">
          <cell r="E939">
            <v>3.72</v>
          </cell>
        </row>
        <row r="944">
          <cell r="E944">
            <v>3.72</v>
          </cell>
        </row>
        <row r="949">
          <cell r="E949">
            <v>4.1500000000000004</v>
          </cell>
        </row>
        <row r="954">
          <cell r="E954">
            <v>4.67</v>
          </cell>
        </row>
        <row r="959">
          <cell r="E959">
            <v>5.3</v>
          </cell>
        </row>
        <row r="964">
          <cell r="E964">
            <v>0.54</v>
          </cell>
        </row>
        <row r="969">
          <cell r="E969">
            <v>0.81</v>
          </cell>
        </row>
        <row r="974">
          <cell r="E974">
            <v>1.08</v>
          </cell>
        </row>
        <row r="979">
          <cell r="E979">
            <v>1.63</v>
          </cell>
        </row>
        <row r="984">
          <cell r="E984">
            <v>2.17</v>
          </cell>
        </row>
        <row r="990">
          <cell r="E990">
            <v>5.8</v>
          </cell>
        </row>
        <row r="995">
          <cell r="E995">
            <v>6.91</v>
          </cell>
        </row>
        <row r="1000">
          <cell r="E1000">
            <v>9.0399999999999991</v>
          </cell>
        </row>
        <row r="1005">
          <cell r="E1005">
            <v>13.02</v>
          </cell>
        </row>
        <row r="1010">
          <cell r="E1010">
            <v>23.93</v>
          </cell>
        </row>
        <row r="1015">
          <cell r="E1015">
            <v>33.700000000000003</v>
          </cell>
        </row>
        <row r="1020">
          <cell r="E1020">
            <v>51.57</v>
          </cell>
        </row>
        <row r="1025">
          <cell r="E1025">
            <v>60.17</v>
          </cell>
        </row>
        <row r="1030">
          <cell r="E1030">
            <v>83.95</v>
          </cell>
        </row>
        <row r="1038">
          <cell r="E1038">
            <v>7.02</v>
          </cell>
        </row>
        <row r="1043">
          <cell r="E1043">
            <v>11.25</v>
          </cell>
        </row>
        <row r="1049">
          <cell r="E1049">
            <v>4.99</v>
          </cell>
        </row>
        <row r="1055">
          <cell r="E1055">
            <v>0.44</v>
          </cell>
        </row>
        <row r="1061">
          <cell r="E1061">
            <v>9.0299999999999994</v>
          </cell>
        </row>
        <row r="1066">
          <cell r="E1066">
            <v>16.37</v>
          </cell>
        </row>
        <row r="1071">
          <cell r="E1071">
            <v>38.04</v>
          </cell>
        </row>
        <row r="1078">
          <cell r="E1078">
            <v>10.66</v>
          </cell>
        </row>
        <row r="1085">
          <cell r="E1085">
            <v>3.04</v>
          </cell>
        </row>
        <row r="1090">
          <cell r="E1090">
            <v>3</v>
          </cell>
        </row>
        <row r="1096">
          <cell r="E1096">
            <v>3.12</v>
          </cell>
        </row>
        <row r="1101">
          <cell r="E1101">
            <v>7.8</v>
          </cell>
        </row>
        <row r="1107">
          <cell r="E1107">
            <v>361.49</v>
          </cell>
        </row>
        <row r="1112">
          <cell r="E1112">
            <v>22.5</v>
          </cell>
        </row>
        <row r="1119">
          <cell r="E1119">
            <v>0.64</v>
          </cell>
        </row>
        <row r="1124">
          <cell r="E1124">
            <v>0.73</v>
          </cell>
        </row>
        <row r="1129">
          <cell r="E1129">
            <v>0.32</v>
          </cell>
        </row>
        <row r="1135">
          <cell r="E1135">
            <v>4449.6099999999997</v>
          </cell>
        </row>
        <row r="1140">
          <cell r="E1140">
            <v>1.55</v>
          </cell>
        </row>
        <row r="1145">
          <cell r="E1145">
            <v>4321.68</v>
          </cell>
        </row>
        <row r="1151">
          <cell r="E1151">
            <v>108.37</v>
          </cell>
        </row>
        <row r="1156">
          <cell r="E1156">
            <v>325.11</v>
          </cell>
        </row>
        <row r="1171">
          <cell r="E1171">
            <v>2279.5</v>
          </cell>
        </row>
        <row r="1177">
          <cell r="E1177">
            <v>5054.2</v>
          </cell>
        </row>
        <row r="1182">
          <cell r="E1182">
            <v>10780.61</v>
          </cell>
        </row>
        <row r="1187">
          <cell r="E1187">
            <v>14581.72</v>
          </cell>
        </row>
        <row r="1192">
          <cell r="E1192">
            <v>5526.03</v>
          </cell>
        </row>
        <row r="1197">
          <cell r="E1197">
            <v>5418.5</v>
          </cell>
        </row>
        <row r="1203">
          <cell r="E1203">
            <v>4395.53</v>
          </cell>
        </row>
        <row r="1208">
          <cell r="E1208">
            <v>317.29000000000002</v>
          </cell>
        </row>
        <row r="1213">
          <cell r="E1213">
            <v>492.36</v>
          </cell>
        </row>
        <row r="1218">
          <cell r="E1218">
            <v>3645</v>
          </cell>
        </row>
        <row r="1223">
          <cell r="E1223">
            <v>5226.03</v>
          </cell>
        </row>
        <row r="1228">
          <cell r="E1228">
            <v>41430.120000000003</v>
          </cell>
        </row>
        <row r="1233">
          <cell r="E1233">
            <v>4121.46</v>
          </cell>
        </row>
        <row r="1238">
          <cell r="E1238">
            <v>1228.6400000000001</v>
          </cell>
        </row>
        <row r="1243">
          <cell r="E1243">
            <v>4940.7700000000004</v>
          </cell>
        </row>
        <row r="1248">
          <cell r="E1248">
            <v>317.29000000000002</v>
          </cell>
        </row>
        <row r="1253">
          <cell r="E1253">
            <v>3713.42</v>
          </cell>
        </row>
        <row r="1258">
          <cell r="E1258">
            <v>6258.85</v>
          </cell>
        </row>
        <row r="1263">
          <cell r="E1263">
            <v>317.29000000000002</v>
          </cell>
        </row>
        <row r="1268">
          <cell r="E1268">
            <v>6230.45</v>
          </cell>
        </row>
        <row r="1273">
          <cell r="E1273">
            <v>317.29000000000002</v>
          </cell>
        </row>
        <row r="1278">
          <cell r="E1278">
            <v>7631.87</v>
          </cell>
        </row>
      </sheetData>
      <sheetData sheetId="3">
        <row r="11">
          <cell r="I11">
            <v>45891.666666666664</v>
          </cell>
        </row>
        <row r="15">
          <cell r="I15">
            <v>10000</v>
          </cell>
        </row>
        <row r="19">
          <cell r="I19">
            <v>0</v>
          </cell>
        </row>
        <row r="28">
          <cell r="I28">
            <v>286384.18271604937</v>
          </cell>
        </row>
        <row r="35">
          <cell r="I35">
            <v>497029</v>
          </cell>
        </row>
        <row r="40">
          <cell r="I40">
            <v>0</v>
          </cell>
        </row>
        <row r="44">
          <cell r="I44">
            <v>0</v>
          </cell>
        </row>
        <row r="50">
          <cell r="I50">
            <v>0</v>
          </cell>
        </row>
        <row r="56">
          <cell r="I56">
            <v>0</v>
          </cell>
        </row>
        <row r="62">
          <cell r="I62">
            <v>45000</v>
          </cell>
        </row>
        <row r="66">
          <cell r="I66">
            <v>0</v>
          </cell>
        </row>
        <row r="70">
          <cell r="I70">
            <v>0</v>
          </cell>
        </row>
        <row r="78">
          <cell r="I78">
            <v>212625.75555555557</v>
          </cell>
        </row>
        <row r="82">
          <cell r="I82">
            <v>0</v>
          </cell>
        </row>
        <row r="89">
          <cell r="I89">
            <v>490214</v>
          </cell>
        </row>
        <row r="93">
          <cell r="I93">
            <v>6100</v>
          </cell>
        </row>
        <row r="99">
          <cell r="I99">
            <v>0</v>
          </cell>
        </row>
        <row r="103">
          <cell r="I103">
            <v>0</v>
          </cell>
        </row>
        <row r="108">
          <cell r="I108">
            <v>0</v>
          </cell>
        </row>
        <row r="112">
          <cell r="I112">
            <v>0</v>
          </cell>
        </row>
        <row r="117">
          <cell r="I117">
            <v>0</v>
          </cell>
        </row>
        <row r="121">
          <cell r="I121">
            <v>0</v>
          </cell>
        </row>
        <row r="125">
          <cell r="I125">
            <v>0</v>
          </cell>
        </row>
        <row r="129">
          <cell r="I129">
            <v>0</v>
          </cell>
        </row>
        <row r="133">
          <cell r="I133">
            <v>0</v>
          </cell>
        </row>
        <row r="137">
          <cell r="I137">
            <v>0</v>
          </cell>
        </row>
        <row r="141">
          <cell r="I141">
            <v>0</v>
          </cell>
        </row>
        <row r="145">
          <cell r="I145">
            <v>0</v>
          </cell>
        </row>
        <row r="149">
          <cell r="I149">
            <v>0</v>
          </cell>
        </row>
        <row r="153">
          <cell r="I153">
            <v>0</v>
          </cell>
        </row>
        <row r="157">
          <cell r="I157">
            <v>0</v>
          </cell>
        </row>
        <row r="161">
          <cell r="I161">
            <v>0</v>
          </cell>
        </row>
        <row r="165">
          <cell r="I165">
            <v>0</v>
          </cell>
        </row>
        <row r="169">
          <cell r="I169">
            <v>0</v>
          </cell>
        </row>
        <row r="173">
          <cell r="I173">
            <v>0</v>
          </cell>
        </row>
        <row r="177">
          <cell r="I177">
            <v>0</v>
          </cell>
        </row>
        <row r="183">
          <cell r="I183">
            <v>0</v>
          </cell>
        </row>
        <row r="187">
          <cell r="I187">
            <v>0</v>
          </cell>
        </row>
        <row r="192">
          <cell r="I192">
            <v>0</v>
          </cell>
        </row>
        <row r="201">
          <cell r="I201">
            <v>41416.965514222757</v>
          </cell>
        </row>
        <row r="206">
          <cell r="I206">
            <v>0</v>
          </cell>
        </row>
        <row r="210">
          <cell r="I210">
            <v>0</v>
          </cell>
        </row>
        <row r="215">
          <cell r="I215">
            <v>0</v>
          </cell>
        </row>
        <row r="225">
          <cell r="I225">
            <v>78468.71604938271</v>
          </cell>
        </row>
        <row r="230">
          <cell r="I230">
            <v>0</v>
          </cell>
        </row>
        <row r="234">
          <cell r="I234">
            <v>0</v>
          </cell>
        </row>
        <row r="239">
          <cell r="I239">
            <v>77718.74074074073</v>
          </cell>
        </row>
        <row r="243">
          <cell r="I243">
            <v>0</v>
          </cell>
        </row>
        <row r="249">
          <cell r="I249">
            <v>47789.740740740737</v>
          </cell>
        </row>
        <row r="253">
          <cell r="I253">
            <v>0</v>
          </cell>
        </row>
        <row r="257">
          <cell r="I257">
            <v>9976.3333333333321</v>
          </cell>
        </row>
        <row r="261">
          <cell r="I261">
            <v>0</v>
          </cell>
        </row>
        <row r="265">
          <cell r="I265">
            <v>0</v>
          </cell>
        </row>
        <row r="269">
          <cell r="I269">
            <v>0</v>
          </cell>
        </row>
        <row r="276">
          <cell r="I276">
            <v>0</v>
          </cell>
        </row>
        <row r="281">
          <cell r="I281">
            <v>0</v>
          </cell>
        </row>
        <row r="286">
          <cell r="I286">
            <v>0</v>
          </cell>
        </row>
        <row r="290">
          <cell r="I290">
            <v>0</v>
          </cell>
        </row>
        <row r="296">
          <cell r="I296">
            <v>48880.555555555555</v>
          </cell>
        </row>
        <row r="300">
          <cell r="I300">
            <v>0</v>
          </cell>
        </row>
        <row r="305">
          <cell r="I305">
            <v>5378</v>
          </cell>
        </row>
        <row r="310">
          <cell r="I310">
            <v>0</v>
          </cell>
        </row>
        <row r="315">
          <cell r="I315">
            <v>0</v>
          </cell>
        </row>
        <row r="320">
          <cell r="I320">
            <v>0</v>
          </cell>
        </row>
        <row r="328">
          <cell r="I328">
            <v>0</v>
          </cell>
        </row>
        <row r="332">
          <cell r="I332">
            <v>31762.96296296296</v>
          </cell>
        </row>
        <row r="338">
          <cell r="I338">
            <v>0</v>
          </cell>
        </row>
        <row r="342">
          <cell r="I342">
            <v>57</v>
          </cell>
        </row>
        <row r="346">
          <cell r="I346">
            <v>167</v>
          </cell>
        </row>
        <row r="350">
          <cell r="I350">
            <v>122</v>
          </cell>
        </row>
        <row r="354">
          <cell r="I354">
            <v>6058</v>
          </cell>
        </row>
        <row r="358">
          <cell r="I358">
            <v>1353</v>
          </cell>
        </row>
        <row r="362">
          <cell r="I362">
            <v>2367</v>
          </cell>
        </row>
        <row r="366">
          <cell r="I366">
            <v>3371</v>
          </cell>
        </row>
        <row r="370">
          <cell r="I370">
            <v>2739</v>
          </cell>
        </row>
        <row r="374">
          <cell r="I374">
            <v>135</v>
          </cell>
        </row>
        <row r="378">
          <cell r="I378">
            <v>1648</v>
          </cell>
        </row>
        <row r="382">
          <cell r="I382">
            <v>0</v>
          </cell>
        </row>
        <row r="386">
          <cell r="I386">
            <v>0</v>
          </cell>
        </row>
        <row r="390">
          <cell r="I390">
            <v>144</v>
          </cell>
        </row>
        <row r="395">
          <cell r="I395">
            <v>0</v>
          </cell>
        </row>
        <row r="399">
          <cell r="I399">
            <v>0</v>
          </cell>
        </row>
        <row r="407">
          <cell r="I407">
            <v>0</v>
          </cell>
        </row>
        <row r="411">
          <cell r="I411">
            <v>0</v>
          </cell>
        </row>
        <row r="415">
          <cell r="I415">
            <v>0</v>
          </cell>
        </row>
        <row r="419">
          <cell r="I419">
            <v>0</v>
          </cell>
        </row>
        <row r="423">
          <cell r="I423">
            <v>0</v>
          </cell>
        </row>
        <row r="427">
          <cell r="I427">
            <v>0</v>
          </cell>
        </row>
        <row r="431">
          <cell r="I431">
            <v>0</v>
          </cell>
        </row>
        <row r="435">
          <cell r="I435">
            <v>0</v>
          </cell>
        </row>
        <row r="439">
          <cell r="I439">
            <v>0</v>
          </cell>
        </row>
        <row r="443">
          <cell r="I443">
            <v>0</v>
          </cell>
        </row>
        <row r="448">
          <cell r="I448">
            <v>0</v>
          </cell>
        </row>
        <row r="452">
          <cell r="I452">
            <v>0</v>
          </cell>
        </row>
        <row r="456">
          <cell r="I456">
            <v>0</v>
          </cell>
        </row>
        <row r="460">
          <cell r="I460">
            <v>0</v>
          </cell>
        </row>
        <row r="464">
          <cell r="I464">
            <v>0</v>
          </cell>
        </row>
        <row r="468">
          <cell r="I468">
            <v>0</v>
          </cell>
        </row>
        <row r="472">
          <cell r="I472">
            <v>0</v>
          </cell>
        </row>
        <row r="476">
          <cell r="I476">
            <v>0</v>
          </cell>
        </row>
        <row r="480">
          <cell r="I480">
            <v>0</v>
          </cell>
        </row>
        <row r="487">
          <cell r="I487">
            <v>0</v>
          </cell>
        </row>
        <row r="491">
          <cell r="I491">
            <v>0</v>
          </cell>
        </row>
        <row r="496">
          <cell r="I496">
            <v>0</v>
          </cell>
        </row>
        <row r="501">
          <cell r="I501">
            <v>0</v>
          </cell>
        </row>
        <row r="506">
          <cell r="I506">
            <v>26884</v>
          </cell>
        </row>
        <row r="510">
          <cell r="I510">
            <v>0</v>
          </cell>
        </row>
        <row r="514">
          <cell r="I514">
            <v>0</v>
          </cell>
        </row>
        <row r="520">
          <cell r="I520">
            <v>0</v>
          </cell>
        </row>
        <row r="526">
          <cell r="I526">
            <v>25664</v>
          </cell>
        </row>
        <row r="530">
          <cell r="I530">
            <v>0</v>
          </cell>
        </row>
        <row r="535">
          <cell r="I535">
            <v>0</v>
          </cell>
        </row>
        <row r="539">
          <cell r="I539">
            <v>0</v>
          </cell>
        </row>
        <row r="544">
          <cell r="I544">
            <v>1296</v>
          </cell>
        </row>
        <row r="548">
          <cell r="I548">
            <v>100</v>
          </cell>
        </row>
        <row r="554">
          <cell r="I554">
            <v>0</v>
          </cell>
        </row>
        <row r="558">
          <cell r="I558">
            <v>0</v>
          </cell>
        </row>
        <row r="562">
          <cell r="I562">
            <v>0</v>
          </cell>
        </row>
        <row r="567">
          <cell r="I567">
            <v>33</v>
          </cell>
        </row>
        <row r="571">
          <cell r="I571">
            <v>274639</v>
          </cell>
        </row>
        <row r="575">
          <cell r="I575">
            <v>95</v>
          </cell>
        </row>
        <row r="580">
          <cell r="I580">
            <v>100</v>
          </cell>
        </row>
        <row r="584">
          <cell r="I584">
            <v>100</v>
          </cell>
        </row>
        <row r="589">
          <cell r="I589">
            <v>0</v>
          </cell>
        </row>
        <row r="593">
          <cell r="I593">
            <v>0</v>
          </cell>
        </row>
        <row r="598">
          <cell r="I598">
            <v>0</v>
          </cell>
        </row>
        <row r="602">
          <cell r="I602">
            <v>0</v>
          </cell>
        </row>
        <row r="606">
          <cell r="I606">
            <v>15</v>
          </cell>
        </row>
        <row r="610">
          <cell r="I610">
            <v>10</v>
          </cell>
        </row>
        <row r="614">
          <cell r="I614">
            <v>465</v>
          </cell>
        </row>
        <row r="619">
          <cell r="I619">
            <v>0</v>
          </cell>
        </row>
        <row r="623">
          <cell r="I623">
            <v>6</v>
          </cell>
        </row>
        <row r="627">
          <cell r="I627">
            <v>8</v>
          </cell>
        </row>
        <row r="631">
          <cell r="I631">
            <v>8</v>
          </cell>
        </row>
        <row r="635">
          <cell r="I635">
            <v>4</v>
          </cell>
        </row>
        <row r="639">
          <cell r="I639">
            <v>10</v>
          </cell>
        </row>
        <row r="643">
          <cell r="I643">
            <v>22</v>
          </cell>
        </row>
        <row r="647">
          <cell r="I647">
            <v>14</v>
          </cell>
        </row>
        <row r="651">
          <cell r="I651">
            <v>0</v>
          </cell>
        </row>
        <row r="655">
          <cell r="I655">
            <v>5</v>
          </cell>
        </row>
        <row r="659">
          <cell r="I659">
            <v>6</v>
          </cell>
        </row>
        <row r="663">
          <cell r="I663">
            <v>5</v>
          </cell>
        </row>
        <row r="667">
          <cell r="I667">
            <v>4</v>
          </cell>
        </row>
        <row r="671">
          <cell r="I671">
            <v>0</v>
          </cell>
        </row>
        <row r="675">
          <cell r="I675">
            <v>4</v>
          </cell>
        </row>
        <row r="679">
          <cell r="I679">
            <v>0</v>
          </cell>
        </row>
      </sheetData>
      <sheetData sheetId="4"/>
      <sheetData sheetId="5">
        <row r="9">
          <cell r="I9">
            <v>0</v>
          </cell>
        </row>
        <row r="14">
          <cell r="I14">
            <v>158545</v>
          </cell>
        </row>
        <row r="18">
          <cell r="I18">
            <v>0</v>
          </cell>
        </row>
        <row r="22">
          <cell r="I22">
            <v>0</v>
          </cell>
        </row>
        <row r="26">
          <cell r="I26">
            <v>2150</v>
          </cell>
        </row>
        <row r="32">
          <cell r="I32">
            <v>0</v>
          </cell>
        </row>
        <row r="36">
          <cell r="I36">
            <v>0</v>
          </cell>
        </row>
        <row r="40">
          <cell r="I40">
            <v>0</v>
          </cell>
        </row>
        <row r="44">
          <cell r="I44">
            <v>0</v>
          </cell>
        </row>
        <row r="49">
          <cell r="I49">
            <v>0</v>
          </cell>
        </row>
        <row r="53">
          <cell r="I53">
            <v>0</v>
          </cell>
        </row>
        <row r="63">
          <cell r="I63">
            <v>121430</v>
          </cell>
        </row>
        <row r="67">
          <cell r="I67">
            <v>215</v>
          </cell>
        </row>
        <row r="71">
          <cell r="I71">
            <v>0</v>
          </cell>
        </row>
        <row r="76">
          <cell r="I76">
            <v>2150</v>
          </cell>
        </row>
        <row r="90">
          <cell r="I90">
            <v>0</v>
          </cell>
        </row>
        <row r="94">
          <cell r="I94">
            <v>0</v>
          </cell>
        </row>
        <row r="98">
          <cell r="I98">
            <v>0</v>
          </cell>
        </row>
        <row r="102">
          <cell r="I102">
            <v>0</v>
          </cell>
        </row>
        <row r="106">
          <cell r="I106">
            <v>0</v>
          </cell>
        </row>
        <row r="110">
          <cell r="I110">
            <v>0</v>
          </cell>
        </row>
        <row r="116">
          <cell r="I116">
            <v>0</v>
          </cell>
        </row>
        <row r="122">
          <cell r="I122">
            <v>1</v>
          </cell>
        </row>
        <row r="127">
          <cell r="I127">
            <v>2635</v>
          </cell>
        </row>
        <row r="131">
          <cell r="I131">
            <v>37115</v>
          </cell>
        </row>
        <row r="136">
          <cell r="I136">
            <v>100</v>
          </cell>
        </row>
        <row r="142">
          <cell r="I142">
            <v>200</v>
          </cell>
        </row>
        <row r="147">
          <cell r="I147">
            <v>1427</v>
          </cell>
        </row>
        <row r="151">
          <cell r="I151">
            <v>2011.5</v>
          </cell>
        </row>
        <row r="156">
          <cell r="I156">
            <v>95</v>
          </cell>
        </row>
        <row r="160">
          <cell r="I160">
            <v>0</v>
          </cell>
        </row>
        <row r="166">
          <cell r="I166">
            <v>0</v>
          </cell>
        </row>
        <row r="170">
          <cell r="I170">
            <v>0</v>
          </cell>
        </row>
        <row r="175">
          <cell r="I175">
            <v>95</v>
          </cell>
        </row>
        <row r="179">
          <cell r="I179">
            <v>95</v>
          </cell>
        </row>
        <row r="184">
          <cell r="I184">
            <v>95</v>
          </cell>
        </row>
        <row r="188">
          <cell r="I188">
            <v>95</v>
          </cell>
        </row>
        <row r="192">
          <cell r="I192">
            <v>1368</v>
          </cell>
        </row>
        <row r="196">
          <cell r="I196">
            <v>95</v>
          </cell>
        </row>
        <row r="201">
          <cell r="I201">
            <v>0</v>
          </cell>
        </row>
        <row r="206">
          <cell r="I206">
            <v>0</v>
          </cell>
        </row>
        <row r="212">
          <cell r="I212">
            <v>0</v>
          </cell>
        </row>
        <row r="216">
          <cell r="I216">
            <v>0</v>
          </cell>
        </row>
        <row r="221">
          <cell r="I221">
            <v>0</v>
          </cell>
        </row>
        <row r="225">
          <cell r="I225">
            <v>38</v>
          </cell>
        </row>
      </sheetData>
      <sheetData sheetId="6">
        <row r="9">
          <cell r="I9">
            <v>0</v>
          </cell>
        </row>
        <row r="13">
          <cell r="I13">
            <v>0</v>
          </cell>
        </row>
        <row r="19">
          <cell r="I19">
            <v>0</v>
          </cell>
        </row>
        <row r="24">
          <cell r="I24">
            <v>0</v>
          </cell>
        </row>
        <row r="28">
          <cell r="I28">
            <v>0</v>
          </cell>
        </row>
        <row r="32">
          <cell r="I32">
            <v>0</v>
          </cell>
        </row>
        <row r="36">
          <cell r="I36">
            <v>0</v>
          </cell>
        </row>
        <row r="40">
          <cell r="I40">
            <v>0</v>
          </cell>
        </row>
        <row r="44">
          <cell r="I44">
            <v>0</v>
          </cell>
        </row>
        <row r="48">
          <cell r="I48">
            <v>0</v>
          </cell>
        </row>
        <row r="52">
          <cell r="I52">
            <v>0</v>
          </cell>
        </row>
        <row r="56">
          <cell r="I56">
            <v>0</v>
          </cell>
        </row>
        <row r="60">
          <cell r="I60">
            <v>0</v>
          </cell>
        </row>
        <row r="64">
          <cell r="I64">
            <v>0</v>
          </cell>
        </row>
        <row r="68">
          <cell r="I68">
            <v>0</v>
          </cell>
        </row>
        <row r="73">
          <cell r="I73">
            <v>0</v>
          </cell>
        </row>
        <row r="77">
          <cell r="I77">
            <v>0</v>
          </cell>
        </row>
        <row r="81">
          <cell r="I81">
            <v>0</v>
          </cell>
        </row>
        <row r="85">
          <cell r="I85">
            <v>0</v>
          </cell>
        </row>
        <row r="89">
          <cell r="I89">
            <v>0</v>
          </cell>
        </row>
        <row r="93">
          <cell r="I93">
            <v>0</v>
          </cell>
        </row>
        <row r="97">
          <cell r="I97">
            <v>0</v>
          </cell>
        </row>
        <row r="101">
          <cell r="I101">
            <v>0</v>
          </cell>
        </row>
        <row r="105">
          <cell r="I105">
            <v>0</v>
          </cell>
        </row>
        <row r="109">
          <cell r="I109">
            <v>0</v>
          </cell>
        </row>
        <row r="113">
          <cell r="I113">
            <v>0</v>
          </cell>
        </row>
        <row r="117">
          <cell r="I117">
            <v>0</v>
          </cell>
        </row>
        <row r="122">
          <cell r="I122">
            <v>0</v>
          </cell>
        </row>
        <row r="126">
          <cell r="I126">
            <v>0</v>
          </cell>
        </row>
        <row r="131">
          <cell r="I131">
            <v>0</v>
          </cell>
        </row>
        <row r="136">
          <cell r="I136">
            <v>0</v>
          </cell>
        </row>
        <row r="140">
          <cell r="I140">
            <v>0</v>
          </cell>
        </row>
        <row r="145">
          <cell r="I145">
            <v>0</v>
          </cell>
        </row>
        <row r="149">
          <cell r="I149">
            <v>0</v>
          </cell>
        </row>
        <row r="154">
          <cell r="I154">
            <v>0</v>
          </cell>
        </row>
        <row r="159">
          <cell r="I159">
            <v>0</v>
          </cell>
        </row>
        <row r="163">
          <cell r="I163">
            <v>34100</v>
          </cell>
        </row>
        <row r="167">
          <cell r="I167">
            <v>0</v>
          </cell>
        </row>
        <row r="171">
          <cell r="I171">
            <v>0</v>
          </cell>
        </row>
        <row r="182">
          <cell r="I182">
            <v>3800</v>
          </cell>
        </row>
        <row r="186">
          <cell r="I186">
            <v>11400</v>
          </cell>
        </row>
        <row r="190">
          <cell r="I190">
            <v>15200</v>
          </cell>
        </row>
        <row r="194">
          <cell r="I194">
            <v>0</v>
          </cell>
        </row>
        <row r="198">
          <cell r="I198">
            <v>0</v>
          </cell>
        </row>
        <row r="202">
          <cell r="I202">
            <v>0</v>
          </cell>
        </row>
      </sheetData>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sheetData sheetId="3">
        <row r="473">
          <cell r="I473">
            <v>100</v>
          </cell>
        </row>
        <row r="477">
          <cell r="I477">
            <v>400000</v>
          </cell>
        </row>
        <row r="481">
          <cell r="I481">
            <v>150</v>
          </cell>
        </row>
        <row r="490">
          <cell r="I490">
            <v>25</v>
          </cell>
        </row>
        <row r="494">
          <cell r="I494">
            <v>20</v>
          </cell>
        </row>
        <row r="507">
          <cell r="I507">
            <v>24</v>
          </cell>
        </row>
        <row r="511">
          <cell r="I511">
            <v>4</v>
          </cell>
        </row>
        <row r="515">
          <cell r="I515">
            <v>20</v>
          </cell>
        </row>
        <row r="519">
          <cell r="I519">
            <v>10</v>
          </cell>
        </row>
        <row r="523">
          <cell r="I523">
            <v>30</v>
          </cell>
        </row>
        <row r="527">
          <cell r="I527">
            <v>15</v>
          </cell>
        </row>
        <row r="531">
          <cell r="I531">
            <v>15</v>
          </cell>
        </row>
        <row r="535">
          <cell r="I535">
            <v>10</v>
          </cell>
        </row>
        <row r="539">
          <cell r="I539">
            <v>20</v>
          </cell>
        </row>
        <row r="543">
          <cell r="I543">
            <v>10</v>
          </cell>
        </row>
        <row r="547">
          <cell r="I547">
            <v>10</v>
          </cell>
        </row>
        <row r="551">
          <cell r="I551">
            <v>15</v>
          </cell>
        </row>
        <row r="555">
          <cell r="I555">
            <v>10</v>
          </cell>
        </row>
        <row r="559">
          <cell r="I559">
            <v>10</v>
          </cell>
        </row>
        <row r="563">
          <cell r="I563">
            <v>100</v>
          </cell>
        </row>
        <row r="567">
          <cell r="I567">
            <v>40</v>
          </cell>
        </row>
        <row r="571">
          <cell r="I571">
            <v>20</v>
          </cell>
        </row>
        <row r="575">
          <cell r="I575">
            <v>10</v>
          </cell>
        </row>
        <row r="579">
          <cell r="I579">
            <v>20</v>
          </cell>
        </row>
        <row r="583">
          <cell r="I583">
            <v>20</v>
          </cell>
        </row>
        <row r="587">
          <cell r="I587">
            <v>20</v>
          </cell>
        </row>
      </sheetData>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roject info"/>
      <sheetName val="Prices List"/>
      <sheetName val="Civil"/>
      <sheetName val="Foundations"/>
      <sheetName val="Civil_Collector"/>
      <sheetName val="Collection system"/>
      <sheetName val="Environmental"/>
      <sheetName val="WTG installation"/>
      <sheetName val="Others"/>
      <sheetName val="Optionals"/>
      <sheetName val="Summary"/>
    </sheetNames>
    <sheetDataSet>
      <sheetData sheetId="0"/>
      <sheetData sheetId="1"/>
      <sheetData sheetId="2"/>
      <sheetData sheetId="3"/>
      <sheetData sheetId="4">
        <row r="31">
          <cell r="I31">
            <v>0</v>
          </cell>
        </row>
        <row r="35">
          <cell r="I35">
            <v>0</v>
          </cell>
        </row>
      </sheetData>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Tosi Giada (EGP&amp;TGX)" id="{D1B25B2B-CA2F-4319-81DE-2783DCC8F122}" userId="giada.tosi@enel.com" providerId="PeoplePicker"/>
  <person displayName="Mirra Flavio (EGP&amp;TGX)" id="{FD5C70FA-EC3C-4112-9809-35200B4E5880}" userId="flavio.mirra@enel.com" providerId="PeoplePicker"/>
  <person displayName="Pavone Luigi (EGP&amp;TGX)" id="{7F622162-8D0C-48E4-BD6A-D59F5B481788}" userId="luigi.pavone@enel.com" providerId="PeoplePicker"/>
  <person displayName="Avanzi Andrea (GPROC)" id="{1E6CEB5A-CA6F-4260-9FAB-40D0F7C5B0A6}" userId="andrea.avanzi@enel.com" providerId="PeoplePicker"/>
  <person displayName="D'Orsi Roberto (EGP&amp;TGX)" id="{DF87A6F2-A7A4-4E4E-A7A3-9A8A04104787}" userId="roberto.dorsi@enel.com" providerId="PeoplePicker"/>
  <person displayName="Melani Walter (EGP&amp;TGX)" id="{5F2F7DFE-07D0-497B-A86F-CF822A51E77E}" userId="walter.melani@enel.com" providerId="PeoplePicker"/>
  <person displayName="Russo Girolamo (EGP&amp;TGX)" id="{E7E19503-D8DB-40AC-9BB3-E234BFE695A8}" userId="girolamo.russo@enel.com" providerId="PeoplePicker"/>
  <person displayName="Tringali Danilo (EGP&amp;TGX)" id="{5BF7922C-E19E-4DC1-8B9F-05BF5CF79F71}" userId="danilo.tringali@enel.com" providerId="PeoplePicker"/>
  <person displayName="Basili Maurizio (EGP&amp;TGX)" id="{F41EBE82-ED34-433D-A524-7E6C15DCA2B9}" userId="maurizio.basili@enel.com" providerId="PeoplePicker"/>
  <person displayName="Morgantini Paolo (EGP&amp;TGX)" id="{DEAA06F7-ED3D-47BB-A280-F4180C80AFE7}" userId="paolo.morgantini@enel.com" providerId="PeoplePicker"/>
  <person displayName="Angeli Duodo Ginevra (EGP&amp;TGX)" id="{362ECD9B-9237-4F29-B845-2C98D1C00B26}" userId="ginevra.angeliduodo@enel.com" providerId="PeoplePicker"/>
  <person displayName="Tosi Giada (EGP&amp;TGX)" id="{D33E7E60-07BF-4CA1-A9E6-28AB9B9FCF03}" userId="S::giada.tosi@enel.com::d948aad8-e40d-40ba-a99a-5234d3aa66d5" providerId="AD"/>
  <person displayName="Mirra Flavio (EGP&amp;TGX)" id="{2D2AFA1D-452B-4096-9AAB-C060ED4CBCE3}" userId="S::flavio.mirra@enel.com::ab7beacc-1ce4-4173-881b-c12a53ca969f" providerId="AD"/>
  <person displayName="Tringali Danilo (EGP&amp;TGX)" id="{339037A0-B6BA-4C36-8D2C-79F6A7D7C2CA}" userId="S::danilo.tringali@enel.com::bb3e7a03-a14e-4ff5-ab48-4f45939c7a35" providerId="AD"/>
  <person displayName="Tamma Francesco (EGP&amp;TGX)" id="{12837F69-AFAA-42B2-BCA6-14C47E6C14F6}" userId="S::francesco.tamma@enel.com::dc4c4b90-118f-42c9-8899-3949f601ef92" providerId="AD"/>
  <person displayName="Russo Gianluca 2 (EGP&amp;TGX)" id="{5B690CAF-B2F4-41E7-872B-2FD900344BF3}" userId="S::gianluca.russo2@enel.com::b68ee069-62db-4c24-b55e-5a5713bd3708" providerId="AD"/>
  <person displayName="Basili Maurizio (EGP&amp;TGX)" id="{7DA65AAA-5BB9-4647-AE82-2E03B9A654A5}" userId="S::maurizio.basili@enel.com::ab5989b5-cbc2-4e27-a7e4-a16d276a5d23" providerId="AD"/>
  <person displayName="Capozzi Vittorio (EGP&amp;TGX)" id="{9E502708-109C-45F8-ACDA-278C658AFA36}" userId="S::Vittorio.Capozzi@enel.com::6d22825f-ce35-4c36-820c-b0bc205bbddd" providerId="AD"/>
  <person displayName="Virgilio Savino 2 (EGP&amp;TGX)" id="{6C088EF9-76A1-4C62-BD88-A6351E8D941E}" userId="S::savino.virgilio2@enel.com::8cdd3634-b3f5-4841-82fb-51b662f0bb4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6F0DE3-64FA-4F04-AAB8-544A30A50CF4}" name="Tabella15" displayName="Tabella15" ref="B4:K18" totalsRowShown="0" headerRowDxfId="30" tableBorderDxfId="29" headerRowCellStyle="Normal 3">
  <autoFilter ref="B4:K18" xr:uid="{A976666B-F958-4FE0-9E64-513524625A09}"/>
  <tableColumns count="10">
    <tableColumn id="1" xr3:uid="{37660B80-0F74-4D40-8279-765049F99BCA}" name="WBS (per Mr Quyd)_x000a_*da ricostruire struttura" dataDxfId="28"/>
    <tableColumn id="2" xr3:uid="{BD95B040-379A-45F9-BAF8-907E3BC368FC}" name="Reference Document" dataDxfId="27"/>
    <tableColumn id="4" xr3:uid="{803763EC-6A4A-4AA2-B7A6-43D17E802B6F}" name="Code" dataDxfId="26"/>
    <tableColumn id="5" xr3:uid="{705A5AA9-8AC3-4ADD-AFF0-A42179768EBD}" name="DESCRIPTION ITEM" dataDxfId="25"/>
    <tableColumn id="7" xr3:uid="{FBF30230-59B8-4ADF-937C-C812BE69260B}" name="SCOPE" dataDxfId="24" dataCellStyle="Normal 3"/>
    <tableColumn id="3" xr3:uid="{9ABE4980-7A12-429A-B9CD-9BCD37613260}" name="Unit of measure" dataDxfId="23" dataCellStyle="Normal 3"/>
    <tableColumn id="6" xr3:uid="{8977F1C3-4BE7-4173-A47F-21F80B7B6BB7}" name="Quantity" dataDxfId="22" dataCellStyle="Normale 2"/>
    <tableColumn id="8" xr3:uid="{E9B1F98D-0E0C-480C-B486-5A7F2AB30634}" name="Unit Price" dataDxfId="21" dataCellStyle="Normale 2"/>
    <tableColumn id="9" xr3:uid="{E43B6267-B794-4E76-88AC-AB763D67D8A3}" name="Total Price" dataDxfId="20" dataCellStyle="Normale 2"/>
    <tableColumn id="10" xr3:uid="{4C30B7CB-67F6-4672-840D-E979CCA6F98B}" name="Notes" dataDxfId="19" dataCellStyle="Normale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EE82A-07AC-4C64-91AF-6443FF5F1208}" name="Tabella16" displayName="Tabella16" ref="D4:G20" totalsRowShown="0" headerRowDxfId="18" tableBorderDxfId="17" headerRowCellStyle="Normal 3">
  <autoFilter ref="D4:G20" xr:uid="{A976666B-F958-4FE0-9E64-513524625A09}"/>
  <sortState xmlns:xlrd2="http://schemas.microsoft.com/office/spreadsheetml/2017/richdata2" ref="D5:I20">
    <sortCondition ref="I4:I20"/>
  </sortState>
  <tableColumns count="4">
    <tableColumn id="4" xr3:uid="{44375F9B-23B4-4DF4-811F-A8949DD6A1C4}" name="Code" dataDxfId="16"/>
    <tableColumn id="5" xr3:uid="{8D75DCD2-529B-4890-98C0-581A63626327}" name="DESCRIPTION ITEM" dataDxfId="15"/>
    <tableColumn id="7" xr3:uid="{BFF3623A-4AD4-4FE4-8816-AADC80106693}" name="SCOPE" dataDxfId="14" dataCellStyle="Normal 3"/>
    <tableColumn id="3" xr3:uid="{3FA1E966-35E1-4C8C-A3EC-060F1DFDE3AF}" name="Unit of measure" dataDxfId="13" dataCellStyle="Normal 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B20863D-8917-41E8-81CA-D066D6BEE1FB}" name="Tabella16678" displayName="Tabella16678" ref="D4:K7" totalsRowShown="0" headerRowDxfId="12" tableBorderDxfId="11" headerRowCellStyle="Normal 3">
  <autoFilter ref="D4:K7" xr:uid="{A976666B-F958-4FE0-9E64-513524625A09}"/>
  <sortState xmlns:xlrd2="http://schemas.microsoft.com/office/spreadsheetml/2017/richdata2" ref="D5:I7">
    <sortCondition ref="I4:I7"/>
  </sortState>
  <tableColumns count="8">
    <tableColumn id="4" xr3:uid="{624DD4DC-F55B-4CDE-B01B-02B80A4BCB58}" name="Code" dataDxfId="10"/>
    <tableColumn id="5" xr3:uid="{28A723AC-E70A-431F-9736-E702459B3439}" name="DESCRIPTION ITEM" dataDxfId="9"/>
    <tableColumn id="7" xr3:uid="{7FD320C2-B637-4020-9A6E-1D90D5F0B922}" name="SCOPE" dataDxfId="8" dataCellStyle="Normal 3"/>
    <tableColumn id="3" xr3:uid="{B269999E-DB3E-4023-96FE-6738A695982C}" name="Unit of measure" dataDxfId="7" dataCellStyle="Normal 3"/>
    <tableColumn id="1" xr3:uid="{85A878CC-56D8-4307-9A70-F6BC2FD450F3}" name="Quantity"/>
    <tableColumn id="2" xr3:uid="{E677EB0A-A37C-467F-A2FC-9FC6D3BDCFE3}" name="Unit Price"/>
    <tableColumn id="6" xr3:uid="{1C10E079-6ED0-4468-A782-42A0CFE37A41}" name="Total Price"/>
    <tableColumn id="8" xr3:uid="{49556B86-F41F-486A-ADC6-41698C5E4C76}" name="Not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D3480BA-ACFE-4BCB-B866-64A32771D4DD}" name="Tabella166" displayName="Tabella166" ref="D4:K24" totalsRowShown="0" headerRowDxfId="6" tableBorderDxfId="5" headerRowCellStyle="Normal 3">
  <autoFilter ref="D4:K24" xr:uid="{A976666B-F958-4FE0-9E64-513524625A09}"/>
  <sortState xmlns:xlrd2="http://schemas.microsoft.com/office/spreadsheetml/2017/richdata2" ref="D5:I10">
    <sortCondition ref="I4:I10"/>
  </sortState>
  <tableColumns count="8">
    <tableColumn id="4" xr3:uid="{F43C4752-E1E8-4CC5-8AB1-1140D494D80A}" name="Code"/>
    <tableColumn id="5" xr3:uid="{B1B98889-4A50-44D3-A21E-CE1F0366F307}" name="DESCRIPTION ITEM" dataDxfId="4"/>
    <tableColumn id="7" xr3:uid="{9330DCA6-CCE0-4465-975B-A09A6CE5FA60}" name="SCOPE"/>
    <tableColumn id="3" xr3:uid="{40B95C2E-0A00-4B1C-B765-BFA4C259ADAC}" name="Unit of measure"/>
    <tableColumn id="1" xr3:uid="{F2F5B310-D20F-4D89-A7B6-636EE7D57F8A}" name="Quantity"/>
    <tableColumn id="2" xr3:uid="{B42FA049-0E93-469A-A18A-D06168C64CB3}" name="Unit Price"/>
    <tableColumn id="6" xr3:uid="{2E6CE667-86B1-482E-B9FF-8544961E65AF}" name="Total Price"/>
    <tableColumn id="8" xr3:uid="{F49D4F3E-CD23-44BC-ABB9-79341755B87C}" name="Not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50" dT="2025-03-12T15:55:37.97" personId="{9E502708-109C-45F8-ACDA-278C658AFA36}" id="{D3DCFFB6-D1D1-4146-AA9D-772C5F10F2CD}">
    <text>@Mirra Flavio (EGP&amp;TGX)  da allineamento con Francesco vanno eliminate queste voci nel BOQ civile</text>
    <mentions>
      <mention mentionpersonId="{FD5C70FA-EC3C-4112-9809-35200B4E5880}" mentionId="{88799BC4-C028-404E-B29F-4B20A3D3F52F}" startIndex="0" length="23"/>
    </mentions>
  </threadedComment>
  <threadedComment ref="D52" dT="2025-03-11T08:59:20.10" personId="{9E502708-109C-45F8-ACDA-278C658AFA36}" id="{C7C40168-07B4-45C1-834C-F8D1BCCC6C12}">
    <text>Ho considerato le fondazioni delle CU. Non è chiara questa voce</text>
  </threadedComment>
  <threadedComment ref="D54" dT="2025-03-11T08:42:58.64" personId="{9E502708-109C-45F8-ACDA-278C658AFA36}" id="{93281175-2F86-433D-ADEA-50E993C0A7B6}">
    <text>Ho messo le azioni che sono nel BOQ civile (topsoil establishment e ri-vegetazione aree degradate). Vanno sommate tutte le compensazioni ambientali che sono probabilmente in altro foglio e che seguono i piani ambientali di paese.</text>
  </threadedComment>
</ThreadedComments>
</file>

<file path=xl/threadedComments/threadedComment10.xml><?xml version="1.0" encoding="utf-8"?>
<ThreadedComments xmlns="http://schemas.microsoft.com/office/spreadsheetml/2018/threadedcomments" xmlns:x="http://schemas.openxmlformats.org/spreadsheetml/2006/main">
  <threadedComment ref="F10" dT="2024-11-13T08:36:03.18" personId="{6C088EF9-76A1-4C62-BD88-A6351E8D941E}" id="{220E84BC-B636-450B-81DB-5EA679C66A53}">
    <text>The final list of HSE Plan depending of site activities and characteristics</text>
  </threadedComment>
  <threadedComment ref="F22" dT="2024-11-13T08:32:37.80" personId="{6C088EF9-76A1-4C62-BD88-A6351E8D941E}" id="{5C070D85-288C-437F-A480-287DCA27F3E7}">
    <text>Depending of the project activities</text>
  </threadedComment>
</ThreadedComments>
</file>

<file path=xl/threadedComments/threadedComment2.xml><?xml version="1.0" encoding="utf-8"?>
<ThreadedComments xmlns="http://schemas.microsoft.com/office/spreadsheetml/2018/threadedcomments" xmlns:x="http://schemas.openxmlformats.org/spreadsheetml/2006/main">
  <threadedComment ref="E7" dT="2024-11-18T17:06:21.37" personId="{5B690CAF-B2F4-41E7-872B-2FD900344BF3}" id="{0919CC70-914C-4FDA-8716-9631E22B151F}">
    <text>@Pavone Luigi (EGP&amp;TGX) inserite voci personale di costruzione. Aggiungere x favore riferimenti specifica tecnica</text>
    <mentions>
      <mention mentionpersonId="{7F622162-8D0C-48E4-BD6A-D59F5B481788}" mentionId="{4B546970-5638-434D-8F6E-B06596662061}" startIndex="0" length="2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F8" dT="2024-11-13T08:36:03.18" personId="{6C088EF9-76A1-4C62-BD88-A6351E8D941E}" id="{A1820F9A-3709-4956-88F4-AEB198C93104}">
    <text>The final list of HSE Plan depending of site activities and characteristics</text>
  </threadedComment>
  <threadedComment ref="F17" dT="2024-11-13T08:33:04.92" personId="{6C088EF9-76A1-4C62-BD88-A6351E8D941E}" id="{76B5948E-09DF-4698-B7E3-2F33C3061494}">
    <text>Depending on the project activities</text>
  </threadedComment>
  <threadedComment ref="F28" dT="2024-11-13T08:32:30.07" personId="{6C088EF9-76A1-4C62-BD88-A6351E8D941E}" id="{5804B65F-C15E-4E85-992E-A92E5111E037}">
    <text>Depending of the project activities</text>
  </threadedComment>
  <threadedComment ref="F29" dT="2024-11-13T08:32:37.80" personId="{6C088EF9-76A1-4C62-BD88-A6351E8D941E}" id="{8722F4E9-0AF1-4D1C-A36A-86DAA19ACEC4}">
    <text>Depending of the project activities</text>
  </threadedComment>
  <threadedComment ref="F30" dT="2024-11-13T08:32:41.60" personId="{6C088EF9-76A1-4C62-BD88-A6351E8D941E}" id="{4C4E353B-19A4-43D1-89FB-0D62F7F39044}">
    <text>Depending of the project activities</text>
  </threadedComment>
</ThreadedComments>
</file>

<file path=xl/threadedComments/threadedComment4.xml><?xml version="1.0" encoding="utf-8"?>
<ThreadedComments xmlns="http://schemas.microsoft.com/office/spreadsheetml/2018/threadedcomments" xmlns:x="http://schemas.openxmlformats.org/spreadsheetml/2006/main">
  <threadedComment ref="D198" dT="2025-02-20T09:54:20.33" personId="{12837F69-AFAA-42B2-BCA6-14C47E6C14F6}" id="{A03727F9-09BB-4736-A480-50AF583888BD}">
    <text xml:space="preserve">@D'Orsi Roberto (EGP&amp;TGX) la linea MT fuori dal parco dove viene considerata? Linea MT fuori dal parco FV (dalla cabina di consegna fino alla sottostazione o altro punto indicato da Edistribuzione). I lavori per la linea MT esterna al parco devono essere necessariamente quotati separatamente dalle linee MT interne per valutare se conveniene farla fare al BOPista o ad Edistribuzione. Per la linea MT occorre avere le seguenti righe: 1) fornitura cavo MT ad elica visibile (e corrugato, se applica) 2)posa del cavo 3) scavo e richiusura dello scavo con letto di sabbia e descrizione della protezione (es. calcestruzzo, gettato o in lastre, ecc.) 4) asfaltatura 5) Trivellazione Orizzontale Controllata 6) fornitura e posa fibra ottica, incluso corrugato e tutto quanto necessario </text>
    <mentions>
      <mention mentionpersonId="{DF87A6F2-A7A4-4E4E-A7A3-9A8A04104787}" mentionId="{C7C8F492-F8D3-4F20-9CDB-34CF7687471D}" startIndex="0" length="25"/>
    </mentions>
  </threadedComment>
  <threadedComment ref="D199" dT="2025-02-20T09:50:13.68" personId="{12837F69-AFAA-42B2-BCA6-14C47E6C14F6}" id="{82DEBC0E-174F-403C-84A9-2904FF1FAC86}">
    <text>@D'Orsi Roberto (EGP&amp;TGX) Esplodere la voce di costo attuale nelle seguenti: 1) Fornitura e posa del cabinato (box) per le cabine MT utente, delivery, sezionamento, scada etc 2)Fornitura e montaggio delle apparecchiature elettromeccaniche della cabina utente, inclusi collegamento dei cavi 3) Fornitura e montaggio delle apparecchiature elettromeccaniche della cabina di consegna, inclusi collegamento dei cavi 4)Fornitura e montaggio delle apparecchiature elettromeccaniche della cabina sezionamento, inclusi collegamento dei cavi.Qualora nella nuova versione che vi accingete a condividere fossero già presenti, non considerare il commento</text>
    <mentions>
      <mention mentionpersonId="{DF87A6F2-A7A4-4E4E-A7A3-9A8A04104787}" mentionId="{1CD15840-9D72-4427-ABE7-1456D078BE00}" startIndex="0" length="25"/>
    </mentions>
  </threadedComment>
</ThreadedComments>
</file>

<file path=xl/threadedComments/threadedComment5.xml><?xml version="1.0" encoding="utf-8"?>
<ThreadedComments xmlns="http://schemas.microsoft.com/office/spreadsheetml/2018/threadedcomments" xmlns:x="http://schemas.openxmlformats.org/spreadsheetml/2006/main">
  <threadedComment ref="D193" dT="2025-03-05T22:28:34.95" personId="{2D2AFA1D-452B-4096-9AAB-C060ED4CBCE3}" id="{C41043D3-95F6-4D6E-93E0-4E6B8FF5DAC6}">
    <text>@Tosi Giada (EGP&amp;TGX) inseriamo qui HDD?</text>
    <mentions>
      <mention mentionpersonId="{D1B25B2B-CA2F-4319-81DE-2783DCC8F122}" mentionId="{B4EEF99A-B662-4494-87C9-CCA673F96354}" startIndex="0" length="21"/>
    </mentions>
  </threadedComment>
</ThreadedComments>
</file>

<file path=xl/threadedComments/threadedComment6.xml><?xml version="1.0" encoding="utf-8"?>
<ThreadedComments xmlns="http://schemas.microsoft.com/office/spreadsheetml/2018/threadedcomments" xmlns:x="http://schemas.openxmlformats.org/spreadsheetml/2006/main">
  <threadedComment ref="C15" dT="2025-02-24T12:11:44.91" personId="{339037A0-B6BA-4C36-8D2C-79F6A7D7C2CA}" id="{AC8B2D18-B50E-4FA3-A4AA-D1A7E7FA2624}">
    <text xml:space="preserve">Da far confermare a @Basili Maurizio (EGP&amp;TGX) </text>
    <mentions>
      <mention mentionpersonId="{F41EBE82-ED34-433D-A524-7E6C15DCA2B9}" mentionId="{6DCF674C-3080-47E9-83F0-AAA2DB1CF2F2}" startIndex="20" length="26"/>
    </mentions>
  </threadedComment>
  <threadedComment ref="C15" dT="2025-03-19T16:47:32.02" personId="{7DA65AAA-5BB9-4647-AE82-2E03B9A654A5}" id="{B27F1351-1241-4937-849E-314156059E68}" parentId="{AC8B2D18-B50E-4FA3-A4AA-D1A7E7FA2624}">
    <text>OK, confermo</text>
  </threadedComment>
</ThreadedComments>
</file>

<file path=xl/threadedComments/threadedComment7.xml><?xml version="1.0" encoding="utf-8"?>
<ThreadedComments xmlns="http://schemas.microsoft.com/office/spreadsheetml/2018/threadedcomments" xmlns:x="http://schemas.openxmlformats.org/spreadsheetml/2006/main">
  <threadedComment ref="E42" dT="2025-03-17T10:07:05.14" personId="{D33E7E60-07BF-4CA1-A9E6-28AB9B9FCF03}" id="{598AEB7E-48D6-4722-8F94-94EF4B8908D7}">
    <text>@Angeli Duodo Ginevra (EGP&amp;TGX) controllare se serve ancora</text>
    <mentions>
      <mention mentionpersonId="{362ECD9B-9237-4F29-B845-2C98D1C00B26}" mentionId="{649A2F38-F5AA-4B18-B251-9E8D4FD32F89}" startIndex="0" length="31"/>
    </mentions>
  </threadedComment>
  <threadedComment ref="E56" dT="2025-02-20T07:50:16.75" personId="{12837F69-AFAA-42B2-BCA6-14C47E6C14F6}" id="{B8ABF888-64E9-45DB-860B-13379CC0D88A}" done="1">
    <text>@Avanzi Andrea (GPROC) chiarire perché si accorpano voci di safety con quelle commussioning (approccio credo non confermato per il commissionind delle voci in opzione). Chiedo a @Morgantini Paolo (EGP&amp;TGX) e @Melani Walter (EGP&amp;TGX) se l’approccio proposto da PROC possa esser accettato</text>
    <mentions>
      <mention mentionpersonId="{1E6CEB5A-CA6F-4260-9FAB-40D0F7C5B0A6}" mentionId="{0A5EF9DB-14CF-4D1A-9E12-8E886B8A46B0}" startIndex="0" length="22"/>
      <mention mentionpersonId="{DEAA06F7-ED3D-47BB-A280-F4180C80AFE7}" mentionId="{0E6FE5F0-0ABD-491F-BBF1-FC8401F6F928}" startIndex="178" length="27"/>
      <mention mentionpersonId="{5F2F7DFE-07D0-497B-A86F-CF822A51E77E}" mentionId="{FC62BC95-DBAA-44D9-95D7-5F5533127511}" startIndex="208" length="24"/>
    </mentions>
  </threadedComment>
  <threadedComment ref="E56" dT="2025-02-20T07:50:37.98" personId="{12837F69-AFAA-42B2-BCA6-14C47E6C14F6}" id="{FB438A8F-5105-46E1-8109-AD413C43B590}" parentId="{B8ABF888-64E9-45DB-860B-13379CC0D88A}">
    <text xml:space="preserve">@Morgantini Paolo (EGP&amp;TGX) </text>
    <mentions>
      <mention mentionpersonId="{DEAA06F7-ED3D-47BB-A280-F4180C80AFE7}" mentionId="{73DC013D-69EF-4743-9256-0B44160BE82A}" startIndex="0" length="27"/>
    </mentions>
  </threadedComment>
  <threadedComment ref="E56" dT="2025-02-20T07:50:47.43" personId="{12837F69-AFAA-42B2-BCA6-14C47E6C14F6}" id="{3D4B88C0-0C42-493C-9FB1-D6ECA7F024E8}" parentId="{B8ABF888-64E9-45DB-860B-13379CC0D88A}">
    <text xml:space="preserve">@Melani Walter (EGP&amp;TGX) </text>
    <mentions>
      <mention mentionpersonId="{5F2F7DFE-07D0-497B-A86F-CF822A51E77E}" mentionId="{C073C606-795F-49DA-9BD5-B9FBD0EC3AD3}" startIndex="0" length="24"/>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C10" dT="2025-02-20T09:26:47.46" personId="{12837F69-AFAA-42B2-BCA6-14C47E6C14F6}" id="{D767E4E1-ECC5-4D4A-ABA1-B79BB67CB406}" done="1">
    <text>@Russo Girolamo (EGP&amp;TGX) cortesemente ti chiedo di indicare i codici TS riferite a questa voce e alle successive due. In caso di dubbi contattami. grazie</text>
    <mentions>
      <mention mentionpersonId="{E7E19503-D8DB-40AC-9BB3-E234BFE695A8}" mentionId="{528DA79F-9B74-413B-B905-7102088FF01D}" startIndex="0" length="25"/>
    </mentions>
  </threadedComment>
  <threadedComment ref="E10" dT="2025-02-20T07:47:52.07" personId="{12837F69-AFAA-42B2-BCA6-14C47E6C14F6}" id="{36592370-D4DD-43BA-9798-5815AFC73682}">
    <text>@Avanzi Andrea (GPROC) dettaglio non esplicitato per altre tecnologie (WTG)</text>
    <mentions>
      <mention mentionpersonId="{1E6CEB5A-CA6F-4260-9FAB-40D0F7C5B0A6}" mentionId="{059299C2-4052-4F76-BE94-917CBE47CDE8}" startIndex="0" length="22"/>
    </mentions>
  </threadedComment>
  <threadedComment ref="C11" dT="2025-02-20T09:26:47.46" personId="{12837F69-AFAA-42B2-BCA6-14C47E6C14F6}" id="{B4976549-4751-4AC2-90C9-EF7A0FFFBFB1}" done="1">
    <text>@Russo Girolamo (EGP&amp;TGX) cortesemente ti chiedo di indicare i codici TS riferite a questa voce e alle successive due. In caso di dubbi contattami. grazie</text>
    <mentions>
      <mention mentionpersonId="{E7E19503-D8DB-40AC-9BB3-E234BFE695A8}" mentionId="{AB4109CA-FA32-4B51-9B97-BF477582CEAE}" startIndex="0" length="25"/>
    </mentions>
  </threadedComment>
  <threadedComment ref="C12" dT="2025-02-20T09:26:47.46" personId="{12837F69-AFAA-42B2-BCA6-14C47E6C14F6}" id="{C9B2CFF2-F78B-40A1-8D9E-8B8533FA2EA4}" done="1">
    <text>@Russo Girolamo (EGP&amp;TGX) cortesemente ti chiedo di indicare i codici TS riferite a questa voce e alle successive due. In caso di dubbi contattami. grazie</text>
    <mentions>
      <mention mentionpersonId="{E7E19503-D8DB-40AC-9BB3-E234BFE695A8}" mentionId="{209B5B87-A489-4188-98F7-132FB597AAEF}" startIndex="0" length="25"/>
    </mentions>
  </threadedComment>
</ThreadedComments>
</file>

<file path=xl/threadedComments/threadedComment9.xml><?xml version="1.0" encoding="utf-8"?>
<ThreadedComments xmlns="http://schemas.microsoft.com/office/spreadsheetml/2018/threadedcomments" xmlns:x="http://schemas.openxmlformats.org/spreadsheetml/2006/main">
  <threadedComment ref="E19" dT="2025-01-09T09:05:45.83" personId="{12837F69-AFAA-42B2-BCA6-14C47E6C14F6}" id="{41572B8A-44D4-45D0-8ED0-5BCFA05C05F9}">
    <text>@Tringali Danilo (EGP&amp;TGX) verificare con foglio HSE</text>
    <mentions>
      <mention mentionpersonId="{5BF7922C-E19E-4DC1-8B9F-05BF5CF79F71}" mentionId="{C0E95021-FB7E-41DA-AAC9-7183BCFF3435}" startIndex="0" length="26"/>
    </mentions>
  </threadedComment>
  <threadedComment ref="E20" dT="2025-01-09T09:06:19.11" personId="{12837F69-AFAA-42B2-BCA6-14C47E6C14F6}" id="{651FB5BD-1856-4451-A834-0608FB750217}">
    <text>@Tringali Danilo (EGP&amp;TGX) temi comm nel foglio comm… ad oggi no news about this by comm</text>
    <mentions>
      <mention mentionpersonId="{5BF7922C-E19E-4DC1-8B9F-05BF5CF79F71}" mentionId="{AF84B8B7-6979-4C11-9EA7-198EF9FEDF1E}" startIndex="0" length="26"/>
    </mentions>
  </threadedComment>
  <threadedComment ref="E21" dT="2025-01-09T09:06:37.56" personId="{12837F69-AFAA-42B2-BCA6-14C47E6C14F6}" id="{EA2C5F05-7B20-4AC1-B88E-2A4376FCAB16}">
    <text xml:space="preserve">@Tringali Danilo (EGP&amp;TGX)  idem sopra
</text>
    <mentions>
      <mention mentionpersonId="{5BF7922C-E19E-4DC1-8B9F-05BF5CF79F71}" mentionId="{5CA50D88-C063-427C-A499-71AED41B8FC4}" startIndex="0" length="26"/>
    </mentions>
  </threadedComment>
  <threadedComment ref="E24" dT="2025-01-09T09:07:11.72" personId="{12837F69-AFAA-42B2-BCA6-14C47E6C14F6}" id="{413FB4A3-4CA5-42F8-9BAC-6BE7522F11DC}">
    <text>@Tringali Danilo (EGP&amp;TGX) Vedere foglio design ed eventualmente ne parliamo per aggiornamento</text>
    <mentions>
      <mention mentionpersonId="{5BF7922C-E19E-4DC1-8B9F-05BF5CF79F71}" mentionId="{3F83F54B-C2B7-4647-A798-7CC0C3809E5D}" startIndex="0" length="26"/>
    </mentions>
  </threadedComment>
  <threadedComment ref="E25" dT="2025-01-09T09:07:59.56" personId="{12837F69-AFAA-42B2-BCA6-14C47E6C14F6}" id="{6F7B1C0B-0151-4860-B099-2E8B09AB3C76}">
    <text>@Mirra Flavio (EGP&amp;TGX) lo lasciamo qui?</text>
    <mentions>
      <mention mentionpersonId="{FD5C70FA-EC3C-4112-9809-35200B4E5880}" mentionId="{D5916BBE-0929-4534-B658-CC952BD9A816}" startIndex="0" length="23"/>
    </mentions>
  </threadedComment>
  <threadedComment ref="E27" dT="2025-01-09T09:10:09.95" personId="{12837F69-AFAA-42B2-BCA6-14C47E6C14F6}" id="{37391BAB-614D-49D5-9565-A3AE57FD975D}">
    <text>@Mirra Flavio (EGP&amp;TGX) / @Tringali Danilo (EGP&amp;TGX)  come richiesto da Proc ogni foglio dovrebbe contenuere se possibile tutte le voci riguardanti le aree di impianto. Questo è un esempio in cui opere civili dovrebbero star qui e non nel foglio civile… parliamone. Se le mettiamo qui credo vada dato il dettaglio solito civile</text>
    <mentions>
      <mention mentionpersonId="{FD5C70FA-EC3C-4112-9809-35200B4E5880}" mentionId="{7C40476C-8D34-45CC-BE5A-8FE91CF2F0C8}" startIndex="0" length="23"/>
      <mention mentionpersonId="{5BF7922C-E19E-4DC1-8B9F-05BF5CF79F71}" mentionId="{EE2C835A-B3B1-4274-A5CE-759AAC869E16}" startIndex="26" length="26"/>
    </mentions>
  </threadedComment>
  <threadedComment ref="E27" dT="2025-01-30T09:22:06.17" personId="{D33E7E60-07BF-4CA1-A9E6-28AB9B9FCF03}" id="{55A15BA1-C44C-4BBE-82BF-F79B6F9530A0}" parentId="{37391BAB-614D-49D5-9565-A3AE57FD975D}">
    <text>Cambiare descrizione voce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6" Type="http://schemas.microsoft.com/office/2019/04/relationships/documenttask" Target="../documenttasks/documenttask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 Id="rId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5" Type="http://schemas.microsoft.com/office/2019/04/relationships/documenttask" Target="../documenttasks/documenttask2.xml"/><Relationship Id="rId4" Type="http://schemas.microsoft.com/office/2017/10/relationships/threadedComment" Target="../threadedComments/threadedComment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6.xml.rels><?xml version="1.0" encoding="UTF-8" standalone="yes"?>
<Relationships xmlns="http://schemas.openxmlformats.org/package/2006/relationships"><Relationship Id="rId26" Type="http://schemas.openxmlformats.org/officeDocument/2006/relationships/ctrlProp" Target="../ctrlProps/ctrlProp23.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2" Type="http://schemas.openxmlformats.org/officeDocument/2006/relationships/drawing" Target="../drawings/drawing2.xml"/><Relationship Id="rId16" Type="http://schemas.openxmlformats.org/officeDocument/2006/relationships/ctrlProp" Target="../ctrlProps/ctrlProp13.xml"/><Relationship Id="rId29" Type="http://schemas.openxmlformats.org/officeDocument/2006/relationships/ctrlProp" Target="../ctrlProps/ctrlProp26.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trlProp" Target="../ctrlProps/ctrlProp55.xml"/><Relationship Id="rId66" Type="http://schemas.openxmlformats.org/officeDocument/2006/relationships/ctrlProp" Target="../ctrlProps/ctrlProp63.xml"/><Relationship Id="rId74" Type="http://schemas.openxmlformats.org/officeDocument/2006/relationships/ctrlProp" Target="../ctrlProps/ctrlProp71.xml"/><Relationship Id="rId5" Type="http://schemas.openxmlformats.org/officeDocument/2006/relationships/ctrlProp" Target="../ctrlProps/ctrlProp2.xml"/><Relationship Id="rId61" Type="http://schemas.openxmlformats.org/officeDocument/2006/relationships/ctrlProp" Target="../ctrlProps/ctrlProp58.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3" Type="http://schemas.openxmlformats.org/officeDocument/2006/relationships/vmlDrawing" Target="../drawings/vmlDrawing6.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1" Type="http://schemas.openxmlformats.org/officeDocument/2006/relationships/printerSettings" Target="../printerSettings/printerSettings14.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71" Type="http://schemas.openxmlformats.org/officeDocument/2006/relationships/ctrlProp" Target="../ctrlProps/ctrlProp68.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5" Type="http://schemas.microsoft.com/office/2019/04/relationships/documenttask" Target="../documenttasks/documenttask3.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5" Type="http://schemas.microsoft.com/office/2019/04/relationships/documenttask" Target="../documenttasks/documenttask4.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10.vml"/><Relationship Id="rId4" Type="http://schemas.microsoft.com/office/2019/04/relationships/documenttask" Target="../documenttasks/documenttask5.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printerSettings" Target="../printerSettings/printerSettings26.bin"/><Relationship Id="rId4" Type="http://schemas.microsoft.com/office/2017/10/relationships/threadedComment" Target="../threadedComments/threadedComment10.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4A4AF-65AB-405B-B23A-140A5AEACD7A}">
  <sheetPr>
    <tabColor theme="8" tint="0.39997558519241921"/>
    <pageSetUpPr fitToPage="1"/>
  </sheetPr>
  <dimension ref="A2:K26"/>
  <sheetViews>
    <sheetView zoomScale="130" zoomScaleNormal="130" workbookViewId="0">
      <selection activeCell="H20" sqref="H20"/>
    </sheetView>
  </sheetViews>
  <sheetFormatPr defaultColWidth="9.26953125" defaultRowHeight="14.5" x14ac:dyDescent="0.35"/>
  <cols>
    <col min="1" max="1" width="3.7265625" style="445" customWidth="1"/>
    <col min="2" max="2" width="25.54296875" style="445" customWidth="1"/>
    <col min="3" max="3" width="22.26953125" style="445" customWidth="1"/>
    <col min="4" max="4" width="25.54296875" style="445" customWidth="1"/>
    <col min="5" max="5" width="2.7265625" style="445" customWidth="1"/>
    <col min="6" max="6" width="11.26953125" style="450" customWidth="1"/>
    <col min="7" max="8" width="12.26953125" style="450" customWidth="1"/>
    <col min="9" max="9" width="3.7265625" style="445" customWidth="1"/>
    <col min="10" max="10" width="2.453125" style="445" customWidth="1"/>
    <col min="11" max="11" width="0.7265625" style="444" customWidth="1"/>
    <col min="12" max="16384" width="9.26953125" style="445"/>
  </cols>
  <sheetData>
    <row r="2" spans="1:10" x14ac:dyDescent="0.35">
      <c r="A2" s="439"/>
      <c r="B2" s="440"/>
      <c r="C2" s="440"/>
      <c r="D2" s="440"/>
      <c r="E2" s="440"/>
      <c r="F2" s="441"/>
      <c r="G2" s="441"/>
      <c r="H2" s="441"/>
      <c r="I2" s="442"/>
      <c r="J2" s="443"/>
    </row>
    <row r="3" spans="1:10" x14ac:dyDescent="0.35">
      <c r="A3" s="446"/>
      <c r="B3" s="1454" t="s">
        <v>0</v>
      </c>
      <c r="C3" s="1455"/>
      <c r="D3" s="1455"/>
      <c r="E3" s="1455"/>
      <c r="F3" s="1456"/>
      <c r="G3" s="447"/>
      <c r="H3" s="447"/>
      <c r="I3" s="448"/>
      <c r="J3" s="443"/>
    </row>
    <row r="4" spans="1:10" x14ac:dyDescent="0.35">
      <c r="A4" s="446"/>
      <c r="B4" s="1457"/>
      <c r="C4" s="1458"/>
      <c r="D4" s="1458"/>
      <c r="E4" s="1458"/>
      <c r="F4" s="1459"/>
      <c r="G4" s="447"/>
      <c r="H4" s="447"/>
      <c r="I4" s="448"/>
      <c r="J4" s="449">
        <v>43191</v>
      </c>
    </row>
    <row r="5" spans="1:10" x14ac:dyDescent="0.35">
      <c r="A5" s="446"/>
      <c r="B5" s="1460" t="s">
        <v>1</v>
      </c>
      <c r="C5" s="1461"/>
      <c r="D5" s="1461"/>
      <c r="E5" s="1461"/>
      <c r="F5" s="1462"/>
      <c r="G5" s="447"/>
      <c r="H5" s="447"/>
      <c r="I5" s="448"/>
      <c r="J5" s="449">
        <v>43434</v>
      </c>
    </row>
    <row r="6" spans="1:10" x14ac:dyDescent="0.35">
      <c r="A6" s="446"/>
      <c r="B6" s="1463"/>
      <c r="C6" s="1464"/>
      <c r="D6" s="1464"/>
      <c r="E6" s="1464"/>
      <c r="F6" s="1465"/>
      <c r="I6" s="448"/>
      <c r="J6" s="443"/>
    </row>
    <row r="7" spans="1:10" x14ac:dyDescent="0.35">
      <c r="A7" s="446"/>
      <c r="B7" s="1466"/>
      <c r="C7" s="1467"/>
      <c r="D7" s="1467"/>
      <c r="E7" s="1467"/>
      <c r="F7" s="1468"/>
      <c r="I7" s="448"/>
      <c r="J7" s="443"/>
    </row>
    <row r="8" spans="1:10" x14ac:dyDescent="0.35">
      <c r="A8" s="446"/>
      <c r="I8" s="448"/>
      <c r="J8" s="443"/>
    </row>
    <row r="9" spans="1:10" s="457" customFormat="1" x14ac:dyDescent="0.35">
      <c r="A9" s="451"/>
      <c r="B9" s="452" t="s">
        <v>2</v>
      </c>
      <c r="C9" s="1469" t="s">
        <v>3</v>
      </c>
      <c r="D9" s="1470"/>
      <c r="E9" s="1471" t="s">
        <v>4</v>
      </c>
      <c r="F9" s="1472"/>
      <c r="G9" s="450"/>
      <c r="H9" s="453" t="s">
        <v>5</v>
      </c>
      <c r="I9" s="454"/>
      <c r="J9" s="455"/>
    </row>
    <row r="10" spans="1:10" s="457" customFormat="1" x14ac:dyDescent="0.35">
      <c r="A10" s="451"/>
      <c r="B10" s="452" t="s">
        <v>6</v>
      </c>
      <c r="C10" s="1473"/>
      <c r="D10" s="1474"/>
      <c r="E10" s="1475" t="s">
        <v>7</v>
      </c>
      <c r="F10" s="1476"/>
      <c r="G10" s="450"/>
      <c r="H10" s="458"/>
      <c r="I10" s="454"/>
      <c r="J10" s="455"/>
    </row>
    <row r="11" spans="1:10" s="457" customFormat="1" x14ac:dyDescent="0.35">
      <c r="A11" s="451"/>
      <c r="B11" s="452" t="s">
        <v>8</v>
      </c>
      <c r="C11" s="1479"/>
      <c r="D11" s="1480"/>
      <c r="E11" s="1477"/>
      <c r="F11" s="1478"/>
      <c r="G11" s="450"/>
      <c r="H11" s="447"/>
      <c r="I11" s="454"/>
      <c r="J11" s="459"/>
    </row>
    <row r="12" spans="1:10" s="457" customFormat="1" x14ac:dyDescent="0.35">
      <c r="A12" s="451"/>
      <c r="B12" s="452" t="s">
        <v>9</v>
      </c>
      <c r="C12" s="1481" t="s">
        <v>10</v>
      </c>
      <c r="D12" s="1482"/>
      <c r="E12" s="1471" t="s">
        <v>11</v>
      </c>
      <c r="F12" s="1472"/>
      <c r="G12" s="450"/>
      <c r="H12" s="453" t="s">
        <v>12</v>
      </c>
      <c r="I12" s="454"/>
      <c r="J12" s="456"/>
    </row>
    <row r="13" spans="1:10" s="457" customFormat="1" x14ac:dyDescent="0.35">
      <c r="A13" s="451"/>
      <c r="B13" s="452" t="s">
        <v>13</v>
      </c>
      <c r="C13" s="1469" t="s">
        <v>14</v>
      </c>
      <c r="D13" s="1470"/>
      <c r="E13" s="1475" t="s">
        <v>15</v>
      </c>
      <c r="F13" s="1476"/>
      <c r="G13" s="450"/>
      <c r="H13" s="460" t="s">
        <v>16</v>
      </c>
      <c r="I13" s="454"/>
      <c r="J13" s="459"/>
    </row>
    <row r="14" spans="1:10" s="457" customFormat="1" x14ac:dyDescent="0.35">
      <c r="A14" s="451"/>
      <c r="B14" s="452" t="s">
        <v>17</v>
      </c>
      <c r="C14" s="1469" t="s">
        <v>18</v>
      </c>
      <c r="D14" s="1470"/>
      <c r="E14" s="1483"/>
      <c r="F14" s="1484"/>
      <c r="G14" s="450"/>
      <c r="H14" s="450"/>
      <c r="I14" s="454"/>
      <c r="J14" s="459"/>
    </row>
    <row r="15" spans="1:10" s="457" customFormat="1" x14ac:dyDescent="0.35">
      <c r="A15" s="451"/>
      <c r="B15" s="452" t="s">
        <v>19</v>
      </c>
      <c r="C15" s="1469" t="s">
        <v>20</v>
      </c>
      <c r="D15" s="1470"/>
      <c r="E15" s="1483"/>
      <c r="F15" s="1484"/>
      <c r="G15" s="450"/>
      <c r="H15" s="453" t="s">
        <v>21</v>
      </c>
      <c r="I15" s="454"/>
      <c r="J15" s="459"/>
    </row>
    <row r="16" spans="1:10" s="457" customFormat="1" x14ac:dyDescent="0.35">
      <c r="A16" s="451"/>
      <c r="B16" s="452" t="s">
        <v>22</v>
      </c>
      <c r="C16" s="1469" t="s">
        <v>23</v>
      </c>
      <c r="D16" s="1470"/>
      <c r="E16" s="1477"/>
      <c r="F16" s="1478"/>
      <c r="G16" s="450"/>
      <c r="H16" s="460" t="s">
        <v>24</v>
      </c>
      <c r="I16" s="454"/>
      <c r="J16" s="459"/>
    </row>
    <row r="17" spans="1:9" s="457" customFormat="1" x14ac:dyDescent="0.35">
      <c r="A17" s="451"/>
      <c r="B17" s="452" t="s">
        <v>25</v>
      </c>
      <c r="C17" s="1469" t="s">
        <v>26</v>
      </c>
      <c r="D17" s="1470"/>
      <c r="E17" s="1475" t="s">
        <v>27</v>
      </c>
      <c r="F17" s="1476"/>
      <c r="G17" s="450"/>
      <c r="H17" s="453" t="s">
        <v>28</v>
      </c>
      <c r="I17" s="454"/>
    </row>
    <row r="18" spans="1:9" s="457" customFormat="1" x14ac:dyDescent="0.35">
      <c r="A18" s="451"/>
      <c r="B18" s="452" t="s">
        <v>29</v>
      </c>
      <c r="C18" s="1469">
        <v>150</v>
      </c>
      <c r="D18" s="1470"/>
      <c r="E18" s="1483"/>
      <c r="F18" s="1484"/>
      <c r="G18" s="450"/>
      <c r="H18" s="460">
        <v>1</v>
      </c>
      <c r="I18" s="454"/>
    </row>
    <row r="19" spans="1:9" s="457" customFormat="1" x14ac:dyDescent="0.35">
      <c r="A19" s="451"/>
      <c r="B19" s="452" t="s">
        <v>30</v>
      </c>
      <c r="C19" s="1485">
        <v>0</v>
      </c>
      <c r="D19" s="1486"/>
      <c r="E19" s="1483"/>
      <c r="F19" s="1484"/>
      <c r="G19" s="450"/>
      <c r="H19" s="450"/>
      <c r="I19" s="454"/>
    </row>
    <row r="20" spans="1:9" s="457" customFormat="1" x14ac:dyDescent="0.35">
      <c r="A20" s="451"/>
      <c r="B20" s="452" t="s">
        <v>31</v>
      </c>
      <c r="C20" s="1485">
        <v>0</v>
      </c>
      <c r="D20" s="1486"/>
      <c r="E20" s="1483"/>
      <c r="F20" s="1484"/>
      <c r="G20" s="450"/>
      <c r="H20" s="450"/>
      <c r="I20" s="454"/>
    </row>
    <row r="21" spans="1:9" s="457" customFormat="1" x14ac:dyDescent="0.35">
      <c r="A21" s="451"/>
      <c r="B21" s="452" t="s">
        <v>32</v>
      </c>
      <c r="C21" s="1485" t="s">
        <v>33</v>
      </c>
      <c r="D21" s="1486"/>
      <c r="E21" s="1477"/>
      <c r="F21" s="1478"/>
      <c r="G21" s="450"/>
      <c r="H21" s="450"/>
      <c r="I21" s="454"/>
    </row>
    <row r="22" spans="1:9" s="457" customFormat="1" x14ac:dyDescent="0.35">
      <c r="A22" s="451"/>
      <c r="B22" s="452" t="s">
        <v>34</v>
      </c>
      <c r="C22" s="1485">
        <v>0</v>
      </c>
      <c r="D22" s="1486"/>
      <c r="E22" s="1475" t="s">
        <v>35</v>
      </c>
      <c r="F22" s="1476"/>
      <c r="G22" s="450"/>
      <c r="H22" s="450"/>
      <c r="I22" s="461"/>
    </row>
    <row r="23" spans="1:9" x14ac:dyDescent="0.35">
      <c r="A23" s="462"/>
      <c r="B23" s="452" t="s">
        <v>36</v>
      </c>
      <c r="C23" s="1485">
        <v>0</v>
      </c>
      <c r="D23" s="1486"/>
      <c r="E23" s="1483"/>
      <c r="F23" s="1484"/>
      <c r="I23" s="463"/>
    </row>
    <row r="24" spans="1:9" ht="30.75" customHeight="1" x14ac:dyDescent="0.35">
      <c r="A24" s="462"/>
      <c r="B24" s="464" t="s">
        <v>37</v>
      </c>
      <c r="C24" s="1485"/>
      <c r="D24" s="1486"/>
      <c r="E24" s="1477"/>
      <c r="F24" s="1478"/>
      <c r="I24" s="463"/>
    </row>
    <row r="25" spans="1:9" x14ac:dyDescent="0.35">
      <c r="A25" s="462"/>
      <c r="B25" s="452" t="s">
        <v>38</v>
      </c>
      <c r="C25" s="1485" t="s">
        <v>39</v>
      </c>
      <c r="D25" s="1486"/>
      <c r="E25" s="1471" t="s">
        <v>40</v>
      </c>
      <c r="F25" s="1472"/>
      <c r="I25" s="463"/>
    </row>
    <row r="26" spans="1:9" x14ac:dyDescent="0.35">
      <c r="A26" s="446"/>
      <c r="I26" s="463"/>
    </row>
  </sheetData>
  <mergeCells count="26">
    <mergeCell ref="C22:D22"/>
    <mergeCell ref="E22:F24"/>
    <mergeCell ref="C23:D23"/>
    <mergeCell ref="C24:D24"/>
    <mergeCell ref="C25:D25"/>
    <mergeCell ref="E25:F25"/>
    <mergeCell ref="C17:D17"/>
    <mergeCell ref="E17:F21"/>
    <mergeCell ref="C18:D18"/>
    <mergeCell ref="C19:D19"/>
    <mergeCell ref="C20:D20"/>
    <mergeCell ref="C21:D21"/>
    <mergeCell ref="C12:D12"/>
    <mergeCell ref="E12:F12"/>
    <mergeCell ref="C13:D13"/>
    <mergeCell ref="E13:F16"/>
    <mergeCell ref="C14:D14"/>
    <mergeCell ref="C15:D15"/>
    <mergeCell ref="C16:D16"/>
    <mergeCell ref="B3:F4"/>
    <mergeCell ref="B5:F7"/>
    <mergeCell ref="C9:D9"/>
    <mergeCell ref="E9:F9"/>
    <mergeCell ref="C10:D10"/>
    <mergeCell ref="E10:F11"/>
    <mergeCell ref="C11:D11"/>
  </mergeCells>
  <dataValidations count="1">
    <dataValidation type="list" allowBlank="1" showErrorMessage="1" promptTitle="FORMAT" prompt="The Revision must be in the Format 0A, 0B, 0C, etc, till the maximum revision 0G" sqref="H13" xr:uid="{79635C57-417C-4644-9AE4-5BD5F8CA9CAD}">
      <formula1>"'01,'02,'03,'04,'05,'06,'07,'08,'09"</formula1>
    </dataValidation>
  </dataValidations>
  <pageMargins left="0.70866141732283472" right="0.70866141732283472" top="0.74803149606299213" bottom="0.74803149606299213" header="0.31496062992125984" footer="0.31496062992125984"/>
  <pageSetup paperSize="9" scale="73" orientation="portrait" r:id="rId1"/>
  <headerFooter>
    <oddHeader>&amp;C&amp;"Arial"&amp;8&amp;K000000 INTERNAL&amp;1#_x000D_</oddHead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A705E-3DAB-4D86-91D4-0433BAEDD5F8}">
  <sheetPr>
    <tabColor rgb="FF00B050"/>
  </sheetPr>
  <dimension ref="B2:K23"/>
  <sheetViews>
    <sheetView showGridLines="0" topLeftCell="C1" zoomScale="90" zoomScaleNormal="90" zoomScaleSheetLayoutView="90" workbookViewId="0">
      <selection activeCell="E7" sqref="E7"/>
    </sheetView>
  </sheetViews>
  <sheetFormatPr defaultColWidth="11.54296875" defaultRowHeight="12.5" x14ac:dyDescent="0.25"/>
  <cols>
    <col min="1" max="1" width="1.26953125" style="135" customWidth="1"/>
    <col min="2" max="2" width="23.453125" style="135" customWidth="1"/>
    <col min="3" max="3" width="37.26953125" style="149" customWidth="1"/>
    <col min="4" max="4" width="16.54296875" style="149" bestFit="1" customWidth="1"/>
    <col min="5" max="5" width="94" style="135" customWidth="1"/>
    <col min="6" max="6" width="18.54296875" style="149" bestFit="1" customWidth="1"/>
    <col min="7" max="7" width="16.26953125" style="149" customWidth="1"/>
    <col min="8" max="10" width="11.54296875" style="135"/>
    <col min="11" max="11" width="24.7265625" style="135" customWidth="1"/>
    <col min="12" max="16384" width="11.54296875" style="135"/>
  </cols>
  <sheetData>
    <row r="2" spans="2:11" ht="15.5" x14ac:dyDescent="0.35">
      <c r="B2" s="124"/>
      <c r="C2" s="20"/>
      <c r="D2" s="20"/>
      <c r="E2" s="21" t="s">
        <v>696</v>
      </c>
      <c r="F2" s="23"/>
      <c r="G2" s="22"/>
      <c r="H2" s="22"/>
      <c r="I2" s="22"/>
      <c r="J2" s="22"/>
      <c r="K2" s="22"/>
    </row>
    <row r="3" spans="2:11" ht="15" thickBot="1" x14ac:dyDescent="0.4">
      <c r="B3" s="121"/>
      <c r="C3" s="26"/>
      <c r="D3" s="26"/>
      <c r="E3" s="28"/>
      <c r="F3" s="30"/>
      <c r="G3" s="29"/>
    </row>
    <row r="4" spans="2:11" s="93" customFormat="1" ht="24.75" customHeight="1" x14ac:dyDescent="0.35">
      <c r="B4" s="154" t="s">
        <v>186</v>
      </c>
      <c r="C4" s="32" t="s">
        <v>136</v>
      </c>
      <c r="D4" s="32" t="s">
        <v>137</v>
      </c>
      <c r="E4" s="32" t="s">
        <v>187</v>
      </c>
      <c r="F4" s="90" t="s">
        <v>139</v>
      </c>
      <c r="G4" s="33" t="s">
        <v>140</v>
      </c>
      <c r="H4" s="156" t="s">
        <v>141</v>
      </c>
      <c r="I4" s="109" t="s">
        <v>145</v>
      </c>
      <c r="J4" s="109" t="s">
        <v>146</v>
      </c>
      <c r="K4" s="157" t="s">
        <v>147</v>
      </c>
    </row>
    <row r="5" spans="2:11" s="136" customFormat="1" ht="14.25" customHeight="1" collapsed="1" x14ac:dyDescent="0.3">
      <c r="B5" s="137"/>
      <c r="C5" s="138"/>
      <c r="D5" s="128"/>
      <c r="E5" s="151" t="s">
        <v>205</v>
      </c>
      <c r="F5" s="115" t="s">
        <v>154</v>
      </c>
      <c r="G5" s="116"/>
      <c r="H5" s="116"/>
      <c r="I5" s="117"/>
      <c r="J5" s="131">
        <f>SUMIF(H7:H20,"Mandatory",J7:J20)</f>
        <v>0</v>
      </c>
      <c r="K5" s="128"/>
    </row>
    <row r="6" spans="2:11" s="136" customFormat="1" ht="14.25" customHeight="1" x14ac:dyDescent="0.3">
      <c r="B6" s="137"/>
      <c r="C6" s="138"/>
      <c r="D6" s="158"/>
      <c r="E6" s="159"/>
      <c r="F6" s="118" t="s">
        <v>156</v>
      </c>
      <c r="G6" s="119"/>
      <c r="H6" s="119"/>
      <c r="I6" s="120"/>
      <c r="J6" s="123">
        <f>SUMIF(H7:H20,"optional",J7:J20)</f>
        <v>0</v>
      </c>
      <c r="K6" s="161"/>
    </row>
    <row r="7" spans="2:11" ht="13" x14ac:dyDescent="0.25">
      <c r="B7" s="139"/>
      <c r="C7" s="140"/>
      <c r="D7" s="129"/>
      <c r="E7" s="133" t="s">
        <v>206</v>
      </c>
      <c r="F7" s="141"/>
      <c r="G7" s="130" t="s">
        <v>207</v>
      </c>
      <c r="H7" s="162"/>
      <c r="I7" s="162"/>
      <c r="J7" s="162"/>
      <c r="K7" s="162"/>
    </row>
    <row r="8" spans="2:11" s="142" customFormat="1" ht="14" x14ac:dyDescent="0.35">
      <c r="B8" s="143"/>
      <c r="C8" s="182" t="s">
        <v>697</v>
      </c>
      <c r="D8" s="144"/>
      <c r="E8" s="155" t="s">
        <v>698</v>
      </c>
      <c r="F8" s="145" t="s">
        <v>160</v>
      </c>
      <c r="G8" s="144" t="s">
        <v>699</v>
      </c>
      <c r="H8" s="155"/>
      <c r="I8" s="155"/>
      <c r="J8" s="131">
        <f>IF(Tabella16[[#This Row],[SCOPE]]="NA","",H8*I8)</f>
        <v>0</v>
      </c>
      <c r="K8" s="155"/>
    </row>
    <row r="9" spans="2:11" s="142" customFormat="1" ht="14" x14ac:dyDescent="0.35">
      <c r="B9" s="143"/>
      <c r="C9" s="182" t="s">
        <v>700</v>
      </c>
      <c r="D9" s="144"/>
      <c r="E9" s="155" t="s">
        <v>701</v>
      </c>
      <c r="F9" s="145" t="s">
        <v>160</v>
      </c>
      <c r="G9" s="144" t="s">
        <v>699</v>
      </c>
      <c r="H9" s="155"/>
      <c r="I9" s="155"/>
      <c r="J9" s="131">
        <f>IF(Tabella16[[#This Row],[SCOPE]]="NA","",H9*I9)</f>
        <v>0</v>
      </c>
      <c r="K9" s="155"/>
    </row>
    <row r="10" spans="2:11" s="142" customFormat="1" ht="14" x14ac:dyDescent="0.35">
      <c r="B10" s="143"/>
      <c r="C10" s="182" t="s">
        <v>702</v>
      </c>
      <c r="D10" s="144"/>
      <c r="E10" s="155" t="s">
        <v>703</v>
      </c>
      <c r="F10" s="145" t="s">
        <v>160</v>
      </c>
      <c r="G10" s="144" t="s">
        <v>699</v>
      </c>
      <c r="H10" s="155"/>
      <c r="I10" s="155"/>
      <c r="J10" s="131">
        <f>IF(Tabella16[[#This Row],[SCOPE]]="NA","",H10*I10)</f>
        <v>0</v>
      </c>
      <c r="K10" s="155"/>
    </row>
    <row r="11" spans="2:11" s="142" customFormat="1" ht="14" x14ac:dyDescent="0.35">
      <c r="B11" s="143"/>
      <c r="C11" s="182" t="s">
        <v>704</v>
      </c>
      <c r="D11" s="144"/>
      <c r="E11" s="155" t="s">
        <v>705</v>
      </c>
      <c r="F11" s="145" t="s">
        <v>160</v>
      </c>
      <c r="G11" s="144" t="s">
        <v>699</v>
      </c>
      <c r="H11" s="155"/>
      <c r="I11" s="155"/>
      <c r="J11" s="131">
        <f>IF(Tabella16[[#This Row],[SCOPE]]="NA","",H11*I11)</f>
        <v>0</v>
      </c>
      <c r="K11" s="155"/>
    </row>
    <row r="12" spans="2:11" s="142" customFormat="1" ht="14" x14ac:dyDescent="0.35">
      <c r="B12" s="143"/>
      <c r="C12" s="182" t="s">
        <v>706</v>
      </c>
      <c r="D12" s="144"/>
      <c r="E12" s="155" t="s">
        <v>707</v>
      </c>
      <c r="F12" s="145" t="s">
        <v>160</v>
      </c>
      <c r="G12" s="144" t="s">
        <v>699</v>
      </c>
      <c r="H12" s="155"/>
      <c r="I12" s="155"/>
      <c r="J12" s="131">
        <f>IF(Tabella16[[#This Row],[SCOPE]]="NA","",H12*I12)</f>
        <v>0</v>
      </c>
      <c r="K12" s="155"/>
    </row>
    <row r="13" spans="2:11" s="142" customFormat="1" ht="14" x14ac:dyDescent="0.35">
      <c r="B13" s="143"/>
      <c r="C13" s="182" t="s">
        <v>708</v>
      </c>
      <c r="D13" s="144"/>
      <c r="E13" s="155" t="s">
        <v>709</v>
      </c>
      <c r="F13" s="145" t="s">
        <v>160</v>
      </c>
      <c r="G13" s="144" t="s">
        <v>699</v>
      </c>
      <c r="H13" s="155"/>
      <c r="I13" s="155"/>
      <c r="J13" s="131">
        <f>IF(Tabella16[[#This Row],[SCOPE]]="NA","",H13*I13)</f>
        <v>0</v>
      </c>
      <c r="K13" s="183"/>
    </row>
    <row r="14" spans="2:11" s="181" customFormat="1" ht="14" x14ac:dyDescent="0.35">
      <c r="B14" s="175"/>
      <c r="C14" s="182" t="s">
        <v>710</v>
      </c>
      <c r="D14" s="177"/>
      <c r="E14" s="438" t="s">
        <v>711</v>
      </c>
      <c r="F14" s="145" t="s">
        <v>160</v>
      </c>
      <c r="G14" s="177" t="s">
        <v>699</v>
      </c>
      <c r="H14" s="438"/>
      <c r="I14" s="438"/>
      <c r="J14" s="131">
        <f>IF(Tabella16[[#This Row],[SCOPE]]="NA","",H14*I14)</f>
        <v>0</v>
      </c>
      <c r="K14" s="438"/>
    </row>
    <row r="15" spans="2:11" s="142" customFormat="1" ht="14" x14ac:dyDescent="0.35">
      <c r="B15" s="143"/>
      <c r="C15" s="182" t="s">
        <v>712</v>
      </c>
      <c r="D15" s="144"/>
      <c r="E15" s="155" t="s">
        <v>713</v>
      </c>
      <c r="F15" s="145" t="s">
        <v>160</v>
      </c>
      <c r="G15" s="144" t="s">
        <v>699</v>
      </c>
      <c r="H15" s="155"/>
      <c r="I15" s="155"/>
      <c r="J15" s="131">
        <f>IF(Tabella16[[#This Row],[SCOPE]]="NA","",H15*I15)</f>
        <v>0</v>
      </c>
      <c r="K15" s="155"/>
    </row>
    <row r="16" spans="2:11" ht="13" x14ac:dyDescent="0.25">
      <c r="B16" s="139"/>
      <c r="C16" s="140"/>
      <c r="D16" s="129"/>
      <c r="E16" s="133" t="s">
        <v>211</v>
      </c>
      <c r="F16" s="141"/>
      <c r="G16" s="130"/>
      <c r="H16" s="162"/>
      <c r="I16" s="162"/>
      <c r="J16" s="162"/>
      <c r="K16" s="162"/>
    </row>
    <row r="17" spans="2:11" s="127" customFormat="1" ht="14" x14ac:dyDescent="0.3">
      <c r="B17" s="146"/>
      <c r="C17" s="1583" t="s">
        <v>714</v>
      </c>
      <c r="D17" s="144"/>
      <c r="E17" s="155" t="s">
        <v>213</v>
      </c>
      <c r="F17" s="145" t="s">
        <v>160</v>
      </c>
      <c r="G17" s="144" t="s">
        <v>699</v>
      </c>
      <c r="H17" s="155"/>
      <c r="I17" s="155"/>
      <c r="J17" s="131">
        <f>IF(Tabella16[[#This Row],[SCOPE]]="NA","",H17*I17)</f>
        <v>0</v>
      </c>
      <c r="K17" s="155"/>
    </row>
    <row r="18" spans="2:11" s="127" customFormat="1" ht="14" x14ac:dyDescent="0.3">
      <c r="B18" s="146"/>
      <c r="C18" s="1584"/>
      <c r="D18" s="144"/>
      <c r="E18" s="155" t="s">
        <v>214</v>
      </c>
      <c r="F18" s="145" t="s">
        <v>160</v>
      </c>
      <c r="G18" s="144" t="s">
        <v>699</v>
      </c>
      <c r="H18" s="155"/>
      <c r="I18" s="155"/>
      <c r="J18" s="131">
        <f>IF(Tabella16[[#This Row],[SCOPE]]="NA","",H18*I18)</f>
        <v>0</v>
      </c>
      <c r="K18" s="155"/>
    </row>
    <row r="19" spans="2:11" s="127" customFormat="1" ht="14" x14ac:dyDescent="0.3">
      <c r="B19" s="146"/>
      <c r="C19" s="1584"/>
      <c r="D19" s="144"/>
      <c r="E19" s="155" t="s">
        <v>215</v>
      </c>
      <c r="F19" s="145" t="s">
        <v>160</v>
      </c>
      <c r="G19" s="144" t="s">
        <v>699</v>
      </c>
      <c r="H19" s="155"/>
      <c r="I19" s="155"/>
      <c r="J19" s="131">
        <f>IF(Tabella16[[#This Row],[SCOPE]]="NA","",H19*I19)</f>
        <v>0</v>
      </c>
      <c r="K19" s="155"/>
    </row>
    <row r="20" spans="2:11" s="127" customFormat="1" ht="25" x14ac:dyDescent="0.3">
      <c r="B20" s="146"/>
      <c r="C20" s="1585"/>
      <c r="D20" s="144"/>
      <c r="E20" s="155" t="s">
        <v>216</v>
      </c>
      <c r="F20" s="145" t="s">
        <v>167</v>
      </c>
      <c r="G20" s="144" t="s">
        <v>699</v>
      </c>
      <c r="H20" s="155"/>
      <c r="I20" s="155"/>
      <c r="J20" s="131">
        <f>IF(Tabella16[[#This Row],[SCOPE]]="NA","",H20*I20)</f>
        <v>0</v>
      </c>
      <c r="K20" s="144" t="s">
        <v>217</v>
      </c>
    </row>
    <row r="23" spans="2:11" x14ac:dyDescent="0.25">
      <c r="E23" s="150" t="s">
        <v>695</v>
      </c>
    </row>
  </sheetData>
  <mergeCells count="1">
    <mergeCell ref="C17:C20"/>
  </mergeCells>
  <dataValidations count="1">
    <dataValidation type="list" allowBlank="1" showInputMessage="1" showErrorMessage="1" sqref="F7:F20" xr:uid="{ECCFF823-E40D-430A-9B41-4C207DE64E6C}">
      <formula1>"Mandatory,Optional,NA"</formula1>
    </dataValidation>
  </dataValidations>
  <pageMargins left="0.75" right="0.75" top="1" bottom="1" header="0" footer="0"/>
  <pageSetup paperSize="9" orientation="portrait" r:id="rId1"/>
  <headerFooter alignWithMargins="0">
    <oddHeader>&amp;C&amp;"Arial"&amp;8&amp;K000000INTERNAL&amp;1#</oddHead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43881-E868-4066-A7D0-FA2D21F9FD31}">
  <sheetPr>
    <tabColor rgb="FF00B050"/>
  </sheetPr>
  <dimension ref="B2:T32"/>
  <sheetViews>
    <sheetView zoomScale="90" zoomScaleNormal="90" workbookViewId="0">
      <selection activeCell="A31" sqref="A31"/>
    </sheetView>
  </sheetViews>
  <sheetFormatPr defaultColWidth="11.54296875" defaultRowHeight="12.5" x14ac:dyDescent="0.25"/>
  <cols>
    <col min="1" max="1" width="4.7265625" style="171" customWidth="1"/>
    <col min="2" max="2" width="15.26953125" style="171" customWidth="1"/>
    <col min="3" max="3" width="40.26953125" style="180" bestFit="1" customWidth="1"/>
    <col min="4" max="4" width="11.7265625" style="180" bestFit="1" customWidth="1"/>
    <col min="5" max="5" width="69.7265625" style="171" customWidth="1"/>
    <col min="6" max="6" width="19.7265625" style="180" bestFit="1" customWidth="1"/>
    <col min="7" max="7" width="21.7265625" style="180" customWidth="1"/>
    <col min="8" max="17" width="11.54296875" style="1109"/>
    <col min="18" max="19" width="11.54296875" style="171"/>
    <col min="20" max="20" width="41.453125" style="171" customWidth="1"/>
    <col min="21" max="16384" width="11.54296875" style="171"/>
  </cols>
  <sheetData>
    <row r="2" spans="2:20" ht="15.5" x14ac:dyDescent="0.25">
      <c r="B2" s="1493" t="s">
        <v>715</v>
      </c>
      <c r="C2" s="1493"/>
      <c r="D2" s="1493"/>
      <c r="E2" s="1493"/>
      <c r="F2" s="1493"/>
      <c r="G2" s="1493"/>
      <c r="H2" s="1493"/>
      <c r="I2" s="1493"/>
      <c r="J2" s="1493"/>
      <c r="K2" s="1493"/>
      <c r="L2" s="1493"/>
      <c r="M2" s="1493"/>
      <c r="N2" s="1493"/>
      <c r="O2" s="1493"/>
      <c r="P2" s="1493"/>
      <c r="Q2" s="1493"/>
      <c r="R2" s="1493"/>
      <c r="S2" s="1493"/>
      <c r="T2" s="1493"/>
    </row>
    <row r="3" spans="2:20" ht="15" thickBot="1" x14ac:dyDescent="0.4">
      <c r="B3" s="121"/>
      <c r="C3" s="26"/>
      <c r="D3" s="26"/>
      <c r="E3" s="28"/>
      <c r="F3" s="30"/>
      <c r="G3" s="29"/>
    </row>
    <row r="4" spans="2:20" ht="13" x14ac:dyDescent="0.2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42.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73" customFormat="1" ht="14.25" customHeight="1" collapsed="1" x14ac:dyDescent="0.3">
      <c r="B6" s="1536" t="s">
        <v>716</v>
      </c>
      <c r="C6" s="1537"/>
      <c r="D6" s="1537"/>
      <c r="E6" s="1537"/>
      <c r="F6" s="1591" t="s">
        <v>154</v>
      </c>
      <c r="G6" s="1591"/>
      <c r="H6" s="1591"/>
      <c r="I6" s="1591"/>
      <c r="J6" s="1591"/>
      <c r="K6" s="1591"/>
      <c r="L6" s="1591"/>
      <c r="M6" s="1591"/>
      <c r="N6" s="1591"/>
      <c r="O6" s="1591"/>
      <c r="P6" s="1591"/>
      <c r="Q6" s="1591"/>
      <c r="R6" s="1591"/>
      <c r="S6" s="863">
        <f>SUMIF(F8,"Mandatory",S8)</f>
        <v>0</v>
      </c>
      <c r="T6" s="895"/>
    </row>
    <row r="7" spans="2:20" s="173" customFormat="1" ht="14.25" customHeight="1" x14ac:dyDescent="0.3">
      <c r="B7" s="1539"/>
      <c r="C7" s="1540"/>
      <c r="D7" s="1540"/>
      <c r="E7" s="1540"/>
      <c r="F7" s="1591" t="s">
        <v>156</v>
      </c>
      <c r="G7" s="1591"/>
      <c r="H7" s="1591"/>
      <c r="I7" s="1591"/>
      <c r="J7" s="1591"/>
      <c r="K7" s="1591"/>
      <c r="L7" s="1591"/>
      <c r="M7" s="1591"/>
      <c r="N7" s="1591"/>
      <c r="O7" s="1591"/>
      <c r="P7" s="1591"/>
      <c r="Q7" s="1591"/>
      <c r="R7" s="1591"/>
      <c r="S7" s="863">
        <f>SUMIF(F8:F8,"optional",S8:S8)</f>
        <v>0</v>
      </c>
      <c r="T7" s="896"/>
    </row>
    <row r="8" spans="2:20" s="431" customFormat="1" ht="171" x14ac:dyDescent="0.35">
      <c r="B8" s="919"/>
      <c r="C8" s="953" t="s">
        <v>717</v>
      </c>
      <c r="D8" s="900"/>
      <c r="E8" s="901" t="s">
        <v>718</v>
      </c>
      <c r="F8" s="902" t="s">
        <v>160</v>
      </c>
      <c r="G8" s="900" t="s">
        <v>161</v>
      </c>
      <c r="H8" s="1110">
        <v>1</v>
      </c>
      <c r="I8" s="990"/>
      <c r="J8" s="990"/>
      <c r="K8" s="991">
        <f>I8*J8</f>
        <v>0</v>
      </c>
      <c r="L8" s="990"/>
      <c r="M8" s="990"/>
      <c r="N8" s="991">
        <f>L8*M8</f>
        <v>0</v>
      </c>
      <c r="O8" s="992"/>
      <c r="P8" s="990"/>
      <c r="Q8" s="992"/>
      <c r="R8" s="904"/>
      <c r="S8" s="905">
        <f>IF(F8="na","",H8*R8)</f>
        <v>0</v>
      </c>
      <c r="T8" s="935" t="s">
        <v>719</v>
      </c>
    </row>
    <row r="9" spans="2:20" s="173" customFormat="1" ht="22.5" customHeight="1" collapsed="1" x14ac:dyDescent="0.3">
      <c r="B9" s="1536" t="s">
        <v>720</v>
      </c>
      <c r="C9" s="1537"/>
      <c r="D9" s="1537"/>
      <c r="E9" s="1538"/>
      <c r="F9" s="1499" t="s">
        <v>154</v>
      </c>
      <c r="G9" s="1591"/>
      <c r="H9" s="1591"/>
      <c r="I9" s="1591"/>
      <c r="J9" s="1591"/>
      <c r="K9" s="1591"/>
      <c r="L9" s="1591"/>
      <c r="M9" s="1591"/>
      <c r="N9" s="1591"/>
      <c r="O9" s="1591"/>
      <c r="P9" s="1591"/>
      <c r="Q9" s="1591"/>
      <c r="R9" s="1591"/>
      <c r="S9" s="863">
        <f>SUMIF(F11,"Mandatory",S11)</f>
        <v>0</v>
      </c>
      <c r="T9" s="895"/>
    </row>
    <row r="10" spans="2:20" s="173" customFormat="1" ht="22.5" customHeight="1" x14ac:dyDescent="0.3">
      <c r="B10" s="1539"/>
      <c r="C10" s="1540"/>
      <c r="D10" s="1540"/>
      <c r="E10" s="1541"/>
      <c r="F10" s="1499" t="s">
        <v>156</v>
      </c>
      <c r="G10" s="1591"/>
      <c r="H10" s="1591"/>
      <c r="I10" s="1591"/>
      <c r="J10" s="1591"/>
      <c r="K10" s="1591"/>
      <c r="L10" s="1591"/>
      <c r="M10" s="1591"/>
      <c r="N10" s="1591"/>
      <c r="O10" s="1591"/>
      <c r="P10" s="1591"/>
      <c r="Q10" s="1591"/>
      <c r="R10" s="1591"/>
      <c r="S10" s="863">
        <f>SUMIF(F11:F11,"optional",S11:S11)</f>
        <v>0</v>
      </c>
      <c r="T10" s="896"/>
    </row>
    <row r="11" spans="2:20" s="431" customFormat="1" ht="82.5" customHeight="1" x14ac:dyDescent="0.35">
      <c r="B11" s="919"/>
      <c r="C11" s="953" t="s">
        <v>721</v>
      </c>
      <c r="D11" s="900"/>
      <c r="E11" s="901" t="s">
        <v>722</v>
      </c>
      <c r="F11" s="902" t="s">
        <v>160</v>
      </c>
      <c r="G11" s="900" t="s">
        <v>161</v>
      </c>
      <c r="H11" s="1110">
        <v>1</v>
      </c>
      <c r="I11" s="990"/>
      <c r="J11" s="990"/>
      <c r="K11" s="991">
        <f>I11*J11</f>
        <v>0</v>
      </c>
      <c r="L11" s="990"/>
      <c r="M11" s="990"/>
      <c r="N11" s="991">
        <f>L11*M11</f>
        <v>0</v>
      </c>
      <c r="O11" s="992"/>
      <c r="P11" s="990"/>
      <c r="Q11" s="992"/>
      <c r="R11" s="904"/>
      <c r="S11" s="905">
        <f>IF(F11="na","",H11*R11)</f>
        <v>0</v>
      </c>
      <c r="T11" s="935" t="s">
        <v>719</v>
      </c>
    </row>
    <row r="12" spans="2:20" s="173" customFormat="1" ht="14" x14ac:dyDescent="0.3">
      <c r="B12" s="1536" t="s">
        <v>723</v>
      </c>
      <c r="C12" s="1537"/>
      <c r="D12" s="1537"/>
      <c r="E12" s="1538"/>
      <c r="F12" s="1499" t="s">
        <v>154</v>
      </c>
      <c r="G12" s="1591"/>
      <c r="H12" s="1591"/>
      <c r="I12" s="1591"/>
      <c r="J12" s="1591"/>
      <c r="K12" s="1591"/>
      <c r="L12" s="1591"/>
      <c r="M12" s="1591"/>
      <c r="N12" s="1591"/>
      <c r="O12" s="1591"/>
      <c r="P12" s="1591"/>
      <c r="Q12" s="1591"/>
      <c r="R12" s="1591"/>
      <c r="S12" s="863">
        <f>SUMIF(F14,"Mandatory",S14)</f>
        <v>0</v>
      </c>
      <c r="T12" s="895"/>
    </row>
    <row r="13" spans="2:20" s="173" customFormat="1" ht="14" x14ac:dyDescent="0.3">
      <c r="B13" s="1539"/>
      <c r="C13" s="1540"/>
      <c r="D13" s="1540"/>
      <c r="E13" s="1541"/>
      <c r="F13" s="1499" t="s">
        <v>156</v>
      </c>
      <c r="G13" s="1591"/>
      <c r="H13" s="1591"/>
      <c r="I13" s="1591"/>
      <c r="J13" s="1591"/>
      <c r="K13" s="1591"/>
      <c r="L13" s="1591"/>
      <c r="M13" s="1591"/>
      <c r="N13" s="1591"/>
      <c r="O13" s="1591"/>
      <c r="P13" s="1591"/>
      <c r="Q13" s="1591"/>
      <c r="R13" s="1591"/>
      <c r="S13" s="863">
        <f>SUMIF(F14:F14,"optional",S14:S14)</f>
        <v>0</v>
      </c>
      <c r="T13" s="896"/>
    </row>
    <row r="14" spans="2:20" s="431" customFormat="1" ht="99.75" customHeight="1" x14ac:dyDescent="0.35">
      <c r="B14" s="919"/>
      <c r="C14" s="953" t="s">
        <v>724</v>
      </c>
      <c r="D14" s="900"/>
      <c r="E14" s="901" t="s">
        <v>725</v>
      </c>
      <c r="F14" s="902" t="s">
        <v>160</v>
      </c>
      <c r="G14" s="900" t="s">
        <v>161</v>
      </c>
      <c r="H14" s="1110">
        <v>1</v>
      </c>
      <c r="I14" s="990"/>
      <c r="J14" s="990"/>
      <c r="K14" s="991">
        <f>I14*J14</f>
        <v>0</v>
      </c>
      <c r="L14" s="990"/>
      <c r="M14" s="990"/>
      <c r="N14" s="991">
        <f>L14*M14</f>
        <v>0</v>
      </c>
      <c r="O14" s="992"/>
      <c r="P14" s="990"/>
      <c r="Q14" s="992"/>
      <c r="R14" s="904"/>
      <c r="S14" s="905">
        <f>IF(F14="na","",H14*R14)</f>
        <v>0</v>
      </c>
      <c r="T14" s="935" t="s">
        <v>726</v>
      </c>
    </row>
    <row r="15" spans="2:20" ht="14" x14ac:dyDescent="0.25">
      <c r="B15" s="1536" t="s">
        <v>727</v>
      </c>
      <c r="C15" s="1537"/>
      <c r="D15" s="1537"/>
      <c r="E15" s="1538"/>
      <c r="F15" s="1499" t="s">
        <v>154</v>
      </c>
      <c r="G15" s="1591"/>
      <c r="H15" s="1591"/>
      <c r="I15" s="1591"/>
      <c r="J15" s="1591"/>
      <c r="K15" s="1591"/>
      <c r="L15" s="1591"/>
      <c r="M15" s="1591"/>
      <c r="N15" s="1591"/>
      <c r="O15" s="1591"/>
      <c r="P15" s="1591"/>
      <c r="Q15" s="1591"/>
      <c r="R15" s="1591"/>
      <c r="S15" s="863">
        <f>SUMIF(F17,"Mandatory",S17)</f>
        <v>0</v>
      </c>
      <c r="T15" s="895"/>
    </row>
    <row r="16" spans="2:20" ht="14" x14ac:dyDescent="0.25">
      <c r="B16" s="1539"/>
      <c r="C16" s="1540"/>
      <c r="D16" s="1540"/>
      <c r="E16" s="1541"/>
      <c r="F16" s="1499" t="s">
        <v>156</v>
      </c>
      <c r="G16" s="1591"/>
      <c r="H16" s="1591"/>
      <c r="I16" s="1591"/>
      <c r="J16" s="1591"/>
      <c r="K16" s="1591"/>
      <c r="L16" s="1591"/>
      <c r="M16" s="1591"/>
      <c r="N16" s="1591"/>
      <c r="O16" s="1591"/>
      <c r="P16" s="1591"/>
      <c r="Q16" s="1591"/>
      <c r="R16" s="1591"/>
      <c r="S16" s="863">
        <f>SUMIF(F17:F17,"optional",S17:S17)</f>
        <v>0</v>
      </c>
      <c r="T16" s="896"/>
    </row>
    <row r="17" spans="2:20" s="431" customFormat="1" ht="114" customHeight="1" x14ac:dyDescent="0.35">
      <c r="B17" s="919"/>
      <c r="C17" s="953" t="s">
        <v>728</v>
      </c>
      <c r="D17" s="900"/>
      <c r="E17" s="901" t="s">
        <v>729</v>
      </c>
      <c r="F17" s="902" t="s">
        <v>167</v>
      </c>
      <c r="G17" s="900" t="s">
        <v>161</v>
      </c>
      <c r="H17" s="1110"/>
      <c r="I17" s="990"/>
      <c r="J17" s="990"/>
      <c r="K17" s="991">
        <f>I17*J17</f>
        <v>0</v>
      </c>
      <c r="L17" s="990"/>
      <c r="M17" s="990"/>
      <c r="N17" s="991">
        <f>L17*M17</f>
        <v>0</v>
      </c>
      <c r="O17" s="992"/>
      <c r="P17" s="990"/>
      <c r="Q17" s="992"/>
      <c r="R17" s="904"/>
      <c r="S17" s="905">
        <f>IF(F17="na","",H17*R17)</f>
        <v>0</v>
      </c>
      <c r="T17" s="935" t="s">
        <v>730</v>
      </c>
    </row>
    <row r="18" spans="2:20" ht="14" x14ac:dyDescent="0.25">
      <c r="B18" s="1536" t="s">
        <v>731</v>
      </c>
      <c r="C18" s="1537"/>
      <c r="D18" s="1537"/>
      <c r="E18" s="1538"/>
      <c r="F18" s="1499" t="s">
        <v>154</v>
      </c>
      <c r="G18" s="1591"/>
      <c r="H18" s="1591"/>
      <c r="I18" s="1591"/>
      <c r="J18" s="1591"/>
      <c r="K18" s="1591"/>
      <c r="L18" s="1591"/>
      <c r="M18" s="1591"/>
      <c r="N18" s="1591"/>
      <c r="O18" s="1591"/>
      <c r="P18" s="1591"/>
      <c r="Q18" s="1591"/>
      <c r="R18" s="1591"/>
      <c r="S18" s="863">
        <f>SUMIF(F20,"Mandatory",S20)</f>
        <v>0</v>
      </c>
      <c r="T18" s="895"/>
    </row>
    <row r="19" spans="2:20" ht="14" x14ac:dyDescent="0.25">
      <c r="B19" s="1539"/>
      <c r="C19" s="1540"/>
      <c r="D19" s="1540"/>
      <c r="E19" s="1541"/>
      <c r="F19" s="1499" t="s">
        <v>156</v>
      </c>
      <c r="G19" s="1591"/>
      <c r="H19" s="1591"/>
      <c r="I19" s="1591"/>
      <c r="J19" s="1591"/>
      <c r="K19" s="1591"/>
      <c r="L19" s="1591"/>
      <c r="M19" s="1591"/>
      <c r="N19" s="1591"/>
      <c r="O19" s="1591"/>
      <c r="P19" s="1591"/>
      <c r="Q19" s="1591"/>
      <c r="R19" s="1591"/>
      <c r="S19" s="863">
        <f>SUMIF(F20:F20,"optional",S20:S20)</f>
        <v>0</v>
      </c>
      <c r="T19" s="896"/>
    </row>
    <row r="20" spans="2:20" s="431" customFormat="1" ht="114" customHeight="1" x14ac:dyDescent="0.35">
      <c r="B20" s="919"/>
      <c r="C20" s="953" t="s">
        <v>732</v>
      </c>
      <c r="D20" s="900"/>
      <c r="E20" s="901" t="s">
        <v>733</v>
      </c>
      <c r="F20" s="902" t="s">
        <v>160</v>
      </c>
      <c r="G20" s="900" t="s">
        <v>161</v>
      </c>
      <c r="H20" s="1110">
        <v>1</v>
      </c>
      <c r="I20" s="990"/>
      <c r="J20" s="990"/>
      <c r="K20" s="991">
        <f>I20*J20</f>
        <v>0</v>
      </c>
      <c r="L20" s="990"/>
      <c r="M20" s="990"/>
      <c r="N20" s="991">
        <f>L20*M20</f>
        <v>0</v>
      </c>
      <c r="O20" s="992"/>
      <c r="P20" s="990"/>
      <c r="Q20" s="992"/>
      <c r="R20" s="904"/>
      <c r="S20" s="905">
        <f>IF(F20="na","",H20*R20)</f>
        <v>0</v>
      </c>
      <c r="T20" s="935" t="s">
        <v>719</v>
      </c>
    </row>
    <row r="21" spans="2:20" ht="14" x14ac:dyDescent="0.25">
      <c r="B21" s="1536" t="s">
        <v>734</v>
      </c>
      <c r="C21" s="1537"/>
      <c r="D21" s="1537"/>
      <c r="E21" s="1538"/>
      <c r="F21" s="1499" t="s">
        <v>154</v>
      </c>
      <c r="G21" s="1591"/>
      <c r="H21" s="1591"/>
      <c r="I21" s="1591"/>
      <c r="J21" s="1591"/>
      <c r="K21" s="1591"/>
      <c r="L21" s="1591"/>
      <c r="M21" s="1591"/>
      <c r="N21" s="1591"/>
      <c r="O21" s="1591"/>
      <c r="P21" s="1591"/>
      <c r="Q21" s="1591"/>
      <c r="R21" s="1591"/>
      <c r="S21" s="863">
        <f ca="1">SUMIF(F23:F24,"Mandatory",S23)</f>
        <v>0</v>
      </c>
      <c r="T21" s="895"/>
    </row>
    <row r="22" spans="2:20" ht="14" x14ac:dyDescent="0.25">
      <c r="B22" s="1539"/>
      <c r="C22" s="1540"/>
      <c r="D22" s="1540"/>
      <c r="E22" s="1541"/>
      <c r="F22" s="1499" t="s">
        <v>156</v>
      </c>
      <c r="G22" s="1591"/>
      <c r="H22" s="1591"/>
      <c r="I22" s="1591"/>
      <c r="J22" s="1591"/>
      <c r="K22" s="1591"/>
      <c r="L22" s="1591"/>
      <c r="M22" s="1591"/>
      <c r="N22" s="1591"/>
      <c r="O22" s="1591"/>
      <c r="P22" s="1591"/>
      <c r="Q22" s="1591"/>
      <c r="R22" s="1591"/>
      <c r="S22" s="863">
        <f>SUMIF(F23:F23,"optional",S23:S23)</f>
        <v>0</v>
      </c>
      <c r="T22" s="896"/>
    </row>
    <row r="23" spans="2:20" s="431" customFormat="1" ht="34.5" x14ac:dyDescent="0.35">
      <c r="B23" s="919"/>
      <c r="C23" s="937" t="s">
        <v>735</v>
      </c>
      <c r="D23" s="900"/>
      <c r="E23" s="901" t="s">
        <v>736</v>
      </c>
      <c r="F23" s="902" t="s">
        <v>160</v>
      </c>
      <c r="G23" s="900" t="s">
        <v>161</v>
      </c>
      <c r="H23" s="1110">
        <v>1</v>
      </c>
      <c r="I23" s="990"/>
      <c r="J23" s="990"/>
      <c r="K23" s="991">
        <f>I23*J23</f>
        <v>0</v>
      </c>
      <c r="L23" s="990"/>
      <c r="M23" s="990"/>
      <c r="N23" s="991">
        <f>L23*M23</f>
        <v>0</v>
      </c>
      <c r="O23" s="992"/>
      <c r="P23" s="990"/>
      <c r="Q23" s="992"/>
      <c r="R23" s="904"/>
      <c r="S23" s="905">
        <f t="shared" ref="S23:S24" si="0">IF(F23="na","",H23*R23)</f>
        <v>0</v>
      </c>
      <c r="T23" s="935" t="s">
        <v>737</v>
      </c>
    </row>
    <row r="24" spans="2:20" s="431" customFormat="1" ht="80.5" x14ac:dyDescent="0.35">
      <c r="B24" s="919"/>
      <c r="C24" s="937" t="s">
        <v>738</v>
      </c>
      <c r="D24" s="900"/>
      <c r="E24" s="901" t="s">
        <v>739</v>
      </c>
      <c r="F24" s="902" t="s">
        <v>160</v>
      </c>
      <c r="G24" s="900" t="s">
        <v>161</v>
      </c>
      <c r="H24" s="1110">
        <v>1</v>
      </c>
      <c r="I24" s="990"/>
      <c r="J24" s="990"/>
      <c r="K24" s="991">
        <f>I24*J24</f>
        <v>0</v>
      </c>
      <c r="L24" s="990"/>
      <c r="M24" s="990"/>
      <c r="N24" s="991">
        <f>L24*M24</f>
        <v>0</v>
      </c>
      <c r="O24" s="992"/>
      <c r="P24" s="990"/>
      <c r="Q24" s="992"/>
      <c r="R24" s="904"/>
      <c r="S24" s="905">
        <f t="shared" si="0"/>
        <v>0</v>
      </c>
      <c r="T24" s="935" t="s">
        <v>740</v>
      </c>
    </row>
    <row r="25" spans="2:20" ht="14" x14ac:dyDescent="0.25">
      <c r="B25" s="1536" t="s">
        <v>741</v>
      </c>
      <c r="C25" s="1537"/>
      <c r="D25" s="1537"/>
      <c r="E25" s="1538"/>
      <c r="F25" s="1499" t="s">
        <v>154</v>
      </c>
      <c r="G25" s="1591"/>
      <c r="H25" s="1591"/>
      <c r="I25" s="1591"/>
      <c r="J25" s="1591"/>
      <c r="K25" s="1591"/>
      <c r="L25" s="1591"/>
      <c r="M25" s="1591"/>
      <c r="N25" s="1591"/>
      <c r="O25" s="1591"/>
      <c r="P25" s="1591"/>
      <c r="Q25" s="1591"/>
      <c r="R25" s="1591"/>
      <c r="S25" s="863">
        <f>SUMIF(F27,"Mandatory",S27)</f>
        <v>0</v>
      </c>
      <c r="T25" s="895"/>
    </row>
    <row r="26" spans="2:20" ht="14" x14ac:dyDescent="0.25">
      <c r="B26" s="1539"/>
      <c r="C26" s="1540"/>
      <c r="D26" s="1540"/>
      <c r="E26" s="1541"/>
      <c r="F26" s="1499" t="s">
        <v>156</v>
      </c>
      <c r="G26" s="1591"/>
      <c r="H26" s="1591"/>
      <c r="I26" s="1591"/>
      <c r="J26" s="1591"/>
      <c r="K26" s="1591"/>
      <c r="L26" s="1591"/>
      <c r="M26" s="1591"/>
      <c r="N26" s="1591"/>
      <c r="O26" s="1591"/>
      <c r="P26" s="1591"/>
      <c r="Q26" s="1591"/>
      <c r="R26" s="1591"/>
      <c r="S26" s="863">
        <f ca="1">SUMIF(F27:F30,"optional",S27:S27)</f>
        <v>0</v>
      </c>
      <c r="T26" s="896"/>
    </row>
    <row r="27" spans="2:20" s="431" customFormat="1" ht="69" x14ac:dyDescent="0.35">
      <c r="B27" s="919"/>
      <c r="C27" s="937" t="s">
        <v>742</v>
      </c>
      <c r="D27" s="900"/>
      <c r="E27" s="901" t="s">
        <v>743</v>
      </c>
      <c r="F27" s="902" t="s">
        <v>160</v>
      </c>
      <c r="G27" s="900" t="s">
        <v>161</v>
      </c>
      <c r="H27" s="1110">
        <v>1</v>
      </c>
      <c r="I27" s="990"/>
      <c r="J27" s="990"/>
      <c r="K27" s="991">
        <f>I27*J27</f>
        <v>0</v>
      </c>
      <c r="L27" s="990"/>
      <c r="M27" s="990"/>
      <c r="N27" s="991">
        <f>L27*M27</f>
        <v>0</v>
      </c>
      <c r="O27" s="992"/>
      <c r="P27" s="990"/>
      <c r="Q27" s="992"/>
      <c r="R27" s="904"/>
      <c r="S27" s="905">
        <f>IF(F27="na","",H27*R27)</f>
        <v>0</v>
      </c>
      <c r="T27" s="935" t="s">
        <v>719</v>
      </c>
    </row>
    <row r="28" spans="2:20" s="431" customFormat="1" ht="50" x14ac:dyDescent="0.35">
      <c r="B28" s="919"/>
      <c r="C28" s="937" t="s">
        <v>744</v>
      </c>
      <c r="D28" s="900"/>
      <c r="E28" s="901" t="s">
        <v>745</v>
      </c>
      <c r="F28" s="902" t="s">
        <v>167</v>
      </c>
      <c r="G28" s="900" t="s">
        <v>161</v>
      </c>
      <c r="H28" s="1110"/>
      <c r="I28" s="990"/>
      <c r="J28" s="990"/>
      <c r="K28" s="991">
        <f>I28*J28</f>
        <v>0</v>
      </c>
      <c r="L28" s="990"/>
      <c r="M28" s="990"/>
      <c r="N28" s="991">
        <f>L28*M28</f>
        <v>0</v>
      </c>
      <c r="O28" s="992"/>
      <c r="P28" s="990"/>
      <c r="Q28" s="992"/>
      <c r="R28" s="904"/>
      <c r="S28" s="905">
        <f t="shared" ref="S28:S29" si="1">IF(F28="na","",H28*R28)</f>
        <v>0</v>
      </c>
      <c r="T28" s="935" t="s">
        <v>730</v>
      </c>
    </row>
    <row r="29" spans="2:20" s="431" customFormat="1" ht="50" x14ac:dyDescent="0.35">
      <c r="B29" s="919"/>
      <c r="C29" s="937" t="s">
        <v>746</v>
      </c>
      <c r="D29" s="900"/>
      <c r="E29" s="901" t="s">
        <v>747</v>
      </c>
      <c r="F29" s="902" t="s">
        <v>167</v>
      </c>
      <c r="G29" s="900" t="s">
        <v>748</v>
      </c>
      <c r="H29" s="1110"/>
      <c r="I29" s="990"/>
      <c r="J29" s="990"/>
      <c r="K29" s="991">
        <f>I29*J29</f>
        <v>0</v>
      </c>
      <c r="L29" s="990"/>
      <c r="M29" s="990"/>
      <c r="N29" s="991">
        <f>L29*M29</f>
        <v>0</v>
      </c>
      <c r="O29" s="992"/>
      <c r="P29" s="990"/>
      <c r="Q29" s="992"/>
      <c r="R29" s="904"/>
      <c r="S29" s="905">
        <f t="shared" si="1"/>
        <v>0</v>
      </c>
      <c r="T29" s="935" t="s">
        <v>730</v>
      </c>
    </row>
    <row r="30" spans="2:20" s="431" customFormat="1" ht="50" x14ac:dyDescent="0.35">
      <c r="B30" s="919"/>
      <c r="C30" s="937" t="s">
        <v>749</v>
      </c>
      <c r="D30" s="900"/>
      <c r="E30" s="901" t="s">
        <v>750</v>
      </c>
      <c r="F30" s="902" t="s">
        <v>167</v>
      </c>
      <c r="G30" s="900" t="s">
        <v>161</v>
      </c>
      <c r="H30" s="1110"/>
      <c r="I30" s="990"/>
      <c r="J30" s="990"/>
      <c r="K30" s="991">
        <f>I30*J30</f>
        <v>0</v>
      </c>
      <c r="L30" s="990"/>
      <c r="M30" s="990"/>
      <c r="N30" s="991">
        <f>L30*M30</f>
        <v>0</v>
      </c>
      <c r="O30" s="992"/>
      <c r="P30" s="990"/>
      <c r="Q30" s="992"/>
      <c r="R30" s="904"/>
      <c r="S30" s="905">
        <f>IF(F30="na","",H30*R30)</f>
        <v>0</v>
      </c>
      <c r="T30" s="935" t="s">
        <v>730</v>
      </c>
    </row>
    <row r="31" spans="2:20" ht="15" customHeight="1" x14ac:dyDescent="0.25">
      <c r="B31" s="1586" t="s">
        <v>751</v>
      </c>
      <c r="C31" s="1587"/>
      <c r="D31" s="1587"/>
      <c r="E31" s="1587"/>
      <c r="F31" s="1590" t="s">
        <v>154</v>
      </c>
      <c r="G31" s="1590"/>
      <c r="H31" s="1590"/>
      <c r="I31" s="1590"/>
      <c r="J31" s="1590"/>
      <c r="K31" s="1590"/>
      <c r="L31" s="1590"/>
      <c r="M31" s="1590"/>
      <c r="N31" s="1590"/>
      <c r="O31" s="1590"/>
      <c r="P31" s="1590"/>
      <c r="Q31" s="1590"/>
      <c r="R31" s="1590"/>
      <c r="S31" s="938">
        <f ca="1">S6+S9+S12+S15+S18+S21+S25</f>
        <v>0</v>
      </c>
      <c r="T31" s="936"/>
    </row>
    <row r="32" spans="2:20" ht="13" x14ac:dyDescent="0.25">
      <c r="B32" s="1588"/>
      <c r="C32" s="1589"/>
      <c r="D32" s="1589"/>
      <c r="E32" s="1589"/>
      <c r="F32" s="1590" t="s">
        <v>156</v>
      </c>
      <c r="G32" s="1590"/>
      <c r="H32" s="1590"/>
      <c r="I32" s="1590"/>
      <c r="J32" s="1590"/>
      <c r="K32" s="1590"/>
      <c r="L32" s="1590"/>
      <c r="M32" s="1590"/>
      <c r="N32" s="1590"/>
      <c r="O32" s="1590"/>
      <c r="P32" s="1590"/>
      <c r="Q32" s="1590"/>
      <c r="R32" s="1590"/>
      <c r="S32" s="938">
        <f ca="1">S7+S10+S13+S16+S19+S22+S26</f>
        <v>0</v>
      </c>
      <c r="T32" s="936"/>
    </row>
  </sheetData>
  <mergeCells count="38">
    <mergeCell ref="T4:T5"/>
    <mergeCell ref="I4:K4"/>
    <mergeCell ref="L4:O4"/>
    <mergeCell ref="P4:Q4"/>
    <mergeCell ref="R4:R5"/>
    <mergeCell ref="S4:S5"/>
    <mergeCell ref="F26:R26"/>
    <mergeCell ref="B2:T2"/>
    <mergeCell ref="F16:R16"/>
    <mergeCell ref="F15:R15"/>
    <mergeCell ref="F18:R18"/>
    <mergeCell ref="F19:R19"/>
    <mergeCell ref="F21:R21"/>
    <mergeCell ref="F22:R22"/>
    <mergeCell ref="B25:E26"/>
    <mergeCell ref="B4:B5"/>
    <mergeCell ref="C4:C5"/>
    <mergeCell ref="D4:D5"/>
    <mergeCell ref="E4:E5"/>
    <mergeCell ref="F4:F5"/>
    <mergeCell ref="G4:G5"/>
    <mergeCell ref="H4:H5"/>
    <mergeCell ref="B31:E32"/>
    <mergeCell ref="F31:R31"/>
    <mergeCell ref="F32:R32"/>
    <mergeCell ref="F6:R6"/>
    <mergeCell ref="F7:R7"/>
    <mergeCell ref="F9:R9"/>
    <mergeCell ref="F10:R10"/>
    <mergeCell ref="F12:R12"/>
    <mergeCell ref="F13:R13"/>
    <mergeCell ref="B6:E7"/>
    <mergeCell ref="B9:E10"/>
    <mergeCell ref="B12:E13"/>
    <mergeCell ref="B15:E16"/>
    <mergeCell ref="B18:E19"/>
    <mergeCell ref="B21:E22"/>
    <mergeCell ref="F25:R25"/>
  </mergeCells>
  <dataValidations count="2">
    <dataValidation type="list" allowBlank="1" showInputMessage="1" showErrorMessage="1" sqref="F8 F11 F27:G30 F17 F14 F23:F24 F20" xr:uid="{F262DA1B-5D24-47C6-8D85-F9C836261A61}">
      <formula1>"Mandatory,Optional,NA"</formula1>
    </dataValidation>
    <dataValidation type="decimal" operator="greaterThanOrEqual" allowBlank="1" showInputMessage="1" showErrorMessage="1" sqref="P8 I8:J8 L8:M8 P11 I11:J11 L11:M11 P14 I14:J14 L14:M14 P17 I17:J17 L17:M17 P20 I20:J20 L20:M20 P23:P24 I23:J24 L23:M24 P27:P30 I27:J30 L27:M30" xr:uid="{7826D49F-0408-4B31-B897-174E82B7529E}">
      <formula1>0</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E70D-B3E9-404E-81C8-618197E040AA}">
  <sheetPr>
    <tabColor rgb="FFFFFF00"/>
  </sheetPr>
  <dimension ref="B2:K14"/>
  <sheetViews>
    <sheetView showGridLines="0" topLeftCell="A3" zoomScale="90" zoomScaleNormal="90" zoomScaleSheetLayoutView="90" workbookViewId="0">
      <selection activeCell="E14" sqref="E14"/>
    </sheetView>
  </sheetViews>
  <sheetFormatPr defaultColWidth="11.54296875" defaultRowHeight="12.5" x14ac:dyDescent="0.25"/>
  <cols>
    <col min="1" max="1" width="1.26953125" style="135" customWidth="1"/>
    <col min="2" max="2" width="23.453125" style="135" customWidth="1"/>
    <col min="3" max="3" width="36" style="149" customWidth="1"/>
    <col min="4" max="4" width="16.54296875" style="149" bestFit="1" customWidth="1"/>
    <col min="5" max="5" width="94" style="135" customWidth="1"/>
    <col min="6" max="6" width="15.7265625" style="149" bestFit="1" customWidth="1"/>
    <col min="7" max="7" width="16.26953125" style="149" customWidth="1"/>
    <col min="8" max="8" width="15.7265625" style="135" bestFit="1" customWidth="1"/>
    <col min="9" max="16384" width="11.54296875" style="135"/>
  </cols>
  <sheetData>
    <row r="2" spans="2:11" ht="15.5" x14ac:dyDescent="0.35">
      <c r="B2" s="124"/>
      <c r="C2" s="20"/>
      <c r="D2" s="20"/>
      <c r="E2" s="21" t="s">
        <v>752</v>
      </c>
      <c r="F2" s="23"/>
      <c r="G2" s="22"/>
      <c r="H2" s="22"/>
      <c r="I2" s="22"/>
      <c r="J2" s="22"/>
      <c r="K2" s="22"/>
    </row>
    <row r="3" spans="2:11" ht="15" thickBot="1" x14ac:dyDescent="0.4">
      <c r="B3" s="121"/>
      <c r="C3" s="26"/>
      <c r="D3" s="26"/>
      <c r="E3" s="28"/>
      <c r="F3" s="30"/>
      <c r="G3" s="29"/>
      <c r="H3" s="29"/>
    </row>
    <row r="4" spans="2:11" s="93" customFormat="1" ht="24.75" customHeight="1" x14ac:dyDescent="0.35">
      <c r="B4" s="154" t="s">
        <v>186</v>
      </c>
      <c r="C4" s="32" t="s">
        <v>136</v>
      </c>
      <c r="D4" s="32" t="s">
        <v>137</v>
      </c>
      <c r="E4" s="32" t="s">
        <v>187</v>
      </c>
      <c r="F4" s="90" t="s">
        <v>139</v>
      </c>
      <c r="G4" s="33" t="s">
        <v>140</v>
      </c>
      <c r="H4" s="91" t="s">
        <v>141</v>
      </c>
      <c r="I4" s="91" t="s">
        <v>145</v>
      </c>
      <c r="J4" s="91" t="s">
        <v>146</v>
      </c>
      <c r="K4" s="170" t="s">
        <v>147</v>
      </c>
    </row>
    <row r="5" spans="2:11" s="136" customFormat="1" ht="14.25" customHeight="1" collapsed="1" x14ac:dyDescent="0.3">
      <c r="B5" s="137"/>
      <c r="C5" s="138"/>
      <c r="D5" s="128"/>
      <c r="E5" s="151" t="s">
        <v>752</v>
      </c>
      <c r="F5" s="115" t="s">
        <v>154</v>
      </c>
      <c r="G5" s="116"/>
      <c r="H5" s="117"/>
      <c r="I5" s="117"/>
      <c r="J5" s="94">
        <f>SUMIF(F7:F14,"Mandatory",J7:J14)</f>
        <v>0</v>
      </c>
      <c r="K5" s="94"/>
    </row>
    <row r="6" spans="2:11" s="136" customFormat="1" ht="14.25" customHeight="1" x14ac:dyDescent="0.3">
      <c r="B6" s="137"/>
      <c r="C6" s="138"/>
      <c r="D6" s="158"/>
      <c r="E6" s="159"/>
      <c r="F6" s="118" t="s">
        <v>156</v>
      </c>
      <c r="G6" s="119"/>
      <c r="H6" s="120"/>
      <c r="I6" s="120"/>
      <c r="J6" s="94">
        <f>SUMIF(F7:F14,"Option",J7:J14)</f>
        <v>0</v>
      </c>
      <c r="K6" s="95"/>
    </row>
    <row r="7" spans="2:11" s="315" customFormat="1" ht="25.5" x14ac:dyDescent="0.3">
      <c r="B7" s="316"/>
      <c r="C7" s="317" t="s">
        <v>753</v>
      </c>
      <c r="D7" s="318"/>
      <c r="E7" s="318" t="s">
        <v>754</v>
      </c>
      <c r="F7" s="318" t="s">
        <v>160</v>
      </c>
      <c r="G7" s="318"/>
      <c r="H7" s="318"/>
      <c r="I7" s="316"/>
      <c r="J7" s="316">
        <f>IF(Tabella16678[[#This Row],[SCOPE]]="NA","",Tabella16678[[#This Row],[Quantity]]*Tabella16678[[#This Row],[Unit Price]])</f>
        <v>0</v>
      </c>
      <c r="K7" s="316"/>
    </row>
    <row r="8" spans="2:11" ht="25.5" x14ac:dyDescent="0.3">
      <c r="B8" s="146"/>
      <c r="C8" s="255" t="s">
        <v>755</v>
      </c>
      <c r="D8" s="139"/>
      <c r="E8" s="1169" t="s">
        <v>756</v>
      </c>
      <c r="F8" s="139" t="s">
        <v>160</v>
      </c>
      <c r="G8" s="139"/>
      <c r="H8" s="139"/>
      <c r="I8" s="146"/>
      <c r="J8" s="146">
        <f>IF(F8="NA","",H8*I8)</f>
        <v>0</v>
      </c>
      <c r="K8" s="146"/>
    </row>
    <row r="9" spans="2:11" ht="25.5" x14ac:dyDescent="0.3">
      <c r="B9" s="146"/>
      <c r="C9" s="255" t="s">
        <v>248</v>
      </c>
      <c r="D9" s="139"/>
      <c r="E9" s="1169" t="s">
        <v>757</v>
      </c>
      <c r="F9" s="139" t="s">
        <v>160</v>
      </c>
      <c r="G9" s="139"/>
      <c r="H9" s="139"/>
      <c r="I9" s="146"/>
      <c r="J9" s="146">
        <f t="shared" ref="J9:J14" si="0">IF(F9="NA","",H9*I9)</f>
        <v>0</v>
      </c>
      <c r="K9" s="146"/>
    </row>
    <row r="10" spans="2:11" ht="25.5" x14ac:dyDescent="0.3">
      <c r="B10" s="146"/>
      <c r="C10" s="255" t="s">
        <v>758</v>
      </c>
      <c r="D10" s="139"/>
      <c r="E10" s="842" t="s">
        <v>759</v>
      </c>
      <c r="F10" s="139" t="s">
        <v>160</v>
      </c>
      <c r="G10" s="139"/>
      <c r="H10" s="139"/>
      <c r="I10" s="146"/>
      <c r="J10" s="146">
        <f t="shared" si="0"/>
        <v>0</v>
      </c>
      <c r="K10" s="146"/>
    </row>
    <row r="11" spans="2:11" ht="25.5" x14ac:dyDescent="0.3">
      <c r="B11" s="146"/>
      <c r="C11" s="255" t="s">
        <v>760</v>
      </c>
      <c r="D11" s="139"/>
      <c r="E11" s="139" t="s">
        <v>761</v>
      </c>
      <c r="F11" s="139" t="s">
        <v>160</v>
      </c>
      <c r="G11" s="139"/>
      <c r="H11" s="139"/>
      <c r="I11" s="146"/>
      <c r="J11" s="146">
        <f t="shared" si="0"/>
        <v>0</v>
      </c>
      <c r="K11" s="146"/>
    </row>
    <row r="12" spans="2:11" ht="25.5" x14ac:dyDescent="0.3">
      <c r="B12" s="146"/>
      <c r="C12" s="255" t="s">
        <v>762</v>
      </c>
      <c r="D12" s="139"/>
      <c r="E12" s="843" t="s">
        <v>763</v>
      </c>
      <c r="F12" s="139" t="s">
        <v>160</v>
      </c>
      <c r="G12" s="139"/>
      <c r="H12" s="139"/>
      <c r="I12" s="146"/>
      <c r="J12" s="146">
        <f t="shared" si="0"/>
        <v>0</v>
      </c>
      <c r="K12" s="146"/>
    </row>
    <row r="13" spans="2:11" ht="25.5" x14ac:dyDescent="0.3">
      <c r="B13" s="146"/>
      <c r="C13" s="840" t="s">
        <v>764</v>
      </c>
      <c r="D13" s="841"/>
      <c r="E13" s="959" t="s">
        <v>765</v>
      </c>
      <c r="F13" s="139" t="s">
        <v>160</v>
      </c>
      <c r="G13" s="139"/>
      <c r="H13" s="139"/>
      <c r="I13" s="146"/>
      <c r="J13" s="146">
        <f t="shared" si="0"/>
        <v>0</v>
      </c>
      <c r="K13" s="146"/>
    </row>
    <row r="14" spans="2:11" ht="25.5" x14ac:dyDescent="0.3">
      <c r="B14" s="146"/>
      <c r="C14" s="255" t="s">
        <v>766</v>
      </c>
      <c r="D14" s="139"/>
      <c r="E14" s="1170" t="s">
        <v>767</v>
      </c>
      <c r="F14" s="139" t="s">
        <v>160</v>
      </c>
      <c r="G14" s="139"/>
      <c r="H14" s="139"/>
      <c r="I14" s="146"/>
      <c r="J14" s="146">
        <f t="shared" si="0"/>
        <v>0</v>
      </c>
      <c r="K14" s="146"/>
    </row>
  </sheetData>
  <dataValidations count="1">
    <dataValidation type="list" allowBlank="1" showInputMessage="1" showErrorMessage="1" sqref="F5:F14" xr:uid="{3599748C-03C8-486B-A9F1-F84F17D6D1E8}">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2709-E002-4D13-B02B-2481117FF5F7}">
  <sheetPr>
    <tabColor rgb="FF00B050"/>
  </sheetPr>
  <dimension ref="B2:V249"/>
  <sheetViews>
    <sheetView topLeftCell="C1" zoomScale="70" zoomScaleNormal="70" workbookViewId="0">
      <selection activeCell="C220" sqref="C220"/>
    </sheetView>
  </sheetViews>
  <sheetFormatPr defaultColWidth="9.26953125" defaultRowHeight="15" customHeight="1" x14ac:dyDescent="0.35"/>
  <cols>
    <col min="1" max="1" width="2.26953125" style="264" customWidth="1"/>
    <col min="2" max="2" width="10.453125" style="259" customWidth="1"/>
    <col min="3" max="3" width="42.26953125" style="541" customWidth="1"/>
    <col min="4" max="4" width="35.26953125" style="542" customWidth="1"/>
    <col min="5" max="5" width="64.7265625" style="541" customWidth="1"/>
    <col min="6" max="6" width="11.7265625" style="542" bestFit="1" customWidth="1"/>
    <col min="7" max="7" width="21.26953125" style="259" bestFit="1" customWidth="1"/>
    <col min="8" max="17" width="9.26953125" style="1104" customWidth="1"/>
    <col min="18" max="18" width="12.54296875" style="264" customWidth="1"/>
    <col min="19" max="19" width="14" style="1063" customWidth="1"/>
    <col min="20" max="20" width="39.7265625" style="284" customWidth="1"/>
    <col min="23" max="16384" width="9.26953125" style="264"/>
  </cols>
  <sheetData>
    <row r="2" spans="2:20" s="171" customFormat="1" ht="15" customHeight="1" x14ac:dyDescent="0.35">
      <c r="B2" s="124"/>
      <c r="C2" s="124"/>
      <c r="D2" s="702"/>
      <c r="E2" s="703" t="s">
        <v>335</v>
      </c>
      <c r="F2" s="703"/>
      <c r="G2" s="21"/>
      <c r="H2" s="1098"/>
      <c r="I2" s="1098"/>
      <c r="J2" s="1098"/>
      <c r="K2" s="1098"/>
      <c r="L2" s="1098"/>
      <c r="M2" s="1098"/>
      <c r="N2" s="1098"/>
      <c r="O2" s="1098"/>
      <c r="P2" s="1098"/>
      <c r="Q2" s="1098"/>
      <c r="R2" s="704"/>
      <c r="S2" s="1126"/>
      <c r="T2" s="704"/>
    </row>
    <row r="3" spans="2:20" s="259" customFormat="1" ht="15" customHeight="1" thickBot="1" x14ac:dyDescent="0.4">
      <c r="B3" s="705"/>
      <c r="C3" s="699"/>
      <c r="D3" s="700"/>
      <c r="E3" s="122"/>
      <c r="F3" s="944"/>
      <c r="G3" s="706"/>
      <c r="H3" s="1099"/>
      <c r="I3" s="1097"/>
      <c r="J3" s="1097"/>
      <c r="K3" s="1097"/>
      <c r="L3" s="1097"/>
      <c r="M3" s="1097"/>
      <c r="N3" s="1097"/>
      <c r="O3" s="1097"/>
      <c r="P3" s="1097"/>
      <c r="Q3" s="1097"/>
      <c r="R3" s="30"/>
      <c r="S3" s="17"/>
      <c r="T3" s="260"/>
    </row>
    <row r="4" spans="2:20" s="259" customFormat="1" ht="15" customHeight="1"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ht="23.2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ht="15" customHeight="1" x14ac:dyDescent="0.35">
      <c r="B6" s="1592" t="s">
        <v>768</v>
      </c>
      <c r="C6" s="1592"/>
      <c r="D6" s="1592"/>
      <c r="E6" s="1592"/>
      <c r="F6" s="1593" t="s">
        <v>154</v>
      </c>
      <c r="G6" s="1593"/>
      <c r="H6" s="1593"/>
      <c r="I6" s="1593"/>
      <c r="J6" s="1593"/>
      <c r="K6" s="1593"/>
      <c r="L6" s="1593"/>
      <c r="M6" s="1593"/>
      <c r="N6" s="1593"/>
      <c r="O6" s="1593"/>
      <c r="P6" s="1593"/>
      <c r="Q6" s="1593"/>
      <c r="R6" s="1593"/>
      <c r="S6" s="863">
        <f>SUMIFS(S12:S47,F12:F47,"Mandatory",E12:E47,"=*Supply")</f>
        <v>0</v>
      </c>
      <c r="T6" s="1221"/>
    </row>
    <row r="7" spans="2:20" s="275" customFormat="1" ht="15" customHeight="1" x14ac:dyDescent="0.35">
      <c r="B7" s="1592"/>
      <c r="C7" s="1592"/>
      <c r="D7" s="1592"/>
      <c r="E7" s="1592"/>
      <c r="F7" s="1593" t="s">
        <v>156</v>
      </c>
      <c r="G7" s="1593"/>
      <c r="H7" s="1593"/>
      <c r="I7" s="1593"/>
      <c r="J7" s="1593"/>
      <c r="K7" s="1593"/>
      <c r="L7" s="1593"/>
      <c r="M7" s="1593"/>
      <c r="N7" s="1593"/>
      <c r="O7" s="1593"/>
      <c r="P7" s="1593"/>
      <c r="Q7" s="1593"/>
      <c r="R7" s="1593"/>
      <c r="S7" s="863">
        <f>SUMIFS(S12:S47,F12:F47,"Optional",E12:E47,"=*Supply")</f>
        <v>0</v>
      </c>
      <c r="T7" s="1221"/>
    </row>
    <row r="8" spans="2:20" ht="15" customHeight="1" x14ac:dyDescent="0.35">
      <c r="B8" s="1592" t="s">
        <v>769</v>
      </c>
      <c r="C8" s="1592"/>
      <c r="D8" s="1592"/>
      <c r="E8" s="1592"/>
      <c r="F8" s="1593" t="s">
        <v>154</v>
      </c>
      <c r="G8" s="1593"/>
      <c r="H8" s="1593"/>
      <c r="I8" s="1593"/>
      <c r="J8" s="1593"/>
      <c r="K8" s="1593"/>
      <c r="L8" s="1593"/>
      <c r="M8" s="1593"/>
      <c r="N8" s="1593"/>
      <c r="O8" s="1593"/>
      <c r="P8" s="1593"/>
      <c r="Q8" s="1593"/>
      <c r="R8" s="1593"/>
      <c r="S8" s="863">
        <f>SUMIFS(S12:S47,F12:F47,"Mandatory",E12:E47,"=*Installation*")</f>
        <v>0</v>
      </c>
      <c r="T8" s="1221"/>
    </row>
    <row r="9" spans="2:20" s="275" customFormat="1" ht="15" customHeight="1" x14ac:dyDescent="0.35">
      <c r="B9" s="1592"/>
      <c r="C9" s="1592"/>
      <c r="D9" s="1592"/>
      <c r="E9" s="1592"/>
      <c r="F9" s="1593" t="s">
        <v>156</v>
      </c>
      <c r="G9" s="1593"/>
      <c r="H9" s="1593"/>
      <c r="I9" s="1593"/>
      <c r="J9" s="1593"/>
      <c r="K9" s="1593"/>
      <c r="L9" s="1593"/>
      <c r="M9" s="1593"/>
      <c r="N9" s="1593"/>
      <c r="O9" s="1593"/>
      <c r="P9" s="1593"/>
      <c r="Q9" s="1593"/>
      <c r="R9" s="1593"/>
      <c r="S9" s="863">
        <f>SUMIFS(S12:S47,F12:F47,"Optional",E12:E47,"=*Installation*")</f>
        <v>0</v>
      </c>
      <c r="T9" s="1221"/>
    </row>
    <row r="10" spans="2:20" ht="15" customHeight="1" x14ac:dyDescent="0.35">
      <c r="B10" s="1592" t="s">
        <v>770</v>
      </c>
      <c r="C10" s="1592"/>
      <c r="D10" s="1592"/>
      <c r="E10" s="1592"/>
      <c r="F10" s="1593" t="s">
        <v>154</v>
      </c>
      <c r="G10" s="1593"/>
      <c r="H10" s="1593"/>
      <c r="I10" s="1593"/>
      <c r="J10" s="1593"/>
      <c r="K10" s="1593"/>
      <c r="L10" s="1593"/>
      <c r="M10" s="1593"/>
      <c r="N10" s="1593"/>
      <c r="O10" s="1593"/>
      <c r="P10" s="1593"/>
      <c r="Q10" s="1593"/>
      <c r="R10" s="1593"/>
      <c r="S10" s="863">
        <f>SUMIFS(S12:S47,F12:F47,"Mandatory",E12:E47,"=*Test")</f>
        <v>0</v>
      </c>
      <c r="T10" s="1221"/>
    </row>
    <row r="11" spans="2:20" s="275" customFormat="1" ht="15" customHeight="1" x14ac:dyDescent="0.35">
      <c r="B11" s="1592"/>
      <c r="C11" s="1592"/>
      <c r="D11" s="1592"/>
      <c r="E11" s="1592"/>
      <c r="F11" s="1593" t="s">
        <v>156</v>
      </c>
      <c r="G11" s="1593"/>
      <c r="H11" s="1593"/>
      <c r="I11" s="1593"/>
      <c r="J11" s="1593"/>
      <c r="K11" s="1593"/>
      <c r="L11" s="1593"/>
      <c r="M11" s="1593"/>
      <c r="N11" s="1593"/>
      <c r="O11" s="1593"/>
      <c r="P11" s="1593"/>
      <c r="Q11" s="1593"/>
      <c r="R11" s="1593"/>
      <c r="S11" s="863">
        <f>SUMIFS(S12:S47,F12:F47,"Optional",E12:E47,"=*Test")</f>
        <v>0</v>
      </c>
      <c r="T11" s="1221"/>
    </row>
    <row r="12" spans="2:20" s="431" customFormat="1" ht="18" customHeight="1" x14ac:dyDescent="0.35">
      <c r="B12" s="945"/>
      <c r="C12" s="928"/>
      <c r="D12" s="946" t="s">
        <v>341</v>
      </c>
      <c r="E12" s="928" t="s">
        <v>342</v>
      </c>
      <c r="F12" s="947"/>
      <c r="G12" s="947"/>
      <c r="H12" s="1100"/>
      <c r="I12" s="1100"/>
      <c r="J12" s="1100"/>
      <c r="K12" s="1100"/>
      <c r="L12" s="1100"/>
      <c r="M12" s="1100"/>
      <c r="N12" s="1100"/>
      <c r="O12" s="1100"/>
      <c r="P12" s="1100"/>
      <c r="Q12" s="1100"/>
      <c r="R12" s="947"/>
      <c r="S12" s="1127"/>
      <c r="T12" s="948"/>
    </row>
    <row r="13" spans="2:20" s="431" customFormat="1" ht="87.5" x14ac:dyDescent="0.35">
      <c r="B13" s="919"/>
      <c r="C13" s="98" t="str">
        <f>CONCATENATE('Reference documents'!B15,"
PPP.PVP.CBL CABLESPPP.
PVP.CBL.01 POWER MV (with all sub-section)
PPP.PSS.ENG.02.003.02 MV Cables
PPP.PVP.DIN.07.008 Grounding Method MV Cables")</f>
        <v>GRE.EEC.S.21.IT.P.18371.00.127.00 Technical Specification
PPP.PVP.CBL CABLESPPP.
PVP.CBL.01 POWER MV (with all sub-section)
PPP.PSS.ENG.02.003.02 MV Cables
PPP.PVP.DIN.07.008 Grounding Method MV Cables</v>
      </c>
      <c r="D13" s="900" t="s">
        <v>343</v>
      </c>
      <c r="E13" s="901" t="s">
        <v>344</v>
      </c>
      <c r="F13" s="902" t="s">
        <v>160</v>
      </c>
      <c r="G13" s="900" t="s">
        <v>345</v>
      </c>
      <c r="H13" s="1101">
        <v>0</v>
      </c>
      <c r="I13" s="1290"/>
      <c r="J13" s="1290"/>
      <c r="K13" s="1297">
        <f t="shared" ref="K13:K30" si="0">I13*J13</f>
        <v>0</v>
      </c>
      <c r="L13" s="1290"/>
      <c r="M13" s="1290"/>
      <c r="N13" s="1297">
        <f t="shared" ref="N13:N30" si="1">L13*M13</f>
        <v>0</v>
      </c>
      <c r="O13" s="1298"/>
      <c r="P13" s="1290"/>
      <c r="Q13" s="1298"/>
      <c r="R13" s="1291">
        <f t="shared" ref="R13:R30" si="2">P13+N13+K13</f>
        <v>0</v>
      </c>
      <c r="S13" s="1292">
        <f t="shared" ref="S13:S30" si="3">IF(F13="na","",H13*R13)</f>
        <v>0</v>
      </c>
      <c r="T13" s="935"/>
    </row>
    <row r="14" spans="2:20" s="431" customFormat="1" ht="100" x14ac:dyDescent="0.35">
      <c r="B14" s="919"/>
      <c r="C14"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4" s="900" t="s">
        <v>346</v>
      </c>
      <c r="E14" s="901" t="s">
        <v>347</v>
      </c>
      <c r="F14" s="902" t="s">
        <v>160</v>
      </c>
      <c r="G14" s="900" t="s">
        <v>345</v>
      </c>
      <c r="H14" s="1101">
        <v>0</v>
      </c>
      <c r="I14" s="1290"/>
      <c r="J14" s="1290"/>
      <c r="K14" s="1297">
        <f t="shared" si="0"/>
        <v>0</v>
      </c>
      <c r="L14" s="1290"/>
      <c r="M14" s="1290"/>
      <c r="N14" s="1297">
        <f t="shared" si="1"/>
        <v>0</v>
      </c>
      <c r="O14" s="1298"/>
      <c r="P14" s="1290"/>
      <c r="Q14" s="1298"/>
      <c r="R14" s="1291">
        <f t="shared" si="2"/>
        <v>0</v>
      </c>
      <c r="S14" s="1292">
        <f t="shared" si="3"/>
        <v>0</v>
      </c>
      <c r="T14" s="935"/>
    </row>
    <row r="15" spans="2:20" s="431" customFormat="1" ht="100" x14ac:dyDescent="0.35">
      <c r="B15" s="919"/>
      <c r="C15" s="98" t="str">
        <f>CONCATENATE('Reference documents'!B15,":
PPP.PVP.CBL CABLES
PPP.PVP.CBL.01 POWER MV (with all sub-section)
PPP.PSS.ENG.02.003.02 MV Cables
PPP.PVP.DIN.07.008 Grounding Method MV Cables")</f>
        <v>GRE.EEC.S.21.IT.P.18371.00.127.00 Technical Specification:
PPP.PVP.CBL CABLES
PPP.PVP.CBL.01 POWER MV (with all sub-section)
PPP.PSS.ENG.02.003.02 MV Cables
PPP.PVP.DIN.07.008 Grounding Method MV Cables</v>
      </c>
      <c r="D15" s="900" t="s">
        <v>348</v>
      </c>
      <c r="E15" s="901" t="s">
        <v>349</v>
      </c>
      <c r="F15" s="902" t="s">
        <v>160</v>
      </c>
      <c r="G15" s="900" t="s">
        <v>345</v>
      </c>
      <c r="H15" s="1101">
        <v>0</v>
      </c>
      <c r="I15" s="1290"/>
      <c r="J15" s="1290"/>
      <c r="K15" s="1297">
        <f t="shared" si="0"/>
        <v>0</v>
      </c>
      <c r="L15" s="1290"/>
      <c r="M15" s="1290"/>
      <c r="N15" s="1297">
        <f t="shared" si="1"/>
        <v>0</v>
      </c>
      <c r="O15" s="1298"/>
      <c r="P15" s="1290"/>
      <c r="Q15" s="1298"/>
      <c r="R15" s="1291">
        <f t="shared" si="2"/>
        <v>0</v>
      </c>
      <c r="S15" s="1292">
        <f t="shared" si="3"/>
        <v>0</v>
      </c>
      <c r="T15" s="935"/>
    </row>
    <row r="16" spans="2:20" s="431" customFormat="1" ht="100" x14ac:dyDescent="0.35">
      <c r="B16" s="919"/>
      <c r="C16"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6" s="900" t="s">
        <v>350</v>
      </c>
      <c r="E16" s="901" t="s">
        <v>351</v>
      </c>
      <c r="F16" s="902" t="s">
        <v>160</v>
      </c>
      <c r="G16" s="900" t="s">
        <v>345</v>
      </c>
      <c r="H16" s="1101">
        <v>0</v>
      </c>
      <c r="I16" s="1290"/>
      <c r="J16" s="1290"/>
      <c r="K16" s="1297">
        <f t="shared" si="0"/>
        <v>0</v>
      </c>
      <c r="L16" s="1290"/>
      <c r="M16" s="1290"/>
      <c r="N16" s="1297">
        <f t="shared" si="1"/>
        <v>0</v>
      </c>
      <c r="O16" s="1298"/>
      <c r="P16" s="1290"/>
      <c r="Q16" s="1298"/>
      <c r="R16" s="1291">
        <f t="shared" si="2"/>
        <v>0</v>
      </c>
      <c r="S16" s="1292">
        <f t="shared" si="3"/>
        <v>0</v>
      </c>
      <c r="T16" s="935"/>
    </row>
    <row r="17" spans="2:20" s="431" customFormat="1" ht="100" x14ac:dyDescent="0.35">
      <c r="B17" s="919"/>
      <c r="C17" s="98" t="str">
        <f>CONCATENATE('Reference documents'!B15,":
PPP.PVP.CBL CABLES
PPP.PVP.CBL.01 POWER MV (with all sub-section)
PPP.PSS.ENG.02.003.02 MV Cables
PPP.PVP.DIN.07.008 Grounding Method MV Cables2)")</f>
        <v>GRE.EEC.S.21.IT.P.18371.00.127.00 Technical Specification:
PPP.PVP.CBL CABLES
PPP.PVP.CBL.01 POWER MV (with all sub-section)
PPP.PSS.ENG.02.003.02 MV Cables
PPP.PVP.DIN.07.008 Grounding Method MV Cables2)</v>
      </c>
      <c r="D17" s="900" t="s">
        <v>352</v>
      </c>
      <c r="E17" s="901" t="s">
        <v>353</v>
      </c>
      <c r="F17" s="902" t="s">
        <v>160</v>
      </c>
      <c r="G17" s="900" t="s">
        <v>345</v>
      </c>
      <c r="H17" s="1101">
        <v>0</v>
      </c>
      <c r="I17" s="1290"/>
      <c r="J17" s="1290"/>
      <c r="K17" s="1297">
        <f t="shared" si="0"/>
        <v>0</v>
      </c>
      <c r="L17" s="1290"/>
      <c r="M17" s="1290"/>
      <c r="N17" s="1297">
        <f t="shared" si="1"/>
        <v>0</v>
      </c>
      <c r="O17" s="1298"/>
      <c r="P17" s="1290"/>
      <c r="Q17" s="1298"/>
      <c r="R17" s="1291">
        <f t="shared" si="2"/>
        <v>0</v>
      </c>
      <c r="S17" s="1292">
        <f t="shared" si="3"/>
        <v>0</v>
      </c>
      <c r="T17" s="935"/>
    </row>
    <row r="18" spans="2:20" s="431" customFormat="1" ht="100" x14ac:dyDescent="0.35">
      <c r="B18" s="919"/>
      <c r="C1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18" s="900" t="s">
        <v>354</v>
      </c>
      <c r="E18" s="901" t="s">
        <v>355</v>
      </c>
      <c r="F18" s="902" t="s">
        <v>160</v>
      </c>
      <c r="G18" s="900" t="s">
        <v>345</v>
      </c>
      <c r="H18" s="1101">
        <v>0</v>
      </c>
      <c r="I18" s="1290"/>
      <c r="J18" s="1290"/>
      <c r="K18" s="1297">
        <f t="shared" si="0"/>
        <v>0</v>
      </c>
      <c r="L18" s="1290"/>
      <c r="M18" s="1290"/>
      <c r="N18" s="1297">
        <f t="shared" si="1"/>
        <v>0</v>
      </c>
      <c r="O18" s="1298"/>
      <c r="P18" s="1290"/>
      <c r="Q18" s="1298"/>
      <c r="R18" s="1291">
        <f t="shared" si="2"/>
        <v>0</v>
      </c>
      <c r="S18" s="1292">
        <f t="shared" si="3"/>
        <v>0</v>
      </c>
      <c r="T18" s="935"/>
    </row>
    <row r="19" spans="2:20" s="431" customFormat="1" ht="100" x14ac:dyDescent="0.35">
      <c r="B19" s="919"/>
      <c r="C1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19" s="900" t="s">
        <v>356</v>
      </c>
      <c r="E19" s="901" t="s">
        <v>357</v>
      </c>
      <c r="F19" s="902" t="s">
        <v>160</v>
      </c>
      <c r="G19" s="900" t="s">
        <v>345</v>
      </c>
      <c r="H19" s="1101">
        <v>0</v>
      </c>
      <c r="I19" s="1290"/>
      <c r="J19" s="1290"/>
      <c r="K19" s="1297">
        <f t="shared" si="0"/>
        <v>0</v>
      </c>
      <c r="L19" s="1290"/>
      <c r="M19" s="1290"/>
      <c r="N19" s="1297">
        <f t="shared" si="1"/>
        <v>0</v>
      </c>
      <c r="O19" s="1298"/>
      <c r="P19" s="1290"/>
      <c r="Q19" s="1298"/>
      <c r="R19" s="1291">
        <f t="shared" si="2"/>
        <v>0</v>
      </c>
      <c r="S19" s="1292">
        <f t="shared" si="3"/>
        <v>0</v>
      </c>
      <c r="T19" s="935"/>
    </row>
    <row r="20" spans="2:20" s="431" customFormat="1" ht="100" x14ac:dyDescent="0.35">
      <c r="B20" s="919"/>
      <c r="C2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0" s="900" t="s">
        <v>358</v>
      </c>
      <c r="E20" s="901" t="s">
        <v>359</v>
      </c>
      <c r="F20" s="902" t="s">
        <v>160</v>
      </c>
      <c r="G20" s="900" t="s">
        <v>345</v>
      </c>
      <c r="H20" s="1101">
        <v>0</v>
      </c>
      <c r="I20" s="1290"/>
      <c r="J20" s="1290"/>
      <c r="K20" s="1297">
        <f t="shared" si="0"/>
        <v>0</v>
      </c>
      <c r="L20" s="1290"/>
      <c r="M20" s="1290"/>
      <c r="N20" s="1297">
        <f t="shared" si="1"/>
        <v>0</v>
      </c>
      <c r="O20" s="1298"/>
      <c r="P20" s="1290"/>
      <c r="Q20" s="1298"/>
      <c r="R20" s="1291">
        <f t="shared" si="2"/>
        <v>0</v>
      </c>
      <c r="S20" s="1292">
        <f t="shared" si="3"/>
        <v>0</v>
      </c>
      <c r="T20" s="935"/>
    </row>
    <row r="21" spans="2:20" s="431" customFormat="1" ht="100" x14ac:dyDescent="0.35">
      <c r="B21" s="919"/>
      <c r="C21"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1" s="900" t="s">
        <v>360</v>
      </c>
      <c r="E21" s="901" t="s">
        <v>361</v>
      </c>
      <c r="F21" s="902" t="s">
        <v>160</v>
      </c>
      <c r="G21" s="900" t="s">
        <v>345</v>
      </c>
      <c r="H21" s="1101">
        <v>0</v>
      </c>
      <c r="I21" s="1290"/>
      <c r="J21" s="1290"/>
      <c r="K21" s="1297">
        <f t="shared" si="0"/>
        <v>0</v>
      </c>
      <c r="L21" s="1290"/>
      <c r="M21" s="1290"/>
      <c r="N21" s="1297">
        <f t="shared" si="1"/>
        <v>0</v>
      </c>
      <c r="O21" s="1298"/>
      <c r="P21" s="1290"/>
      <c r="Q21" s="1298"/>
      <c r="R21" s="1291">
        <f t="shared" si="2"/>
        <v>0</v>
      </c>
      <c r="S21" s="1292">
        <f t="shared" si="3"/>
        <v>0</v>
      </c>
      <c r="T21" s="935"/>
    </row>
    <row r="22" spans="2:20" s="431" customFormat="1" ht="100" x14ac:dyDescent="0.35">
      <c r="B22" s="919"/>
      <c r="C22"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2" s="900" t="s">
        <v>362</v>
      </c>
      <c r="E22" s="901" t="s">
        <v>363</v>
      </c>
      <c r="F22" s="902" t="s">
        <v>160</v>
      </c>
      <c r="G22" s="900" t="s">
        <v>345</v>
      </c>
      <c r="H22" s="1101">
        <v>0</v>
      </c>
      <c r="I22" s="1290"/>
      <c r="J22" s="1290"/>
      <c r="K22" s="1297">
        <f t="shared" si="0"/>
        <v>0</v>
      </c>
      <c r="L22" s="1290"/>
      <c r="M22" s="1290"/>
      <c r="N22" s="1297">
        <f t="shared" si="1"/>
        <v>0</v>
      </c>
      <c r="O22" s="1298"/>
      <c r="P22" s="1290"/>
      <c r="Q22" s="1298"/>
      <c r="R22" s="1291">
        <f t="shared" si="2"/>
        <v>0</v>
      </c>
      <c r="S22" s="1292">
        <f t="shared" si="3"/>
        <v>0</v>
      </c>
      <c r="T22" s="935"/>
    </row>
    <row r="23" spans="2:20" s="431" customFormat="1" ht="100" x14ac:dyDescent="0.35">
      <c r="B23" s="919"/>
      <c r="C23"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3" s="900" t="s">
        <v>364</v>
      </c>
      <c r="E23" s="901" t="s">
        <v>365</v>
      </c>
      <c r="F23" s="902" t="s">
        <v>160</v>
      </c>
      <c r="G23" s="900" t="s">
        <v>345</v>
      </c>
      <c r="H23" s="1101">
        <v>0</v>
      </c>
      <c r="I23" s="1290"/>
      <c r="J23" s="1290"/>
      <c r="K23" s="1297">
        <f t="shared" si="0"/>
        <v>0</v>
      </c>
      <c r="L23" s="1290"/>
      <c r="M23" s="1290"/>
      <c r="N23" s="1297">
        <f t="shared" si="1"/>
        <v>0</v>
      </c>
      <c r="O23" s="1298"/>
      <c r="P23" s="1290"/>
      <c r="Q23" s="1298"/>
      <c r="R23" s="1291">
        <f t="shared" si="2"/>
        <v>0</v>
      </c>
      <c r="S23" s="1292">
        <f t="shared" si="3"/>
        <v>0</v>
      </c>
      <c r="T23" s="935"/>
    </row>
    <row r="24" spans="2:20" s="431" customFormat="1" ht="100" x14ac:dyDescent="0.35">
      <c r="B24" s="919"/>
      <c r="C24"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4" s="900" t="s">
        <v>366</v>
      </c>
      <c r="E24" s="901" t="s">
        <v>367</v>
      </c>
      <c r="F24" s="902" t="s">
        <v>160</v>
      </c>
      <c r="G24" s="900" t="s">
        <v>345</v>
      </c>
      <c r="H24" s="1101">
        <v>0</v>
      </c>
      <c r="I24" s="1290"/>
      <c r="J24" s="1290"/>
      <c r="K24" s="1297">
        <f t="shared" si="0"/>
        <v>0</v>
      </c>
      <c r="L24" s="1290"/>
      <c r="M24" s="1290"/>
      <c r="N24" s="1297">
        <f t="shared" si="1"/>
        <v>0</v>
      </c>
      <c r="O24" s="1298"/>
      <c r="P24" s="1290"/>
      <c r="Q24" s="1298"/>
      <c r="R24" s="1291">
        <f t="shared" si="2"/>
        <v>0</v>
      </c>
      <c r="S24" s="1292">
        <f t="shared" si="3"/>
        <v>0</v>
      </c>
      <c r="T24" s="935"/>
    </row>
    <row r="25" spans="2:20" s="431" customFormat="1" ht="100" x14ac:dyDescent="0.35">
      <c r="B25" s="919"/>
      <c r="C25"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5" s="900" t="s">
        <v>368</v>
      </c>
      <c r="E25" s="901" t="s">
        <v>369</v>
      </c>
      <c r="F25" s="902" t="s">
        <v>160</v>
      </c>
      <c r="G25" s="900" t="s">
        <v>345</v>
      </c>
      <c r="H25" s="1101">
        <v>0</v>
      </c>
      <c r="I25" s="1290"/>
      <c r="J25" s="1290"/>
      <c r="K25" s="1297">
        <f t="shared" si="0"/>
        <v>0</v>
      </c>
      <c r="L25" s="1290"/>
      <c r="M25" s="1290"/>
      <c r="N25" s="1297">
        <f t="shared" si="1"/>
        <v>0</v>
      </c>
      <c r="O25" s="1298"/>
      <c r="P25" s="1290"/>
      <c r="Q25" s="1298"/>
      <c r="R25" s="1291">
        <f t="shared" si="2"/>
        <v>0</v>
      </c>
      <c r="S25" s="1292">
        <f t="shared" si="3"/>
        <v>0</v>
      </c>
      <c r="T25" s="935"/>
    </row>
    <row r="26" spans="2:20" s="431" customFormat="1" ht="100" x14ac:dyDescent="0.35">
      <c r="B26" s="919"/>
      <c r="C26"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6" s="900" t="s">
        <v>370</v>
      </c>
      <c r="E26" s="901" t="s">
        <v>371</v>
      </c>
      <c r="F26" s="902" t="s">
        <v>160</v>
      </c>
      <c r="G26" s="900" t="s">
        <v>345</v>
      </c>
      <c r="H26" s="1101">
        <v>0</v>
      </c>
      <c r="I26" s="1290"/>
      <c r="J26" s="1290"/>
      <c r="K26" s="1297">
        <f t="shared" si="0"/>
        <v>0</v>
      </c>
      <c r="L26" s="1290"/>
      <c r="M26" s="1290"/>
      <c r="N26" s="1297">
        <f t="shared" si="1"/>
        <v>0</v>
      </c>
      <c r="O26" s="1298"/>
      <c r="P26" s="1290"/>
      <c r="Q26" s="1298"/>
      <c r="R26" s="1291">
        <f t="shared" si="2"/>
        <v>0</v>
      </c>
      <c r="S26" s="1292">
        <f t="shared" si="3"/>
        <v>0</v>
      </c>
      <c r="T26" s="935"/>
    </row>
    <row r="27" spans="2:20" s="431" customFormat="1" ht="100" x14ac:dyDescent="0.35">
      <c r="B27" s="919"/>
      <c r="C27"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7" s="900" t="s">
        <v>372</v>
      </c>
      <c r="E27" s="901" t="s">
        <v>373</v>
      </c>
      <c r="F27" s="902" t="s">
        <v>160</v>
      </c>
      <c r="G27" s="900" t="s">
        <v>345</v>
      </c>
      <c r="H27" s="1101">
        <v>0</v>
      </c>
      <c r="I27" s="1290"/>
      <c r="J27" s="1290"/>
      <c r="K27" s="1297">
        <f t="shared" si="0"/>
        <v>0</v>
      </c>
      <c r="L27" s="1290"/>
      <c r="M27" s="1290"/>
      <c r="N27" s="1297">
        <f t="shared" si="1"/>
        <v>0</v>
      </c>
      <c r="O27" s="1298"/>
      <c r="P27" s="1290"/>
      <c r="Q27" s="1298"/>
      <c r="R27" s="1291">
        <f t="shared" si="2"/>
        <v>0</v>
      </c>
      <c r="S27" s="1292">
        <f t="shared" si="3"/>
        <v>0</v>
      </c>
      <c r="T27" s="935"/>
    </row>
    <row r="28" spans="2:20" s="431" customFormat="1" ht="100" x14ac:dyDescent="0.35">
      <c r="B28" s="919"/>
      <c r="C2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8" s="900" t="s">
        <v>374</v>
      </c>
      <c r="E28" s="901" t="s">
        <v>375</v>
      </c>
      <c r="F28" s="902" t="s">
        <v>160</v>
      </c>
      <c r="G28" s="900" t="s">
        <v>345</v>
      </c>
      <c r="H28" s="1101">
        <v>0</v>
      </c>
      <c r="I28" s="1290"/>
      <c r="J28" s="1290"/>
      <c r="K28" s="1297">
        <f t="shared" si="0"/>
        <v>0</v>
      </c>
      <c r="L28" s="1290"/>
      <c r="M28" s="1290"/>
      <c r="N28" s="1297">
        <f t="shared" si="1"/>
        <v>0</v>
      </c>
      <c r="O28" s="1298"/>
      <c r="P28" s="1290"/>
      <c r="Q28" s="1298"/>
      <c r="R28" s="1291">
        <f t="shared" si="2"/>
        <v>0</v>
      </c>
      <c r="S28" s="1292">
        <f t="shared" si="3"/>
        <v>0</v>
      </c>
      <c r="T28" s="935"/>
    </row>
    <row r="29" spans="2:20" s="431" customFormat="1" ht="100" x14ac:dyDescent="0.35">
      <c r="B29" s="919"/>
      <c r="C2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9" s="900" t="s">
        <v>376</v>
      </c>
      <c r="E29" s="901" t="s">
        <v>377</v>
      </c>
      <c r="F29" s="902" t="s">
        <v>160</v>
      </c>
      <c r="G29" s="900" t="s">
        <v>345</v>
      </c>
      <c r="H29" s="1101">
        <v>0</v>
      </c>
      <c r="I29" s="1290"/>
      <c r="J29" s="1290"/>
      <c r="K29" s="1297">
        <f t="shared" si="0"/>
        <v>0</v>
      </c>
      <c r="L29" s="1290"/>
      <c r="M29" s="1290"/>
      <c r="N29" s="1297">
        <f t="shared" si="1"/>
        <v>0</v>
      </c>
      <c r="O29" s="1298"/>
      <c r="P29" s="1290"/>
      <c r="Q29" s="1298"/>
      <c r="R29" s="1291">
        <f t="shared" si="2"/>
        <v>0</v>
      </c>
      <c r="S29" s="1292">
        <f t="shared" si="3"/>
        <v>0</v>
      </c>
      <c r="T29" s="935"/>
    </row>
    <row r="30" spans="2:20" s="431" customFormat="1" ht="100" x14ac:dyDescent="0.35">
      <c r="B30" s="919"/>
      <c r="C3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30" s="900" t="s">
        <v>378</v>
      </c>
      <c r="E30" s="901" t="s">
        <v>379</v>
      </c>
      <c r="F30" s="902" t="s">
        <v>160</v>
      </c>
      <c r="G30" s="900" t="s">
        <v>345</v>
      </c>
      <c r="H30" s="1101">
        <v>0</v>
      </c>
      <c r="I30" s="1290"/>
      <c r="J30" s="1290"/>
      <c r="K30" s="1297">
        <f t="shared" si="0"/>
        <v>0</v>
      </c>
      <c r="L30" s="1290"/>
      <c r="M30" s="1290"/>
      <c r="N30" s="1297">
        <f t="shared" si="1"/>
        <v>0</v>
      </c>
      <c r="O30" s="1298"/>
      <c r="P30" s="1290"/>
      <c r="Q30" s="1298"/>
      <c r="R30" s="1291">
        <f t="shared" si="2"/>
        <v>0</v>
      </c>
      <c r="S30" s="1292">
        <f t="shared" si="3"/>
        <v>0</v>
      </c>
      <c r="T30" s="935"/>
    </row>
    <row r="31" spans="2:20" s="431" customFormat="1" ht="18" customHeight="1" x14ac:dyDescent="0.35">
      <c r="B31" s="945"/>
      <c r="C31" s="928"/>
      <c r="D31" s="946" t="s">
        <v>380</v>
      </c>
      <c r="E31" s="928" t="s">
        <v>381</v>
      </c>
      <c r="F31" s="947"/>
      <c r="G31" s="947"/>
      <c r="H31" s="1100"/>
      <c r="I31" s="1100"/>
      <c r="J31" s="1100"/>
      <c r="K31" s="1100"/>
      <c r="L31" s="1100"/>
      <c r="M31" s="1100"/>
      <c r="N31" s="1100"/>
      <c r="O31" s="1100"/>
      <c r="P31" s="1100"/>
      <c r="Q31" s="1100"/>
      <c r="R31" s="947"/>
      <c r="S31" s="1127"/>
      <c r="T31" s="948"/>
    </row>
    <row r="32" spans="2:20" s="431" customFormat="1" ht="62.5" x14ac:dyDescent="0.35">
      <c r="B32" s="919"/>
      <c r="C32" s="98" t="str">
        <f>CONCATENATE('Reference documents'!B15," 
PPP.PVP.CBL.01.002.01 Terminal
PPP.PVP.DIN.07.008 Grounding Method MV Cables")</f>
        <v>GRE.EEC.S.21.IT.P.18371.00.127.00 Technical Specification 
PPP.PVP.CBL.01.002.01 Terminal
PPP.PVP.DIN.07.008 Grounding Method MV Cables</v>
      </c>
      <c r="D32" s="900" t="s">
        <v>382</v>
      </c>
      <c r="E32" s="901" t="s">
        <v>383</v>
      </c>
      <c r="F32" s="902" t="s">
        <v>160</v>
      </c>
      <c r="G32" s="900" t="s">
        <v>141</v>
      </c>
      <c r="H32" s="1101">
        <v>0</v>
      </c>
      <c r="I32" s="1290"/>
      <c r="J32" s="1290"/>
      <c r="K32" s="1297">
        <f t="shared" ref="K32:K34" si="4">I32*J32</f>
        <v>0</v>
      </c>
      <c r="L32" s="1290"/>
      <c r="M32" s="1290"/>
      <c r="N32" s="1297">
        <f t="shared" ref="N32:N34" si="5">L32*M32</f>
        <v>0</v>
      </c>
      <c r="O32" s="1298"/>
      <c r="P32" s="1290"/>
      <c r="Q32" s="1298"/>
      <c r="R32" s="1291">
        <f t="shared" ref="R32:R34" si="6">P32+N32+K32</f>
        <v>0</v>
      </c>
      <c r="S32" s="1292">
        <f t="shared" ref="S32:S34" si="7">IF(F32="na","",H32*R32)</f>
        <v>0</v>
      </c>
      <c r="T32" s="935"/>
    </row>
    <row r="33" spans="2:20" s="431" customFormat="1" ht="62.5" x14ac:dyDescent="0.35">
      <c r="B33" s="919"/>
      <c r="C33" s="98" t="str">
        <f>CONCATENATE('Reference documents'!B15," 
PPP.PVP.CBL.01.002.01 Terminal
PPP.PVP.DIN.07.008 Grounding Method MV Cables")</f>
        <v>GRE.EEC.S.21.IT.P.18371.00.127.00 Technical Specification 
PPP.PVP.CBL.01.002.01 Terminal
PPP.PVP.DIN.07.008 Grounding Method MV Cables</v>
      </c>
      <c r="D33" s="900" t="s">
        <v>384</v>
      </c>
      <c r="E33" s="901" t="s">
        <v>385</v>
      </c>
      <c r="F33" s="902" t="s">
        <v>160</v>
      </c>
      <c r="G33" s="900" t="s">
        <v>141</v>
      </c>
      <c r="H33" s="1101">
        <v>0</v>
      </c>
      <c r="I33" s="1290"/>
      <c r="J33" s="1290"/>
      <c r="K33" s="1297">
        <f t="shared" si="4"/>
        <v>0</v>
      </c>
      <c r="L33" s="1290"/>
      <c r="M33" s="1290"/>
      <c r="N33" s="1297">
        <f t="shared" si="5"/>
        <v>0</v>
      </c>
      <c r="O33" s="1298"/>
      <c r="P33" s="1290"/>
      <c r="Q33" s="1298"/>
      <c r="R33" s="1291">
        <f t="shared" si="6"/>
        <v>0</v>
      </c>
      <c r="S33" s="1292">
        <f t="shared" si="7"/>
        <v>0</v>
      </c>
      <c r="T33" s="935"/>
    </row>
    <row r="34" spans="2:20" s="431" customFormat="1" ht="105" customHeight="1" x14ac:dyDescent="0.35">
      <c r="B34" s="919"/>
      <c r="C34" s="98" t="str">
        <f>CONCATENATE('Reference documents'!B15," :
PPP.PVP.CBL.01.002.01 Terminal
PPP.PVP.DIN.05 TRENCHES AND WORKS ON CABLES
PPP.PVP.DIN.07.008 Grounding Method MV Cables
- CONSTRUCTION TECHNICAL SPECIFICATIONS
- VENDOR INSTALLATION PROCEDURE CERTIFICATION")</f>
        <v>GRE.EEC.S.21.IT.P.18371.00.127.00 Technical Specification :
PPP.PVP.CBL.01.002.01 Terminal
PPP.PVP.DIN.05 TRENCHES AND WORKS ON CABLES
PPP.PVP.DIN.07.008 Grounding Method MV Cables
- CONSTRUCTION TECHNICAL SPECIFICATIONS
- VENDOR INSTALLATION PROCEDURE CERTIFICATION</v>
      </c>
      <c r="D34" s="900" t="s">
        <v>386</v>
      </c>
      <c r="E34" s="901" t="s">
        <v>387</v>
      </c>
      <c r="F34" s="902" t="s">
        <v>160</v>
      </c>
      <c r="G34" s="900" t="s">
        <v>141</v>
      </c>
      <c r="H34" s="1101">
        <v>0</v>
      </c>
      <c r="I34" s="1290"/>
      <c r="J34" s="1290"/>
      <c r="K34" s="1297">
        <f t="shared" si="4"/>
        <v>0</v>
      </c>
      <c r="L34" s="1290"/>
      <c r="M34" s="1290"/>
      <c r="N34" s="1297">
        <f t="shared" si="5"/>
        <v>0</v>
      </c>
      <c r="O34" s="1298"/>
      <c r="P34" s="1290"/>
      <c r="Q34" s="1298"/>
      <c r="R34" s="1291">
        <f t="shared" si="6"/>
        <v>0</v>
      </c>
      <c r="S34" s="1292">
        <f t="shared" si="7"/>
        <v>0</v>
      </c>
      <c r="T34" s="935"/>
    </row>
    <row r="35" spans="2:20" s="431" customFormat="1" ht="18" customHeight="1" x14ac:dyDescent="0.35">
      <c r="B35" s="945"/>
      <c r="C35" s="928"/>
      <c r="D35" s="946" t="s">
        <v>388</v>
      </c>
      <c r="E35" s="928" t="s">
        <v>389</v>
      </c>
      <c r="F35" s="947"/>
      <c r="G35" s="947"/>
      <c r="H35" s="1100"/>
      <c r="I35" s="1100"/>
      <c r="J35" s="1100"/>
      <c r="K35" s="1100"/>
      <c r="L35" s="1100"/>
      <c r="M35" s="1100"/>
      <c r="N35" s="1100"/>
      <c r="O35" s="1100"/>
      <c r="P35" s="1100"/>
      <c r="Q35" s="1100"/>
      <c r="R35" s="947"/>
      <c r="S35" s="1127"/>
      <c r="T35" s="948"/>
    </row>
    <row r="36" spans="2:20" s="431" customFormat="1" ht="75" x14ac:dyDescent="0.35">
      <c r="B36" s="919"/>
      <c r="C36"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6" s="900" t="s">
        <v>390</v>
      </c>
      <c r="E36" s="901" t="s">
        <v>391</v>
      </c>
      <c r="F36" s="902" t="s">
        <v>160</v>
      </c>
      <c r="G36" s="900" t="s">
        <v>141</v>
      </c>
      <c r="H36" s="1101">
        <v>0</v>
      </c>
      <c r="I36" s="1290"/>
      <c r="J36" s="1290"/>
      <c r="K36" s="1297">
        <f t="shared" ref="K36:K45" si="8">I36*J36</f>
        <v>0</v>
      </c>
      <c r="L36" s="1290"/>
      <c r="M36" s="1290"/>
      <c r="N36" s="1297">
        <f t="shared" ref="N36:N45" si="9">L36*M36</f>
        <v>0</v>
      </c>
      <c r="O36" s="1298"/>
      <c r="P36" s="1290"/>
      <c r="Q36" s="1298"/>
      <c r="R36" s="1291">
        <f t="shared" ref="R36:R45" si="10">P36+N36+K36</f>
        <v>0</v>
      </c>
      <c r="S36" s="1292">
        <f t="shared" ref="S36:S45" si="11">IF(F36="na","",H36*R36)</f>
        <v>0</v>
      </c>
      <c r="T36" s="935"/>
    </row>
    <row r="37" spans="2:20" s="431" customFormat="1" ht="75" x14ac:dyDescent="0.35">
      <c r="B37" s="919"/>
      <c r="C37"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7" s="900" t="s">
        <v>392</v>
      </c>
      <c r="E37" s="901" t="s">
        <v>393</v>
      </c>
      <c r="F37" s="902" t="s">
        <v>160</v>
      </c>
      <c r="G37" s="900" t="s">
        <v>141</v>
      </c>
      <c r="H37" s="1101">
        <v>0</v>
      </c>
      <c r="I37" s="1290"/>
      <c r="J37" s="1290"/>
      <c r="K37" s="1297">
        <f t="shared" si="8"/>
        <v>0</v>
      </c>
      <c r="L37" s="1290"/>
      <c r="M37" s="1290"/>
      <c r="N37" s="1297">
        <f t="shared" si="9"/>
        <v>0</v>
      </c>
      <c r="O37" s="1298"/>
      <c r="P37" s="1290"/>
      <c r="Q37" s="1298"/>
      <c r="R37" s="1291">
        <f t="shared" si="10"/>
        <v>0</v>
      </c>
      <c r="S37" s="1292">
        <f t="shared" si="11"/>
        <v>0</v>
      </c>
      <c r="T37" s="935"/>
    </row>
    <row r="38" spans="2:20" s="431" customFormat="1" ht="75" x14ac:dyDescent="0.35">
      <c r="B38" s="919"/>
      <c r="C38"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8" s="900" t="s">
        <v>394</v>
      </c>
      <c r="E38" s="901" t="s">
        <v>395</v>
      </c>
      <c r="F38" s="902" t="s">
        <v>160</v>
      </c>
      <c r="G38" s="900" t="s">
        <v>141</v>
      </c>
      <c r="H38" s="1101">
        <v>0</v>
      </c>
      <c r="I38" s="1290"/>
      <c r="J38" s="1290"/>
      <c r="K38" s="1297">
        <f t="shared" si="8"/>
        <v>0</v>
      </c>
      <c r="L38" s="1290"/>
      <c r="M38" s="1290"/>
      <c r="N38" s="1297">
        <f t="shared" si="9"/>
        <v>0</v>
      </c>
      <c r="O38" s="1298"/>
      <c r="P38" s="1290"/>
      <c r="Q38" s="1298"/>
      <c r="R38" s="1291">
        <f t="shared" si="10"/>
        <v>0</v>
      </c>
      <c r="S38" s="1292">
        <f t="shared" si="11"/>
        <v>0</v>
      </c>
      <c r="T38" s="935"/>
    </row>
    <row r="39" spans="2:20" s="431" customFormat="1" ht="75" x14ac:dyDescent="0.35">
      <c r="B39" s="919"/>
      <c r="C39"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9" s="900" t="s">
        <v>396</v>
      </c>
      <c r="E39" s="901" t="s">
        <v>397</v>
      </c>
      <c r="F39" s="902" t="s">
        <v>160</v>
      </c>
      <c r="G39" s="900" t="s">
        <v>141</v>
      </c>
      <c r="H39" s="1101">
        <v>0</v>
      </c>
      <c r="I39" s="1290"/>
      <c r="J39" s="1290"/>
      <c r="K39" s="1297">
        <f t="shared" si="8"/>
        <v>0</v>
      </c>
      <c r="L39" s="1290"/>
      <c r="M39" s="1290"/>
      <c r="N39" s="1297">
        <f t="shared" si="9"/>
        <v>0</v>
      </c>
      <c r="O39" s="1298"/>
      <c r="P39" s="1290"/>
      <c r="Q39" s="1298"/>
      <c r="R39" s="1291">
        <f t="shared" si="10"/>
        <v>0</v>
      </c>
      <c r="S39" s="1292">
        <f t="shared" si="11"/>
        <v>0</v>
      </c>
      <c r="T39" s="935"/>
    </row>
    <row r="40" spans="2:20" s="431" customFormat="1" ht="75" x14ac:dyDescent="0.35">
      <c r="B40" s="919"/>
      <c r="C40"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0" s="900" t="s">
        <v>398</v>
      </c>
      <c r="E40" s="901" t="s">
        <v>399</v>
      </c>
      <c r="F40" s="902" t="s">
        <v>160</v>
      </c>
      <c r="G40" s="900" t="s">
        <v>141</v>
      </c>
      <c r="H40" s="1101">
        <v>0</v>
      </c>
      <c r="I40" s="1290"/>
      <c r="J40" s="1290"/>
      <c r="K40" s="1297">
        <f t="shared" si="8"/>
        <v>0</v>
      </c>
      <c r="L40" s="1290"/>
      <c r="M40" s="1290"/>
      <c r="N40" s="1297">
        <f t="shared" si="9"/>
        <v>0</v>
      </c>
      <c r="O40" s="1298"/>
      <c r="P40" s="1290"/>
      <c r="Q40" s="1298"/>
      <c r="R40" s="1291">
        <f t="shared" si="10"/>
        <v>0</v>
      </c>
      <c r="S40" s="1292">
        <f t="shared" si="11"/>
        <v>0</v>
      </c>
      <c r="T40" s="935"/>
    </row>
    <row r="41" spans="2:20" s="431" customFormat="1" ht="75" x14ac:dyDescent="0.35">
      <c r="B41" s="919"/>
      <c r="C41"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1" s="900" t="s">
        <v>400</v>
      </c>
      <c r="E41" s="901" t="s">
        <v>401</v>
      </c>
      <c r="F41" s="902" t="s">
        <v>160</v>
      </c>
      <c r="G41" s="900" t="s">
        <v>141</v>
      </c>
      <c r="H41" s="1101">
        <v>0</v>
      </c>
      <c r="I41" s="1290"/>
      <c r="J41" s="1290"/>
      <c r="K41" s="1297">
        <f t="shared" si="8"/>
        <v>0</v>
      </c>
      <c r="L41" s="1290"/>
      <c r="M41" s="1290"/>
      <c r="N41" s="1297">
        <f t="shared" si="9"/>
        <v>0</v>
      </c>
      <c r="O41" s="1298"/>
      <c r="P41" s="1290"/>
      <c r="Q41" s="1298"/>
      <c r="R41" s="1291">
        <f t="shared" si="10"/>
        <v>0</v>
      </c>
      <c r="S41" s="1292">
        <f t="shared" si="11"/>
        <v>0</v>
      </c>
      <c r="T41" s="935"/>
    </row>
    <row r="42" spans="2:20" s="431" customFormat="1" ht="75" x14ac:dyDescent="0.35">
      <c r="B42" s="919"/>
      <c r="C42"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2" s="900" t="s">
        <v>402</v>
      </c>
      <c r="E42" s="901" t="s">
        <v>403</v>
      </c>
      <c r="F42" s="902" t="s">
        <v>160</v>
      </c>
      <c r="G42" s="900" t="s">
        <v>141</v>
      </c>
      <c r="H42" s="1101">
        <v>0</v>
      </c>
      <c r="I42" s="1290"/>
      <c r="J42" s="1290"/>
      <c r="K42" s="1297">
        <f t="shared" si="8"/>
        <v>0</v>
      </c>
      <c r="L42" s="1290"/>
      <c r="M42" s="1290"/>
      <c r="N42" s="1297">
        <f t="shared" si="9"/>
        <v>0</v>
      </c>
      <c r="O42" s="1298"/>
      <c r="P42" s="1290"/>
      <c r="Q42" s="1298"/>
      <c r="R42" s="1291">
        <f t="shared" si="10"/>
        <v>0</v>
      </c>
      <c r="S42" s="1292">
        <f t="shared" si="11"/>
        <v>0</v>
      </c>
      <c r="T42" s="935"/>
    </row>
    <row r="43" spans="2:20" s="431" customFormat="1" ht="75" x14ac:dyDescent="0.35">
      <c r="B43" s="919"/>
      <c r="C43"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3" s="900" t="s">
        <v>404</v>
      </c>
      <c r="E43" s="901" t="s">
        <v>405</v>
      </c>
      <c r="F43" s="902" t="s">
        <v>160</v>
      </c>
      <c r="G43" s="900" t="s">
        <v>141</v>
      </c>
      <c r="H43" s="1101">
        <v>0</v>
      </c>
      <c r="I43" s="1290"/>
      <c r="J43" s="1290"/>
      <c r="K43" s="1297">
        <f t="shared" si="8"/>
        <v>0</v>
      </c>
      <c r="L43" s="1290"/>
      <c r="M43" s="1290"/>
      <c r="N43" s="1297">
        <f t="shared" si="9"/>
        <v>0</v>
      </c>
      <c r="O43" s="1298"/>
      <c r="P43" s="1290"/>
      <c r="Q43" s="1298"/>
      <c r="R43" s="1291">
        <f t="shared" si="10"/>
        <v>0</v>
      </c>
      <c r="S43" s="1292">
        <f t="shared" si="11"/>
        <v>0</v>
      </c>
      <c r="T43" s="935"/>
    </row>
    <row r="44" spans="2:20" s="431" customFormat="1" ht="75" x14ac:dyDescent="0.35">
      <c r="B44" s="919"/>
      <c r="C44"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4" s="900" t="s">
        <v>406</v>
      </c>
      <c r="E44" s="901" t="s">
        <v>407</v>
      </c>
      <c r="F44" s="902" t="s">
        <v>160</v>
      </c>
      <c r="G44" s="900" t="s">
        <v>141</v>
      </c>
      <c r="H44" s="1101">
        <v>0</v>
      </c>
      <c r="I44" s="1290"/>
      <c r="J44" s="1290"/>
      <c r="K44" s="1297">
        <f t="shared" si="8"/>
        <v>0</v>
      </c>
      <c r="L44" s="1290"/>
      <c r="M44" s="1290"/>
      <c r="N44" s="1297">
        <f t="shared" si="9"/>
        <v>0</v>
      </c>
      <c r="O44" s="1298"/>
      <c r="P44" s="1290"/>
      <c r="Q44" s="1298"/>
      <c r="R44" s="1291">
        <f t="shared" si="10"/>
        <v>0</v>
      </c>
      <c r="S44" s="1292">
        <f t="shared" si="11"/>
        <v>0</v>
      </c>
      <c r="T44" s="935"/>
    </row>
    <row r="45" spans="2:20" s="431" customFormat="1" ht="75" x14ac:dyDescent="0.35">
      <c r="B45" s="919"/>
      <c r="C45"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5" s="900" t="s">
        <v>408</v>
      </c>
      <c r="E45" s="901" t="s">
        <v>409</v>
      </c>
      <c r="F45" s="902" t="s">
        <v>160</v>
      </c>
      <c r="G45" s="900" t="s">
        <v>141</v>
      </c>
      <c r="H45" s="1101">
        <v>0</v>
      </c>
      <c r="I45" s="1290"/>
      <c r="J45" s="1290"/>
      <c r="K45" s="1297">
        <f t="shared" si="8"/>
        <v>0</v>
      </c>
      <c r="L45" s="1290"/>
      <c r="M45" s="1290"/>
      <c r="N45" s="1297">
        <f t="shared" si="9"/>
        <v>0</v>
      </c>
      <c r="O45" s="1298"/>
      <c r="P45" s="1290"/>
      <c r="Q45" s="1298"/>
      <c r="R45" s="1291">
        <f t="shared" si="10"/>
        <v>0</v>
      </c>
      <c r="S45" s="1292">
        <f t="shared" si="11"/>
        <v>0</v>
      </c>
      <c r="T45" s="935"/>
    </row>
    <row r="46" spans="2:20" s="431" customFormat="1" ht="18" customHeight="1" x14ac:dyDescent="0.35">
      <c r="B46" s="945"/>
      <c r="C46" s="928"/>
      <c r="D46" s="946"/>
      <c r="E46" s="928" t="s">
        <v>771</v>
      </c>
      <c r="F46" s="947"/>
      <c r="G46" s="947"/>
      <c r="H46" s="1100"/>
      <c r="I46" s="1100"/>
      <c r="J46" s="1100"/>
      <c r="K46" s="1100"/>
      <c r="L46" s="1100"/>
      <c r="M46" s="1100"/>
      <c r="N46" s="1100"/>
      <c r="O46" s="1100"/>
      <c r="P46" s="1100"/>
      <c r="Q46" s="1100"/>
      <c r="R46" s="947"/>
      <c r="S46" s="1127"/>
      <c r="T46" s="948"/>
    </row>
    <row r="47" spans="2:20" s="431" customFormat="1" ht="75" x14ac:dyDescent="0.35">
      <c r="B47" s="919"/>
      <c r="C4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47" s="1222" t="s">
        <v>772</v>
      </c>
      <c r="E47" s="901" t="s">
        <v>773</v>
      </c>
      <c r="F47" s="902" t="s">
        <v>160</v>
      </c>
      <c r="G47" s="1222" t="s">
        <v>774</v>
      </c>
      <c r="H47" s="1101">
        <v>0</v>
      </c>
      <c r="I47" s="1290"/>
      <c r="J47" s="1290"/>
      <c r="K47" s="1297">
        <f t="shared" ref="K47" si="12">I47*J47</f>
        <v>0</v>
      </c>
      <c r="L47" s="1290"/>
      <c r="M47" s="1290"/>
      <c r="N47" s="1297">
        <f t="shared" ref="N47" si="13">L47*M47</f>
        <v>0</v>
      </c>
      <c r="O47" s="1298"/>
      <c r="P47" s="1290"/>
      <c r="Q47" s="1298"/>
      <c r="R47" s="1291">
        <f t="shared" ref="R47" si="14">P47+N47+K47</f>
        <v>0</v>
      </c>
      <c r="S47" s="1292">
        <f t="shared" ref="S47" si="15">IF(F47="na","",H47*R47)</f>
        <v>0</v>
      </c>
      <c r="T47" s="935"/>
    </row>
    <row r="48" spans="2:20" ht="15" customHeight="1" x14ac:dyDescent="0.35">
      <c r="B48" s="1592" t="s">
        <v>775</v>
      </c>
      <c r="C48" s="1592"/>
      <c r="D48" s="1592"/>
      <c r="E48" s="1592"/>
      <c r="F48" s="1593" t="s">
        <v>154</v>
      </c>
      <c r="G48" s="1593"/>
      <c r="H48" s="1593"/>
      <c r="I48" s="1593"/>
      <c r="J48" s="1593"/>
      <c r="K48" s="1593"/>
      <c r="L48" s="1593"/>
      <c r="M48" s="1593"/>
      <c r="N48" s="1593"/>
      <c r="O48" s="1593"/>
      <c r="P48" s="1593"/>
      <c r="Q48" s="1593"/>
      <c r="R48" s="1593"/>
      <c r="S48" s="863">
        <f>SUMIFS(S54:S87,F54:F87,"Mandatory",E54:E87,"=*Supply")</f>
        <v>0</v>
      </c>
      <c r="T48" s="1221"/>
    </row>
    <row r="49" spans="2:20" ht="15" customHeight="1" x14ac:dyDescent="0.35">
      <c r="B49" s="1592"/>
      <c r="C49" s="1592"/>
      <c r="D49" s="1592"/>
      <c r="E49" s="1592"/>
      <c r="F49" s="1593" t="s">
        <v>156</v>
      </c>
      <c r="G49" s="1593"/>
      <c r="H49" s="1593"/>
      <c r="I49" s="1593"/>
      <c r="J49" s="1593"/>
      <c r="K49" s="1593"/>
      <c r="L49" s="1593"/>
      <c r="M49" s="1593"/>
      <c r="N49" s="1593"/>
      <c r="O49" s="1593"/>
      <c r="P49" s="1593"/>
      <c r="Q49" s="1593"/>
      <c r="R49" s="1593"/>
      <c r="S49" s="863">
        <f>SUMIFS(S54:S87,F54:F87,"Optional",E54:E87,"=*Supply")</f>
        <v>0</v>
      </c>
      <c r="T49" s="1221"/>
    </row>
    <row r="50" spans="2:20" ht="15" customHeight="1" x14ac:dyDescent="0.35">
      <c r="B50" s="1592" t="s">
        <v>776</v>
      </c>
      <c r="C50" s="1592"/>
      <c r="D50" s="1592"/>
      <c r="E50" s="1592"/>
      <c r="F50" s="1593" t="s">
        <v>154</v>
      </c>
      <c r="G50" s="1593"/>
      <c r="H50" s="1593"/>
      <c r="I50" s="1593"/>
      <c r="J50" s="1593"/>
      <c r="K50" s="1593"/>
      <c r="L50" s="1593"/>
      <c r="M50" s="1593"/>
      <c r="N50" s="1593"/>
      <c r="O50" s="1593"/>
      <c r="P50" s="1593"/>
      <c r="Q50" s="1593"/>
      <c r="R50" s="1593"/>
      <c r="S50" s="863">
        <f>SUMIFS(S54:S87,F54:F87,"Mandatory",E54:E87,"=*Installation*")</f>
        <v>0</v>
      </c>
      <c r="T50" s="1221"/>
    </row>
    <row r="51" spans="2:20" ht="15" customHeight="1" x14ac:dyDescent="0.35">
      <c r="B51" s="1592"/>
      <c r="C51" s="1592"/>
      <c r="D51" s="1592"/>
      <c r="E51" s="1592"/>
      <c r="F51" s="1593" t="s">
        <v>156</v>
      </c>
      <c r="G51" s="1593"/>
      <c r="H51" s="1593"/>
      <c r="I51" s="1593"/>
      <c r="J51" s="1593"/>
      <c r="K51" s="1593"/>
      <c r="L51" s="1593"/>
      <c r="M51" s="1593"/>
      <c r="N51" s="1593"/>
      <c r="O51" s="1593"/>
      <c r="P51" s="1593"/>
      <c r="Q51" s="1593"/>
      <c r="R51" s="1593"/>
      <c r="S51" s="863">
        <f>SUMIFS(S54:S87,F54:F87,"Optional",E54:E87,"=*Installation*")</f>
        <v>0</v>
      </c>
      <c r="T51" s="1221"/>
    </row>
    <row r="52" spans="2:20" ht="15" customHeight="1" x14ac:dyDescent="0.35">
      <c r="B52" s="1592" t="s">
        <v>777</v>
      </c>
      <c r="C52" s="1592"/>
      <c r="D52" s="1592"/>
      <c r="E52" s="1592"/>
      <c r="F52" s="1593" t="s">
        <v>154</v>
      </c>
      <c r="G52" s="1593"/>
      <c r="H52" s="1593"/>
      <c r="I52" s="1593"/>
      <c r="J52" s="1593"/>
      <c r="K52" s="1593"/>
      <c r="L52" s="1593"/>
      <c r="M52" s="1593"/>
      <c r="N52" s="1593"/>
      <c r="O52" s="1593"/>
      <c r="P52" s="1593"/>
      <c r="Q52" s="1593"/>
      <c r="R52" s="1593"/>
      <c r="S52" s="863">
        <f>SUMIFS(S54:S87,F54:F87,"Mandatory",E54:E87,"=*Test")</f>
        <v>0</v>
      </c>
      <c r="T52" s="1221"/>
    </row>
    <row r="53" spans="2:20" ht="15" customHeight="1" x14ac:dyDescent="0.35">
      <c r="B53" s="1592"/>
      <c r="C53" s="1592"/>
      <c r="D53" s="1592"/>
      <c r="E53" s="1592"/>
      <c r="F53" s="1593" t="s">
        <v>156</v>
      </c>
      <c r="G53" s="1593"/>
      <c r="H53" s="1593"/>
      <c r="I53" s="1593"/>
      <c r="J53" s="1593"/>
      <c r="K53" s="1593"/>
      <c r="L53" s="1593"/>
      <c r="M53" s="1593"/>
      <c r="N53" s="1593"/>
      <c r="O53" s="1593"/>
      <c r="P53" s="1593"/>
      <c r="Q53" s="1593"/>
      <c r="R53" s="1593"/>
      <c r="S53" s="863">
        <f>SUMIFS(S54:S87,F54:F87,"Optional",E54:E87,"=*Test")</f>
        <v>0</v>
      </c>
      <c r="T53" s="1221"/>
    </row>
    <row r="54" spans="2:20" s="431" customFormat="1" ht="18" customHeight="1" x14ac:dyDescent="0.35">
      <c r="B54" s="945"/>
      <c r="C54" s="928"/>
      <c r="D54" s="946" t="s">
        <v>411</v>
      </c>
      <c r="E54" s="928" t="s">
        <v>412</v>
      </c>
      <c r="F54" s="947"/>
      <c r="G54" s="947"/>
      <c r="H54" s="1100"/>
      <c r="I54" s="1100"/>
      <c r="J54" s="1100"/>
      <c r="K54" s="1100"/>
      <c r="L54" s="1100"/>
      <c r="M54" s="1100"/>
      <c r="N54" s="1100"/>
      <c r="O54" s="1100"/>
      <c r="P54" s="1100"/>
      <c r="Q54" s="1100"/>
      <c r="R54" s="947"/>
      <c r="S54" s="1127"/>
      <c r="T54" s="948"/>
    </row>
    <row r="55" spans="2:20" s="431" customFormat="1" ht="21.75" customHeight="1" x14ac:dyDescent="0.35">
      <c r="B55" s="919"/>
      <c r="C55" s="1603"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5" s="900" t="s">
        <v>413</v>
      </c>
      <c r="E55" s="901" t="s">
        <v>414</v>
      </c>
      <c r="F55" s="902" t="s">
        <v>160</v>
      </c>
      <c r="G55" s="900" t="s">
        <v>345</v>
      </c>
      <c r="H55" s="1101">
        <v>0</v>
      </c>
      <c r="I55" s="1290"/>
      <c r="J55" s="1290"/>
      <c r="K55" s="1297">
        <f t="shared" ref="K55:K62" si="16">I55*J55</f>
        <v>0</v>
      </c>
      <c r="L55" s="1290"/>
      <c r="M55" s="1290"/>
      <c r="N55" s="1297">
        <f t="shared" ref="N55:N62" si="17">L55*M55</f>
        <v>0</v>
      </c>
      <c r="O55" s="1298"/>
      <c r="P55" s="1290"/>
      <c r="Q55" s="1298"/>
      <c r="R55" s="1291">
        <f t="shared" ref="R55:R62" si="18">P55+N55+K55</f>
        <v>0</v>
      </c>
      <c r="S55" s="1292">
        <f t="shared" ref="S55:S62" si="19">IF(F55="na","",H55*R55)</f>
        <v>0</v>
      </c>
      <c r="T55" s="935"/>
    </row>
    <row r="56" spans="2:20" s="431" customFormat="1" ht="20.25" customHeight="1" x14ac:dyDescent="0.35">
      <c r="B56" s="919"/>
      <c r="C56" s="1604"/>
      <c r="D56" s="900" t="s">
        <v>415</v>
      </c>
      <c r="E56" s="901" t="s">
        <v>416</v>
      </c>
      <c r="F56" s="902" t="s">
        <v>160</v>
      </c>
      <c r="G56" s="900" t="s">
        <v>345</v>
      </c>
      <c r="H56" s="1101">
        <v>0</v>
      </c>
      <c r="I56" s="1290"/>
      <c r="J56" s="1290"/>
      <c r="K56" s="1297">
        <f t="shared" si="16"/>
        <v>0</v>
      </c>
      <c r="L56" s="1290"/>
      <c r="M56" s="1290"/>
      <c r="N56" s="1297">
        <f t="shared" si="17"/>
        <v>0</v>
      </c>
      <c r="O56" s="1298"/>
      <c r="P56" s="1290"/>
      <c r="Q56" s="1298"/>
      <c r="R56" s="1291">
        <f t="shared" si="18"/>
        <v>0</v>
      </c>
      <c r="S56" s="1292">
        <f t="shared" si="19"/>
        <v>0</v>
      </c>
      <c r="T56" s="935"/>
    </row>
    <row r="57" spans="2:20" s="431" customFormat="1" ht="20.25" customHeight="1" x14ac:dyDescent="0.35">
      <c r="B57" s="919"/>
      <c r="C57" s="1605"/>
      <c r="D57" s="900" t="s">
        <v>417</v>
      </c>
      <c r="E57" s="901" t="s">
        <v>418</v>
      </c>
      <c r="F57" s="902" t="s">
        <v>160</v>
      </c>
      <c r="G57" s="900" t="s">
        <v>345</v>
      </c>
      <c r="H57" s="1101">
        <v>0</v>
      </c>
      <c r="I57" s="1290"/>
      <c r="J57" s="1290"/>
      <c r="K57" s="1297">
        <f t="shared" si="16"/>
        <v>0</v>
      </c>
      <c r="L57" s="1290"/>
      <c r="M57" s="1290"/>
      <c r="N57" s="1297">
        <f t="shared" si="17"/>
        <v>0</v>
      </c>
      <c r="O57" s="1298"/>
      <c r="P57" s="1290"/>
      <c r="Q57" s="1298"/>
      <c r="R57" s="1291">
        <f t="shared" si="18"/>
        <v>0</v>
      </c>
      <c r="S57" s="1292">
        <f t="shared" si="19"/>
        <v>0</v>
      </c>
      <c r="T57" s="935"/>
    </row>
    <row r="58" spans="2:20" s="431" customFormat="1" ht="75" x14ac:dyDescent="0.35">
      <c r="B58" s="919"/>
      <c r="C58"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58" s="900" t="s">
        <v>419</v>
      </c>
      <c r="E58" s="901" t="s">
        <v>420</v>
      </c>
      <c r="F58" s="902" t="s">
        <v>160</v>
      </c>
      <c r="G58" s="900" t="s">
        <v>345</v>
      </c>
      <c r="H58" s="1101">
        <v>0</v>
      </c>
      <c r="I58" s="1290"/>
      <c r="J58" s="1290"/>
      <c r="K58" s="1297">
        <f t="shared" si="16"/>
        <v>0</v>
      </c>
      <c r="L58" s="1290"/>
      <c r="M58" s="1290"/>
      <c r="N58" s="1297">
        <f t="shared" si="17"/>
        <v>0</v>
      </c>
      <c r="O58" s="1298"/>
      <c r="P58" s="1290"/>
      <c r="Q58" s="1298"/>
      <c r="R58" s="1291">
        <f t="shared" si="18"/>
        <v>0</v>
      </c>
      <c r="S58" s="1292">
        <f t="shared" si="19"/>
        <v>0</v>
      </c>
      <c r="T58" s="935"/>
    </row>
    <row r="59" spans="2:20" s="431" customFormat="1" ht="19.5" customHeight="1" x14ac:dyDescent="0.35">
      <c r="B59" s="919"/>
      <c r="C59" s="1606"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9" s="900" t="s">
        <v>421</v>
      </c>
      <c r="E59" s="901" t="s">
        <v>422</v>
      </c>
      <c r="F59" s="902" t="s">
        <v>160</v>
      </c>
      <c r="G59" s="900" t="s">
        <v>345</v>
      </c>
      <c r="H59" s="1101">
        <v>0</v>
      </c>
      <c r="I59" s="1290"/>
      <c r="J59" s="1290"/>
      <c r="K59" s="1297">
        <f t="shared" si="16"/>
        <v>0</v>
      </c>
      <c r="L59" s="1290"/>
      <c r="M59" s="1290"/>
      <c r="N59" s="1297">
        <f t="shared" si="17"/>
        <v>0</v>
      </c>
      <c r="O59" s="1298"/>
      <c r="P59" s="1290"/>
      <c r="Q59" s="1298"/>
      <c r="R59" s="1291">
        <f t="shared" si="18"/>
        <v>0</v>
      </c>
      <c r="S59" s="1292">
        <f t="shared" si="19"/>
        <v>0</v>
      </c>
      <c r="T59" s="1122" t="s">
        <v>423</v>
      </c>
    </row>
    <row r="60" spans="2:20" s="431" customFormat="1" ht="21" customHeight="1" x14ac:dyDescent="0.35">
      <c r="B60" s="919"/>
      <c r="C60" s="1604"/>
      <c r="D60" s="900" t="s">
        <v>424</v>
      </c>
      <c r="E60" s="901" t="s">
        <v>425</v>
      </c>
      <c r="F60" s="902" t="s">
        <v>160</v>
      </c>
      <c r="G60" s="900" t="s">
        <v>345</v>
      </c>
      <c r="H60" s="1101">
        <v>0</v>
      </c>
      <c r="I60" s="1290"/>
      <c r="J60" s="1290"/>
      <c r="K60" s="1297">
        <f t="shared" si="16"/>
        <v>0</v>
      </c>
      <c r="L60" s="1290"/>
      <c r="M60" s="1290"/>
      <c r="N60" s="1297">
        <f t="shared" si="17"/>
        <v>0</v>
      </c>
      <c r="O60" s="1298"/>
      <c r="P60" s="1290"/>
      <c r="Q60" s="1298"/>
      <c r="R60" s="1291">
        <f t="shared" si="18"/>
        <v>0</v>
      </c>
      <c r="S60" s="1292">
        <f t="shared" si="19"/>
        <v>0</v>
      </c>
      <c r="T60" s="1122" t="s">
        <v>423</v>
      </c>
    </row>
    <row r="61" spans="2:20" s="431" customFormat="1" ht="21" customHeight="1" x14ac:dyDescent="0.35">
      <c r="B61" s="919"/>
      <c r="C61" s="1605"/>
      <c r="D61" s="900" t="s">
        <v>426</v>
      </c>
      <c r="E61" s="901" t="s">
        <v>427</v>
      </c>
      <c r="F61" s="902" t="s">
        <v>160</v>
      </c>
      <c r="G61" s="900" t="s">
        <v>345</v>
      </c>
      <c r="H61" s="1101">
        <v>0</v>
      </c>
      <c r="I61" s="1290"/>
      <c r="J61" s="1290"/>
      <c r="K61" s="1297">
        <f t="shared" si="16"/>
        <v>0</v>
      </c>
      <c r="L61" s="1290"/>
      <c r="M61" s="1290"/>
      <c r="N61" s="1297">
        <f t="shared" si="17"/>
        <v>0</v>
      </c>
      <c r="O61" s="1298"/>
      <c r="P61" s="1290"/>
      <c r="Q61" s="1298"/>
      <c r="R61" s="1291">
        <f t="shared" si="18"/>
        <v>0</v>
      </c>
      <c r="S61" s="1292">
        <f t="shared" si="19"/>
        <v>0</v>
      </c>
      <c r="T61" s="1122" t="s">
        <v>423</v>
      </c>
    </row>
    <row r="62" spans="2:20" s="431" customFormat="1" ht="75" x14ac:dyDescent="0.35">
      <c r="B62" s="919"/>
      <c r="C6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62" s="900" t="s">
        <v>428</v>
      </c>
      <c r="E62" s="901" t="s">
        <v>429</v>
      </c>
      <c r="F62" s="902" t="s">
        <v>160</v>
      </c>
      <c r="G62" s="900" t="s">
        <v>345</v>
      </c>
      <c r="H62" s="1101">
        <v>0</v>
      </c>
      <c r="I62" s="1290"/>
      <c r="J62" s="1290"/>
      <c r="K62" s="1297">
        <f t="shared" si="16"/>
        <v>0</v>
      </c>
      <c r="L62" s="1290"/>
      <c r="M62" s="1290"/>
      <c r="N62" s="1297">
        <f t="shared" si="17"/>
        <v>0</v>
      </c>
      <c r="O62" s="1298"/>
      <c r="P62" s="1290"/>
      <c r="Q62" s="1298"/>
      <c r="R62" s="1291">
        <f t="shared" si="18"/>
        <v>0</v>
      </c>
      <c r="S62" s="1292">
        <f t="shared" si="19"/>
        <v>0</v>
      </c>
      <c r="T62" s="935" t="s">
        <v>430</v>
      </c>
    </row>
    <row r="63" spans="2:20" s="431" customFormat="1" ht="18" customHeight="1" x14ac:dyDescent="0.35">
      <c r="B63" s="945"/>
      <c r="C63" s="928"/>
      <c r="D63" s="946" t="s">
        <v>431</v>
      </c>
      <c r="E63" s="928" t="s">
        <v>432</v>
      </c>
      <c r="F63" s="947"/>
      <c r="G63" s="947"/>
      <c r="H63" s="1100"/>
      <c r="I63" s="1100"/>
      <c r="J63" s="1100"/>
      <c r="K63" s="1100"/>
      <c r="L63" s="1100"/>
      <c r="M63" s="1100"/>
      <c r="N63" s="1100"/>
      <c r="O63" s="1100"/>
      <c r="P63" s="1100"/>
      <c r="Q63" s="1100"/>
      <c r="R63" s="947"/>
      <c r="S63" s="1127"/>
      <c r="T63" s="948"/>
    </row>
    <row r="64" spans="2:20" s="431" customFormat="1" ht="55.5" customHeight="1" x14ac:dyDescent="0.35">
      <c r="B64" s="919"/>
      <c r="C64" s="1603" t="str">
        <f>CONCATENATE('Reference documents'!B15," :
PPP.EQP.PVM.03.002 Connectors
PPP.PVP.FPP.01.004.05 DC YX Connector
PPP.PVP.FPP.01.005 DC Fast Connectors
PPP.PVP.DIN.05 TRENCHES AND WORKS ON CABLES
- CONSTRUCTION TECHNICAL SPECIFICATIONS
- VENDOR INSTALLATION PROCEDURE CERTIFICATION")</f>
        <v>GRE.EEC.S.21.IT.P.18371.00.127.00 Technical Specification :
PPP.EQP.PVM.03.002 Connectors
PPP.PVP.FPP.01.004.05 DC YX Connector
PPP.PVP.FPP.01.005 DC Fast Connectors
PPP.PVP.DIN.05 TRENCHES AND WORKS ON CABLES
- CONSTRUCTION TECHNICAL SPECIFICATIONS
- VENDOR INSTALLATION PROCEDURE CERTIFICATION</v>
      </c>
      <c r="D64" s="900" t="s">
        <v>433</v>
      </c>
      <c r="E64" s="901" t="s">
        <v>434</v>
      </c>
      <c r="F64" s="902" t="s">
        <v>160</v>
      </c>
      <c r="G64" s="900" t="s">
        <v>141</v>
      </c>
      <c r="H64" s="1101">
        <v>0</v>
      </c>
      <c r="I64" s="1290"/>
      <c r="J64" s="1290"/>
      <c r="K64" s="1297">
        <f t="shared" ref="K64:K65" si="20">I64*J64</f>
        <v>0</v>
      </c>
      <c r="L64" s="1290"/>
      <c r="M64" s="1290"/>
      <c r="N64" s="1297">
        <f t="shared" ref="N64:N65" si="21">L64*M64</f>
        <v>0</v>
      </c>
      <c r="O64" s="1298"/>
      <c r="P64" s="1290"/>
      <c r="Q64" s="1298"/>
      <c r="R64" s="1291">
        <f t="shared" ref="R64:R65" si="22">P64+N64+K64</f>
        <v>0</v>
      </c>
      <c r="S64" s="1292">
        <f t="shared" ref="S64:S65" si="23">IF(F64="na","",H64*R64)</f>
        <v>0</v>
      </c>
      <c r="T64" s="935"/>
    </row>
    <row r="65" spans="2:20" s="431" customFormat="1" ht="54.75" customHeight="1" x14ac:dyDescent="0.35">
      <c r="B65" s="919"/>
      <c r="C65" s="1607"/>
      <c r="D65" s="900" t="s">
        <v>435</v>
      </c>
      <c r="E65" s="901" t="s">
        <v>436</v>
      </c>
      <c r="F65" s="902" t="s">
        <v>160</v>
      </c>
      <c r="G65" s="900" t="s">
        <v>141</v>
      </c>
      <c r="H65" s="1101">
        <v>0</v>
      </c>
      <c r="I65" s="1290"/>
      <c r="J65" s="1290"/>
      <c r="K65" s="1297">
        <f t="shared" si="20"/>
        <v>0</v>
      </c>
      <c r="L65" s="1290"/>
      <c r="M65" s="1290"/>
      <c r="N65" s="1297">
        <f t="shared" si="21"/>
        <v>0</v>
      </c>
      <c r="O65" s="1298"/>
      <c r="P65" s="1290"/>
      <c r="Q65" s="1298"/>
      <c r="R65" s="1291">
        <f t="shared" si="22"/>
        <v>0</v>
      </c>
      <c r="S65" s="1292">
        <f t="shared" si="23"/>
        <v>0</v>
      </c>
      <c r="T65" s="935"/>
    </row>
    <row r="66" spans="2:20" s="431" customFormat="1" ht="18" customHeight="1" x14ac:dyDescent="0.35">
      <c r="B66" s="945"/>
      <c r="C66" s="928"/>
      <c r="D66" s="946"/>
      <c r="E66" s="928" t="s">
        <v>778</v>
      </c>
      <c r="F66" s="947"/>
      <c r="G66" s="947"/>
      <c r="H66" s="1100"/>
      <c r="I66" s="1100"/>
      <c r="J66" s="1100"/>
      <c r="K66" s="1100"/>
      <c r="L66" s="1100"/>
      <c r="M66" s="1100"/>
      <c r="N66" s="1100"/>
      <c r="O66" s="1100"/>
      <c r="P66" s="1100"/>
      <c r="Q66" s="1100"/>
      <c r="R66" s="947"/>
      <c r="S66" s="1127"/>
      <c r="T66" s="948"/>
    </row>
    <row r="67" spans="2:20" s="431" customFormat="1" ht="29.25" customHeight="1" x14ac:dyDescent="0.35">
      <c r="B67" s="919"/>
      <c r="C67" s="1284" t="s">
        <v>248</v>
      </c>
      <c r="D67" s="1222" t="s">
        <v>779</v>
      </c>
      <c r="E67" s="901" t="s">
        <v>780</v>
      </c>
      <c r="F67" s="902" t="s">
        <v>160</v>
      </c>
      <c r="G67" s="1222" t="s">
        <v>781</v>
      </c>
      <c r="H67" s="1101">
        <v>0</v>
      </c>
      <c r="I67" s="1290"/>
      <c r="J67" s="1290"/>
      <c r="K67" s="1297">
        <f t="shared" ref="K67" si="24">I67*J67</f>
        <v>0</v>
      </c>
      <c r="L67" s="1290"/>
      <c r="M67" s="1290"/>
      <c r="N67" s="1297">
        <f t="shared" ref="N67" si="25">L67*M67</f>
        <v>0</v>
      </c>
      <c r="O67" s="1298"/>
      <c r="P67" s="1290"/>
      <c r="Q67" s="1298"/>
      <c r="R67" s="1291">
        <f t="shared" ref="R67" si="26">P67+N67+K67</f>
        <v>0</v>
      </c>
      <c r="S67" s="1292">
        <f t="shared" ref="S67" si="27">IF(F67="na","",H67*R67)</f>
        <v>0</v>
      </c>
      <c r="T67" s="935"/>
    </row>
    <row r="68" spans="2:20" s="431" customFormat="1" ht="18" customHeight="1" x14ac:dyDescent="0.35">
      <c r="B68" s="945"/>
      <c r="C68" s="928"/>
      <c r="D68" s="946" t="s">
        <v>437</v>
      </c>
      <c r="E68" s="928" t="s">
        <v>438</v>
      </c>
      <c r="F68" s="947"/>
      <c r="G68" s="947"/>
      <c r="H68" s="1100"/>
      <c r="I68" s="1100"/>
      <c r="J68" s="1100"/>
      <c r="K68" s="1100"/>
      <c r="L68" s="1100"/>
      <c r="M68" s="1100"/>
      <c r="N68" s="1100"/>
      <c r="O68" s="1100"/>
      <c r="P68" s="1100"/>
      <c r="Q68" s="1100"/>
      <c r="R68" s="947"/>
      <c r="S68" s="1127"/>
      <c r="T68" s="948"/>
    </row>
    <row r="69" spans="2:20" s="431" customFormat="1" ht="31.5" customHeight="1" x14ac:dyDescent="0.35">
      <c r="B69" s="919"/>
      <c r="C69" s="1603"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69" s="900" t="s">
        <v>439</v>
      </c>
      <c r="E69" s="901" t="s">
        <v>440</v>
      </c>
      <c r="F69" s="902" t="s">
        <v>160</v>
      </c>
      <c r="G69" s="900" t="s">
        <v>345</v>
      </c>
      <c r="H69" s="1101">
        <v>0</v>
      </c>
      <c r="I69" s="1290"/>
      <c r="J69" s="1290"/>
      <c r="K69" s="1297">
        <f t="shared" ref="K69:K74" si="28">I69*J69</f>
        <v>0</v>
      </c>
      <c r="L69" s="1290"/>
      <c r="M69" s="1290"/>
      <c r="N69" s="1297">
        <f t="shared" ref="N69:N74" si="29">L69*M69</f>
        <v>0</v>
      </c>
      <c r="O69" s="1298"/>
      <c r="P69" s="1290"/>
      <c r="Q69" s="1298"/>
      <c r="R69" s="1291">
        <f t="shared" ref="R69:R74" si="30">P69+N69+K69</f>
        <v>0</v>
      </c>
      <c r="S69" s="1292">
        <f t="shared" ref="S69:S74" si="31">IF(F69="na","",H69*R69)</f>
        <v>0</v>
      </c>
      <c r="T69" s="1122" t="s">
        <v>782</v>
      </c>
    </row>
    <row r="70" spans="2:20" s="431" customFormat="1" ht="23.25" customHeight="1" x14ac:dyDescent="0.35">
      <c r="B70" s="919"/>
      <c r="C70" s="1604"/>
      <c r="D70" s="900" t="s">
        <v>441</v>
      </c>
      <c r="E70" s="901" t="s">
        <v>442</v>
      </c>
      <c r="F70" s="902" t="s">
        <v>160</v>
      </c>
      <c r="G70" s="900" t="s">
        <v>345</v>
      </c>
      <c r="H70" s="1101">
        <v>0</v>
      </c>
      <c r="I70" s="1290"/>
      <c r="J70" s="1290"/>
      <c r="K70" s="1297">
        <f t="shared" si="28"/>
        <v>0</v>
      </c>
      <c r="L70" s="1290"/>
      <c r="M70" s="1290"/>
      <c r="N70" s="1297">
        <f t="shared" si="29"/>
        <v>0</v>
      </c>
      <c r="O70" s="1298"/>
      <c r="P70" s="1290"/>
      <c r="Q70" s="1298"/>
      <c r="R70" s="1291">
        <f t="shared" si="30"/>
        <v>0</v>
      </c>
      <c r="S70" s="1292">
        <f t="shared" si="31"/>
        <v>0</v>
      </c>
      <c r="T70" s="1122" t="s">
        <v>782</v>
      </c>
    </row>
    <row r="71" spans="2:20" s="431" customFormat="1" ht="24.75" customHeight="1" x14ac:dyDescent="0.35">
      <c r="B71" s="919"/>
      <c r="C71" s="1605"/>
      <c r="D71" s="900" t="s">
        <v>443</v>
      </c>
      <c r="E71" s="901" t="s">
        <v>444</v>
      </c>
      <c r="F71" s="902" t="s">
        <v>160</v>
      </c>
      <c r="G71" s="900" t="s">
        <v>345</v>
      </c>
      <c r="H71" s="1101">
        <v>0</v>
      </c>
      <c r="I71" s="1290"/>
      <c r="J71" s="1290"/>
      <c r="K71" s="1297">
        <f t="shared" si="28"/>
        <v>0</v>
      </c>
      <c r="L71" s="1290"/>
      <c r="M71" s="1290"/>
      <c r="N71" s="1297">
        <f t="shared" si="29"/>
        <v>0</v>
      </c>
      <c r="O71" s="1298"/>
      <c r="P71" s="1290"/>
      <c r="Q71" s="1298"/>
      <c r="R71" s="1291">
        <f t="shared" si="30"/>
        <v>0</v>
      </c>
      <c r="S71" s="1292">
        <f t="shared" si="31"/>
        <v>0</v>
      </c>
      <c r="T71" s="1122" t="s">
        <v>782</v>
      </c>
    </row>
    <row r="72" spans="2:20" s="431" customFormat="1" ht="75" x14ac:dyDescent="0.35">
      <c r="B72" s="919"/>
      <c r="C7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2" s="900" t="s">
        <v>445</v>
      </c>
      <c r="E72" s="901" t="s">
        <v>446</v>
      </c>
      <c r="F72" s="902" t="s">
        <v>160</v>
      </c>
      <c r="G72" s="900" t="s">
        <v>345</v>
      </c>
      <c r="H72" s="1101">
        <v>0</v>
      </c>
      <c r="I72" s="1290"/>
      <c r="J72" s="1290"/>
      <c r="K72" s="1297">
        <f t="shared" si="28"/>
        <v>0</v>
      </c>
      <c r="L72" s="1290"/>
      <c r="M72" s="1290"/>
      <c r="N72" s="1297">
        <f t="shared" si="29"/>
        <v>0</v>
      </c>
      <c r="O72" s="1298"/>
      <c r="P72" s="1290"/>
      <c r="Q72" s="1298"/>
      <c r="R72" s="1291">
        <f t="shared" si="30"/>
        <v>0</v>
      </c>
      <c r="S72" s="1292">
        <f t="shared" si="31"/>
        <v>0</v>
      </c>
      <c r="T72" s="935" t="s">
        <v>447</v>
      </c>
    </row>
    <row r="73" spans="2:20" s="431" customFormat="1" ht="84" customHeight="1" x14ac:dyDescent="0.35">
      <c r="B73" s="919"/>
      <c r="C73" s="98"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73" s="900" t="s">
        <v>448</v>
      </c>
      <c r="E73" s="901" t="s">
        <v>449</v>
      </c>
      <c r="F73" s="902" t="s">
        <v>160</v>
      </c>
      <c r="G73" s="900" t="s">
        <v>345</v>
      </c>
      <c r="H73" s="1101">
        <v>0</v>
      </c>
      <c r="I73" s="1290"/>
      <c r="J73" s="1290"/>
      <c r="K73" s="1297">
        <f t="shared" si="28"/>
        <v>0</v>
      </c>
      <c r="L73" s="1290"/>
      <c r="M73" s="1290"/>
      <c r="N73" s="1297">
        <f t="shared" si="29"/>
        <v>0</v>
      </c>
      <c r="O73" s="1298"/>
      <c r="P73" s="1290"/>
      <c r="Q73" s="1298"/>
      <c r="R73" s="1291">
        <f t="shared" si="30"/>
        <v>0</v>
      </c>
      <c r="S73" s="1292">
        <f t="shared" si="31"/>
        <v>0</v>
      </c>
      <c r="T73" s="935" t="s">
        <v>450</v>
      </c>
    </row>
    <row r="74" spans="2:20" s="431" customFormat="1" ht="75" x14ac:dyDescent="0.35">
      <c r="B74" s="919"/>
      <c r="C74"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4" s="900" t="s">
        <v>451</v>
      </c>
      <c r="E74" s="901" t="s">
        <v>452</v>
      </c>
      <c r="F74" s="902" t="s">
        <v>160</v>
      </c>
      <c r="G74" s="900" t="s">
        <v>345</v>
      </c>
      <c r="H74" s="1101">
        <v>0</v>
      </c>
      <c r="I74" s="1290"/>
      <c r="J74" s="1290"/>
      <c r="K74" s="1297">
        <f t="shared" si="28"/>
        <v>0</v>
      </c>
      <c r="L74" s="1290"/>
      <c r="M74" s="1290"/>
      <c r="N74" s="1297">
        <f t="shared" si="29"/>
        <v>0</v>
      </c>
      <c r="O74" s="1298"/>
      <c r="P74" s="1290"/>
      <c r="Q74" s="1298"/>
      <c r="R74" s="1291">
        <f t="shared" si="30"/>
        <v>0</v>
      </c>
      <c r="S74" s="1292">
        <f t="shared" si="31"/>
        <v>0</v>
      </c>
      <c r="T74" s="935"/>
    </row>
    <row r="75" spans="2:20" s="431" customFormat="1" ht="18" customHeight="1" x14ac:dyDescent="0.35">
      <c r="B75" s="945"/>
      <c r="C75" s="928"/>
      <c r="D75" s="946" t="s">
        <v>453</v>
      </c>
      <c r="E75" s="928" t="s">
        <v>454</v>
      </c>
      <c r="F75" s="947"/>
      <c r="G75" s="947"/>
      <c r="H75" s="1100"/>
      <c r="I75" s="1100"/>
      <c r="J75" s="1100"/>
      <c r="K75" s="1100"/>
      <c r="L75" s="1100"/>
      <c r="M75" s="1100"/>
      <c r="N75" s="1100"/>
      <c r="O75" s="1100"/>
      <c r="P75" s="1100"/>
      <c r="Q75" s="1100"/>
      <c r="R75" s="947"/>
      <c r="S75" s="1127"/>
      <c r="T75" s="948"/>
    </row>
    <row r="76" spans="2:20" s="431" customFormat="1" ht="81" customHeight="1" x14ac:dyDescent="0.35">
      <c r="B76" s="919"/>
      <c r="C76"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76" s="900" t="s">
        <v>455</v>
      </c>
      <c r="E76" s="901" t="s">
        <v>456</v>
      </c>
      <c r="F76" s="902" t="s">
        <v>160</v>
      </c>
      <c r="G76" s="900" t="s">
        <v>141</v>
      </c>
      <c r="H76" s="1101">
        <v>0</v>
      </c>
      <c r="I76" s="1290"/>
      <c r="J76" s="1290"/>
      <c r="K76" s="1297">
        <f t="shared" ref="K76:K77" si="32">I76*J76</f>
        <v>0</v>
      </c>
      <c r="L76" s="1290"/>
      <c r="M76" s="1290"/>
      <c r="N76" s="1297">
        <f t="shared" ref="N76:N77" si="33">L76*M76</f>
        <v>0</v>
      </c>
      <c r="O76" s="1298"/>
      <c r="P76" s="1290"/>
      <c r="Q76" s="1298"/>
      <c r="R76" s="1291">
        <f t="shared" ref="R76:R77" si="34">P76+N76+K76</f>
        <v>0</v>
      </c>
      <c r="S76" s="1292">
        <f t="shared" ref="S76:S77" si="35">IF(F76="na","",H76*R76)</f>
        <v>0</v>
      </c>
      <c r="T76" s="935" t="s">
        <v>457</v>
      </c>
    </row>
    <row r="77" spans="2:20" s="431" customFormat="1" ht="100" x14ac:dyDescent="0.35">
      <c r="B77" s="919"/>
      <c r="C77"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77" s="900" t="s">
        <v>458</v>
      </c>
      <c r="E77" s="901" t="s">
        <v>459</v>
      </c>
      <c r="F77" s="902" t="s">
        <v>160</v>
      </c>
      <c r="G77" s="900" t="s">
        <v>141</v>
      </c>
      <c r="H77" s="1101">
        <v>0</v>
      </c>
      <c r="I77" s="1290"/>
      <c r="J77" s="1290"/>
      <c r="K77" s="1297">
        <f t="shared" si="32"/>
        <v>0</v>
      </c>
      <c r="L77" s="1290"/>
      <c r="M77" s="1290"/>
      <c r="N77" s="1297">
        <f t="shared" si="33"/>
        <v>0</v>
      </c>
      <c r="O77" s="1298"/>
      <c r="P77" s="1290"/>
      <c r="Q77" s="1298"/>
      <c r="R77" s="1291">
        <f t="shared" si="34"/>
        <v>0</v>
      </c>
      <c r="S77" s="1292">
        <f t="shared" si="35"/>
        <v>0</v>
      </c>
      <c r="T77" s="935"/>
    </row>
    <row r="78" spans="2:20" s="431" customFormat="1" ht="18" customHeight="1" x14ac:dyDescent="0.35">
      <c r="B78" s="945"/>
      <c r="C78" s="928"/>
      <c r="D78" s="946"/>
      <c r="E78" s="928" t="s">
        <v>783</v>
      </c>
      <c r="F78" s="947"/>
      <c r="G78" s="947"/>
      <c r="H78" s="1100"/>
      <c r="I78" s="1100"/>
      <c r="J78" s="1100"/>
      <c r="K78" s="1100"/>
      <c r="L78" s="1100"/>
      <c r="M78" s="1100"/>
      <c r="N78" s="1100"/>
      <c r="O78" s="1100"/>
      <c r="P78" s="1100"/>
      <c r="Q78" s="1100"/>
      <c r="R78" s="947"/>
      <c r="S78" s="1127"/>
      <c r="T78" s="948"/>
    </row>
    <row r="79" spans="2:20" s="431" customFormat="1" ht="26" x14ac:dyDescent="0.35">
      <c r="B79" s="919"/>
      <c r="C79" s="1286" t="s">
        <v>248</v>
      </c>
      <c r="D79" s="1222" t="s">
        <v>784</v>
      </c>
      <c r="E79" s="901" t="s">
        <v>785</v>
      </c>
      <c r="F79" s="902" t="s">
        <v>160</v>
      </c>
      <c r="G79" s="1222" t="s">
        <v>786</v>
      </c>
      <c r="H79" s="1101">
        <v>0</v>
      </c>
      <c r="I79" s="1290"/>
      <c r="J79" s="1290"/>
      <c r="K79" s="1297">
        <f t="shared" ref="K79" si="36">I79*J79</f>
        <v>0</v>
      </c>
      <c r="L79" s="1290"/>
      <c r="M79" s="1290"/>
      <c r="N79" s="1297">
        <f t="shared" ref="N79" si="37">L79*M79</f>
        <v>0</v>
      </c>
      <c r="O79" s="1298"/>
      <c r="P79" s="1290"/>
      <c r="Q79" s="1298"/>
      <c r="R79" s="1291">
        <f t="shared" ref="R79" si="38">P79+N79+K79</f>
        <v>0</v>
      </c>
      <c r="S79" s="1292">
        <f t="shared" ref="S79" si="39">IF(F79="na","",H79*R79)</f>
        <v>0</v>
      </c>
      <c r="T79" s="935"/>
    </row>
    <row r="80" spans="2:20" s="431" customFormat="1" ht="18" customHeight="1" x14ac:dyDescent="0.35">
      <c r="B80" s="945"/>
      <c r="C80" s="928"/>
      <c r="D80" s="946" t="s">
        <v>460</v>
      </c>
      <c r="E80" s="928" t="s">
        <v>461</v>
      </c>
      <c r="F80" s="947"/>
      <c r="G80" s="947"/>
      <c r="H80" s="1100"/>
      <c r="I80" s="1100"/>
      <c r="J80" s="1100"/>
      <c r="K80" s="1100"/>
      <c r="L80" s="1100"/>
      <c r="M80" s="1100"/>
      <c r="N80" s="1100"/>
      <c r="O80" s="1100"/>
      <c r="P80" s="1100"/>
      <c r="Q80" s="1100"/>
      <c r="R80" s="947"/>
      <c r="S80" s="1127"/>
      <c r="T80" s="948"/>
    </row>
    <row r="81" spans="2:20" s="431" customFormat="1" ht="73.5" customHeight="1" x14ac:dyDescent="0.35">
      <c r="B81" s="919"/>
      <c r="C81" s="1351"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81" s="900" t="s">
        <v>462</v>
      </c>
      <c r="E81" s="901" t="s">
        <v>463</v>
      </c>
      <c r="F81" s="902" t="s">
        <v>160</v>
      </c>
      <c r="G81" s="900" t="s">
        <v>464</v>
      </c>
      <c r="H81" s="1101">
        <v>0</v>
      </c>
      <c r="I81" s="1290"/>
      <c r="J81" s="1290"/>
      <c r="K81" s="1297">
        <f t="shared" ref="K81:K82" si="40">I81*J81</f>
        <v>0</v>
      </c>
      <c r="L81" s="1290"/>
      <c r="M81" s="1290"/>
      <c r="N81" s="1297">
        <f t="shared" ref="N81:N82" si="41">L81*M81</f>
        <v>0</v>
      </c>
      <c r="O81" s="1298"/>
      <c r="P81" s="1290"/>
      <c r="Q81" s="1298"/>
      <c r="R81" s="1291">
        <f t="shared" ref="R81:R82" si="42">P81+N81+K81</f>
        <v>0</v>
      </c>
      <c r="S81" s="1292">
        <f t="shared" ref="S81:S82" si="43">IF(F81="na","",H81*R81)</f>
        <v>0</v>
      </c>
      <c r="T81" s="935"/>
    </row>
    <row r="82" spans="2:20" s="431" customFormat="1" ht="91" x14ac:dyDescent="0.35">
      <c r="B82" s="919"/>
      <c r="C82" s="1351"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82" s="900" t="s">
        <v>465</v>
      </c>
      <c r="E82" s="901" t="s">
        <v>466</v>
      </c>
      <c r="F82" s="902" t="s">
        <v>160</v>
      </c>
      <c r="G82" s="900" t="s">
        <v>464</v>
      </c>
      <c r="H82" s="1101">
        <v>0</v>
      </c>
      <c r="I82" s="1290"/>
      <c r="J82" s="1290"/>
      <c r="K82" s="1297">
        <f t="shared" si="40"/>
        <v>0</v>
      </c>
      <c r="L82" s="1290"/>
      <c r="M82" s="1290"/>
      <c r="N82" s="1297">
        <f t="shared" si="41"/>
        <v>0</v>
      </c>
      <c r="O82" s="1298"/>
      <c r="P82" s="1290"/>
      <c r="Q82" s="1298"/>
      <c r="R82" s="1291">
        <f t="shared" si="42"/>
        <v>0</v>
      </c>
      <c r="S82" s="1292">
        <f t="shared" si="43"/>
        <v>0</v>
      </c>
      <c r="T82" s="935"/>
    </row>
    <row r="83" spans="2:20" s="431" customFormat="1" ht="18" customHeight="1" x14ac:dyDescent="0.35">
      <c r="B83" s="945"/>
      <c r="C83" s="928"/>
      <c r="D83" s="946" t="s">
        <v>467</v>
      </c>
      <c r="E83" s="928" t="s">
        <v>468</v>
      </c>
      <c r="F83" s="947"/>
      <c r="G83" s="947"/>
      <c r="H83" s="1100"/>
      <c r="I83" s="1100"/>
      <c r="J83" s="1100"/>
      <c r="K83" s="1100"/>
      <c r="L83" s="1100"/>
      <c r="M83" s="1100"/>
      <c r="N83" s="1100"/>
      <c r="O83" s="1100"/>
      <c r="P83" s="1100"/>
      <c r="Q83" s="1100"/>
      <c r="R83" s="947"/>
      <c r="S83" s="1127"/>
      <c r="T83" s="948"/>
    </row>
    <row r="84" spans="2:20" s="431" customFormat="1" ht="52" x14ac:dyDescent="0.35">
      <c r="B84" s="919"/>
      <c r="C84" s="1351" t="str">
        <f>CONCATENATE('Reference documents'!B15," :
PPP.PVP.CBL CABLES
PPP.PVP.CBL.02.002 Auxiliary Cables")</f>
        <v>GRE.EEC.S.21.IT.P.18371.00.127.00 Technical Specification :
PPP.PVP.CBL CABLES
PPP.PVP.CBL.02.002 Auxiliary Cables</v>
      </c>
      <c r="D84" s="900" t="s">
        <v>469</v>
      </c>
      <c r="E84" s="901" t="s">
        <v>470</v>
      </c>
      <c r="F84" s="902" t="s">
        <v>160</v>
      </c>
      <c r="G84" s="900" t="s">
        <v>464</v>
      </c>
      <c r="H84" s="1101">
        <v>0</v>
      </c>
      <c r="I84" s="1290"/>
      <c r="J84" s="1290"/>
      <c r="K84" s="1297">
        <f t="shared" ref="K84:K85" si="44">I84*J84</f>
        <v>0</v>
      </c>
      <c r="L84" s="1290"/>
      <c r="M84" s="1290"/>
      <c r="N84" s="1297">
        <f t="shared" ref="N84:N85" si="45">L84*M84</f>
        <v>0</v>
      </c>
      <c r="O84" s="1298"/>
      <c r="P84" s="1290"/>
      <c r="Q84" s="1298"/>
      <c r="R84" s="1291">
        <f t="shared" ref="R84:R85" si="46">P84+N84+K84</f>
        <v>0</v>
      </c>
      <c r="S84" s="1292">
        <f t="shared" ref="S84:S85" si="47">IF(F84="na","",H84*R84)</f>
        <v>0</v>
      </c>
      <c r="T84" s="935"/>
    </row>
    <row r="85" spans="2:20" s="431" customFormat="1" ht="78" x14ac:dyDescent="0.35">
      <c r="B85" s="919"/>
      <c r="C85" s="1351" t="str">
        <f>CONCATENATE('Reference documents'!B15," 
PPP.PVP.CBL CABLES
PPP.PVP.CBL.02.002 Auxiliary Cables
- CONSTRUCTION TECHNICAL SPECIFICATIONS
- VENDOR INSTALLATION PROCEDURE SPECIFICATIONS")</f>
        <v>GRE.EEC.S.21.IT.P.18371.00.127.00 Technical Specification 
PPP.PVP.CBL CABLES
PPP.PVP.CBL.02.002 Auxiliary Cables
- CONSTRUCTION TECHNICAL SPECIFICATIONS
- VENDOR INSTALLATION PROCEDURE SPECIFICATIONS</v>
      </c>
      <c r="D85" s="900" t="s">
        <v>471</v>
      </c>
      <c r="E85" s="901" t="s">
        <v>472</v>
      </c>
      <c r="F85" s="902" t="s">
        <v>160</v>
      </c>
      <c r="G85" s="900" t="s">
        <v>464</v>
      </c>
      <c r="H85" s="1101">
        <v>0</v>
      </c>
      <c r="I85" s="1290"/>
      <c r="J85" s="1290"/>
      <c r="K85" s="1297">
        <f t="shared" si="44"/>
        <v>0</v>
      </c>
      <c r="L85" s="1290"/>
      <c r="M85" s="1290"/>
      <c r="N85" s="1297">
        <f t="shared" si="45"/>
        <v>0</v>
      </c>
      <c r="O85" s="1298"/>
      <c r="P85" s="1290"/>
      <c r="Q85" s="1298"/>
      <c r="R85" s="1291">
        <f t="shared" si="46"/>
        <v>0</v>
      </c>
      <c r="S85" s="1292">
        <f t="shared" si="47"/>
        <v>0</v>
      </c>
      <c r="T85" s="935"/>
    </row>
    <row r="86" spans="2:20" s="431" customFormat="1" ht="18" customHeight="1" x14ac:dyDescent="0.35">
      <c r="B86" s="945"/>
      <c r="C86" s="928"/>
      <c r="D86" s="946"/>
      <c r="E86" s="928" t="s">
        <v>787</v>
      </c>
      <c r="F86" s="947"/>
      <c r="G86" s="947"/>
      <c r="H86" s="1100"/>
      <c r="I86" s="1100"/>
      <c r="J86" s="1100"/>
      <c r="K86" s="1100"/>
      <c r="L86" s="1100"/>
      <c r="M86" s="1100"/>
      <c r="N86" s="1100"/>
      <c r="O86" s="1100"/>
      <c r="P86" s="1100"/>
      <c r="Q86" s="1100"/>
      <c r="R86" s="947"/>
      <c r="S86" s="1127"/>
      <c r="T86" s="948"/>
    </row>
    <row r="87" spans="2:20" s="431" customFormat="1" ht="65" x14ac:dyDescent="0.35">
      <c r="B87" s="919"/>
      <c r="C87"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87" s="1222" t="s">
        <v>788</v>
      </c>
      <c r="E87" s="901" t="s">
        <v>789</v>
      </c>
      <c r="F87" s="902" t="s">
        <v>160</v>
      </c>
      <c r="G87" s="1222" t="s">
        <v>786</v>
      </c>
      <c r="H87" s="1101">
        <v>0</v>
      </c>
      <c r="I87" s="1290"/>
      <c r="J87" s="1290"/>
      <c r="K87" s="1297">
        <f t="shared" ref="K87" si="48">I87*J87</f>
        <v>0</v>
      </c>
      <c r="L87" s="1290"/>
      <c r="M87" s="1290"/>
      <c r="N87" s="1297">
        <f t="shared" ref="N87" si="49">L87*M87</f>
        <v>0</v>
      </c>
      <c r="O87" s="1298"/>
      <c r="P87" s="1290"/>
      <c r="Q87" s="1298"/>
      <c r="R87" s="1291">
        <f t="shared" ref="R87" si="50">P87+N87+K87</f>
        <v>0</v>
      </c>
      <c r="S87" s="1292">
        <f t="shared" ref="S87" si="51">IF(F87="na","",H87*R87)</f>
        <v>0</v>
      </c>
      <c r="T87" s="935"/>
    </row>
    <row r="88" spans="2:20" ht="15" customHeight="1" x14ac:dyDescent="0.35">
      <c r="B88" s="1592" t="s">
        <v>790</v>
      </c>
      <c r="C88" s="1592"/>
      <c r="D88" s="1592"/>
      <c r="E88" s="1592"/>
      <c r="F88" s="1593" t="s">
        <v>154</v>
      </c>
      <c r="G88" s="1593"/>
      <c r="H88" s="1593"/>
      <c r="I88" s="1593"/>
      <c r="J88" s="1593"/>
      <c r="K88" s="1593"/>
      <c r="L88" s="1593"/>
      <c r="M88" s="1593"/>
      <c r="N88" s="1593"/>
      <c r="O88" s="1593"/>
      <c r="P88" s="1593"/>
      <c r="Q88" s="1593"/>
      <c r="R88" s="1593"/>
      <c r="S88" s="863">
        <f>SUMIFS(S94:S114,F94:F114,"Mandatory",E94:E114,"=*Supply")</f>
        <v>0</v>
      </c>
      <c r="T88" s="1221"/>
    </row>
    <row r="89" spans="2:20" ht="15" customHeight="1" x14ac:dyDescent="0.35">
      <c r="B89" s="1592"/>
      <c r="C89" s="1592"/>
      <c r="D89" s="1592"/>
      <c r="E89" s="1592"/>
      <c r="F89" s="1593" t="s">
        <v>156</v>
      </c>
      <c r="G89" s="1593"/>
      <c r="H89" s="1593"/>
      <c r="I89" s="1593"/>
      <c r="J89" s="1593"/>
      <c r="K89" s="1593"/>
      <c r="L89" s="1593"/>
      <c r="M89" s="1593"/>
      <c r="N89" s="1593"/>
      <c r="O89" s="1593"/>
      <c r="P89" s="1593"/>
      <c r="Q89" s="1593"/>
      <c r="R89" s="1593"/>
      <c r="S89" s="863">
        <f>SUMIFS(S94:S114,F94:F114,"Optional",E94:E114,"=*Supply")</f>
        <v>0</v>
      </c>
      <c r="T89" s="1221"/>
    </row>
    <row r="90" spans="2:20" ht="15" customHeight="1" x14ac:dyDescent="0.35">
      <c r="B90" s="1592" t="s">
        <v>791</v>
      </c>
      <c r="C90" s="1592"/>
      <c r="D90" s="1592"/>
      <c r="E90" s="1592"/>
      <c r="F90" s="1593" t="s">
        <v>154</v>
      </c>
      <c r="G90" s="1593"/>
      <c r="H90" s="1593"/>
      <c r="I90" s="1593"/>
      <c r="J90" s="1593"/>
      <c r="K90" s="1593"/>
      <c r="L90" s="1593"/>
      <c r="M90" s="1593"/>
      <c r="N90" s="1593"/>
      <c r="O90" s="1593"/>
      <c r="P90" s="1593"/>
      <c r="Q90" s="1593"/>
      <c r="R90" s="1593"/>
      <c r="S90" s="863">
        <f>SUMIFS(S94:S114,F94:F114,"Mandatory",E94:E114,"=*Installation*")</f>
        <v>0</v>
      </c>
      <c r="T90" s="1221"/>
    </row>
    <row r="91" spans="2:20" ht="15" customHeight="1" x14ac:dyDescent="0.35">
      <c r="B91" s="1592"/>
      <c r="C91" s="1592"/>
      <c r="D91" s="1592"/>
      <c r="E91" s="1592"/>
      <c r="F91" s="1593" t="s">
        <v>156</v>
      </c>
      <c r="G91" s="1593"/>
      <c r="H91" s="1593"/>
      <c r="I91" s="1593"/>
      <c r="J91" s="1593"/>
      <c r="K91" s="1593"/>
      <c r="L91" s="1593"/>
      <c r="M91" s="1593"/>
      <c r="N91" s="1593"/>
      <c r="O91" s="1593"/>
      <c r="P91" s="1593"/>
      <c r="Q91" s="1593"/>
      <c r="R91" s="1593"/>
      <c r="S91" s="863">
        <f>SUMIFS(S94:S114,F94:F114,"Optional",E94:E114,"=*Installation*")</f>
        <v>0</v>
      </c>
      <c r="T91" s="1221"/>
    </row>
    <row r="92" spans="2:20" ht="15" customHeight="1" x14ac:dyDescent="0.35">
      <c r="B92" s="1592" t="s">
        <v>792</v>
      </c>
      <c r="C92" s="1592"/>
      <c r="D92" s="1592"/>
      <c r="E92" s="1592"/>
      <c r="F92" s="1593" t="s">
        <v>154</v>
      </c>
      <c r="G92" s="1593"/>
      <c r="H92" s="1593"/>
      <c r="I92" s="1593"/>
      <c r="J92" s="1593"/>
      <c r="K92" s="1593"/>
      <c r="L92" s="1593"/>
      <c r="M92" s="1593"/>
      <c r="N92" s="1593"/>
      <c r="O92" s="1593"/>
      <c r="P92" s="1593"/>
      <c r="Q92" s="1593"/>
      <c r="R92" s="1593"/>
      <c r="S92" s="863">
        <f>SUMIFS(S94:S114,F94:F114,"Mandatory",E94:E114,"=*Test")</f>
        <v>0</v>
      </c>
      <c r="T92" s="1221"/>
    </row>
    <row r="93" spans="2:20" ht="15" customHeight="1" x14ac:dyDescent="0.35">
      <c r="B93" s="1592"/>
      <c r="C93" s="1592"/>
      <c r="D93" s="1592"/>
      <c r="E93" s="1592"/>
      <c r="F93" s="1593" t="s">
        <v>156</v>
      </c>
      <c r="G93" s="1593"/>
      <c r="H93" s="1593"/>
      <c r="I93" s="1593"/>
      <c r="J93" s="1593"/>
      <c r="K93" s="1593"/>
      <c r="L93" s="1593"/>
      <c r="M93" s="1593"/>
      <c r="N93" s="1593"/>
      <c r="O93" s="1593"/>
      <c r="P93" s="1593"/>
      <c r="Q93" s="1593"/>
      <c r="R93" s="1593"/>
      <c r="S93" s="863">
        <f>SUMIFS(S94:S114,F94:F114,"Optional",E94:E114,"=*Test")</f>
        <v>0</v>
      </c>
      <c r="T93" s="1221"/>
    </row>
    <row r="94" spans="2:20" s="431" customFormat="1" ht="18" customHeight="1" x14ac:dyDescent="0.35">
      <c r="B94" s="945"/>
      <c r="C94" s="928"/>
      <c r="D94" s="946" t="s">
        <v>474</v>
      </c>
      <c r="E94" s="928" t="s">
        <v>475</v>
      </c>
      <c r="F94" s="947"/>
      <c r="G94" s="947"/>
      <c r="H94" s="1100"/>
      <c r="I94" s="1100"/>
      <c r="J94" s="1100"/>
      <c r="K94" s="1100"/>
      <c r="L94" s="1100"/>
      <c r="M94" s="1100"/>
      <c r="N94" s="1100"/>
      <c r="O94" s="1100"/>
      <c r="P94" s="1100"/>
      <c r="Q94" s="1100"/>
      <c r="R94" s="947"/>
      <c r="S94" s="1127"/>
      <c r="T94" s="948"/>
    </row>
    <row r="95" spans="2:20" s="431" customFormat="1" ht="52" x14ac:dyDescent="0.35">
      <c r="B95" s="919"/>
      <c r="C95" s="1351" t="str">
        <f>CONCATENATE('Reference documents'!B15," :
PPP.PVP.CBL.03 SIGNAL-DATA CABLE (with all sub-sections)")</f>
        <v>GRE.EEC.S.21.IT.P.18371.00.127.00 Technical Specification :
PPP.PVP.CBL.03 SIGNAL-DATA CABLE (with all sub-sections)</v>
      </c>
      <c r="D95" s="900" t="s">
        <v>476</v>
      </c>
      <c r="E95" s="901" t="s">
        <v>477</v>
      </c>
      <c r="F95" s="902" t="s">
        <v>160</v>
      </c>
      <c r="G95" s="900" t="s">
        <v>345</v>
      </c>
      <c r="H95" s="1101">
        <v>0</v>
      </c>
      <c r="I95" s="1290"/>
      <c r="J95" s="1290"/>
      <c r="K95" s="1297">
        <f t="shared" ref="K95:K99" si="52">I95*J95</f>
        <v>0</v>
      </c>
      <c r="L95" s="1290"/>
      <c r="M95" s="1290"/>
      <c r="N95" s="1297">
        <f t="shared" ref="N95:N99" si="53">L95*M95</f>
        <v>0</v>
      </c>
      <c r="O95" s="1298"/>
      <c r="P95" s="1290"/>
      <c r="Q95" s="1298"/>
      <c r="R95" s="1291">
        <f t="shared" ref="R95:R99" si="54">P95+N95+K95</f>
        <v>0</v>
      </c>
      <c r="S95" s="1292">
        <f t="shared" ref="S95:S99" si="55">IF(F95="na","",H95*R95)</f>
        <v>0</v>
      </c>
      <c r="T95" s="935"/>
    </row>
    <row r="96" spans="2:20" s="431" customFormat="1" ht="91" x14ac:dyDescent="0.35">
      <c r="B96" s="919"/>
      <c r="C96"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6" s="900" t="s">
        <v>478</v>
      </c>
      <c r="E96" s="901" t="s">
        <v>479</v>
      </c>
      <c r="F96" s="902" t="s">
        <v>160</v>
      </c>
      <c r="G96" s="900" t="s">
        <v>345</v>
      </c>
      <c r="H96" s="1101">
        <v>0</v>
      </c>
      <c r="I96" s="1290"/>
      <c r="J96" s="1290"/>
      <c r="K96" s="1297">
        <f t="shared" si="52"/>
        <v>0</v>
      </c>
      <c r="L96" s="1290"/>
      <c r="M96" s="1290"/>
      <c r="N96" s="1297">
        <f t="shared" si="53"/>
        <v>0</v>
      </c>
      <c r="O96" s="1298"/>
      <c r="P96" s="1290"/>
      <c r="Q96" s="1298"/>
      <c r="R96" s="1291">
        <f t="shared" si="54"/>
        <v>0</v>
      </c>
      <c r="S96" s="1292">
        <f t="shared" si="55"/>
        <v>0</v>
      </c>
      <c r="T96" s="935"/>
    </row>
    <row r="97" spans="2:20" s="431" customFormat="1" ht="52" x14ac:dyDescent="0.35">
      <c r="B97" s="919"/>
      <c r="C97" s="1351" t="str">
        <f>CONCATENATE('Reference documents'!B15," :
PPP.PVP.CBL.03 SIGNAL-DATA CABLE (with all sub-sections)")</f>
        <v>GRE.EEC.S.21.IT.P.18371.00.127.00 Technical Specification :
PPP.PVP.CBL.03 SIGNAL-DATA CABLE (with all sub-sections)</v>
      </c>
      <c r="D97" s="900" t="s">
        <v>480</v>
      </c>
      <c r="E97" s="901" t="s">
        <v>481</v>
      </c>
      <c r="F97" s="902" t="s">
        <v>160</v>
      </c>
      <c r="G97" s="900" t="s">
        <v>345</v>
      </c>
      <c r="H97" s="1101">
        <v>0</v>
      </c>
      <c r="I97" s="1290"/>
      <c r="J97" s="1290"/>
      <c r="K97" s="1297">
        <f t="shared" si="52"/>
        <v>0</v>
      </c>
      <c r="L97" s="1290"/>
      <c r="M97" s="1290"/>
      <c r="N97" s="1297">
        <f t="shared" si="53"/>
        <v>0</v>
      </c>
      <c r="O97" s="1298"/>
      <c r="P97" s="1290"/>
      <c r="Q97" s="1298"/>
      <c r="R97" s="1291">
        <f t="shared" si="54"/>
        <v>0</v>
      </c>
      <c r="S97" s="1292">
        <f t="shared" si="55"/>
        <v>0</v>
      </c>
      <c r="T97" s="935"/>
    </row>
    <row r="98" spans="2:20" s="431" customFormat="1" ht="52" x14ac:dyDescent="0.35">
      <c r="B98" s="919"/>
      <c r="C98" s="1351" t="str">
        <f>CONCATENATE('Reference documents'!B15," :
PPP.PVP.CBL.03 SIGNAL-DATA CABLE (with all sub-sections)")</f>
        <v>GRE.EEC.S.21.IT.P.18371.00.127.00 Technical Specification :
PPP.PVP.CBL.03 SIGNAL-DATA CABLE (with all sub-sections)</v>
      </c>
      <c r="D98" s="900" t="s">
        <v>482</v>
      </c>
      <c r="E98" s="901" t="s">
        <v>483</v>
      </c>
      <c r="F98" s="902" t="s">
        <v>160</v>
      </c>
      <c r="G98" s="900" t="s">
        <v>345</v>
      </c>
      <c r="H98" s="1101">
        <v>0</v>
      </c>
      <c r="I98" s="1290"/>
      <c r="J98" s="1290"/>
      <c r="K98" s="1297">
        <f t="shared" si="52"/>
        <v>0</v>
      </c>
      <c r="L98" s="1290"/>
      <c r="M98" s="1290"/>
      <c r="N98" s="1297">
        <f t="shared" si="53"/>
        <v>0</v>
      </c>
      <c r="O98" s="1298"/>
      <c r="P98" s="1290"/>
      <c r="Q98" s="1298"/>
      <c r="R98" s="1291">
        <f t="shared" si="54"/>
        <v>0</v>
      </c>
      <c r="S98" s="1292">
        <f t="shared" si="55"/>
        <v>0</v>
      </c>
      <c r="T98" s="935"/>
    </row>
    <row r="99" spans="2:20" s="431" customFormat="1" ht="91" x14ac:dyDescent="0.35">
      <c r="B99" s="919"/>
      <c r="C99"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9" s="900" t="s">
        <v>484</v>
      </c>
      <c r="E99" s="901" t="s">
        <v>485</v>
      </c>
      <c r="F99" s="902" t="s">
        <v>160</v>
      </c>
      <c r="G99" s="900" t="s">
        <v>345</v>
      </c>
      <c r="H99" s="1101">
        <v>0</v>
      </c>
      <c r="I99" s="1290"/>
      <c r="J99" s="1290"/>
      <c r="K99" s="1297">
        <f t="shared" si="52"/>
        <v>0</v>
      </c>
      <c r="L99" s="1290"/>
      <c r="M99" s="1290"/>
      <c r="N99" s="1297">
        <f t="shared" si="53"/>
        <v>0</v>
      </c>
      <c r="O99" s="1298"/>
      <c r="P99" s="1290"/>
      <c r="Q99" s="1298"/>
      <c r="R99" s="1291">
        <f t="shared" si="54"/>
        <v>0</v>
      </c>
      <c r="S99" s="1292">
        <f t="shared" si="55"/>
        <v>0</v>
      </c>
      <c r="T99" s="935"/>
    </row>
    <row r="100" spans="2:20" s="431" customFormat="1" ht="18" customHeight="1" x14ac:dyDescent="0.35">
      <c r="B100" s="945"/>
      <c r="C100" s="928"/>
      <c r="D100" s="946" t="s">
        <v>486</v>
      </c>
      <c r="E100" s="928" t="s">
        <v>487</v>
      </c>
      <c r="F100" s="947"/>
      <c r="G100" s="947"/>
      <c r="H100" s="1100"/>
      <c r="I100" s="1100"/>
      <c r="J100" s="1100"/>
      <c r="K100" s="1100"/>
      <c r="L100" s="1100"/>
      <c r="M100" s="1100"/>
      <c r="N100" s="1100"/>
      <c r="O100" s="1100"/>
      <c r="P100" s="1100"/>
      <c r="Q100" s="1100"/>
      <c r="R100" s="947"/>
      <c r="S100" s="1127"/>
      <c r="T100" s="948"/>
    </row>
    <row r="101" spans="2:20" s="431" customFormat="1" ht="52" x14ac:dyDescent="0.35">
      <c r="B101" s="919"/>
      <c r="C101" s="1351" t="str">
        <f>CONCATENATE('Reference documents'!B15," :
PPP.PVP.CBL.03 SIGNAL-DATA CABLE (with all sub-sections)")</f>
        <v>GRE.EEC.S.21.IT.P.18371.00.127.00 Technical Specification :
PPP.PVP.CBL.03 SIGNAL-DATA CABLE (with all sub-sections)</v>
      </c>
      <c r="D101" s="900" t="s">
        <v>488</v>
      </c>
      <c r="E101" s="901" t="s">
        <v>489</v>
      </c>
      <c r="F101" s="902" t="s">
        <v>160</v>
      </c>
      <c r="G101" s="900" t="s">
        <v>141</v>
      </c>
      <c r="H101" s="1101">
        <v>0</v>
      </c>
      <c r="I101" s="1290"/>
      <c r="J101" s="1290"/>
      <c r="K101" s="1297">
        <f t="shared" ref="K101:K106" si="56">I101*J101</f>
        <v>0</v>
      </c>
      <c r="L101" s="1290"/>
      <c r="M101" s="1290"/>
      <c r="N101" s="1297">
        <f t="shared" ref="N101:N106" si="57">L101*M101</f>
        <v>0</v>
      </c>
      <c r="O101" s="1298"/>
      <c r="P101" s="1290"/>
      <c r="Q101" s="1298"/>
      <c r="R101" s="1291">
        <f t="shared" ref="R101:R106" si="58">P101+N101+K101</f>
        <v>0</v>
      </c>
      <c r="S101" s="1292">
        <f t="shared" ref="S101:S106" si="59">IF(F101="na","",H101*R101)</f>
        <v>0</v>
      </c>
      <c r="T101" s="935"/>
    </row>
    <row r="102" spans="2:20" s="431" customFormat="1" ht="91" x14ac:dyDescent="0.35">
      <c r="B102" s="919"/>
      <c r="C102"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2" s="900" t="s">
        <v>490</v>
      </c>
      <c r="E102" s="901" t="s">
        <v>491</v>
      </c>
      <c r="F102" s="902" t="s">
        <v>160</v>
      </c>
      <c r="G102" s="900" t="s">
        <v>141</v>
      </c>
      <c r="H102" s="1101">
        <v>0</v>
      </c>
      <c r="I102" s="1290"/>
      <c r="J102" s="1290"/>
      <c r="K102" s="1297">
        <f t="shared" si="56"/>
        <v>0</v>
      </c>
      <c r="L102" s="1290"/>
      <c r="M102" s="1290"/>
      <c r="N102" s="1297">
        <f t="shared" si="57"/>
        <v>0</v>
      </c>
      <c r="O102" s="1298"/>
      <c r="P102" s="1290"/>
      <c r="Q102" s="1298"/>
      <c r="R102" s="1291">
        <f t="shared" si="58"/>
        <v>0</v>
      </c>
      <c r="S102" s="1292">
        <f t="shared" si="59"/>
        <v>0</v>
      </c>
      <c r="T102" s="935"/>
    </row>
    <row r="103" spans="2:20" s="431" customFormat="1" ht="52" x14ac:dyDescent="0.35">
      <c r="B103" s="919"/>
      <c r="C103" s="1351" t="str">
        <f>CONCATENATE('Reference documents'!B15," :
PPP.PVP.CBL.03 SIGNAL-DATA CABLE (with all sub-sections)")</f>
        <v>GRE.EEC.S.21.IT.P.18371.00.127.00 Technical Specification :
PPP.PVP.CBL.03 SIGNAL-DATA CABLE (with all sub-sections)</v>
      </c>
      <c r="D103" s="900" t="s">
        <v>492</v>
      </c>
      <c r="E103" s="901" t="s">
        <v>493</v>
      </c>
      <c r="F103" s="902" t="s">
        <v>160</v>
      </c>
      <c r="G103" s="900" t="s">
        <v>141</v>
      </c>
      <c r="H103" s="1101">
        <v>0</v>
      </c>
      <c r="I103" s="1290"/>
      <c r="J103" s="1290"/>
      <c r="K103" s="1297">
        <f t="shared" si="56"/>
        <v>0</v>
      </c>
      <c r="L103" s="1290"/>
      <c r="M103" s="1290"/>
      <c r="N103" s="1297">
        <f t="shared" si="57"/>
        <v>0</v>
      </c>
      <c r="O103" s="1298"/>
      <c r="P103" s="1290"/>
      <c r="Q103" s="1298"/>
      <c r="R103" s="1291">
        <f t="shared" si="58"/>
        <v>0</v>
      </c>
      <c r="S103" s="1292">
        <f t="shared" si="59"/>
        <v>0</v>
      </c>
      <c r="T103" s="935"/>
    </row>
    <row r="104" spans="2:20" s="431" customFormat="1" ht="52" x14ac:dyDescent="0.35">
      <c r="B104" s="919"/>
      <c r="C104" s="1351" t="str">
        <f>CONCATENATE('Reference documents'!B15," :
PPP.PVP.CBL.03 SIGNAL-DATA CABLE (with all sub-sections)")</f>
        <v>GRE.EEC.S.21.IT.P.18371.00.127.00 Technical Specification :
PPP.PVP.CBL.03 SIGNAL-DATA CABLE (with all sub-sections)</v>
      </c>
      <c r="D104" s="900" t="s">
        <v>494</v>
      </c>
      <c r="E104" s="901" t="s">
        <v>495</v>
      </c>
      <c r="F104" s="902" t="s">
        <v>160</v>
      </c>
      <c r="G104" s="900" t="s">
        <v>141</v>
      </c>
      <c r="H104" s="1101">
        <v>0</v>
      </c>
      <c r="I104" s="1290"/>
      <c r="J104" s="1290"/>
      <c r="K104" s="1297">
        <f t="shared" si="56"/>
        <v>0</v>
      </c>
      <c r="L104" s="1290"/>
      <c r="M104" s="1290"/>
      <c r="N104" s="1297">
        <f t="shared" si="57"/>
        <v>0</v>
      </c>
      <c r="O104" s="1298"/>
      <c r="P104" s="1290"/>
      <c r="Q104" s="1298"/>
      <c r="R104" s="1291">
        <f t="shared" si="58"/>
        <v>0</v>
      </c>
      <c r="S104" s="1292">
        <f t="shared" si="59"/>
        <v>0</v>
      </c>
      <c r="T104" s="935"/>
    </row>
    <row r="105" spans="2:20" s="431" customFormat="1" ht="17.25" customHeight="1" x14ac:dyDescent="0.35">
      <c r="B105" s="919"/>
      <c r="C105"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5" s="900" t="s">
        <v>496</v>
      </c>
      <c r="E105" s="901" t="s">
        <v>497</v>
      </c>
      <c r="F105" s="902" t="s">
        <v>160</v>
      </c>
      <c r="G105" s="900" t="s">
        <v>141</v>
      </c>
      <c r="H105" s="1101">
        <v>0</v>
      </c>
      <c r="I105" s="1290"/>
      <c r="J105" s="1290"/>
      <c r="K105" s="1297">
        <f t="shared" si="56"/>
        <v>0</v>
      </c>
      <c r="L105" s="1290"/>
      <c r="M105" s="1290"/>
      <c r="N105" s="1297">
        <f t="shared" si="57"/>
        <v>0</v>
      </c>
      <c r="O105" s="1298"/>
      <c r="P105" s="1290"/>
      <c r="Q105" s="1298"/>
      <c r="R105" s="1291">
        <f t="shared" si="58"/>
        <v>0</v>
      </c>
      <c r="S105" s="1292">
        <f t="shared" si="59"/>
        <v>0</v>
      </c>
      <c r="T105" s="935"/>
    </row>
    <row r="106" spans="2:20" s="431" customFormat="1" ht="91" x14ac:dyDescent="0.35">
      <c r="B106" s="919"/>
      <c r="C106" s="1351"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6" s="900" t="s">
        <v>498</v>
      </c>
      <c r="E106" s="901" t="s">
        <v>499</v>
      </c>
      <c r="F106" s="902" t="s">
        <v>160</v>
      </c>
      <c r="G106" s="900" t="s">
        <v>141</v>
      </c>
      <c r="H106" s="1101">
        <v>0</v>
      </c>
      <c r="I106" s="1290"/>
      <c r="J106" s="1290"/>
      <c r="K106" s="1297">
        <f t="shared" si="56"/>
        <v>0</v>
      </c>
      <c r="L106" s="1290"/>
      <c r="M106" s="1290"/>
      <c r="N106" s="1297">
        <f t="shared" si="57"/>
        <v>0</v>
      </c>
      <c r="O106" s="1298"/>
      <c r="P106" s="1290"/>
      <c r="Q106" s="1298"/>
      <c r="R106" s="1291">
        <f t="shared" si="58"/>
        <v>0</v>
      </c>
      <c r="S106" s="1292">
        <f t="shared" si="59"/>
        <v>0</v>
      </c>
      <c r="T106" s="935"/>
    </row>
    <row r="107" spans="2:20" s="431" customFormat="1" ht="18" customHeight="1" x14ac:dyDescent="0.35">
      <c r="B107" s="945"/>
      <c r="C107" s="928"/>
      <c r="D107" s="946"/>
      <c r="E107" s="928" t="s">
        <v>793</v>
      </c>
      <c r="F107" s="947"/>
      <c r="G107" s="947"/>
      <c r="H107" s="1100"/>
      <c r="I107" s="1100"/>
      <c r="J107" s="1100"/>
      <c r="K107" s="1100"/>
      <c r="L107" s="1100"/>
      <c r="M107" s="1100"/>
      <c r="N107" s="1100"/>
      <c r="O107" s="1100"/>
      <c r="P107" s="1100"/>
      <c r="Q107" s="1100"/>
      <c r="R107" s="947"/>
      <c r="S107" s="1127"/>
      <c r="T107" s="948"/>
    </row>
    <row r="108" spans="2:20" s="431" customFormat="1" ht="65" x14ac:dyDescent="0.35">
      <c r="B108" s="919"/>
      <c r="C108"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08" s="1222" t="s">
        <v>794</v>
      </c>
      <c r="E108" s="901" t="s">
        <v>795</v>
      </c>
      <c r="F108" s="902" t="s">
        <v>160</v>
      </c>
      <c r="G108" s="1222" t="s">
        <v>786</v>
      </c>
      <c r="H108" s="1101">
        <v>0</v>
      </c>
      <c r="I108" s="1290"/>
      <c r="J108" s="1290"/>
      <c r="K108" s="1297">
        <f t="shared" ref="K108:K112" si="60">I108*J108</f>
        <v>0</v>
      </c>
      <c r="L108" s="1290"/>
      <c r="M108" s="1290"/>
      <c r="N108" s="1297">
        <f t="shared" ref="N108:N112" si="61">L108*M108</f>
        <v>0</v>
      </c>
      <c r="O108" s="1298"/>
      <c r="P108" s="1290"/>
      <c r="Q108" s="1298"/>
      <c r="R108" s="1291">
        <f t="shared" ref="R108:R112" si="62">P108+N108+K108</f>
        <v>0</v>
      </c>
      <c r="S108" s="1292">
        <f t="shared" ref="S108:S112" si="63">IF(F108="na","",H108*R108)</f>
        <v>0</v>
      </c>
      <c r="T108" s="935"/>
    </row>
    <row r="109" spans="2:20" s="431" customFormat="1" ht="25" x14ac:dyDescent="0.35">
      <c r="B109" s="919"/>
      <c r="C109" s="1351"/>
      <c r="D109" s="1222" t="s">
        <v>796</v>
      </c>
      <c r="E109" s="901" t="s">
        <v>797</v>
      </c>
      <c r="F109" s="902" t="s">
        <v>160</v>
      </c>
      <c r="G109" s="1222" t="s">
        <v>786</v>
      </c>
      <c r="H109" s="1101">
        <v>0</v>
      </c>
      <c r="I109" s="1290"/>
      <c r="J109" s="1290"/>
      <c r="K109" s="1297">
        <f t="shared" si="60"/>
        <v>0</v>
      </c>
      <c r="L109" s="1290"/>
      <c r="M109" s="1290"/>
      <c r="N109" s="1297">
        <f t="shared" si="61"/>
        <v>0</v>
      </c>
      <c r="O109" s="1298"/>
      <c r="P109" s="1290"/>
      <c r="Q109" s="1298"/>
      <c r="R109" s="1291">
        <f t="shared" si="62"/>
        <v>0</v>
      </c>
      <c r="S109" s="1292">
        <f t="shared" si="63"/>
        <v>0</v>
      </c>
      <c r="T109" s="935"/>
    </row>
    <row r="110" spans="2:20" s="431" customFormat="1" ht="25" x14ac:dyDescent="0.35">
      <c r="B110" s="919"/>
      <c r="C110" s="1351"/>
      <c r="D110" s="1222" t="s">
        <v>798</v>
      </c>
      <c r="E110" s="901" t="s">
        <v>799</v>
      </c>
      <c r="F110" s="902" t="s">
        <v>160</v>
      </c>
      <c r="G110" s="1222" t="s">
        <v>786</v>
      </c>
      <c r="H110" s="1101">
        <v>0</v>
      </c>
      <c r="I110" s="1290"/>
      <c r="J110" s="1290"/>
      <c r="K110" s="1297">
        <f t="shared" si="60"/>
        <v>0</v>
      </c>
      <c r="L110" s="1290"/>
      <c r="M110" s="1290"/>
      <c r="N110" s="1297">
        <f t="shared" si="61"/>
        <v>0</v>
      </c>
      <c r="O110" s="1298"/>
      <c r="P110" s="1290"/>
      <c r="Q110" s="1298"/>
      <c r="R110" s="1291">
        <f t="shared" si="62"/>
        <v>0</v>
      </c>
      <c r="S110" s="1292">
        <f t="shared" si="63"/>
        <v>0</v>
      </c>
      <c r="T110" s="935"/>
    </row>
    <row r="111" spans="2:20" s="431" customFormat="1" ht="45" customHeight="1" x14ac:dyDescent="0.35">
      <c r="B111" s="919"/>
      <c r="C111"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11" s="1222" t="s">
        <v>800</v>
      </c>
      <c r="E111" s="901" t="s">
        <v>801</v>
      </c>
      <c r="F111" s="902" t="s">
        <v>160</v>
      </c>
      <c r="G111" s="1222" t="s">
        <v>786</v>
      </c>
      <c r="H111" s="1101">
        <v>0</v>
      </c>
      <c r="I111" s="1290"/>
      <c r="J111" s="1290"/>
      <c r="K111" s="1297">
        <f t="shared" si="60"/>
        <v>0</v>
      </c>
      <c r="L111" s="1290"/>
      <c r="M111" s="1290"/>
      <c r="N111" s="1297">
        <f t="shared" si="61"/>
        <v>0</v>
      </c>
      <c r="O111" s="1298"/>
      <c r="P111" s="1290"/>
      <c r="Q111" s="1298"/>
      <c r="R111" s="1291">
        <f t="shared" si="62"/>
        <v>0</v>
      </c>
      <c r="S111" s="1292">
        <f t="shared" si="63"/>
        <v>0</v>
      </c>
      <c r="T111" s="935"/>
    </row>
    <row r="112" spans="2:20" s="431" customFormat="1" ht="78" x14ac:dyDescent="0.35">
      <c r="B112" s="919"/>
      <c r="C112" s="1351" t="str">
        <f>CONCATENATE('Reference documents'!B15," 
PPP.PVP.CBL.03 SIGNAL-DATA CABLE (with all sub-sections)
PPP.PVP.CBL.01.001 AC Cables (sub-section named tests)
EGP.EEC.S.45.XX.P.00000.00.021.12 GRE.EEC.Q.45.XX.P.00000.00.078.04")</f>
        <v>GRE.EEC.S.21.IT.P.18371.00.127.00 Technical Specification 
PPP.PVP.CBL.03 SIGNAL-DATA CABLE (with all sub-sections)
PPP.PVP.CBL.01.001 AC Cables (sub-section named tests)
EGP.EEC.S.45.XX.P.00000.00.021.12 GRE.EEC.Q.45.XX.P.00000.00.078.04</v>
      </c>
      <c r="D112" s="1222" t="s">
        <v>802</v>
      </c>
      <c r="E112" s="901" t="s">
        <v>803</v>
      </c>
      <c r="F112" s="902" t="s">
        <v>160</v>
      </c>
      <c r="G112" s="1222" t="s">
        <v>786</v>
      </c>
      <c r="H112" s="1101">
        <v>0</v>
      </c>
      <c r="I112" s="1290"/>
      <c r="J112" s="1290"/>
      <c r="K112" s="1297">
        <f t="shared" si="60"/>
        <v>0</v>
      </c>
      <c r="L112" s="1290"/>
      <c r="M112" s="1290"/>
      <c r="N112" s="1297">
        <f t="shared" si="61"/>
        <v>0</v>
      </c>
      <c r="O112" s="1298"/>
      <c r="P112" s="1290"/>
      <c r="Q112" s="1298"/>
      <c r="R112" s="1291">
        <f t="shared" si="62"/>
        <v>0</v>
      </c>
      <c r="S112" s="1292">
        <f t="shared" si="63"/>
        <v>0</v>
      </c>
      <c r="T112" s="935"/>
    </row>
    <row r="113" spans="2:20" s="431" customFormat="1" ht="18" customHeight="1" x14ac:dyDescent="0.35">
      <c r="B113" s="945"/>
      <c r="C113" s="928"/>
      <c r="D113" s="946" t="s">
        <v>500</v>
      </c>
      <c r="E113" s="928" t="s">
        <v>501</v>
      </c>
      <c r="F113" s="947"/>
      <c r="G113" s="947"/>
      <c r="H113" s="1100"/>
      <c r="I113" s="1100"/>
      <c r="J113" s="1100"/>
      <c r="K113" s="1100"/>
      <c r="L113" s="1100"/>
      <c r="M113" s="1100"/>
      <c r="N113" s="1100"/>
      <c r="O113" s="1100"/>
      <c r="P113" s="1100"/>
      <c r="Q113" s="1100"/>
      <c r="R113" s="947"/>
      <c r="S113" s="1127"/>
      <c r="T113" s="948"/>
    </row>
    <row r="114" spans="2:20" s="431" customFormat="1" ht="37.5" customHeight="1" x14ac:dyDescent="0.35">
      <c r="B114" s="919"/>
      <c r="C114" s="1285" t="str">
        <f>CONCATENATE('Reference documents'!B15,
"PPP.PVP.DIN.05.003 Hanger Structures Cableway")</f>
        <v>GRE.EEC.S.21.IT.P.18371.00.127.00 Technical SpecificationPPP.PVP.DIN.05.003 Hanger Structures Cableway</v>
      </c>
      <c r="D114" s="900" t="s">
        <v>502</v>
      </c>
      <c r="E114" s="901" t="s">
        <v>503</v>
      </c>
      <c r="F114" s="902" t="s">
        <v>167</v>
      </c>
      <c r="G114" s="900" t="s">
        <v>345</v>
      </c>
      <c r="H114" s="1101">
        <v>0</v>
      </c>
      <c r="I114" s="1290"/>
      <c r="J114" s="1290"/>
      <c r="K114" s="1297">
        <f t="shared" ref="K114" si="64">I114*J114</f>
        <v>0</v>
      </c>
      <c r="L114" s="1290"/>
      <c r="M114" s="1290"/>
      <c r="N114" s="1297">
        <f t="shared" ref="N114" si="65">L114*M114</f>
        <v>0</v>
      </c>
      <c r="O114" s="1298"/>
      <c r="P114" s="1290"/>
      <c r="Q114" s="1298"/>
      <c r="R114" s="1291">
        <f t="shared" ref="R114" si="66">P114+N114+K114</f>
        <v>0</v>
      </c>
      <c r="S114" s="1292">
        <f t="shared" ref="S114" si="67">IF(F114="na","",H114*R114)</f>
        <v>0</v>
      </c>
      <c r="T114" s="935"/>
    </row>
    <row r="115" spans="2:20" ht="15" customHeight="1" x14ac:dyDescent="0.35">
      <c r="B115" s="1592" t="s">
        <v>102</v>
      </c>
      <c r="C115" s="1592"/>
      <c r="D115" s="1592"/>
      <c r="E115" s="1592"/>
      <c r="F115" s="1593" t="s">
        <v>154</v>
      </c>
      <c r="G115" s="1593"/>
      <c r="H115" s="1593"/>
      <c r="I115" s="1593"/>
      <c r="J115" s="1593"/>
      <c r="K115" s="1593"/>
      <c r="L115" s="1593"/>
      <c r="M115" s="1593"/>
      <c r="N115" s="1593"/>
      <c r="O115" s="1593"/>
      <c r="P115" s="1593"/>
      <c r="Q115" s="1593"/>
      <c r="R115" s="1593"/>
      <c r="S115" s="863">
        <f>SUMIFS(S121:S142,F121:F142,"Mandatory",E121:E142,"=*Supply")</f>
        <v>0</v>
      </c>
      <c r="T115" s="1221"/>
    </row>
    <row r="116" spans="2:20" ht="15" customHeight="1" x14ac:dyDescent="0.35">
      <c r="B116" s="1592"/>
      <c r="C116" s="1592"/>
      <c r="D116" s="1592"/>
      <c r="E116" s="1592"/>
      <c r="F116" s="1593" t="s">
        <v>156</v>
      </c>
      <c r="G116" s="1593"/>
      <c r="H116" s="1593"/>
      <c r="I116" s="1593"/>
      <c r="J116" s="1593"/>
      <c r="K116" s="1593"/>
      <c r="L116" s="1593"/>
      <c r="M116" s="1593"/>
      <c r="N116" s="1593"/>
      <c r="O116" s="1593"/>
      <c r="P116" s="1593"/>
      <c r="Q116" s="1593"/>
      <c r="R116" s="1593"/>
      <c r="S116" s="863">
        <f>SUMIFS(S121:S142,F121:F142,"Optional",E121:E142,"=*Supply")</f>
        <v>0</v>
      </c>
      <c r="T116" s="1221"/>
    </row>
    <row r="117" spans="2:20" ht="15" customHeight="1" x14ac:dyDescent="0.35">
      <c r="B117" s="1592" t="s">
        <v>89</v>
      </c>
      <c r="C117" s="1592"/>
      <c r="D117" s="1592"/>
      <c r="E117" s="1592"/>
      <c r="F117" s="1593" t="s">
        <v>154</v>
      </c>
      <c r="G117" s="1593"/>
      <c r="H117" s="1593"/>
      <c r="I117" s="1593"/>
      <c r="J117" s="1593"/>
      <c r="K117" s="1593"/>
      <c r="L117" s="1593"/>
      <c r="M117" s="1593"/>
      <c r="N117" s="1593"/>
      <c r="O117" s="1593"/>
      <c r="P117" s="1593"/>
      <c r="Q117" s="1593"/>
      <c r="R117" s="1593"/>
      <c r="S117" s="863">
        <f>SUMIFS(S121:S142,F121:F142,"Mandatory",E121:E142,"=*Installation*")</f>
        <v>0</v>
      </c>
      <c r="T117" s="1221"/>
    </row>
    <row r="118" spans="2:20" ht="15" customHeight="1" x14ac:dyDescent="0.35">
      <c r="B118" s="1592"/>
      <c r="C118" s="1592"/>
      <c r="D118" s="1592"/>
      <c r="E118" s="1592"/>
      <c r="F118" s="1593" t="s">
        <v>156</v>
      </c>
      <c r="G118" s="1593"/>
      <c r="H118" s="1593"/>
      <c r="I118" s="1593"/>
      <c r="J118" s="1593"/>
      <c r="K118" s="1593"/>
      <c r="L118" s="1593"/>
      <c r="M118" s="1593"/>
      <c r="N118" s="1593"/>
      <c r="O118" s="1593"/>
      <c r="P118" s="1593"/>
      <c r="Q118" s="1593"/>
      <c r="R118" s="1593"/>
      <c r="S118" s="863">
        <f>SUMIFS(S121:S142,F121:F142,"Optional",E121:E142,"=*Installation*")</f>
        <v>0</v>
      </c>
      <c r="T118" s="1221"/>
    </row>
    <row r="119" spans="2:20" ht="15" customHeight="1" x14ac:dyDescent="0.35">
      <c r="B119" s="1592" t="s">
        <v>804</v>
      </c>
      <c r="C119" s="1592"/>
      <c r="D119" s="1592"/>
      <c r="E119" s="1592"/>
      <c r="F119" s="1593" t="s">
        <v>154</v>
      </c>
      <c r="G119" s="1593"/>
      <c r="H119" s="1593"/>
      <c r="I119" s="1593"/>
      <c r="J119" s="1593"/>
      <c r="K119" s="1593"/>
      <c r="L119" s="1593"/>
      <c r="M119" s="1593"/>
      <c r="N119" s="1593"/>
      <c r="O119" s="1593"/>
      <c r="P119" s="1593"/>
      <c r="Q119" s="1593"/>
      <c r="R119" s="1593"/>
      <c r="S119" s="863">
        <f>SUMIFS(S121:S142,F121:F142,"Mandatory",E121:E142,"=*Test")</f>
        <v>0</v>
      </c>
      <c r="T119" s="1221"/>
    </row>
    <row r="120" spans="2:20" ht="15" customHeight="1" x14ac:dyDescent="0.35">
      <c r="B120" s="1592"/>
      <c r="C120" s="1592"/>
      <c r="D120" s="1592"/>
      <c r="E120" s="1592"/>
      <c r="F120" s="1593" t="s">
        <v>156</v>
      </c>
      <c r="G120" s="1593"/>
      <c r="H120" s="1593"/>
      <c r="I120" s="1593"/>
      <c r="J120" s="1593"/>
      <c r="K120" s="1593"/>
      <c r="L120" s="1593"/>
      <c r="M120" s="1593"/>
      <c r="N120" s="1593"/>
      <c r="O120" s="1593"/>
      <c r="P120" s="1593"/>
      <c r="Q120" s="1593"/>
      <c r="R120" s="1593"/>
      <c r="S120" s="863">
        <f>SUMIFS(S121:S142,F121:F142,"Optional",E121:E142,"=*Test")</f>
        <v>0</v>
      </c>
      <c r="T120" s="1221"/>
    </row>
    <row r="121" spans="2:20" s="431" customFormat="1" ht="18" customHeight="1" x14ac:dyDescent="0.35">
      <c r="B121" s="945"/>
      <c r="C121" s="928"/>
      <c r="D121" s="946" t="s">
        <v>505</v>
      </c>
      <c r="E121" s="928" t="s">
        <v>506</v>
      </c>
      <c r="F121" s="947"/>
      <c r="G121" s="947"/>
      <c r="H121" s="1100"/>
      <c r="I121" s="1100"/>
      <c r="J121" s="1100"/>
      <c r="K121" s="1100"/>
      <c r="L121" s="1100"/>
      <c r="M121" s="1100"/>
      <c r="N121" s="1100"/>
      <c r="O121" s="1100"/>
      <c r="P121" s="1100"/>
      <c r="Q121" s="1100"/>
      <c r="R121" s="947"/>
      <c r="S121" s="1127"/>
      <c r="T121" s="948"/>
    </row>
    <row r="122" spans="2:20" ht="78" x14ac:dyDescent="0.35">
      <c r="B122" s="943"/>
      <c r="C122"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2" s="879" t="s">
        <v>507</v>
      </c>
      <c r="E122" s="942" t="s">
        <v>508</v>
      </c>
      <c r="F122" s="902" t="s">
        <v>160</v>
      </c>
      <c r="G122" s="900" t="s">
        <v>345</v>
      </c>
      <c r="H122" s="1101">
        <v>0</v>
      </c>
      <c r="I122" s="1290"/>
      <c r="J122" s="1290"/>
      <c r="K122" s="1297">
        <f t="shared" ref="K122:K131" si="68">I122*J122</f>
        <v>0</v>
      </c>
      <c r="L122" s="1290"/>
      <c r="M122" s="1290"/>
      <c r="N122" s="1297">
        <f t="shared" ref="N122:N131" si="69">L122*M122</f>
        <v>0</v>
      </c>
      <c r="O122" s="1298"/>
      <c r="P122" s="1290"/>
      <c r="Q122" s="1298"/>
      <c r="R122" s="1291">
        <f t="shared" ref="R122:R131" si="70">P122+N122+K122</f>
        <v>0</v>
      </c>
      <c r="S122" s="1292">
        <f t="shared" ref="S122:S131" si="71">IF(F122="na","",H122*R122)</f>
        <v>0</v>
      </c>
      <c r="T122" s="935"/>
    </row>
    <row r="123" spans="2:20" ht="78" x14ac:dyDescent="0.35">
      <c r="B123" s="943"/>
      <c r="C123"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3" s="879" t="s">
        <v>509</v>
      </c>
      <c r="E123" s="942" t="s">
        <v>510</v>
      </c>
      <c r="F123" s="902" t="s">
        <v>160</v>
      </c>
      <c r="G123" s="900" t="s">
        <v>345</v>
      </c>
      <c r="H123" s="1101">
        <v>0</v>
      </c>
      <c r="I123" s="1290"/>
      <c r="J123" s="1290"/>
      <c r="K123" s="1297">
        <f t="shared" si="68"/>
        <v>0</v>
      </c>
      <c r="L123" s="1290"/>
      <c r="M123" s="1290"/>
      <c r="N123" s="1297">
        <f t="shared" si="69"/>
        <v>0</v>
      </c>
      <c r="O123" s="1298"/>
      <c r="P123" s="1290"/>
      <c r="Q123" s="1298"/>
      <c r="R123" s="1291">
        <f t="shared" si="70"/>
        <v>0</v>
      </c>
      <c r="S123" s="1292">
        <f t="shared" si="71"/>
        <v>0</v>
      </c>
      <c r="T123" s="935"/>
    </row>
    <row r="124" spans="2:20" ht="73.5" customHeight="1" x14ac:dyDescent="0.35">
      <c r="B124" s="943"/>
      <c r="C124"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4" s="879" t="s">
        <v>511</v>
      </c>
      <c r="E124" s="942" t="s">
        <v>512</v>
      </c>
      <c r="F124" s="902" t="s">
        <v>160</v>
      </c>
      <c r="G124" s="900" t="s">
        <v>345</v>
      </c>
      <c r="H124" s="1101">
        <v>0</v>
      </c>
      <c r="I124" s="1290"/>
      <c r="J124" s="1290"/>
      <c r="K124" s="1297">
        <f t="shared" si="68"/>
        <v>0</v>
      </c>
      <c r="L124" s="1290"/>
      <c r="M124" s="1290"/>
      <c r="N124" s="1297">
        <f t="shared" si="69"/>
        <v>0</v>
      </c>
      <c r="O124" s="1298"/>
      <c r="P124" s="1290"/>
      <c r="Q124" s="1298"/>
      <c r="R124" s="1291">
        <f t="shared" si="70"/>
        <v>0</v>
      </c>
      <c r="S124" s="1292">
        <f t="shared" si="71"/>
        <v>0</v>
      </c>
      <c r="T124" s="935"/>
    </row>
    <row r="125" spans="2:20" ht="78" x14ac:dyDescent="0.35">
      <c r="B125" s="943"/>
      <c r="C125"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5" s="879" t="s">
        <v>513</v>
      </c>
      <c r="E125" s="942" t="s">
        <v>514</v>
      </c>
      <c r="F125" s="902" t="s">
        <v>160</v>
      </c>
      <c r="G125" s="900" t="s">
        <v>345</v>
      </c>
      <c r="H125" s="1101">
        <v>0</v>
      </c>
      <c r="I125" s="1290"/>
      <c r="J125" s="1290"/>
      <c r="K125" s="1297">
        <f t="shared" si="68"/>
        <v>0</v>
      </c>
      <c r="L125" s="1290"/>
      <c r="M125" s="1290"/>
      <c r="N125" s="1297">
        <f t="shared" si="69"/>
        <v>0</v>
      </c>
      <c r="O125" s="1298"/>
      <c r="P125" s="1290"/>
      <c r="Q125" s="1298"/>
      <c r="R125" s="1291">
        <f t="shared" si="70"/>
        <v>0</v>
      </c>
      <c r="S125" s="1292">
        <f t="shared" si="71"/>
        <v>0</v>
      </c>
      <c r="T125" s="935"/>
    </row>
    <row r="126" spans="2:20" ht="78" x14ac:dyDescent="0.35">
      <c r="B126" s="943"/>
      <c r="C126"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6" s="879" t="s">
        <v>515</v>
      </c>
      <c r="E126" s="942" t="s">
        <v>516</v>
      </c>
      <c r="F126" s="902" t="s">
        <v>160</v>
      </c>
      <c r="G126" s="900" t="s">
        <v>345</v>
      </c>
      <c r="H126" s="1101">
        <v>0</v>
      </c>
      <c r="I126" s="1290"/>
      <c r="J126" s="1290"/>
      <c r="K126" s="1297">
        <f t="shared" si="68"/>
        <v>0</v>
      </c>
      <c r="L126" s="1290"/>
      <c r="M126" s="1290"/>
      <c r="N126" s="1297">
        <f t="shared" si="69"/>
        <v>0</v>
      </c>
      <c r="O126" s="1298"/>
      <c r="P126" s="1290"/>
      <c r="Q126" s="1298"/>
      <c r="R126" s="1291">
        <f t="shared" si="70"/>
        <v>0</v>
      </c>
      <c r="S126" s="1292">
        <f t="shared" si="71"/>
        <v>0</v>
      </c>
      <c r="T126" s="935"/>
    </row>
    <row r="127" spans="2:20" ht="78" x14ac:dyDescent="0.35">
      <c r="B127" s="943"/>
      <c r="C127"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7" s="879" t="s">
        <v>517</v>
      </c>
      <c r="E127" s="942" t="s">
        <v>518</v>
      </c>
      <c r="F127" s="902" t="s">
        <v>160</v>
      </c>
      <c r="G127" s="900" t="s">
        <v>345</v>
      </c>
      <c r="H127" s="1101">
        <v>0</v>
      </c>
      <c r="I127" s="1290"/>
      <c r="J127" s="1290"/>
      <c r="K127" s="1297">
        <f t="shared" si="68"/>
        <v>0</v>
      </c>
      <c r="L127" s="1290"/>
      <c r="M127" s="1290"/>
      <c r="N127" s="1297">
        <f t="shared" si="69"/>
        <v>0</v>
      </c>
      <c r="O127" s="1298"/>
      <c r="P127" s="1290"/>
      <c r="Q127" s="1298"/>
      <c r="R127" s="1291">
        <f t="shared" si="70"/>
        <v>0</v>
      </c>
      <c r="S127" s="1292">
        <f t="shared" si="71"/>
        <v>0</v>
      </c>
      <c r="T127" s="935"/>
    </row>
    <row r="128" spans="2:20" ht="78" x14ac:dyDescent="0.35">
      <c r="B128" s="943"/>
      <c r="C128"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8" s="879" t="s">
        <v>519</v>
      </c>
      <c r="E128" s="942" t="s">
        <v>520</v>
      </c>
      <c r="F128" s="902" t="s">
        <v>160</v>
      </c>
      <c r="G128" s="900" t="s">
        <v>345</v>
      </c>
      <c r="H128" s="1101">
        <v>0</v>
      </c>
      <c r="I128" s="1290"/>
      <c r="J128" s="1290"/>
      <c r="K128" s="1297">
        <f t="shared" si="68"/>
        <v>0</v>
      </c>
      <c r="L128" s="1290"/>
      <c r="M128" s="1290"/>
      <c r="N128" s="1297">
        <f t="shared" si="69"/>
        <v>0</v>
      </c>
      <c r="O128" s="1298"/>
      <c r="P128" s="1290"/>
      <c r="Q128" s="1298"/>
      <c r="R128" s="1291">
        <f t="shared" si="70"/>
        <v>0</v>
      </c>
      <c r="S128" s="1292">
        <f t="shared" si="71"/>
        <v>0</v>
      </c>
      <c r="T128" s="935"/>
    </row>
    <row r="129" spans="2:20" ht="78" x14ac:dyDescent="0.35">
      <c r="B129" s="943"/>
      <c r="C129"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9" s="879" t="s">
        <v>521</v>
      </c>
      <c r="E129" s="942" t="s">
        <v>522</v>
      </c>
      <c r="F129" s="902" t="s">
        <v>160</v>
      </c>
      <c r="G129" s="900" t="s">
        <v>345</v>
      </c>
      <c r="H129" s="1101">
        <v>0</v>
      </c>
      <c r="I129" s="1290"/>
      <c r="J129" s="1290"/>
      <c r="K129" s="1297">
        <f t="shared" si="68"/>
        <v>0</v>
      </c>
      <c r="L129" s="1290"/>
      <c r="M129" s="1290"/>
      <c r="N129" s="1297">
        <f t="shared" si="69"/>
        <v>0</v>
      </c>
      <c r="O129" s="1298"/>
      <c r="P129" s="1290"/>
      <c r="Q129" s="1298"/>
      <c r="R129" s="1291">
        <f t="shared" si="70"/>
        <v>0</v>
      </c>
      <c r="S129" s="1292">
        <f t="shared" si="71"/>
        <v>0</v>
      </c>
      <c r="T129" s="935"/>
    </row>
    <row r="130" spans="2:20" ht="15" customHeight="1" x14ac:dyDescent="0.35">
      <c r="B130" s="943"/>
      <c r="C130"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0" s="879" t="s">
        <v>523</v>
      </c>
      <c r="E130" s="942" t="s">
        <v>524</v>
      </c>
      <c r="F130" s="902" t="s">
        <v>160</v>
      </c>
      <c r="G130" s="900" t="s">
        <v>345</v>
      </c>
      <c r="H130" s="1101">
        <v>0</v>
      </c>
      <c r="I130" s="1290"/>
      <c r="J130" s="1290"/>
      <c r="K130" s="1297">
        <f t="shared" si="68"/>
        <v>0</v>
      </c>
      <c r="L130" s="1290"/>
      <c r="M130" s="1290"/>
      <c r="N130" s="1297">
        <f t="shared" si="69"/>
        <v>0</v>
      </c>
      <c r="O130" s="1298"/>
      <c r="P130" s="1290"/>
      <c r="Q130" s="1298"/>
      <c r="R130" s="1291">
        <f t="shared" si="70"/>
        <v>0</v>
      </c>
      <c r="S130" s="1292">
        <f t="shared" si="71"/>
        <v>0</v>
      </c>
      <c r="T130" s="935"/>
    </row>
    <row r="131" spans="2:20" ht="78" x14ac:dyDescent="0.35">
      <c r="B131" s="943"/>
      <c r="C131"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1" s="879" t="s">
        <v>525</v>
      </c>
      <c r="E131" s="942" t="s">
        <v>526</v>
      </c>
      <c r="F131" s="902" t="s">
        <v>160</v>
      </c>
      <c r="G131" s="900" t="s">
        <v>345</v>
      </c>
      <c r="H131" s="1101">
        <v>0</v>
      </c>
      <c r="I131" s="1290"/>
      <c r="J131" s="1290"/>
      <c r="K131" s="1297">
        <f t="shared" si="68"/>
        <v>0</v>
      </c>
      <c r="L131" s="1290"/>
      <c r="M131" s="1290"/>
      <c r="N131" s="1297">
        <f t="shared" si="69"/>
        <v>0</v>
      </c>
      <c r="O131" s="1298"/>
      <c r="P131" s="1290"/>
      <c r="Q131" s="1298"/>
      <c r="R131" s="1291">
        <f t="shared" si="70"/>
        <v>0</v>
      </c>
      <c r="S131" s="1292">
        <f t="shared" si="71"/>
        <v>0</v>
      </c>
      <c r="T131" s="935"/>
    </row>
    <row r="132" spans="2:20" s="431" customFormat="1" ht="18" customHeight="1" x14ac:dyDescent="0.35">
      <c r="B132" s="945"/>
      <c r="C132" s="928"/>
      <c r="D132" s="946" t="s">
        <v>527</v>
      </c>
      <c r="E132" s="928" t="s">
        <v>528</v>
      </c>
      <c r="F132" s="947"/>
      <c r="G132" s="947"/>
      <c r="H132" s="1100"/>
      <c r="I132" s="1100"/>
      <c r="J132" s="1100"/>
      <c r="K132" s="1100"/>
      <c r="L132" s="1100"/>
      <c r="M132" s="1100"/>
      <c r="N132" s="1100"/>
      <c r="O132" s="1100"/>
      <c r="P132" s="1100"/>
      <c r="Q132" s="1100"/>
      <c r="R132" s="947"/>
      <c r="S132" s="1127"/>
      <c r="T132" s="948"/>
    </row>
    <row r="133" spans="2:20" s="431" customFormat="1" ht="78" x14ac:dyDescent="0.35">
      <c r="B133" s="919"/>
      <c r="C133"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3" s="900" t="s">
        <v>529</v>
      </c>
      <c r="E133" s="901" t="s">
        <v>530</v>
      </c>
      <c r="F133" s="902" t="s">
        <v>160</v>
      </c>
      <c r="G133" s="900" t="s">
        <v>141</v>
      </c>
      <c r="H133" s="1101">
        <v>0</v>
      </c>
      <c r="I133" s="1290"/>
      <c r="J133" s="1290"/>
      <c r="K133" s="1297">
        <f t="shared" ref="K133:K134" si="72">I133*J133</f>
        <v>0</v>
      </c>
      <c r="L133" s="1290"/>
      <c r="M133" s="1290"/>
      <c r="N133" s="1297">
        <f t="shared" ref="N133:N134" si="73">L133*M133</f>
        <v>0</v>
      </c>
      <c r="O133" s="1298"/>
      <c r="P133" s="1290"/>
      <c r="Q133" s="1298"/>
      <c r="R133" s="1291">
        <f t="shared" ref="R133:R134" si="74">P133+N133+K133</f>
        <v>0</v>
      </c>
      <c r="S133" s="1292">
        <f t="shared" ref="S133:S134" si="75">IF(F133="na","",H133*R133)</f>
        <v>0</v>
      </c>
      <c r="T133" s="935"/>
    </row>
    <row r="134" spans="2:20" s="431" customFormat="1" ht="78" x14ac:dyDescent="0.35">
      <c r="B134" s="919"/>
      <c r="C134"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4" s="900" t="s">
        <v>531</v>
      </c>
      <c r="E134" s="901" t="s">
        <v>532</v>
      </c>
      <c r="F134" s="902" t="s">
        <v>160</v>
      </c>
      <c r="G134" s="900" t="s">
        <v>141</v>
      </c>
      <c r="H134" s="1101">
        <v>0</v>
      </c>
      <c r="I134" s="1290"/>
      <c r="J134" s="1290"/>
      <c r="K134" s="1297">
        <f t="shared" si="72"/>
        <v>0</v>
      </c>
      <c r="L134" s="1290"/>
      <c r="M134" s="1290"/>
      <c r="N134" s="1297">
        <f t="shared" si="73"/>
        <v>0</v>
      </c>
      <c r="O134" s="1298"/>
      <c r="P134" s="1290"/>
      <c r="Q134" s="1298"/>
      <c r="R134" s="1291">
        <f t="shared" si="74"/>
        <v>0</v>
      </c>
      <c r="S134" s="1292">
        <f t="shared" si="75"/>
        <v>0</v>
      </c>
      <c r="T134" s="935"/>
    </row>
    <row r="135" spans="2:20" s="431" customFormat="1" ht="18" customHeight="1" x14ac:dyDescent="0.35">
      <c r="B135" s="945"/>
      <c r="C135" s="928"/>
      <c r="D135" s="946" t="s">
        <v>533</v>
      </c>
      <c r="E135" s="928" t="s">
        <v>534</v>
      </c>
      <c r="F135" s="947"/>
      <c r="G135" s="947"/>
      <c r="H135" s="1100"/>
      <c r="I135" s="1100"/>
      <c r="J135" s="1100"/>
      <c r="K135" s="1100"/>
      <c r="L135" s="1100"/>
      <c r="M135" s="1100"/>
      <c r="N135" s="1100"/>
      <c r="O135" s="1100"/>
      <c r="P135" s="1100"/>
      <c r="Q135" s="1100"/>
      <c r="R135" s="947"/>
      <c r="S135" s="1127"/>
      <c r="T135" s="948"/>
    </row>
    <row r="136" spans="2:20" s="431" customFormat="1" ht="78" x14ac:dyDescent="0.35">
      <c r="B136" s="919"/>
      <c r="C136"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6" s="900" t="s">
        <v>535</v>
      </c>
      <c r="E136" s="901" t="s">
        <v>536</v>
      </c>
      <c r="F136" s="902" t="s">
        <v>160</v>
      </c>
      <c r="G136" s="900" t="s">
        <v>141</v>
      </c>
      <c r="H136" s="1101">
        <v>0</v>
      </c>
      <c r="I136" s="1290"/>
      <c r="J136" s="1290"/>
      <c r="K136" s="1297">
        <f t="shared" ref="K136:K137" si="76">I136*J136</f>
        <v>0</v>
      </c>
      <c r="L136" s="1290"/>
      <c r="M136" s="1290"/>
      <c r="N136" s="1297">
        <f t="shared" ref="N136:N137" si="77">L136*M136</f>
        <v>0</v>
      </c>
      <c r="O136" s="1298"/>
      <c r="P136" s="1290"/>
      <c r="Q136" s="1298"/>
      <c r="R136" s="1291">
        <f t="shared" ref="R136:R137" si="78">P136+N136+K136</f>
        <v>0</v>
      </c>
      <c r="S136" s="1292">
        <f t="shared" ref="S136:S137" si="79">IF(F136="na","",H136*R136)</f>
        <v>0</v>
      </c>
      <c r="T136" s="935" t="s">
        <v>537</v>
      </c>
    </row>
    <row r="137" spans="2:20" s="431" customFormat="1" ht="78" x14ac:dyDescent="0.35">
      <c r="B137" s="919"/>
      <c r="C137"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7" s="900" t="s">
        <v>538</v>
      </c>
      <c r="E137" s="901" t="s">
        <v>539</v>
      </c>
      <c r="F137" s="902" t="s">
        <v>160</v>
      </c>
      <c r="G137" s="900" t="s">
        <v>141</v>
      </c>
      <c r="H137" s="1101">
        <v>0</v>
      </c>
      <c r="I137" s="1290"/>
      <c r="J137" s="1290"/>
      <c r="K137" s="1297">
        <f t="shared" si="76"/>
        <v>0</v>
      </c>
      <c r="L137" s="1290"/>
      <c r="M137" s="1290"/>
      <c r="N137" s="1297">
        <f t="shared" si="77"/>
        <v>0</v>
      </c>
      <c r="O137" s="1298"/>
      <c r="P137" s="1290"/>
      <c r="Q137" s="1298"/>
      <c r="R137" s="1291">
        <f t="shared" si="78"/>
        <v>0</v>
      </c>
      <c r="S137" s="1292">
        <f t="shared" si="79"/>
        <v>0</v>
      </c>
      <c r="T137" s="935"/>
    </row>
    <row r="138" spans="2:20" s="431" customFormat="1" ht="18" customHeight="1" x14ac:dyDescent="0.35">
      <c r="B138" s="945"/>
      <c r="C138" s="928"/>
      <c r="D138" s="946" t="s">
        <v>540</v>
      </c>
      <c r="E138" s="928" t="s">
        <v>541</v>
      </c>
      <c r="F138" s="947"/>
      <c r="G138" s="947"/>
      <c r="H138" s="1100"/>
      <c r="I138" s="1100"/>
      <c r="J138" s="1100"/>
      <c r="K138" s="1100"/>
      <c r="L138" s="1100"/>
      <c r="M138" s="1100"/>
      <c r="N138" s="1100"/>
      <c r="O138" s="1100"/>
      <c r="P138" s="1100"/>
      <c r="Q138" s="1100"/>
      <c r="R138" s="947"/>
      <c r="S138" s="1127"/>
      <c r="T138" s="948"/>
    </row>
    <row r="139" spans="2:20" s="431" customFormat="1" ht="78" x14ac:dyDescent="0.35">
      <c r="B139" s="919"/>
      <c r="C139"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9" s="900" t="s">
        <v>542</v>
      </c>
      <c r="E139" s="901" t="s">
        <v>543</v>
      </c>
      <c r="F139" s="902" t="s">
        <v>160</v>
      </c>
      <c r="G139" s="900" t="s">
        <v>141</v>
      </c>
      <c r="H139" s="1101">
        <v>0</v>
      </c>
      <c r="I139" s="1290"/>
      <c r="J139" s="1290"/>
      <c r="K139" s="1297">
        <f t="shared" ref="K139:K140" si="80">I139*J139</f>
        <v>0</v>
      </c>
      <c r="L139" s="1290"/>
      <c r="M139" s="1290"/>
      <c r="N139" s="1297">
        <f t="shared" ref="N139:N140" si="81">L139*M139</f>
        <v>0</v>
      </c>
      <c r="O139" s="1298"/>
      <c r="P139" s="1290"/>
      <c r="Q139" s="1298"/>
      <c r="R139" s="1291">
        <f t="shared" ref="R139:R140" si="82">P139+N139+K139</f>
        <v>0</v>
      </c>
      <c r="S139" s="1292">
        <f t="shared" ref="S139:S140" si="83">IF(F139="na","",H139*R139)</f>
        <v>0</v>
      </c>
      <c r="T139" s="935"/>
    </row>
    <row r="140" spans="2:20" s="431" customFormat="1" ht="78" x14ac:dyDescent="0.35">
      <c r="B140" s="919"/>
      <c r="C140" s="1351"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40" s="900" t="s">
        <v>544</v>
      </c>
      <c r="E140" s="901" t="s">
        <v>545</v>
      </c>
      <c r="F140" s="902" t="s">
        <v>160</v>
      </c>
      <c r="G140" s="900" t="s">
        <v>141</v>
      </c>
      <c r="H140" s="1101">
        <v>0</v>
      </c>
      <c r="I140" s="1290"/>
      <c r="J140" s="1290"/>
      <c r="K140" s="1297">
        <f t="shared" si="80"/>
        <v>0</v>
      </c>
      <c r="L140" s="1290"/>
      <c r="M140" s="1290"/>
      <c r="N140" s="1297">
        <f t="shared" si="81"/>
        <v>0</v>
      </c>
      <c r="O140" s="1298"/>
      <c r="P140" s="1290"/>
      <c r="Q140" s="1298"/>
      <c r="R140" s="1291">
        <f t="shared" si="82"/>
        <v>0</v>
      </c>
      <c r="S140" s="1292">
        <f t="shared" si="83"/>
        <v>0</v>
      </c>
      <c r="T140" s="935"/>
    </row>
    <row r="141" spans="2:20" s="431" customFormat="1" ht="18" customHeight="1" x14ac:dyDescent="0.35">
      <c r="B141" s="945"/>
      <c r="C141" s="928"/>
      <c r="D141" s="946"/>
      <c r="E141" s="928" t="s">
        <v>805</v>
      </c>
      <c r="F141" s="947"/>
      <c r="G141" s="947"/>
      <c r="H141" s="1100"/>
      <c r="I141" s="1100"/>
      <c r="J141" s="1100"/>
      <c r="K141" s="1100"/>
      <c r="L141" s="1100"/>
      <c r="M141" s="1100"/>
      <c r="N141" s="1100"/>
      <c r="O141" s="1100"/>
      <c r="P141" s="1100"/>
      <c r="Q141" s="1100"/>
      <c r="R141" s="947"/>
      <c r="S141" s="1127"/>
      <c r="T141" s="948"/>
    </row>
    <row r="142" spans="2:20" s="431" customFormat="1" ht="79.5" customHeight="1" x14ac:dyDescent="0.35">
      <c r="B142" s="919"/>
      <c r="C142" s="1351"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42" s="900" t="s">
        <v>806</v>
      </c>
      <c r="E142" s="901" t="s">
        <v>807</v>
      </c>
      <c r="F142" s="902" t="s">
        <v>160</v>
      </c>
      <c r="G142" s="900" t="s">
        <v>464</v>
      </c>
      <c r="H142" s="1101">
        <v>0</v>
      </c>
      <c r="I142" s="1290"/>
      <c r="J142" s="1290"/>
      <c r="K142" s="1297">
        <f t="shared" ref="K142" si="84">I142*J142</f>
        <v>0</v>
      </c>
      <c r="L142" s="1290"/>
      <c r="M142" s="1290"/>
      <c r="N142" s="1297">
        <f t="shared" ref="N142" si="85">L142*M142</f>
        <v>0</v>
      </c>
      <c r="O142" s="1298"/>
      <c r="P142" s="1290"/>
      <c r="Q142" s="1298"/>
      <c r="R142" s="1291">
        <f t="shared" ref="R142" si="86">P142+N142+K142</f>
        <v>0</v>
      </c>
      <c r="S142" s="1292">
        <f t="shared" ref="S142" si="87">IF(F142="na","",H142*R142)</f>
        <v>0</v>
      </c>
      <c r="T142" s="935"/>
    </row>
    <row r="143" spans="2:20" ht="15" customHeight="1" x14ac:dyDescent="0.35">
      <c r="B143" s="1592" t="s">
        <v>93</v>
      </c>
      <c r="C143" s="1592"/>
      <c r="D143" s="1592"/>
      <c r="E143" s="1592"/>
      <c r="F143" s="1593" t="s">
        <v>154</v>
      </c>
      <c r="G143" s="1593"/>
      <c r="H143" s="1593"/>
      <c r="I143" s="1593"/>
      <c r="J143" s="1593"/>
      <c r="K143" s="1593"/>
      <c r="L143" s="1593"/>
      <c r="M143" s="1593"/>
      <c r="N143" s="1593"/>
      <c r="O143" s="1593"/>
      <c r="P143" s="1593"/>
      <c r="Q143" s="1593"/>
      <c r="R143" s="1593"/>
      <c r="S143" s="863">
        <f>SUMIFS(S149:S150,F149:F150,"Mandatory",E149:E150,"=*Supply")</f>
        <v>0</v>
      </c>
      <c r="T143" s="1221"/>
    </row>
    <row r="144" spans="2:20" ht="15" customHeight="1" x14ac:dyDescent="0.35">
      <c r="B144" s="1592"/>
      <c r="C144" s="1592"/>
      <c r="D144" s="1592"/>
      <c r="E144" s="1592"/>
      <c r="F144" s="1593" t="s">
        <v>156</v>
      </c>
      <c r="G144" s="1593"/>
      <c r="H144" s="1593"/>
      <c r="I144" s="1593"/>
      <c r="J144" s="1593"/>
      <c r="K144" s="1593"/>
      <c r="L144" s="1593"/>
      <c r="M144" s="1593"/>
      <c r="N144" s="1593"/>
      <c r="O144" s="1593"/>
      <c r="P144" s="1593"/>
      <c r="Q144" s="1593"/>
      <c r="R144" s="1593"/>
      <c r="S144" s="863">
        <f>SUMIFS(S149:S150,F149:F150,"Optional",E149:E150,"=*Supply")</f>
        <v>0</v>
      </c>
      <c r="T144" s="1221"/>
    </row>
    <row r="145" spans="2:20" ht="15" customHeight="1" x14ac:dyDescent="0.35">
      <c r="B145" s="1594" t="s">
        <v>808</v>
      </c>
      <c r="C145" s="1595"/>
      <c r="D145" s="1595"/>
      <c r="E145" s="1596"/>
      <c r="F145" s="1600" t="s">
        <v>154</v>
      </c>
      <c r="G145" s="1601"/>
      <c r="H145" s="1601"/>
      <c r="I145" s="1601"/>
      <c r="J145" s="1601"/>
      <c r="K145" s="1601"/>
      <c r="L145" s="1601"/>
      <c r="M145" s="1601"/>
      <c r="N145" s="1601"/>
      <c r="O145" s="1601"/>
      <c r="P145" s="1601"/>
      <c r="Q145" s="1601"/>
      <c r="R145" s="1602"/>
      <c r="S145" s="863">
        <f>SUMIFS(S149:S150,F149:F150,"Mandatory",E149:E150,"=*Installation*")</f>
        <v>0</v>
      </c>
      <c r="T145" s="1221"/>
    </row>
    <row r="146" spans="2:20" ht="15" customHeight="1" x14ac:dyDescent="0.35">
      <c r="B146" s="1597"/>
      <c r="C146" s="1598"/>
      <c r="D146" s="1598"/>
      <c r="E146" s="1599"/>
      <c r="F146" s="1600" t="s">
        <v>156</v>
      </c>
      <c r="G146" s="1601"/>
      <c r="H146" s="1601"/>
      <c r="I146" s="1601"/>
      <c r="J146" s="1601"/>
      <c r="K146" s="1601"/>
      <c r="L146" s="1601"/>
      <c r="M146" s="1601"/>
      <c r="N146" s="1601"/>
      <c r="O146" s="1601"/>
      <c r="P146" s="1601"/>
      <c r="Q146" s="1601"/>
      <c r="R146" s="1602"/>
      <c r="S146" s="863">
        <f>SUMIFS(S149:S150,F149:F150,"Optional",E149:E150,"=*Installation*")</f>
        <v>0</v>
      </c>
      <c r="T146" s="1221"/>
    </row>
    <row r="147" spans="2:20" s="171" customFormat="1" ht="15" customHeight="1" x14ac:dyDescent="0.3">
      <c r="B147" s="926"/>
      <c r="C147" s="927"/>
      <c r="D147" s="941" t="s">
        <v>547</v>
      </c>
      <c r="E147" s="928" t="s">
        <v>548</v>
      </c>
      <c r="F147" s="929"/>
      <c r="G147" s="929"/>
      <c r="H147" s="1102"/>
      <c r="I147" s="1102"/>
      <c r="J147" s="1102"/>
      <c r="K147" s="1102"/>
      <c r="L147" s="1102"/>
      <c r="M147" s="1102"/>
      <c r="N147" s="1102"/>
      <c r="O147" s="1102"/>
      <c r="P147" s="1102"/>
      <c r="Q147" s="1102"/>
      <c r="R147" s="929"/>
      <c r="S147" s="1128"/>
      <c r="T147" s="930"/>
    </row>
    <row r="148" spans="2:20" s="171" customFormat="1" ht="30" customHeight="1" x14ac:dyDescent="0.3">
      <c r="B148" s="926"/>
      <c r="C148" s="927"/>
      <c r="D148" s="941" t="s">
        <v>549</v>
      </c>
      <c r="E148" s="928" t="s">
        <v>550</v>
      </c>
      <c r="F148" s="929"/>
      <c r="G148" s="929"/>
      <c r="H148" s="1102"/>
      <c r="I148" s="1102"/>
      <c r="J148" s="1102"/>
      <c r="K148" s="1102"/>
      <c r="L148" s="1102"/>
      <c r="M148" s="1102"/>
      <c r="N148" s="1102"/>
      <c r="O148" s="1102"/>
      <c r="P148" s="1102"/>
      <c r="Q148" s="1102"/>
      <c r="R148" s="929"/>
      <c r="S148" s="1128"/>
      <c r="T148" s="930"/>
    </row>
    <row r="149" spans="2:20" s="431" customFormat="1" ht="91" x14ac:dyDescent="0.35">
      <c r="B149" s="919"/>
      <c r="C149" s="1351" t="str">
        <f>CONCATENATE('Reference documents'!B15," :
PPP.PVP.MVC.03.004 Anti-Rodent System
PPP.PVP.OAT.01.002 Equipment Sealing
PPP.PVP.DIN.02.002 Foundation
PPP.PVP.DIN.02.003 Concrete Structure Sealing
PPP.PVP.WRK.04 ELECTRICAL FIELD BOX ACTIVITIES")</f>
        <v>GRE.EEC.S.21.IT.P.18371.00.127.00 Technical Specification :
PPP.PVP.MVC.03.004 Anti-Rodent System
PPP.PVP.OAT.01.002 Equipment Sealing
PPP.PVP.DIN.02.002 Foundation
PPP.PVP.DIN.02.003 Concrete Structure Sealing
PPP.PVP.WRK.04 ELECTRICAL FIELD BOX ACTIVITIES</v>
      </c>
      <c r="D149" s="900" t="s">
        <v>551</v>
      </c>
      <c r="E149" s="901" t="s">
        <v>552</v>
      </c>
      <c r="F149" s="902" t="s">
        <v>160</v>
      </c>
      <c r="G149" s="900" t="s">
        <v>553</v>
      </c>
      <c r="H149" s="1101">
        <v>0</v>
      </c>
      <c r="I149" s="1290"/>
      <c r="J149" s="1290"/>
      <c r="K149" s="1297">
        <f t="shared" ref="K149:K150" si="88">I149*J149</f>
        <v>0</v>
      </c>
      <c r="L149" s="1290"/>
      <c r="M149" s="1290"/>
      <c r="N149" s="1297">
        <f t="shared" ref="N149:N150" si="89">L149*M149</f>
        <v>0</v>
      </c>
      <c r="O149" s="1298"/>
      <c r="P149" s="1290"/>
      <c r="Q149" s="1298"/>
      <c r="R149" s="1291">
        <f t="shared" ref="R149:R150" si="90">P149+N149+K149</f>
        <v>0</v>
      </c>
      <c r="S149" s="1292">
        <f t="shared" ref="S149:S150" si="91">IF(F149="na","",H149*R149)</f>
        <v>0</v>
      </c>
      <c r="T149" s="935"/>
    </row>
    <row r="150" spans="2:20" s="431" customFormat="1" ht="117" x14ac:dyDescent="0.35">
      <c r="B150" s="919"/>
      <c r="C150" s="1351" t="str">
        <f>CONCATENATE('Reference documents'!B15,"
PPP.PVP.MVC.03.004 Anti-Rodent System
PPP.PVP.OAT.01.002 Equipment Sealing
PPP.PVP.DIN.02.002 Foundation","
PPP.PVP.DIN.02.003 Concrete Structure Sealing
PPP.PVP.WRK.04 ELECTRICAL FIELD BOX ACTIVITIES
- CONSTRUCTION TECHNICAL SPECIFICATIONS
- VENDOR INSTALLATION PROCEDURE SPECIFICATIONS")</f>
        <v>GRE.EEC.S.21.IT.P.18371.00.127.00 Technical Specification
PPP.PVP.MVC.03.004 Anti-Rodent System
PPP.PVP.OAT.01.002 Equipment Sealing
PPP.PVP.DIN.02.002 Foundation
PPP.PVP.DIN.02.003 Concrete Structure Sealing
PPP.PVP.WRK.04 ELECTRICAL FIELD BOX ACTIVITIES
- CONSTRUCTION TECHNICAL SPECIFICATIONS
- VENDOR INSTALLATION PROCEDURE SPECIFICATIONS</v>
      </c>
      <c r="D150" s="900" t="s">
        <v>554</v>
      </c>
      <c r="E150" s="901" t="s">
        <v>555</v>
      </c>
      <c r="F150" s="902" t="s">
        <v>160</v>
      </c>
      <c r="G150" s="900" t="s">
        <v>553</v>
      </c>
      <c r="H150" s="1101">
        <v>0</v>
      </c>
      <c r="I150" s="1290"/>
      <c r="J150" s="1290"/>
      <c r="K150" s="1297">
        <f t="shared" si="88"/>
        <v>0</v>
      </c>
      <c r="L150" s="1290"/>
      <c r="M150" s="1290"/>
      <c r="N150" s="1297">
        <f t="shared" si="89"/>
        <v>0</v>
      </c>
      <c r="O150" s="1298"/>
      <c r="P150" s="1290"/>
      <c r="Q150" s="1298"/>
      <c r="R150" s="1291">
        <f t="shared" si="90"/>
        <v>0</v>
      </c>
      <c r="S150" s="1292">
        <f t="shared" si="91"/>
        <v>0</v>
      </c>
      <c r="T150" s="935"/>
    </row>
    <row r="151" spans="2:20" ht="15" customHeight="1" x14ac:dyDescent="0.35">
      <c r="B151" s="1592" t="s">
        <v>103</v>
      </c>
      <c r="C151" s="1592"/>
      <c r="D151" s="1592"/>
      <c r="E151" s="1592"/>
      <c r="F151" s="1593" t="s">
        <v>154</v>
      </c>
      <c r="G151" s="1593"/>
      <c r="H151" s="1593"/>
      <c r="I151" s="1593"/>
      <c r="J151" s="1593"/>
      <c r="K151" s="1593"/>
      <c r="L151" s="1593"/>
      <c r="M151" s="1593"/>
      <c r="N151" s="1593"/>
      <c r="O151" s="1593"/>
      <c r="P151" s="1593"/>
      <c r="Q151" s="1593"/>
      <c r="R151" s="1593"/>
      <c r="S151" s="863">
        <f>SUMIFS(S157:S175,F157:F175,"Mandatory",E157:E175,"=*Supply")</f>
        <v>0</v>
      </c>
      <c r="T151" s="1221"/>
    </row>
    <row r="152" spans="2:20" ht="15" customHeight="1" x14ac:dyDescent="0.35">
      <c r="B152" s="1592"/>
      <c r="C152" s="1592"/>
      <c r="D152" s="1592"/>
      <c r="E152" s="1592"/>
      <c r="F152" s="1593" t="s">
        <v>156</v>
      </c>
      <c r="G152" s="1593"/>
      <c r="H152" s="1593"/>
      <c r="I152" s="1593"/>
      <c r="J152" s="1593"/>
      <c r="K152" s="1593"/>
      <c r="L152" s="1593"/>
      <c r="M152" s="1593"/>
      <c r="N152" s="1593"/>
      <c r="O152" s="1593"/>
      <c r="P152" s="1593"/>
      <c r="Q152" s="1593"/>
      <c r="R152" s="1593"/>
      <c r="S152" s="863">
        <f>SUMIFS(S157:S175,F157:F175,"Optional",E157:E175,"=*Supply")</f>
        <v>0</v>
      </c>
      <c r="T152" s="1221"/>
    </row>
    <row r="153" spans="2:20" ht="15" customHeight="1" x14ac:dyDescent="0.35">
      <c r="B153" s="1594" t="s">
        <v>809</v>
      </c>
      <c r="C153" s="1595"/>
      <c r="D153" s="1595"/>
      <c r="E153" s="1596"/>
      <c r="F153" s="1600" t="s">
        <v>154</v>
      </c>
      <c r="G153" s="1601"/>
      <c r="H153" s="1601"/>
      <c r="I153" s="1601"/>
      <c r="J153" s="1601"/>
      <c r="K153" s="1601"/>
      <c r="L153" s="1601"/>
      <c r="M153" s="1601"/>
      <c r="N153" s="1601"/>
      <c r="O153" s="1601"/>
      <c r="P153" s="1601"/>
      <c r="Q153" s="1601"/>
      <c r="R153" s="1602"/>
      <c r="S153" s="863">
        <f>SUMIFS(S157:S175,F157:F175,"Mandatory",E157:E175,"=*Installation*")</f>
        <v>0</v>
      </c>
      <c r="T153" s="1221"/>
    </row>
    <row r="154" spans="2:20" ht="15" customHeight="1" x14ac:dyDescent="0.35">
      <c r="B154" s="1597"/>
      <c r="C154" s="1598"/>
      <c r="D154" s="1598"/>
      <c r="E154" s="1599"/>
      <c r="F154" s="1600" t="s">
        <v>156</v>
      </c>
      <c r="G154" s="1601"/>
      <c r="H154" s="1601"/>
      <c r="I154" s="1601"/>
      <c r="J154" s="1601"/>
      <c r="K154" s="1601"/>
      <c r="L154" s="1601"/>
      <c r="M154" s="1601"/>
      <c r="N154" s="1601"/>
      <c r="O154" s="1601"/>
      <c r="P154" s="1601"/>
      <c r="Q154" s="1601"/>
      <c r="R154" s="1602"/>
      <c r="S154" s="863">
        <f>SUMIFS(S157:S175,F157:F175,"Optional",E157:E175,"=*Installation*")</f>
        <v>0</v>
      </c>
      <c r="T154" s="1221"/>
    </row>
    <row r="155" spans="2:20" ht="15" customHeight="1" x14ac:dyDescent="0.35">
      <c r="B155" s="1594" t="s">
        <v>810</v>
      </c>
      <c r="C155" s="1595"/>
      <c r="D155" s="1595"/>
      <c r="E155" s="1596"/>
      <c r="F155" s="1600" t="s">
        <v>154</v>
      </c>
      <c r="G155" s="1601"/>
      <c r="H155" s="1601"/>
      <c r="I155" s="1601"/>
      <c r="J155" s="1601"/>
      <c r="K155" s="1601"/>
      <c r="L155" s="1601"/>
      <c r="M155" s="1601"/>
      <c r="N155" s="1601"/>
      <c r="O155" s="1601"/>
      <c r="P155" s="1601"/>
      <c r="Q155" s="1601"/>
      <c r="R155" s="1602"/>
      <c r="S155" s="863">
        <f>SUMIFS(S157:S175,F157:F175,"Mandatory",E157:E175,"=*Test")</f>
        <v>0</v>
      </c>
      <c r="T155" s="1221"/>
    </row>
    <row r="156" spans="2:20" ht="15" customHeight="1" x14ac:dyDescent="0.35">
      <c r="B156" s="1597"/>
      <c r="C156" s="1598"/>
      <c r="D156" s="1598"/>
      <c r="E156" s="1599"/>
      <c r="F156" s="1600" t="s">
        <v>156</v>
      </c>
      <c r="G156" s="1601"/>
      <c r="H156" s="1601"/>
      <c r="I156" s="1601"/>
      <c r="J156" s="1601"/>
      <c r="K156" s="1601"/>
      <c r="L156" s="1601"/>
      <c r="M156" s="1601"/>
      <c r="N156" s="1601"/>
      <c r="O156" s="1601"/>
      <c r="P156" s="1601"/>
      <c r="Q156" s="1601"/>
      <c r="R156" s="1602"/>
      <c r="S156" s="863">
        <f>SUMIFS(S157:S175,F157:F175,"Optional",E157:E175,"=*Test")</f>
        <v>0</v>
      </c>
      <c r="T156" s="1221"/>
    </row>
    <row r="157" spans="2:20" s="431" customFormat="1" ht="18" customHeight="1" x14ac:dyDescent="0.35">
      <c r="B157" s="945"/>
      <c r="C157" s="928"/>
      <c r="D157" s="946" t="s">
        <v>557</v>
      </c>
      <c r="E157" s="928" t="s">
        <v>94</v>
      </c>
      <c r="F157" s="947"/>
      <c r="G157" s="947"/>
      <c r="H157" s="1100"/>
      <c r="I157" s="1100"/>
      <c r="J157" s="1100"/>
      <c r="K157" s="1100"/>
      <c r="L157" s="1100"/>
      <c r="M157" s="1100"/>
      <c r="N157" s="1100"/>
      <c r="O157" s="1100"/>
      <c r="P157" s="1100"/>
      <c r="Q157" s="1100"/>
      <c r="R157" s="947"/>
      <c r="S157" s="1127"/>
      <c r="T157" s="948"/>
    </row>
    <row r="158" spans="2:20" s="171" customFormat="1" ht="13" x14ac:dyDescent="0.3">
      <c r="B158" s="926"/>
      <c r="C158" s="927"/>
      <c r="D158" s="946" t="s">
        <v>558</v>
      </c>
      <c r="E158" s="928" t="s">
        <v>559</v>
      </c>
      <c r="F158" s="929"/>
      <c r="G158" s="929"/>
      <c r="H158" s="1102"/>
      <c r="I158" s="1102"/>
      <c r="J158" s="1102"/>
      <c r="K158" s="1102"/>
      <c r="L158" s="1102"/>
      <c r="M158" s="1102"/>
      <c r="N158" s="1102"/>
      <c r="O158" s="1102"/>
      <c r="P158" s="1102"/>
      <c r="Q158" s="1102"/>
      <c r="R158" s="929"/>
      <c r="S158" s="1128"/>
      <c r="T158" s="930"/>
    </row>
    <row r="159" spans="2:20" s="431" customFormat="1" ht="91" x14ac:dyDescent="0.35">
      <c r="B159" s="919"/>
      <c r="C159" s="1351" t="str">
        <f>CONCATENATE('Reference documents'!B15,":
PPP.PVP.DIN.03 SECURITY SYSTEM (with all sub-section)
- CONSTRUCTION TECHNICAL SPECIFICATIONS
- VENDOR INSTALLATION AND TESTING PROCEDURE SPECIFICATIONS
- COMMISIONING TECHNICAL SPECIFICATIONS")</f>
        <v>GRE.EEC.S.21.IT.P.18371.00.127.00 Technical Specification:
PPP.PVP.DIN.03 SECURITY SYSTEM (with all sub-section)
- CONSTRUCTION TECHNICAL SPECIFICATIONS
- VENDOR INSTALLATION AND TESTING PROCEDURE SPECIFICATIONS
- COMMISIONING TECHNICAL SPECIFICATIONS</v>
      </c>
      <c r="D159" s="900" t="s">
        <v>560</v>
      </c>
      <c r="E159" s="901" t="s">
        <v>561</v>
      </c>
      <c r="F159" s="902" t="s">
        <v>160</v>
      </c>
      <c r="G159" s="900" t="s">
        <v>141</v>
      </c>
      <c r="H159" s="1101">
        <v>0</v>
      </c>
      <c r="I159" s="1290"/>
      <c r="J159" s="1290"/>
      <c r="K159" s="1297">
        <f t="shared" ref="K159:K164" si="92">I159*J159</f>
        <v>0</v>
      </c>
      <c r="L159" s="1290"/>
      <c r="M159" s="1290"/>
      <c r="N159" s="1297">
        <f t="shared" ref="N159:N164" si="93">L159*M159</f>
        <v>0</v>
      </c>
      <c r="O159" s="1298"/>
      <c r="P159" s="1290"/>
      <c r="Q159" s="1298"/>
      <c r="R159" s="1291">
        <f t="shared" ref="R159:R164" si="94">P159+N159+K159</f>
        <v>0</v>
      </c>
      <c r="S159" s="1292">
        <f t="shared" ref="S159:S164" si="95">IF(F159="na","",H159*R159)</f>
        <v>0</v>
      </c>
      <c r="T159" s="935"/>
    </row>
    <row r="160" spans="2:20" s="431" customFormat="1" ht="91" x14ac:dyDescent="0.35">
      <c r="B160" s="919"/>
      <c r="C160"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0" s="900" t="s">
        <v>562</v>
      </c>
      <c r="E160" s="901" t="s">
        <v>563</v>
      </c>
      <c r="F160" s="902" t="s">
        <v>160</v>
      </c>
      <c r="G160" s="900" t="s">
        <v>141</v>
      </c>
      <c r="H160" s="1101">
        <v>0</v>
      </c>
      <c r="I160" s="1290"/>
      <c r="J160" s="1290"/>
      <c r="K160" s="1297">
        <f t="shared" si="92"/>
        <v>0</v>
      </c>
      <c r="L160" s="1290"/>
      <c r="M160" s="1290"/>
      <c r="N160" s="1297">
        <f t="shared" si="93"/>
        <v>0</v>
      </c>
      <c r="O160" s="1298"/>
      <c r="P160" s="1290"/>
      <c r="Q160" s="1298"/>
      <c r="R160" s="1291">
        <f t="shared" si="94"/>
        <v>0</v>
      </c>
      <c r="S160" s="1292">
        <f t="shared" si="95"/>
        <v>0</v>
      </c>
      <c r="T160" s="935"/>
    </row>
    <row r="161" spans="2:20" s="431" customFormat="1" ht="91" x14ac:dyDescent="0.35">
      <c r="B161" s="919"/>
      <c r="C161"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1" s="900" t="s">
        <v>564</v>
      </c>
      <c r="E161" s="901" t="s">
        <v>565</v>
      </c>
      <c r="F161" s="902" t="s">
        <v>160</v>
      </c>
      <c r="G161" s="900" t="s">
        <v>141</v>
      </c>
      <c r="H161" s="1101">
        <v>0</v>
      </c>
      <c r="I161" s="1290"/>
      <c r="J161" s="1290"/>
      <c r="K161" s="1297">
        <f t="shared" si="92"/>
        <v>0</v>
      </c>
      <c r="L161" s="1290"/>
      <c r="M161" s="1290"/>
      <c r="N161" s="1297">
        <f t="shared" si="93"/>
        <v>0</v>
      </c>
      <c r="O161" s="1298"/>
      <c r="P161" s="1290"/>
      <c r="Q161" s="1298"/>
      <c r="R161" s="1291">
        <f t="shared" si="94"/>
        <v>0</v>
      </c>
      <c r="S161" s="1292">
        <f t="shared" si="95"/>
        <v>0</v>
      </c>
      <c r="T161" s="935"/>
    </row>
    <row r="162" spans="2:20" s="431" customFormat="1" ht="91" x14ac:dyDescent="0.35">
      <c r="B162" s="919"/>
      <c r="C162"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2" s="900" t="s">
        <v>566</v>
      </c>
      <c r="E162" s="901" t="s">
        <v>567</v>
      </c>
      <c r="F162" s="902" t="s">
        <v>160</v>
      </c>
      <c r="G162" s="900" t="s">
        <v>141</v>
      </c>
      <c r="H162" s="1101">
        <v>0</v>
      </c>
      <c r="I162" s="1290"/>
      <c r="J162" s="1290"/>
      <c r="K162" s="1297">
        <f t="shared" si="92"/>
        <v>0</v>
      </c>
      <c r="L162" s="1290"/>
      <c r="M162" s="1290"/>
      <c r="N162" s="1297">
        <f t="shared" si="93"/>
        <v>0</v>
      </c>
      <c r="O162" s="1298"/>
      <c r="P162" s="1290"/>
      <c r="Q162" s="1298"/>
      <c r="R162" s="1291">
        <f t="shared" si="94"/>
        <v>0</v>
      </c>
      <c r="S162" s="1292">
        <f t="shared" si="95"/>
        <v>0</v>
      </c>
      <c r="T162" s="935"/>
    </row>
    <row r="163" spans="2:20" s="431" customFormat="1" ht="91" x14ac:dyDescent="0.35">
      <c r="B163" s="919"/>
      <c r="C163"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3" s="900" t="s">
        <v>568</v>
      </c>
      <c r="E163" s="901" t="s">
        <v>569</v>
      </c>
      <c r="F163" s="902" t="s">
        <v>160</v>
      </c>
      <c r="G163" s="900" t="s">
        <v>141</v>
      </c>
      <c r="H163" s="1101">
        <v>0</v>
      </c>
      <c r="I163" s="1290"/>
      <c r="J163" s="1290"/>
      <c r="K163" s="1297">
        <f t="shared" si="92"/>
        <v>0</v>
      </c>
      <c r="L163" s="1290"/>
      <c r="M163" s="1290"/>
      <c r="N163" s="1297">
        <f t="shared" si="93"/>
        <v>0</v>
      </c>
      <c r="O163" s="1298"/>
      <c r="P163" s="1290"/>
      <c r="Q163" s="1298"/>
      <c r="R163" s="1291">
        <f t="shared" si="94"/>
        <v>0</v>
      </c>
      <c r="S163" s="1292">
        <f t="shared" si="95"/>
        <v>0</v>
      </c>
      <c r="T163" s="935"/>
    </row>
    <row r="164" spans="2:20" s="431" customFormat="1" ht="91" x14ac:dyDescent="0.35">
      <c r="B164" s="919"/>
      <c r="C164"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4" s="900" t="s">
        <v>570</v>
      </c>
      <c r="E164" s="901" t="s">
        <v>571</v>
      </c>
      <c r="F164" s="902" t="s">
        <v>160</v>
      </c>
      <c r="G164" s="900" t="s">
        <v>141</v>
      </c>
      <c r="H164" s="1101">
        <v>0</v>
      </c>
      <c r="I164" s="1290"/>
      <c r="J164" s="1290"/>
      <c r="K164" s="1297">
        <f t="shared" si="92"/>
        <v>0</v>
      </c>
      <c r="L164" s="1290"/>
      <c r="M164" s="1290"/>
      <c r="N164" s="1297">
        <f t="shared" si="93"/>
        <v>0</v>
      </c>
      <c r="O164" s="1298"/>
      <c r="P164" s="1290"/>
      <c r="Q164" s="1298"/>
      <c r="R164" s="1291">
        <f t="shared" si="94"/>
        <v>0</v>
      </c>
      <c r="S164" s="1292">
        <f t="shared" si="95"/>
        <v>0</v>
      </c>
      <c r="T164" s="935"/>
    </row>
    <row r="165" spans="2:20" s="431" customFormat="1" ht="91" x14ac:dyDescent="0.35">
      <c r="B165" s="919"/>
      <c r="C165"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5" s="900" t="s">
        <v>572</v>
      </c>
      <c r="E165" s="901" t="s">
        <v>573</v>
      </c>
      <c r="F165" s="902" t="s">
        <v>160</v>
      </c>
      <c r="G165" s="900" t="s">
        <v>141</v>
      </c>
      <c r="H165" s="1101">
        <v>100</v>
      </c>
      <c r="I165" s="1290"/>
      <c r="J165" s="1290"/>
      <c r="K165" s="1297">
        <f t="shared" ref="K165:K170" si="96">I165*J165</f>
        <v>0</v>
      </c>
      <c r="L165" s="1290"/>
      <c r="M165" s="1290"/>
      <c r="N165" s="1297">
        <f t="shared" ref="N165:N170" si="97">L165*M165</f>
        <v>0</v>
      </c>
      <c r="O165" s="1298"/>
      <c r="P165" s="1290"/>
      <c r="Q165" s="1298"/>
      <c r="R165" s="1291">
        <f t="shared" ref="R165:R170" si="98">P165+N165+K165</f>
        <v>0</v>
      </c>
      <c r="S165" s="1292">
        <f t="shared" ref="S165:S170" si="99">IF(F165="na","",H165*R165)</f>
        <v>0</v>
      </c>
      <c r="T165" s="935" t="s">
        <v>574</v>
      </c>
    </row>
    <row r="166" spans="2:20" s="431" customFormat="1" ht="91" x14ac:dyDescent="0.35">
      <c r="B166" s="919"/>
      <c r="C166"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6" s="900" t="s">
        <v>575</v>
      </c>
      <c r="E166" s="901" t="s">
        <v>576</v>
      </c>
      <c r="F166" s="902" t="s">
        <v>160</v>
      </c>
      <c r="G166" s="900" t="s">
        <v>141</v>
      </c>
      <c r="H166" s="1101">
        <v>100</v>
      </c>
      <c r="I166" s="1290"/>
      <c r="J166" s="1290"/>
      <c r="K166" s="1297">
        <f t="shared" si="96"/>
        <v>0</v>
      </c>
      <c r="L166" s="1290"/>
      <c r="M166" s="1290"/>
      <c r="N166" s="1297">
        <f t="shared" si="97"/>
        <v>0</v>
      </c>
      <c r="O166" s="1298"/>
      <c r="P166" s="1290"/>
      <c r="Q166" s="1298"/>
      <c r="R166" s="1291">
        <f t="shared" si="98"/>
        <v>0</v>
      </c>
      <c r="S166" s="1292">
        <f t="shared" si="99"/>
        <v>0</v>
      </c>
      <c r="T166" s="935"/>
    </row>
    <row r="167" spans="2:20" s="431" customFormat="1" ht="91" x14ac:dyDescent="0.35">
      <c r="B167" s="919"/>
      <c r="C167"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7" s="900" t="s">
        <v>577</v>
      </c>
      <c r="E167" s="901" t="s">
        <v>578</v>
      </c>
      <c r="F167" s="902" t="s">
        <v>160</v>
      </c>
      <c r="G167" s="900" t="s">
        <v>141</v>
      </c>
      <c r="H167" s="1101">
        <v>100</v>
      </c>
      <c r="I167" s="1290"/>
      <c r="J167" s="1290"/>
      <c r="K167" s="1297">
        <f t="shared" si="96"/>
        <v>0</v>
      </c>
      <c r="L167" s="1290"/>
      <c r="M167" s="1290"/>
      <c r="N167" s="1297">
        <f t="shared" si="97"/>
        <v>0</v>
      </c>
      <c r="O167" s="1298"/>
      <c r="P167" s="1290"/>
      <c r="Q167" s="1298"/>
      <c r="R167" s="1291">
        <f t="shared" si="98"/>
        <v>0</v>
      </c>
      <c r="S167" s="1292">
        <f t="shared" si="99"/>
        <v>0</v>
      </c>
      <c r="T167" s="935" t="s">
        <v>574</v>
      </c>
    </row>
    <row r="168" spans="2:20" s="431" customFormat="1" ht="91" x14ac:dyDescent="0.35">
      <c r="B168" s="919"/>
      <c r="C168"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8" s="900" t="s">
        <v>579</v>
      </c>
      <c r="E168" s="901" t="s">
        <v>580</v>
      </c>
      <c r="F168" s="902" t="s">
        <v>160</v>
      </c>
      <c r="G168" s="900" t="s">
        <v>141</v>
      </c>
      <c r="H168" s="1101">
        <v>100</v>
      </c>
      <c r="I168" s="1290"/>
      <c r="J168" s="1290"/>
      <c r="K168" s="1297">
        <f t="shared" si="96"/>
        <v>0</v>
      </c>
      <c r="L168" s="1290"/>
      <c r="M168" s="1290"/>
      <c r="N168" s="1297">
        <f t="shared" si="97"/>
        <v>0</v>
      </c>
      <c r="O168" s="1298"/>
      <c r="P168" s="1290"/>
      <c r="Q168" s="1298"/>
      <c r="R168" s="1291">
        <f t="shared" si="98"/>
        <v>0</v>
      </c>
      <c r="S168" s="1292">
        <f t="shared" si="99"/>
        <v>0</v>
      </c>
      <c r="T168" s="935"/>
    </row>
    <row r="169" spans="2:20" s="431" customFormat="1" ht="91" x14ac:dyDescent="0.35">
      <c r="B169" s="919"/>
      <c r="C169"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9" s="900" t="s">
        <v>581</v>
      </c>
      <c r="E169" s="901" t="s">
        <v>582</v>
      </c>
      <c r="F169" s="902" t="s">
        <v>160</v>
      </c>
      <c r="G169" s="900" t="s">
        <v>141</v>
      </c>
      <c r="H169" s="1101">
        <v>20</v>
      </c>
      <c r="I169" s="1290"/>
      <c r="J169" s="1290"/>
      <c r="K169" s="1297">
        <f t="shared" si="96"/>
        <v>0</v>
      </c>
      <c r="L169" s="1290"/>
      <c r="M169" s="1290"/>
      <c r="N169" s="1297">
        <f t="shared" si="97"/>
        <v>0</v>
      </c>
      <c r="O169" s="1298"/>
      <c r="P169" s="1290"/>
      <c r="Q169" s="1298"/>
      <c r="R169" s="1291">
        <f t="shared" si="98"/>
        <v>0</v>
      </c>
      <c r="S169" s="1292">
        <f t="shared" si="99"/>
        <v>0</v>
      </c>
      <c r="T169" s="935" t="s">
        <v>583</v>
      </c>
    </row>
    <row r="170" spans="2:20" s="431" customFormat="1" ht="91" x14ac:dyDescent="0.35">
      <c r="B170" s="919"/>
      <c r="C170" s="1351"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0" s="900" t="s">
        <v>584</v>
      </c>
      <c r="E170" s="901" t="s">
        <v>585</v>
      </c>
      <c r="F170" s="902" t="s">
        <v>160</v>
      </c>
      <c r="G170" s="900" t="s">
        <v>141</v>
      </c>
      <c r="H170" s="1101">
        <v>20</v>
      </c>
      <c r="I170" s="1290"/>
      <c r="J170" s="1290"/>
      <c r="K170" s="1297">
        <f t="shared" si="96"/>
        <v>0</v>
      </c>
      <c r="L170" s="1290"/>
      <c r="M170" s="1290"/>
      <c r="N170" s="1297">
        <f t="shared" si="97"/>
        <v>0</v>
      </c>
      <c r="O170" s="1298"/>
      <c r="P170" s="1290"/>
      <c r="Q170" s="1298"/>
      <c r="R170" s="1291">
        <f t="shared" si="98"/>
        <v>0</v>
      </c>
      <c r="S170" s="1292">
        <f t="shared" si="99"/>
        <v>0</v>
      </c>
      <c r="T170" s="935"/>
    </row>
    <row r="171" spans="2:20" s="431" customFormat="1" ht="18" customHeight="1" x14ac:dyDescent="0.35">
      <c r="B171" s="945"/>
      <c r="C171" s="1351"/>
      <c r="D171" s="946" t="s">
        <v>586</v>
      </c>
      <c r="E171" s="928" t="s">
        <v>587</v>
      </c>
      <c r="F171" s="947"/>
      <c r="G171" s="947"/>
      <c r="H171" s="1100"/>
      <c r="I171" s="1100"/>
      <c r="J171" s="1100"/>
      <c r="K171" s="1100"/>
      <c r="L171" s="1100"/>
      <c r="M171" s="1100"/>
      <c r="N171" s="1100"/>
      <c r="O171" s="1100"/>
      <c r="P171" s="1100"/>
      <c r="Q171" s="1100"/>
      <c r="R171" s="947"/>
      <c r="S171" s="1127"/>
      <c r="T171" s="948"/>
    </row>
    <row r="172" spans="2:20" s="431" customFormat="1" ht="52" x14ac:dyDescent="0.35">
      <c r="B172" s="919"/>
      <c r="C172" s="1351" t="str">
        <f>CONCATENATE('Reference documents'!B15," :
PPP.PVP.MVC.03.002 Normal and Emergency Lighting Systems ")</f>
        <v xml:space="preserve">GRE.EEC.S.21.IT.P.18371.00.127.00 Technical Specification :
PPP.PVP.MVC.03.002 Normal and Emergency Lighting Systems </v>
      </c>
      <c r="D172" s="900" t="s">
        <v>588</v>
      </c>
      <c r="E172" s="901" t="s">
        <v>589</v>
      </c>
      <c r="F172" s="902" t="s">
        <v>160</v>
      </c>
      <c r="G172" s="900" t="s">
        <v>141</v>
      </c>
      <c r="H172" s="1101">
        <v>20</v>
      </c>
      <c r="I172" s="1290"/>
      <c r="J172" s="1290"/>
      <c r="K172" s="1297">
        <f t="shared" ref="K172:K173" si="100">I172*J172</f>
        <v>0</v>
      </c>
      <c r="L172" s="1290"/>
      <c r="M172" s="1290"/>
      <c r="N172" s="1297">
        <f t="shared" ref="N172:N173" si="101">L172*M172</f>
        <v>0</v>
      </c>
      <c r="O172" s="1298"/>
      <c r="P172" s="1290"/>
      <c r="Q172" s="1298"/>
      <c r="R172" s="1291">
        <f t="shared" ref="R172:R173" si="102">P172+N172+K172</f>
        <v>0</v>
      </c>
      <c r="S172" s="1292">
        <f t="shared" ref="S172:S173" si="103">IF(F172="na","",H172*R172)</f>
        <v>0</v>
      </c>
      <c r="T172" s="935" t="s">
        <v>590</v>
      </c>
    </row>
    <row r="173" spans="2:20" s="431" customFormat="1" ht="52" x14ac:dyDescent="0.35">
      <c r="B173" s="919"/>
      <c r="C173" s="1351" t="str">
        <f>CONCATENATE('Reference documents'!B15," :
PPP.PVP.MVC.03.002 Normal and Emergency Lighting Systems")</f>
        <v>GRE.EEC.S.21.IT.P.18371.00.127.00 Technical Specification :
PPP.PVP.MVC.03.002 Normal and Emergency Lighting Systems</v>
      </c>
      <c r="D173" s="900" t="s">
        <v>591</v>
      </c>
      <c r="E173" s="901" t="s">
        <v>592</v>
      </c>
      <c r="F173" s="902" t="s">
        <v>160</v>
      </c>
      <c r="G173" s="900" t="s">
        <v>141</v>
      </c>
      <c r="H173" s="1101">
        <v>20</v>
      </c>
      <c r="I173" s="1290"/>
      <c r="J173" s="1290"/>
      <c r="K173" s="1297">
        <f t="shared" si="100"/>
        <v>0</v>
      </c>
      <c r="L173" s="1290"/>
      <c r="M173" s="1290"/>
      <c r="N173" s="1297">
        <f t="shared" si="101"/>
        <v>0</v>
      </c>
      <c r="O173" s="1298"/>
      <c r="P173" s="1290"/>
      <c r="Q173" s="1298"/>
      <c r="R173" s="1291">
        <f t="shared" si="102"/>
        <v>0</v>
      </c>
      <c r="S173" s="1292">
        <f t="shared" si="103"/>
        <v>0</v>
      </c>
      <c r="T173" s="935"/>
    </row>
    <row r="174" spans="2:20" s="431" customFormat="1" ht="13.15" customHeight="1" x14ac:dyDescent="0.35">
      <c r="B174" s="945"/>
      <c r="C174" s="928"/>
      <c r="D174" s="946"/>
      <c r="E174" s="928" t="s">
        <v>811</v>
      </c>
      <c r="F174" s="947"/>
      <c r="G174" s="947"/>
      <c r="H174" s="1100"/>
      <c r="I174" s="1100"/>
      <c r="J174" s="1100"/>
      <c r="K174" s="1100"/>
      <c r="L174" s="1100"/>
      <c r="M174" s="1100"/>
      <c r="N174" s="1100"/>
      <c r="O174" s="1100"/>
      <c r="P174" s="1100"/>
      <c r="Q174" s="1100"/>
      <c r="R174" s="947"/>
      <c r="S174" s="1127"/>
      <c r="T174" s="948"/>
    </row>
    <row r="175" spans="2:20" s="431" customFormat="1" ht="26" x14ac:dyDescent="0.35">
      <c r="B175" s="956"/>
      <c r="C175" s="1286" t="s">
        <v>248</v>
      </c>
      <c r="D175" s="933"/>
      <c r="E175" s="1273" t="s">
        <v>812</v>
      </c>
      <c r="F175" s="932" t="s">
        <v>160</v>
      </c>
      <c r="G175" s="933" t="s">
        <v>464</v>
      </c>
      <c r="H175" s="1103">
        <v>0</v>
      </c>
      <c r="I175" s="1290"/>
      <c r="J175" s="1290"/>
      <c r="K175" s="1297">
        <f t="shared" ref="K175" si="104">I175*J175</f>
        <v>0</v>
      </c>
      <c r="L175" s="1290"/>
      <c r="M175" s="1290"/>
      <c r="N175" s="1297">
        <f t="shared" ref="N175" si="105">L175*M175</f>
        <v>0</v>
      </c>
      <c r="O175" s="1298"/>
      <c r="P175" s="1290"/>
      <c r="Q175" s="1298"/>
      <c r="R175" s="1291">
        <f t="shared" ref="R175" si="106">P175+N175+K175</f>
        <v>0</v>
      </c>
      <c r="S175" s="1292">
        <f t="shared" ref="S175" si="107">IF(F175="na","",H175*R175)</f>
        <v>0</v>
      </c>
      <c r="T175" s="957"/>
    </row>
    <row r="176" spans="2:20" ht="15" customHeight="1" x14ac:dyDescent="0.35">
      <c r="B176" s="1592" t="s">
        <v>98</v>
      </c>
      <c r="C176" s="1592"/>
      <c r="D176" s="1592"/>
      <c r="E176" s="1592"/>
      <c r="F176" s="1593" t="s">
        <v>154</v>
      </c>
      <c r="G176" s="1593"/>
      <c r="H176" s="1593"/>
      <c r="I176" s="1593"/>
      <c r="J176" s="1593"/>
      <c r="K176" s="1593"/>
      <c r="L176" s="1593"/>
      <c r="M176" s="1593"/>
      <c r="N176" s="1593"/>
      <c r="O176" s="1593"/>
      <c r="P176" s="1593"/>
      <c r="Q176" s="1593"/>
      <c r="R176" s="1593"/>
      <c r="S176" s="863">
        <f>SUMIFS(S181:S184,F181:F184,"Mandatory",E181:E184,"=*Supply")</f>
        <v>0</v>
      </c>
      <c r="T176" s="1221"/>
    </row>
    <row r="177" spans="2:20" ht="15" customHeight="1" x14ac:dyDescent="0.35">
      <c r="B177" s="1592"/>
      <c r="C177" s="1592"/>
      <c r="D177" s="1592"/>
      <c r="E177" s="1592"/>
      <c r="F177" s="1593" t="s">
        <v>156</v>
      </c>
      <c r="G177" s="1593"/>
      <c r="H177" s="1593"/>
      <c r="I177" s="1593"/>
      <c r="J177" s="1593"/>
      <c r="K177" s="1593"/>
      <c r="L177" s="1593"/>
      <c r="M177" s="1593"/>
      <c r="N177" s="1593"/>
      <c r="O177" s="1593"/>
      <c r="P177" s="1593"/>
      <c r="Q177" s="1593"/>
      <c r="R177" s="1593"/>
      <c r="S177" s="863">
        <f>SUMIFS(S181:S184,F181:F184,"Optional",E181:E184,"=*Supply")</f>
        <v>0</v>
      </c>
      <c r="T177" s="1221"/>
    </row>
    <row r="178" spans="2:20" ht="15" customHeight="1" x14ac:dyDescent="0.35">
      <c r="B178" s="1594" t="s">
        <v>90</v>
      </c>
      <c r="C178" s="1595"/>
      <c r="D178" s="1595"/>
      <c r="E178" s="1596"/>
      <c r="F178" s="1600" t="s">
        <v>154</v>
      </c>
      <c r="G178" s="1601"/>
      <c r="H178" s="1601"/>
      <c r="I178" s="1601"/>
      <c r="J178" s="1601"/>
      <c r="K178" s="1601"/>
      <c r="L178" s="1601"/>
      <c r="M178" s="1601"/>
      <c r="N178" s="1601"/>
      <c r="O178" s="1601"/>
      <c r="P178" s="1601"/>
      <c r="Q178" s="1601"/>
      <c r="R178" s="1602"/>
      <c r="S178" s="863">
        <f>SUMIFS(S181:S184,F181:F184,"Mandatory",E181:E184,"=*Installation*")</f>
        <v>0</v>
      </c>
      <c r="T178" s="1221"/>
    </row>
    <row r="179" spans="2:20" ht="15" customHeight="1" x14ac:dyDescent="0.35">
      <c r="B179" s="1597"/>
      <c r="C179" s="1598"/>
      <c r="D179" s="1598"/>
      <c r="E179" s="1599"/>
      <c r="F179" s="1600" t="s">
        <v>156</v>
      </c>
      <c r="G179" s="1601"/>
      <c r="H179" s="1601"/>
      <c r="I179" s="1601"/>
      <c r="J179" s="1601"/>
      <c r="K179" s="1601"/>
      <c r="L179" s="1601"/>
      <c r="M179" s="1601"/>
      <c r="N179" s="1601"/>
      <c r="O179" s="1601"/>
      <c r="P179" s="1601"/>
      <c r="Q179" s="1601"/>
      <c r="R179" s="1602"/>
      <c r="S179" s="863">
        <f>SUMIFS(S181:S184,F181:F184,"Optional",E181:E184,"=*Installation*")</f>
        <v>0</v>
      </c>
      <c r="T179" s="1221"/>
    </row>
    <row r="180" spans="2:20" s="180" customFormat="1" ht="46" x14ac:dyDescent="0.35">
      <c r="B180" s="949"/>
      <c r="C180" s="946"/>
      <c r="D180" s="946" t="s">
        <v>594</v>
      </c>
      <c r="E180" s="952" t="s">
        <v>595</v>
      </c>
      <c r="F180" s="950"/>
      <c r="G180" s="950"/>
      <c r="H180" s="1100"/>
      <c r="I180" s="1100"/>
      <c r="J180" s="1100"/>
      <c r="K180" s="1100"/>
      <c r="L180" s="1100"/>
      <c r="M180" s="1100"/>
      <c r="N180" s="1100"/>
      <c r="O180" s="1100"/>
      <c r="P180" s="1100"/>
      <c r="Q180" s="1100"/>
      <c r="R180" s="950"/>
      <c r="S180" s="1129"/>
      <c r="T180" s="951" t="s">
        <v>596</v>
      </c>
    </row>
    <row r="181" spans="2:20" s="431" customFormat="1" ht="28.5" customHeight="1" x14ac:dyDescent="0.3">
      <c r="B181" s="919"/>
      <c r="C181" s="1168" t="str">
        <f>CONCATENATE('Reference documents'!B15,"
PPP.PVP.CBL.03 SIGNAL-DATA CABLE")</f>
        <v>GRE.EEC.S.21.IT.P.18371.00.127.00 Technical Specification
PPP.PVP.CBL.03 SIGNAL-DATA CABLE</v>
      </c>
      <c r="D181" s="900" t="s">
        <v>597</v>
      </c>
      <c r="E181" s="901" t="s">
        <v>598</v>
      </c>
      <c r="F181" s="902" t="s">
        <v>160</v>
      </c>
      <c r="G181" s="900" t="s">
        <v>141</v>
      </c>
      <c r="H181" s="1101">
        <v>1</v>
      </c>
      <c r="I181" s="1290"/>
      <c r="J181" s="1290"/>
      <c r="K181" s="1297">
        <f t="shared" ref="K181:K184" si="108">I181*J181</f>
        <v>0</v>
      </c>
      <c r="L181" s="1290"/>
      <c r="M181" s="1290"/>
      <c r="N181" s="1297">
        <f t="shared" ref="N181:N184" si="109">L181*M181</f>
        <v>0</v>
      </c>
      <c r="O181" s="1298"/>
      <c r="P181" s="1290"/>
      <c r="Q181" s="1298"/>
      <c r="R181" s="1291">
        <f t="shared" ref="R181:R184" si="110">P181+N181+K181</f>
        <v>0</v>
      </c>
      <c r="S181" s="1292">
        <f t="shared" ref="S181:S184" si="111">IF(F181="na","",H181*R181)</f>
        <v>0</v>
      </c>
      <c r="T181" s="935"/>
    </row>
    <row r="182" spans="2:20" s="431" customFormat="1" ht="25.5" customHeight="1" x14ac:dyDescent="0.3">
      <c r="B182" s="919"/>
      <c r="C182" s="1168" t="str">
        <f>CONCATENATE('Reference documents'!B15,"
PPP.PVP.CBL.03 SIGNAL-DATA CABLE")</f>
        <v>GRE.EEC.S.21.IT.P.18371.00.127.00 Technical Specification
PPP.PVP.CBL.03 SIGNAL-DATA CABLE</v>
      </c>
      <c r="D182" s="900" t="s">
        <v>599</v>
      </c>
      <c r="E182" s="901" t="s">
        <v>600</v>
      </c>
      <c r="F182" s="902" t="s">
        <v>160</v>
      </c>
      <c r="G182" s="900" t="s">
        <v>141</v>
      </c>
      <c r="H182" s="1101">
        <v>1</v>
      </c>
      <c r="I182" s="1290"/>
      <c r="J182" s="1290"/>
      <c r="K182" s="1297">
        <f t="shared" si="108"/>
        <v>0</v>
      </c>
      <c r="L182" s="1290"/>
      <c r="M182" s="1290"/>
      <c r="N182" s="1297">
        <f t="shared" si="109"/>
        <v>0</v>
      </c>
      <c r="O182" s="1298"/>
      <c r="P182" s="1290"/>
      <c r="Q182" s="1298"/>
      <c r="R182" s="1291">
        <f t="shared" si="110"/>
        <v>0</v>
      </c>
      <c r="S182" s="1292">
        <f t="shared" si="111"/>
        <v>0</v>
      </c>
      <c r="T182" s="935"/>
    </row>
    <row r="183" spans="2:20" s="431" customFormat="1" ht="26.25" customHeight="1" x14ac:dyDescent="0.3">
      <c r="B183" s="919"/>
      <c r="C183" s="1168" t="str">
        <f>CONCATENATE('Reference documents'!B15,"
PPP.PVP.CBL.03 SIGNAL-DATA CABLE")</f>
        <v>GRE.EEC.S.21.IT.P.18371.00.127.00 Technical Specification
PPP.PVP.CBL.03 SIGNAL-DATA CABLE</v>
      </c>
      <c r="D183" s="900" t="s">
        <v>601</v>
      </c>
      <c r="E183" s="901" t="s">
        <v>602</v>
      </c>
      <c r="F183" s="902" t="s">
        <v>160</v>
      </c>
      <c r="G183" s="900" t="s">
        <v>141</v>
      </c>
      <c r="H183" s="1101">
        <v>1</v>
      </c>
      <c r="I183" s="1290"/>
      <c r="J183" s="1290"/>
      <c r="K183" s="1297">
        <f t="shared" si="108"/>
        <v>0</v>
      </c>
      <c r="L183" s="1290"/>
      <c r="M183" s="1290"/>
      <c r="N183" s="1297">
        <f t="shared" si="109"/>
        <v>0</v>
      </c>
      <c r="O183" s="1298"/>
      <c r="P183" s="1290"/>
      <c r="Q183" s="1298"/>
      <c r="R183" s="1291">
        <f t="shared" si="110"/>
        <v>0</v>
      </c>
      <c r="S183" s="1292">
        <f t="shared" si="111"/>
        <v>0</v>
      </c>
      <c r="T183" s="935"/>
    </row>
    <row r="184" spans="2:20" s="431" customFormat="1" ht="27" customHeight="1" x14ac:dyDescent="0.3">
      <c r="B184" s="919"/>
      <c r="C184" s="1168" t="str">
        <f>CONCATENATE('Reference documents'!B15,"
PPP.PVP.CBL.03 SIGNAL-DATA CABLE")</f>
        <v>GRE.EEC.S.21.IT.P.18371.00.127.00 Technical Specification
PPP.PVP.CBL.03 SIGNAL-DATA CABLE</v>
      </c>
      <c r="D184" s="900" t="s">
        <v>603</v>
      </c>
      <c r="E184" s="901" t="s">
        <v>604</v>
      </c>
      <c r="F184" s="902" t="s">
        <v>160</v>
      </c>
      <c r="G184" s="900" t="s">
        <v>141</v>
      </c>
      <c r="H184" s="1101">
        <v>1</v>
      </c>
      <c r="I184" s="1290"/>
      <c r="J184" s="1290"/>
      <c r="K184" s="1297">
        <f t="shared" si="108"/>
        <v>0</v>
      </c>
      <c r="L184" s="1290"/>
      <c r="M184" s="1290"/>
      <c r="N184" s="1297">
        <f t="shared" si="109"/>
        <v>0</v>
      </c>
      <c r="O184" s="1298"/>
      <c r="P184" s="1290"/>
      <c r="Q184" s="1298"/>
      <c r="R184" s="1291">
        <f t="shared" si="110"/>
        <v>0</v>
      </c>
      <c r="S184" s="1292">
        <f t="shared" si="111"/>
        <v>0</v>
      </c>
      <c r="T184" s="935"/>
    </row>
    <row r="185" spans="2:20" ht="15" customHeight="1" x14ac:dyDescent="0.35">
      <c r="B185" s="1592" t="s">
        <v>105</v>
      </c>
      <c r="C185" s="1592"/>
      <c r="D185" s="1592"/>
      <c r="E185" s="1592"/>
      <c r="F185" s="1593" t="s">
        <v>154</v>
      </c>
      <c r="G185" s="1593"/>
      <c r="H185" s="1593"/>
      <c r="I185" s="1593"/>
      <c r="J185" s="1593"/>
      <c r="K185" s="1593"/>
      <c r="L185" s="1593"/>
      <c r="M185" s="1593"/>
      <c r="N185" s="1593"/>
      <c r="O185" s="1593"/>
      <c r="P185" s="1593"/>
      <c r="Q185" s="1593"/>
      <c r="R185" s="1593"/>
      <c r="S185" s="863">
        <f>SUMIFS(S190:S195,F190:F195,"Mandatory",E190:E195,"=*Supply")</f>
        <v>0</v>
      </c>
      <c r="T185" s="1221"/>
    </row>
    <row r="186" spans="2:20" ht="15" customHeight="1" x14ac:dyDescent="0.35">
      <c r="B186" s="1592"/>
      <c r="C186" s="1592"/>
      <c r="D186" s="1592"/>
      <c r="E186" s="1592"/>
      <c r="F186" s="1593" t="s">
        <v>156</v>
      </c>
      <c r="G186" s="1593"/>
      <c r="H186" s="1593"/>
      <c r="I186" s="1593"/>
      <c r="J186" s="1593"/>
      <c r="K186" s="1593"/>
      <c r="L186" s="1593"/>
      <c r="M186" s="1593"/>
      <c r="N186" s="1593"/>
      <c r="O186" s="1593"/>
      <c r="P186" s="1593"/>
      <c r="Q186" s="1593"/>
      <c r="R186" s="1593"/>
      <c r="S186" s="863">
        <f>SUMIFS(S190:S195,F190:F195,"Optional",E190:E195,"=*Supply")</f>
        <v>0</v>
      </c>
      <c r="T186" s="1221"/>
    </row>
    <row r="187" spans="2:20" ht="15" customHeight="1" x14ac:dyDescent="0.35">
      <c r="B187" s="1594" t="s">
        <v>813</v>
      </c>
      <c r="C187" s="1595"/>
      <c r="D187" s="1595"/>
      <c r="E187" s="1596"/>
      <c r="F187" s="1600" t="s">
        <v>154</v>
      </c>
      <c r="G187" s="1601"/>
      <c r="H187" s="1601"/>
      <c r="I187" s="1601"/>
      <c r="J187" s="1601"/>
      <c r="K187" s="1601"/>
      <c r="L187" s="1601"/>
      <c r="M187" s="1601"/>
      <c r="N187" s="1601"/>
      <c r="O187" s="1601"/>
      <c r="P187" s="1601"/>
      <c r="Q187" s="1601"/>
      <c r="R187" s="1602"/>
      <c r="S187" s="863">
        <f>SUMIFS(S190:S195,F190:F195,"Mandatory",E190:E195,"=*Installation*")</f>
        <v>0</v>
      </c>
      <c r="T187" s="1221"/>
    </row>
    <row r="188" spans="2:20" ht="15" customHeight="1" x14ac:dyDescent="0.35">
      <c r="B188" s="1597"/>
      <c r="C188" s="1598"/>
      <c r="D188" s="1598"/>
      <c r="E188" s="1599"/>
      <c r="F188" s="1600" t="s">
        <v>156</v>
      </c>
      <c r="G188" s="1601"/>
      <c r="H188" s="1601"/>
      <c r="I188" s="1601"/>
      <c r="J188" s="1601"/>
      <c r="K188" s="1601"/>
      <c r="L188" s="1601"/>
      <c r="M188" s="1601"/>
      <c r="N188" s="1601"/>
      <c r="O188" s="1601"/>
      <c r="P188" s="1601"/>
      <c r="Q188" s="1601"/>
      <c r="R188" s="1602"/>
      <c r="S188" s="863">
        <f>SUMIFS(S190:S195,F190:F195,"Optional",E190:E195,"=*Installation*")</f>
        <v>0</v>
      </c>
      <c r="T188" s="1221"/>
    </row>
    <row r="189" spans="2:20" s="431" customFormat="1" ht="18" customHeight="1" x14ac:dyDescent="0.35">
      <c r="B189" s="945"/>
      <c r="C189" s="928"/>
      <c r="D189" s="946" t="s">
        <v>606</v>
      </c>
      <c r="E189" s="928" t="s">
        <v>607</v>
      </c>
      <c r="F189" s="947"/>
      <c r="G189" s="947"/>
      <c r="H189" s="1100"/>
      <c r="I189" s="1100"/>
      <c r="J189" s="1100"/>
      <c r="K189" s="1100"/>
      <c r="L189" s="1100"/>
      <c r="M189" s="1100"/>
      <c r="N189" s="1100"/>
      <c r="O189" s="1100"/>
      <c r="P189" s="1100"/>
      <c r="Q189" s="1100"/>
      <c r="R189" s="947"/>
      <c r="S189" s="1127"/>
      <c r="T189" s="948"/>
    </row>
    <row r="190" spans="2:20" s="431" customFormat="1" ht="18" customHeight="1" x14ac:dyDescent="0.35">
      <c r="B190" s="945"/>
      <c r="C190" s="928"/>
      <c r="D190" s="946" t="s">
        <v>608</v>
      </c>
      <c r="E190" s="928" t="s">
        <v>609</v>
      </c>
      <c r="F190" s="947"/>
      <c r="G190" s="947"/>
      <c r="H190" s="1100"/>
      <c r="I190" s="1100"/>
      <c r="J190" s="1100"/>
      <c r="K190" s="1100"/>
      <c r="L190" s="1100"/>
      <c r="M190" s="1100"/>
      <c r="N190" s="1100"/>
      <c r="O190" s="1100"/>
      <c r="P190" s="1100"/>
      <c r="Q190" s="1100"/>
      <c r="R190" s="947"/>
      <c r="S190" s="1127"/>
      <c r="T190" s="948" t="s">
        <v>610</v>
      </c>
    </row>
    <row r="191" spans="2:20" s="431" customFormat="1" ht="65" x14ac:dyDescent="0.35">
      <c r="B191" s="919"/>
      <c r="C191" s="1283"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1" s="900" t="s">
        <v>611</v>
      </c>
      <c r="E191" s="901" t="s">
        <v>612</v>
      </c>
      <c r="F191" s="902" t="s">
        <v>160</v>
      </c>
      <c r="G191" s="900" t="s">
        <v>141</v>
      </c>
      <c r="H191" s="1101">
        <v>0</v>
      </c>
      <c r="I191" s="1290"/>
      <c r="J191" s="1290"/>
      <c r="K191" s="1297">
        <f t="shared" ref="K191:K192" si="112">I191*J191</f>
        <v>0</v>
      </c>
      <c r="L191" s="1290"/>
      <c r="M191" s="1290"/>
      <c r="N191" s="1297">
        <f t="shared" ref="N191:N192" si="113">L191*M191</f>
        <v>0</v>
      </c>
      <c r="O191" s="1298"/>
      <c r="P191" s="1290"/>
      <c r="Q191" s="1298"/>
      <c r="R191" s="1291">
        <f t="shared" ref="R191:R192" si="114">P191+N191+K191</f>
        <v>0</v>
      </c>
      <c r="S191" s="1292">
        <f t="shared" ref="S191:S192" si="115">IF(F191="na","",H191*R191)</f>
        <v>0</v>
      </c>
      <c r="T191" s="935"/>
    </row>
    <row r="192" spans="2:20" s="431" customFormat="1" ht="65" x14ac:dyDescent="0.35">
      <c r="B192" s="919"/>
      <c r="C192" s="1283"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2" s="900" t="s">
        <v>613</v>
      </c>
      <c r="E192" s="901" t="s">
        <v>614</v>
      </c>
      <c r="F192" s="902" t="s">
        <v>160</v>
      </c>
      <c r="G192" s="900" t="s">
        <v>141</v>
      </c>
      <c r="H192" s="1101">
        <v>0</v>
      </c>
      <c r="I192" s="1290"/>
      <c r="J192" s="1290"/>
      <c r="K192" s="1297">
        <f t="shared" si="112"/>
        <v>0</v>
      </c>
      <c r="L192" s="1290"/>
      <c r="M192" s="1290"/>
      <c r="N192" s="1297">
        <f t="shared" si="113"/>
        <v>0</v>
      </c>
      <c r="O192" s="1298"/>
      <c r="P192" s="1290"/>
      <c r="Q192" s="1298"/>
      <c r="R192" s="1291">
        <f t="shared" si="114"/>
        <v>0</v>
      </c>
      <c r="S192" s="1292">
        <f t="shared" si="115"/>
        <v>0</v>
      </c>
      <c r="T192" s="935"/>
    </row>
    <row r="193" spans="2:20" s="431" customFormat="1" ht="26" x14ac:dyDescent="0.35">
      <c r="B193" s="945"/>
      <c r="C193" s="928"/>
      <c r="D193" s="946" t="s">
        <v>615</v>
      </c>
      <c r="E193" s="928" t="s">
        <v>616</v>
      </c>
      <c r="F193" s="947"/>
      <c r="G193" s="947"/>
      <c r="H193" s="1100"/>
      <c r="I193" s="1100"/>
      <c r="J193" s="1100"/>
      <c r="K193" s="1100"/>
      <c r="L193" s="1100"/>
      <c r="M193" s="1100"/>
      <c r="N193" s="1100"/>
      <c r="O193" s="1100"/>
      <c r="P193" s="1100"/>
      <c r="Q193" s="1100"/>
      <c r="R193" s="947"/>
      <c r="S193" s="1127"/>
      <c r="T193" s="948" t="s">
        <v>617</v>
      </c>
    </row>
    <row r="194" spans="2:20" s="431" customFormat="1" ht="65" x14ac:dyDescent="0.35">
      <c r="B194" s="919"/>
      <c r="C194" s="1282"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4" s="900" t="s">
        <v>618</v>
      </c>
      <c r="E194" s="901" t="s">
        <v>619</v>
      </c>
      <c r="F194" s="902" t="s">
        <v>160</v>
      </c>
      <c r="G194" s="900" t="s">
        <v>141</v>
      </c>
      <c r="H194" s="1101">
        <v>0</v>
      </c>
      <c r="I194" s="1290"/>
      <c r="J194" s="1290"/>
      <c r="K194" s="1297">
        <f t="shared" ref="K194:K195" si="116">I194*J194</f>
        <v>0</v>
      </c>
      <c r="L194" s="1290"/>
      <c r="M194" s="1290"/>
      <c r="N194" s="1297">
        <f t="shared" ref="N194:N195" si="117">L194*M194</f>
        <v>0</v>
      </c>
      <c r="O194" s="1298"/>
      <c r="P194" s="1290"/>
      <c r="Q194" s="1298"/>
      <c r="R194" s="1291">
        <f t="shared" ref="R194:R195" si="118">P194+N194+K194</f>
        <v>0</v>
      </c>
      <c r="S194" s="1292">
        <f t="shared" ref="S194:S195" si="119">IF(F194="na","",H194*R194)</f>
        <v>0</v>
      </c>
      <c r="T194" s="935"/>
    </row>
    <row r="195" spans="2:20" s="431" customFormat="1" ht="65" x14ac:dyDescent="0.35">
      <c r="B195" s="919"/>
      <c r="C195" s="1244"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5" s="900" t="s">
        <v>620</v>
      </c>
      <c r="E195" s="901" t="s">
        <v>621</v>
      </c>
      <c r="F195" s="902" t="s">
        <v>160</v>
      </c>
      <c r="G195" s="900" t="s">
        <v>141</v>
      </c>
      <c r="H195" s="1101">
        <v>0</v>
      </c>
      <c r="I195" s="1290"/>
      <c r="J195" s="1290"/>
      <c r="K195" s="1297">
        <f t="shared" si="116"/>
        <v>0</v>
      </c>
      <c r="L195" s="1290"/>
      <c r="M195" s="1290"/>
      <c r="N195" s="1297">
        <f t="shared" si="117"/>
        <v>0</v>
      </c>
      <c r="O195" s="1298"/>
      <c r="P195" s="1290"/>
      <c r="Q195" s="1298"/>
      <c r="R195" s="1291">
        <f t="shared" si="118"/>
        <v>0</v>
      </c>
      <c r="S195" s="1292">
        <f t="shared" si="119"/>
        <v>0</v>
      </c>
      <c r="T195" s="935"/>
    </row>
    <row r="196" spans="2:20" ht="15" customHeight="1" x14ac:dyDescent="0.35">
      <c r="B196" s="1592" t="s">
        <v>99</v>
      </c>
      <c r="C196" s="1592"/>
      <c r="D196" s="1592"/>
      <c r="E196" s="1592"/>
      <c r="F196" s="1593" t="s">
        <v>154</v>
      </c>
      <c r="G196" s="1593"/>
      <c r="H196" s="1593"/>
      <c r="I196" s="1593"/>
      <c r="J196" s="1593"/>
      <c r="K196" s="1593"/>
      <c r="L196" s="1593"/>
      <c r="M196" s="1593"/>
      <c r="N196" s="1593"/>
      <c r="O196" s="1593"/>
      <c r="P196" s="1593"/>
      <c r="Q196" s="1593"/>
      <c r="R196" s="1593"/>
      <c r="S196" s="863">
        <f>SUMIFS(S202:S242,F202:F242,"Mandatory",E202:E242,"=*Supply*")</f>
        <v>0</v>
      </c>
      <c r="T196" s="1221"/>
    </row>
    <row r="197" spans="2:20" ht="15" customHeight="1" x14ac:dyDescent="0.35">
      <c r="B197" s="1592"/>
      <c r="C197" s="1592"/>
      <c r="D197" s="1592"/>
      <c r="E197" s="1592"/>
      <c r="F197" s="1593" t="s">
        <v>156</v>
      </c>
      <c r="G197" s="1593"/>
      <c r="H197" s="1593"/>
      <c r="I197" s="1593"/>
      <c r="J197" s="1593"/>
      <c r="K197" s="1593"/>
      <c r="L197" s="1593"/>
      <c r="M197" s="1593"/>
      <c r="N197" s="1593"/>
      <c r="O197" s="1593"/>
      <c r="P197" s="1593"/>
      <c r="Q197" s="1593"/>
      <c r="R197" s="1593"/>
      <c r="S197" s="863">
        <f>SUMIFS(S202:S242,F202:F242,"Optional",E202:E242,"=*Supply*")</f>
        <v>0</v>
      </c>
      <c r="T197" s="1221"/>
    </row>
    <row r="198" spans="2:20" ht="15" customHeight="1" x14ac:dyDescent="0.35">
      <c r="B198" s="1594" t="s">
        <v>91</v>
      </c>
      <c r="C198" s="1595"/>
      <c r="D198" s="1595"/>
      <c r="E198" s="1596"/>
      <c r="F198" s="1600" t="s">
        <v>154</v>
      </c>
      <c r="G198" s="1601"/>
      <c r="H198" s="1601"/>
      <c r="I198" s="1601"/>
      <c r="J198" s="1601"/>
      <c r="K198" s="1601"/>
      <c r="L198" s="1601"/>
      <c r="M198" s="1601"/>
      <c r="N198" s="1601"/>
      <c r="O198" s="1601"/>
      <c r="P198" s="1601"/>
      <c r="Q198" s="1601"/>
      <c r="R198" s="1602"/>
      <c r="S198" s="863">
        <f>SUMIFS(S202:S242,F202:F242,"Mandatory",E202:E242,"=*Installation*")</f>
        <v>0</v>
      </c>
      <c r="T198" s="1221"/>
    </row>
    <row r="199" spans="2:20" ht="15" customHeight="1" x14ac:dyDescent="0.35">
      <c r="B199" s="1597"/>
      <c r="C199" s="1598"/>
      <c r="D199" s="1598"/>
      <c r="E199" s="1599"/>
      <c r="F199" s="1600" t="s">
        <v>156</v>
      </c>
      <c r="G199" s="1601"/>
      <c r="H199" s="1601"/>
      <c r="I199" s="1601"/>
      <c r="J199" s="1601"/>
      <c r="K199" s="1601"/>
      <c r="L199" s="1601"/>
      <c r="M199" s="1601"/>
      <c r="N199" s="1601"/>
      <c r="O199" s="1601"/>
      <c r="P199" s="1601"/>
      <c r="Q199" s="1601"/>
      <c r="R199" s="1602"/>
      <c r="S199" s="863">
        <f>SUMIFS(S202:S242,F202:F242,"Optional",E202:E242,"=*Installation*")</f>
        <v>0</v>
      </c>
      <c r="T199" s="1221"/>
    </row>
    <row r="200" spans="2:20" ht="15" customHeight="1" x14ac:dyDescent="0.35">
      <c r="B200" s="1594" t="s">
        <v>814</v>
      </c>
      <c r="C200" s="1595"/>
      <c r="D200" s="1595"/>
      <c r="E200" s="1596"/>
      <c r="F200" s="1600" t="s">
        <v>154</v>
      </c>
      <c r="G200" s="1601"/>
      <c r="H200" s="1601"/>
      <c r="I200" s="1601"/>
      <c r="J200" s="1601"/>
      <c r="K200" s="1601"/>
      <c r="L200" s="1601"/>
      <c r="M200" s="1601"/>
      <c r="N200" s="1601"/>
      <c r="O200" s="1601"/>
      <c r="P200" s="1601"/>
      <c r="Q200" s="1601"/>
      <c r="R200" s="1602"/>
      <c r="S200" s="863">
        <f>SUMIFS(S202:S242,F202:F242,"Mandatory",E202:E242,"=*Test*")</f>
        <v>0</v>
      </c>
      <c r="T200" s="1221"/>
    </row>
    <row r="201" spans="2:20" ht="15" customHeight="1" x14ac:dyDescent="0.35">
      <c r="B201" s="1597"/>
      <c r="C201" s="1598"/>
      <c r="D201" s="1598"/>
      <c r="E201" s="1599"/>
      <c r="F201" s="1600" t="s">
        <v>156</v>
      </c>
      <c r="G201" s="1601"/>
      <c r="H201" s="1601"/>
      <c r="I201" s="1601"/>
      <c r="J201" s="1601"/>
      <c r="K201" s="1601"/>
      <c r="L201" s="1601"/>
      <c r="M201" s="1601"/>
      <c r="N201" s="1601"/>
      <c r="O201" s="1601"/>
      <c r="P201" s="1601"/>
      <c r="Q201" s="1601"/>
      <c r="R201" s="1602"/>
      <c r="S201" s="863">
        <f>SUMIFS(S202:S242,F202:F242,"Optional",E202:E242,"=*Test*")</f>
        <v>0</v>
      </c>
      <c r="T201" s="1221"/>
    </row>
    <row r="202" spans="2:20" s="431" customFormat="1" ht="18" customHeight="1" x14ac:dyDescent="0.35">
      <c r="B202" s="945"/>
      <c r="C202" s="928"/>
      <c r="D202" s="946" t="s">
        <v>623</v>
      </c>
      <c r="E202" s="928" t="s">
        <v>622</v>
      </c>
      <c r="F202" s="947"/>
      <c r="G202" s="947"/>
      <c r="H202" s="1100"/>
      <c r="I202" s="1100"/>
      <c r="J202" s="1100"/>
      <c r="K202" s="1100"/>
      <c r="L202" s="1100"/>
      <c r="M202" s="1100"/>
      <c r="N202" s="1100"/>
      <c r="O202" s="1100"/>
      <c r="P202" s="1100"/>
      <c r="Q202" s="1100"/>
      <c r="R202" s="947"/>
      <c r="S202" s="1127"/>
      <c r="T202" s="948"/>
    </row>
    <row r="203" spans="2:20" s="431" customFormat="1" ht="18" customHeight="1" x14ac:dyDescent="0.35">
      <c r="B203" s="945"/>
      <c r="C203" s="928"/>
      <c r="D203" s="946" t="s">
        <v>624</v>
      </c>
      <c r="E203" s="928" t="s">
        <v>625</v>
      </c>
      <c r="F203" s="947"/>
      <c r="G203" s="947"/>
      <c r="H203" s="1100"/>
      <c r="I203" s="1100"/>
      <c r="J203" s="1100"/>
      <c r="K203" s="1100"/>
      <c r="L203" s="1100"/>
      <c r="M203" s="1100"/>
      <c r="N203" s="1100"/>
      <c r="O203" s="1100"/>
      <c r="P203" s="1100"/>
      <c r="Q203" s="1100"/>
      <c r="R203" s="947"/>
      <c r="S203" s="1127"/>
      <c r="T203" s="948"/>
    </row>
    <row r="204" spans="2:20" s="431" customFormat="1" ht="37.5" customHeight="1" x14ac:dyDescent="0.35">
      <c r="B204" s="919"/>
      <c r="C204" s="1283" t="str">
        <f>CONCATENATE('Reference documents'!B15,"
PPP.PVP.MVC MV CENTERS")</f>
        <v>GRE.EEC.S.21.IT.P.18371.00.127.00 Technical Specification
PPP.PVP.MVC MV CENTERS</v>
      </c>
      <c r="D204" s="900" t="s">
        <v>629</v>
      </c>
      <c r="E204" s="901" t="s">
        <v>630</v>
      </c>
      <c r="F204" s="902" t="s">
        <v>160</v>
      </c>
      <c r="G204" s="900" t="s">
        <v>141</v>
      </c>
      <c r="H204" s="1101">
        <v>0</v>
      </c>
      <c r="I204" s="1290"/>
      <c r="J204" s="1290"/>
      <c r="K204" s="1297">
        <f t="shared" ref="K204:K212" si="120">I204*J204</f>
        <v>0</v>
      </c>
      <c r="L204" s="1290"/>
      <c r="M204" s="1290"/>
      <c r="N204" s="1297">
        <f t="shared" ref="N204:N212" si="121">L204*M204</f>
        <v>0</v>
      </c>
      <c r="O204" s="1298"/>
      <c r="P204" s="1290"/>
      <c r="Q204" s="1298"/>
      <c r="R204" s="1291">
        <f t="shared" ref="R204:R212" si="122">P204+N204+K204</f>
        <v>0</v>
      </c>
      <c r="S204" s="1292">
        <f t="shared" ref="S204:S212" si="123">IF(F204="na","",H204*R204)</f>
        <v>0</v>
      </c>
      <c r="T204" s="955" t="s">
        <v>651</v>
      </c>
    </row>
    <row r="205" spans="2:20" s="431" customFormat="1" ht="91" x14ac:dyDescent="0.35">
      <c r="B205" s="899"/>
      <c r="C205" s="1288" t="str">
        <f>CONCATENATE('Reference documents'!B15," :
PPP.PVP.FPP.01.002 String Boxes
PPP.PVP.WRK.04 ELECTRICAL FIELD BOX ACTIVITIES
- CONSTRUCTION TECHNICAL SPECIFICATIONS
- VENDOR INSTALLATION PROCEDURE SPECIFICATIONS")</f>
        <v>GRE.EEC.S.21.IT.P.18371.00.127.00 Technical Specification :
PPP.PVP.FPP.01.002 String Boxes
PPP.PVP.WRK.04 ELECTRICAL FIELD BOX ACTIVITIES
- CONSTRUCTION TECHNICAL SPECIFICATIONS
- VENDOR INSTALLATION PROCEDURE SPECIFICATIONS</v>
      </c>
      <c r="D205" s="900" t="s">
        <v>631</v>
      </c>
      <c r="E205" s="901" t="s">
        <v>632</v>
      </c>
      <c r="F205" s="902" t="s">
        <v>167</v>
      </c>
      <c r="G205" s="900" t="s">
        <v>141</v>
      </c>
      <c r="H205" s="1101">
        <v>0</v>
      </c>
      <c r="I205" s="1290"/>
      <c r="J205" s="1290"/>
      <c r="K205" s="1297">
        <f t="shared" si="120"/>
        <v>0</v>
      </c>
      <c r="L205" s="1290"/>
      <c r="M205" s="1290"/>
      <c r="N205" s="1297">
        <f t="shared" si="121"/>
        <v>0</v>
      </c>
      <c r="O205" s="1298"/>
      <c r="P205" s="1290"/>
      <c r="Q205" s="1298"/>
      <c r="R205" s="1291">
        <f t="shared" si="122"/>
        <v>0</v>
      </c>
      <c r="S205" s="1292">
        <f t="shared" si="123"/>
        <v>0</v>
      </c>
      <c r="T205" s="1122" t="s">
        <v>815</v>
      </c>
    </row>
    <row r="206" spans="2:20" s="431" customFormat="1" ht="91" x14ac:dyDescent="0.35">
      <c r="B206" s="899"/>
      <c r="C206" s="1289" t="str">
        <f>CONCATENATE('Reference documents'!B15," :
PPP.PVP.FPP.01.002 String Boxes
PPP.PVP.WRK.04 ELECTRICAL FIELD BOX ACTIVITIES
- CONSTRUCTION TECHNICAL SPECIFICATIONS
- VENDOR INSTALLATION PROCEDURE SPECIFICATIONS")</f>
        <v>GRE.EEC.S.21.IT.P.18371.00.127.00 Technical Specification :
PPP.PVP.FPP.01.002 String Boxes
PPP.PVP.WRK.04 ELECTRICAL FIELD BOX ACTIVITIES
- CONSTRUCTION TECHNICAL SPECIFICATIONS
- VENDOR INSTALLATION PROCEDURE SPECIFICATIONS</v>
      </c>
      <c r="D206" s="900" t="s">
        <v>634</v>
      </c>
      <c r="E206" s="901" t="s">
        <v>635</v>
      </c>
      <c r="F206" s="902" t="s">
        <v>160</v>
      </c>
      <c r="G206" s="900" t="s">
        <v>141</v>
      </c>
      <c r="H206" s="1101">
        <v>0</v>
      </c>
      <c r="I206" s="1290"/>
      <c r="J206" s="1290"/>
      <c r="K206" s="1297">
        <f t="shared" si="120"/>
        <v>0</v>
      </c>
      <c r="L206" s="1290"/>
      <c r="M206" s="1290"/>
      <c r="N206" s="1297">
        <f t="shared" si="121"/>
        <v>0</v>
      </c>
      <c r="O206" s="1298"/>
      <c r="P206" s="1290"/>
      <c r="Q206" s="1298"/>
      <c r="R206" s="1291">
        <f t="shared" si="122"/>
        <v>0</v>
      </c>
      <c r="S206" s="1292">
        <f t="shared" si="123"/>
        <v>0</v>
      </c>
      <c r="T206" s="1122"/>
    </row>
    <row r="207" spans="2:20" s="431" customFormat="1" ht="26" x14ac:dyDescent="0.35">
      <c r="B207" s="1123"/>
      <c r="C207" s="1284" t="s">
        <v>762</v>
      </c>
      <c r="D207" s="933"/>
      <c r="E207" s="1273" t="s">
        <v>816</v>
      </c>
      <c r="F207" s="932" t="s">
        <v>167</v>
      </c>
      <c r="G207" s="933" t="s">
        <v>817</v>
      </c>
      <c r="H207" s="1103"/>
      <c r="I207" s="1290"/>
      <c r="J207" s="1290"/>
      <c r="K207" s="1297">
        <f t="shared" si="120"/>
        <v>0</v>
      </c>
      <c r="L207" s="1290"/>
      <c r="M207" s="1290"/>
      <c r="N207" s="1297">
        <f t="shared" si="121"/>
        <v>0</v>
      </c>
      <c r="O207" s="1298"/>
      <c r="P207" s="1290"/>
      <c r="Q207" s="1298"/>
      <c r="R207" s="1291">
        <f t="shared" si="122"/>
        <v>0</v>
      </c>
      <c r="S207" s="1292">
        <f t="shared" si="123"/>
        <v>0</v>
      </c>
      <c r="T207" s="957"/>
    </row>
    <row r="208" spans="2:20" s="431" customFormat="1" ht="39" x14ac:dyDescent="0.35">
      <c r="B208" s="898"/>
      <c r="C208" s="1283" t="str">
        <f>CONCATENATE('Reference documents'!B15,"
PPP.PVP.INV.02 CENTRALIZED INVERTER
PPP.PVP.MVC MV CENTERS")</f>
        <v>GRE.EEC.S.21.IT.P.18371.00.127.00 Technical Specification
PPP.PVP.INV.02 CENTRALIZED INVERTER
PPP.PVP.MVC MV CENTERS</v>
      </c>
      <c r="D208" s="900" t="s">
        <v>644</v>
      </c>
      <c r="E208" s="901" t="s">
        <v>645</v>
      </c>
      <c r="F208" s="902" t="s">
        <v>160</v>
      </c>
      <c r="G208" s="900" t="s">
        <v>141</v>
      </c>
      <c r="H208" s="1101">
        <v>0</v>
      </c>
      <c r="I208" s="1290"/>
      <c r="J208" s="1290"/>
      <c r="K208" s="1297">
        <f t="shared" si="120"/>
        <v>0</v>
      </c>
      <c r="L208" s="1290"/>
      <c r="M208" s="1290"/>
      <c r="N208" s="1297">
        <f t="shared" si="121"/>
        <v>0</v>
      </c>
      <c r="O208" s="1298"/>
      <c r="P208" s="1290"/>
      <c r="Q208" s="1298"/>
      <c r="R208" s="1291">
        <f t="shared" si="122"/>
        <v>0</v>
      </c>
      <c r="S208" s="1292">
        <f t="shared" si="123"/>
        <v>0</v>
      </c>
      <c r="T208" s="1330" t="s">
        <v>818</v>
      </c>
    </row>
    <row r="209" spans="2:20" s="431" customFormat="1" ht="39" x14ac:dyDescent="0.35">
      <c r="B209" s="898"/>
      <c r="C209" s="1283" t="str">
        <f>CONCATENATE('Reference documents'!B15,"
PPP.PVP.INV.02 CENTRALIZED INVERTER
PPP.PVP.MVC MV CENTERS")</f>
        <v>GRE.EEC.S.21.IT.P.18371.00.127.00 Technical Specification
PPP.PVP.INV.02 CENTRALIZED INVERTER
PPP.PVP.MVC MV CENTERS</v>
      </c>
      <c r="D209" s="900" t="s">
        <v>646</v>
      </c>
      <c r="E209" s="901" t="s">
        <v>647</v>
      </c>
      <c r="F209" s="902" t="s">
        <v>160</v>
      </c>
      <c r="G209" s="900" t="s">
        <v>141</v>
      </c>
      <c r="H209" s="1101">
        <v>0</v>
      </c>
      <c r="I209" s="1290"/>
      <c r="J209" s="1290"/>
      <c r="K209" s="1297">
        <f t="shared" si="120"/>
        <v>0</v>
      </c>
      <c r="L209" s="1290"/>
      <c r="M209" s="1290"/>
      <c r="N209" s="1297">
        <f t="shared" si="121"/>
        <v>0</v>
      </c>
      <c r="O209" s="1298"/>
      <c r="P209" s="1290"/>
      <c r="Q209" s="1298"/>
      <c r="R209" s="1291">
        <f t="shared" si="122"/>
        <v>0</v>
      </c>
      <c r="S209" s="1292">
        <f t="shared" si="123"/>
        <v>0</v>
      </c>
      <c r="T209" s="1331" t="s">
        <v>818</v>
      </c>
    </row>
    <row r="210" spans="2:20" s="431" customFormat="1" ht="39" x14ac:dyDescent="0.35">
      <c r="B210" s="919"/>
      <c r="C210" s="1283" t="str">
        <f>CONCATENATE('Reference documents'!B15,
"
PPP.PVP.WRK.02 PV MODULES ACTIVITY
PPP.PVP.WRK.02.002 PV Modules Cabling")</f>
        <v>GRE.EEC.S.21.IT.P.18371.00.127.00 Technical Specification
PPP.PVP.WRK.02 PV MODULES ACTIVITY
PPP.PVP.WRK.02.002 PV Modules Cabling</v>
      </c>
      <c r="D210" s="900" t="s">
        <v>648</v>
      </c>
      <c r="E210" s="901" t="s">
        <v>649</v>
      </c>
      <c r="F210" s="902" t="s">
        <v>160</v>
      </c>
      <c r="G210" s="900" t="s">
        <v>650</v>
      </c>
      <c r="H210" s="1101">
        <v>0</v>
      </c>
      <c r="I210" s="1290"/>
      <c r="J210" s="1290"/>
      <c r="K210" s="1297">
        <f t="shared" si="120"/>
        <v>0</v>
      </c>
      <c r="L210" s="1290"/>
      <c r="M210" s="1290"/>
      <c r="N210" s="1297">
        <f t="shared" si="121"/>
        <v>0</v>
      </c>
      <c r="O210" s="1298"/>
      <c r="P210" s="1290"/>
      <c r="Q210" s="1298"/>
      <c r="R210" s="1291">
        <f t="shared" si="122"/>
        <v>0</v>
      </c>
      <c r="S210" s="1292">
        <f t="shared" si="123"/>
        <v>0</v>
      </c>
      <c r="T210" s="955" t="s">
        <v>651</v>
      </c>
    </row>
    <row r="211" spans="2:20" s="431" customFormat="1" ht="29.25" customHeight="1" x14ac:dyDescent="0.35">
      <c r="B211" s="919"/>
      <c r="C211" s="1334" t="str">
        <f>CONCATENATE('Reference documents'!B15,
"
PPP.PVP.FPP.01.001 DC Pre-Parallel Boxes")</f>
        <v>GRE.EEC.S.21.IT.P.18371.00.127.00 Technical Specification
PPP.PVP.FPP.01.001 DC Pre-Parallel Boxes</v>
      </c>
      <c r="D211" s="900" t="s">
        <v>652</v>
      </c>
      <c r="E211" s="901" t="s">
        <v>653</v>
      </c>
      <c r="F211" s="902" t="s">
        <v>191</v>
      </c>
      <c r="G211" s="900" t="s">
        <v>141</v>
      </c>
      <c r="H211" s="1101">
        <v>0</v>
      </c>
      <c r="I211" s="1290"/>
      <c r="J211" s="1290"/>
      <c r="K211" s="1297">
        <f t="shared" si="120"/>
        <v>0</v>
      </c>
      <c r="L211" s="1290"/>
      <c r="M211" s="1290"/>
      <c r="N211" s="1297">
        <f t="shared" si="121"/>
        <v>0</v>
      </c>
      <c r="O211" s="1298"/>
      <c r="P211" s="1290"/>
      <c r="Q211" s="1298"/>
      <c r="R211" s="1291">
        <f t="shared" si="122"/>
        <v>0</v>
      </c>
      <c r="S211" s="1292" t="str">
        <f t="shared" si="123"/>
        <v/>
      </c>
      <c r="T211" s="1122"/>
    </row>
    <row r="212" spans="2:20" s="431" customFormat="1" ht="40.5" customHeight="1" x14ac:dyDescent="0.35">
      <c r="B212" s="919"/>
      <c r="C212" s="1334" t="str">
        <f>CONCATENATE('Reference documents'!B15,
"
PPP.PVP.FPP.01.001 DC Pre-Parallel Boxes")</f>
        <v>GRE.EEC.S.21.IT.P.18371.00.127.00 Technical Specification
PPP.PVP.FPP.01.001 DC Pre-Parallel Boxes</v>
      </c>
      <c r="D212" s="900" t="s">
        <v>654</v>
      </c>
      <c r="E212" s="901" t="s">
        <v>655</v>
      </c>
      <c r="F212" s="902" t="s">
        <v>191</v>
      </c>
      <c r="G212" s="900" t="s">
        <v>141</v>
      </c>
      <c r="H212" s="1101">
        <v>0</v>
      </c>
      <c r="I212" s="1290"/>
      <c r="J212" s="1290"/>
      <c r="K212" s="1297">
        <f t="shared" si="120"/>
        <v>0</v>
      </c>
      <c r="L212" s="1290"/>
      <c r="M212" s="1290"/>
      <c r="N212" s="1297">
        <f t="shared" si="121"/>
        <v>0</v>
      </c>
      <c r="O212" s="1298"/>
      <c r="P212" s="1290"/>
      <c r="Q212" s="1298"/>
      <c r="R212" s="1291">
        <f t="shared" si="122"/>
        <v>0</v>
      </c>
      <c r="S212" s="1292" t="str">
        <f t="shared" si="123"/>
        <v/>
      </c>
      <c r="T212" s="1122"/>
    </row>
    <row r="213" spans="2:20" s="431" customFormat="1" ht="18" customHeight="1" x14ac:dyDescent="0.35">
      <c r="B213" s="945"/>
      <c r="C213" s="928"/>
      <c r="D213" s="946" t="s">
        <v>656</v>
      </c>
      <c r="E213" s="928" t="s">
        <v>657</v>
      </c>
      <c r="F213" s="947"/>
      <c r="G213" s="947"/>
      <c r="H213" s="1100"/>
      <c r="I213" s="1100"/>
      <c r="J213" s="1100"/>
      <c r="K213" s="1100"/>
      <c r="L213" s="1100"/>
      <c r="M213" s="1100"/>
      <c r="N213" s="1100"/>
      <c r="O213" s="1100"/>
      <c r="P213" s="1100"/>
      <c r="Q213" s="1100"/>
      <c r="R213" s="947"/>
      <c r="S213" s="1127"/>
      <c r="T213" s="948"/>
    </row>
    <row r="214" spans="2:20" s="431" customFormat="1" ht="126" x14ac:dyDescent="0.35">
      <c r="B214" s="919"/>
      <c r="C214"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4" s="900" t="s">
        <v>658</v>
      </c>
      <c r="E214" s="901" t="s">
        <v>819</v>
      </c>
      <c r="F214" s="902" t="s">
        <v>160</v>
      </c>
      <c r="G214" s="900" t="s">
        <v>141</v>
      </c>
      <c r="H214" s="1101">
        <v>0</v>
      </c>
      <c r="I214" s="1290"/>
      <c r="J214" s="1290"/>
      <c r="K214" s="1297">
        <f t="shared" ref="K214:K224" si="124">I214*J214</f>
        <v>0</v>
      </c>
      <c r="L214" s="1290"/>
      <c r="M214" s="1290"/>
      <c r="N214" s="1297">
        <f t="shared" ref="N214:N224" si="125">L214*M214</f>
        <v>0</v>
      </c>
      <c r="O214" s="1298"/>
      <c r="P214" s="1290"/>
      <c r="Q214" s="1298"/>
      <c r="R214" s="1291">
        <f t="shared" ref="R214:R224" si="126">P214+N214+K214</f>
        <v>0</v>
      </c>
      <c r="S214" s="1292">
        <f t="shared" ref="S214:S224" si="127">IF(F214="na","",H214*R214)</f>
        <v>0</v>
      </c>
      <c r="T214" s="935"/>
    </row>
    <row r="215" spans="2:20" s="431" customFormat="1" ht="78" x14ac:dyDescent="0.35">
      <c r="B215" s="919"/>
      <c r="C215"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5" s="900" t="s">
        <v>820</v>
      </c>
      <c r="E215" s="901" t="s">
        <v>821</v>
      </c>
      <c r="F215" s="902" t="s">
        <v>160</v>
      </c>
      <c r="G215" s="900" t="s">
        <v>141</v>
      </c>
      <c r="H215" s="1101">
        <v>0</v>
      </c>
      <c r="I215" s="1290"/>
      <c r="J215" s="1290"/>
      <c r="K215" s="1297">
        <f t="shared" si="124"/>
        <v>0</v>
      </c>
      <c r="L215" s="1290"/>
      <c r="M215" s="1290"/>
      <c r="N215" s="1297">
        <f t="shared" si="125"/>
        <v>0</v>
      </c>
      <c r="O215" s="1298"/>
      <c r="P215" s="1290"/>
      <c r="Q215" s="1298"/>
      <c r="R215" s="1291">
        <f t="shared" si="126"/>
        <v>0</v>
      </c>
      <c r="S215" s="1292">
        <f t="shared" si="127"/>
        <v>0</v>
      </c>
      <c r="T215" s="935"/>
    </row>
    <row r="216" spans="2:20" s="431" customFormat="1" ht="117" x14ac:dyDescent="0.35">
      <c r="B216" s="919"/>
      <c r="C216"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16" s="900" t="s">
        <v>660</v>
      </c>
      <c r="E216" s="901" t="s">
        <v>822</v>
      </c>
      <c r="F216" s="902" t="s">
        <v>160</v>
      </c>
      <c r="G216" s="900" t="s">
        <v>141</v>
      </c>
      <c r="H216" s="1101">
        <v>0</v>
      </c>
      <c r="I216" s="1290"/>
      <c r="J216" s="1290"/>
      <c r="K216" s="1297">
        <f t="shared" si="124"/>
        <v>0</v>
      </c>
      <c r="L216" s="1290"/>
      <c r="M216" s="1290"/>
      <c r="N216" s="1297">
        <f t="shared" si="125"/>
        <v>0</v>
      </c>
      <c r="O216" s="1298"/>
      <c r="P216" s="1290"/>
      <c r="Q216" s="1298"/>
      <c r="R216" s="1291">
        <f t="shared" si="126"/>
        <v>0</v>
      </c>
      <c r="S216" s="1292">
        <f t="shared" si="127"/>
        <v>0</v>
      </c>
      <c r="T216" s="935"/>
    </row>
    <row r="217" spans="2:20" s="431" customFormat="1" ht="263.25" customHeight="1" x14ac:dyDescent="0.35">
      <c r="B217" s="919"/>
      <c r="C217"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7" s="900" t="s">
        <v>662</v>
      </c>
      <c r="E217" s="901" t="s">
        <v>823</v>
      </c>
      <c r="F217" s="902" t="s">
        <v>160</v>
      </c>
      <c r="G217" s="900" t="s">
        <v>141</v>
      </c>
      <c r="H217" s="1101">
        <v>0</v>
      </c>
      <c r="I217" s="1290"/>
      <c r="J217" s="1290"/>
      <c r="K217" s="1297">
        <f t="shared" si="124"/>
        <v>0</v>
      </c>
      <c r="L217" s="1290"/>
      <c r="M217" s="1290"/>
      <c r="N217" s="1297">
        <f t="shared" si="125"/>
        <v>0</v>
      </c>
      <c r="O217" s="1298"/>
      <c r="P217" s="1290"/>
      <c r="Q217" s="1298"/>
      <c r="R217" s="1291">
        <f t="shared" si="126"/>
        <v>0</v>
      </c>
      <c r="S217" s="1292">
        <f t="shared" si="127"/>
        <v>0</v>
      </c>
      <c r="T217" s="935"/>
    </row>
    <row r="218" spans="2:20" s="431" customFormat="1" ht="78" x14ac:dyDescent="0.35">
      <c r="B218" s="919"/>
      <c r="C218"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8" s="900" t="s">
        <v>664</v>
      </c>
      <c r="E218" s="901" t="s">
        <v>824</v>
      </c>
      <c r="F218" s="902" t="s">
        <v>160</v>
      </c>
      <c r="G218" s="900" t="s">
        <v>141</v>
      </c>
      <c r="H218" s="1101">
        <v>0</v>
      </c>
      <c r="I218" s="1290"/>
      <c r="J218" s="1290"/>
      <c r="K218" s="1297">
        <f t="shared" si="124"/>
        <v>0</v>
      </c>
      <c r="L218" s="1290"/>
      <c r="M218" s="1290"/>
      <c r="N218" s="1297">
        <f t="shared" si="125"/>
        <v>0</v>
      </c>
      <c r="O218" s="1298"/>
      <c r="P218" s="1290"/>
      <c r="Q218" s="1298"/>
      <c r="R218" s="1291">
        <f t="shared" si="126"/>
        <v>0</v>
      </c>
      <c r="S218" s="1292">
        <f t="shared" si="127"/>
        <v>0</v>
      </c>
      <c r="T218" s="935"/>
    </row>
    <row r="219" spans="2:20" s="431" customFormat="1" ht="78" x14ac:dyDescent="0.35">
      <c r="B219" s="919"/>
      <c r="C219"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19" s="900" t="s">
        <v>666</v>
      </c>
      <c r="E219" s="901" t="s">
        <v>825</v>
      </c>
      <c r="F219" s="902" t="s">
        <v>160</v>
      </c>
      <c r="G219" s="900" t="s">
        <v>141</v>
      </c>
      <c r="H219" s="1101">
        <v>0</v>
      </c>
      <c r="I219" s="1290"/>
      <c r="J219" s="1290"/>
      <c r="K219" s="1297">
        <f t="shared" si="124"/>
        <v>0</v>
      </c>
      <c r="L219" s="1290"/>
      <c r="M219" s="1290"/>
      <c r="N219" s="1297">
        <f t="shared" si="125"/>
        <v>0</v>
      </c>
      <c r="O219" s="1298"/>
      <c r="P219" s="1290"/>
      <c r="Q219" s="1298"/>
      <c r="R219" s="1291">
        <f t="shared" si="126"/>
        <v>0</v>
      </c>
      <c r="S219" s="1292">
        <f t="shared" si="127"/>
        <v>0</v>
      </c>
      <c r="T219" s="935"/>
    </row>
    <row r="220" spans="2:20" s="431" customFormat="1" ht="99" x14ac:dyDescent="0.35">
      <c r="B220" s="919"/>
      <c r="C220"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0" s="900" t="s">
        <v>668</v>
      </c>
      <c r="E220" s="901" t="s">
        <v>826</v>
      </c>
      <c r="F220" s="902" t="s">
        <v>160</v>
      </c>
      <c r="G220" s="900" t="s">
        <v>141</v>
      </c>
      <c r="H220" s="1101">
        <v>1</v>
      </c>
      <c r="I220" s="1290"/>
      <c r="J220" s="1290"/>
      <c r="K220" s="1297">
        <f t="shared" si="124"/>
        <v>0</v>
      </c>
      <c r="L220" s="1290"/>
      <c r="M220" s="1290"/>
      <c r="N220" s="1297">
        <f t="shared" si="125"/>
        <v>0</v>
      </c>
      <c r="O220" s="1298"/>
      <c r="P220" s="1290"/>
      <c r="Q220" s="1298"/>
      <c r="R220" s="1291">
        <f t="shared" si="126"/>
        <v>0</v>
      </c>
      <c r="S220" s="1292">
        <f t="shared" si="127"/>
        <v>0</v>
      </c>
      <c r="T220" s="935"/>
    </row>
    <row r="221" spans="2:20" s="431" customFormat="1" ht="117" x14ac:dyDescent="0.35">
      <c r="B221" s="919"/>
      <c r="C221" s="1244"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1" s="900" t="s">
        <v>670</v>
      </c>
      <c r="E221" s="901" t="s">
        <v>827</v>
      </c>
      <c r="F221" s="902" t="s">
        <v>160</v>
      </c>
      <c r="G221" s="900" t="s">
        <v>141</v>
      </c>
      <c r="H221" s="1101">
        <v>0</v>
      </c>
      <c r="I221" s="1290"/>
      <c r="J221" s="1290"/>
      <c r="K221" s="1297">
        <f t="shared" si="124"/>
        <v>0</v>
      </c>
      <c r="L221" s="1290"/>
      <c r="M221" s="1290"/>
      <c r="N221" s="1297">
        <f t="shared" si="125"/>
        <v>0</v>
      </c>
      <c r="O221" s="1298"/>
      <c r="P221" s="1290"/>
      <c r="Q221" s="1298"/>
      <c r="R221" s="1291">
        <f t="shared" si="126"/>
        <v>0</v>
      </c>
      <c r="S221" s="1292">
        <f t="shared" si="127"/>
        <v>0</v>
      </c>
      <c r="T221" s="935"/>
    </row>
    <row r="222" spans="2:20" s="431" customFormat="1" ht="98" x14ac:dyDescent="0.35">
      <c r="B222" s="919"/>
      <c r="C222"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2" s="900" t="s">
        <v>672</v>
      </c>
      <c r="E222" s="901" t="s">
        <v>828</v>
      </c>
      <c r="F222" s="902" t="s">
        <v>160</v>
      </c>
      <c r="G222" s="900" t="s">
        <v>141</v>
      </c>
      <c r="H222" s="1101">
        <v>0</v>
      </c>
      <c r="I222" s="1290"/>
      <c r="J222" s="1290"/>
      <c r="K222" s="1297">
        <f t="shared" si="124"/>
        <v>0</v>
      </c>
      <c r="L222" s="1290"/>
      <c r="M222" s="1290"/>
      <c r="N222" s="1297">
        <f t="shared" si="125"/>
        <v>0</v>
      </c>
      <c r="O222" s="1298"/>
      <c r="P222" s="1290"/>
      <c r="Q222" s="1298"/>
      <c r="R222" s="1291">
        <f t="shared" si="126"/>
        <v>0</v>
      </c>
      <c r="S222" s="1292">
        <f t="shared" si="127"/>
        <v>0</v>
      </c>
      <c r="T222" s="935"/>
    </row>
    <row r="223" spans="2:20" s="431" customFormat="1" ht="78" x14ac:dyDescent="0.35">
      <c r="B223" s="919"/>
      <c r="C223"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3" s="900" t="s">
        <v>829</v>
      </c>
      <c r="E223" s="901" t="s">
        <v>830</v>
      </c>
      <c r="F223" s="902"/>
      <c r="G223" s="900"/>
      <c r="H223" s="1101"/>
      <c r="I223" s="1290"/>
      <c r="J223" s="1290"/>
      <c r="K223" s="1297">
        <f t="shared" si="124"/>
        <v>0</v>
      </c>
      <c r="L223" s="1290"/>
      <c r="M223" s="1290"/>
      <c r="N223" s="1297">
        <f t="shared" si="125"/>
        <v>0</v>
      </c>
      <c r="O223" s="1298"/>
      <c r="P223" s="1290"/>
      <c r="Q223" s="1298"/>
      <c r="R223" s="1291">
        <f t="shared" si="126"/>
        <v>0</v>
      </c>
      <c r="S223" s="1292">
        <f t="shared" si="127"/>
        <v>0</v>
      </c>
      <c r="T223" s="935"/>
    </row>
    <row r="224" spans="2:20" s="431" customFormat="1" ht="117" x14ac:dyDescent="0.35">
      <c r="B224" s="919"/>
      <c r="C224"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4" s="900" t="s">
        <v>674</v>
      </c>
      <c r="E224" s="901" t="s">
        <v>831</v>
      </c>
      <c r="F224" s="902" t="s">
        <v>160</v>
      </c>
      <c r="G224" s="900" t="s">
        <v>141</v>
      </c>
      <c r="H224" s="1101">
        <v>0</v>
      </c>
      <c r="I224" s="1290"/>
      <c r="J224" s="1290"/>
      <c r="K224" s="1297">
        <f t="shared" si="124"/>
        <v>0</v>
      </c>
      <c r="L224" s="1290"/>
      <c r="M224" s="1290"/>
      <c r="N224" s="1297">
        <f t="shared" si="125"/>
        <v>0</v>
      </c>
      <c r="O224" s="1298"/>
      <c r="P224" s="1290"/>
      <c r="Q224" s="1298"/>
      <c r="R224" s="1291">
        <f t="shared" si="126"/>
        <v>0</v>
      </c>
      <c r="S224" s="1292">
        <f t="shared" si="127"/>
        <v>0</v>
      </c>
      <c r="T224" s="935"/>
    </row>
    <row r="225" spans="2:20" s="431" customFormat="1" ht="13" x14ac:dyDescent="0.35">
      <c r="B225" s="945"/>
      <c r="C225" s="928"/>
      <c r="D225" s="946"/>
      <c r="E225" s="928" t="s">
        <v>832</v>
      </c>
      <c r="F225" s="947"/>
      <c r="G225" s="947"/>
      <c r="H225" s="1100"/>
      <c r="I225" s="1100"/>
      <c r="J225" s="1100"/>
      <c r="K225" s="1100"/>
      <c r="L225" s="1100"/>
      <c r="M225" s="1100"/>
      <c r="N225" s="1100"/>
      <c r="O225" s="1100"/>
      <c r="P225" s="1100"/>
      <c r="Q225" s="1100"/>
      <c r="R225" s="947"/>
      <c r="S225" s="1127"/>
      <c r="T225" s="948"/>
    </row>
    <row r="226" spans="2:20" s="431" customFormat="1" ht="26" x14ac:dyDescent="0.35">
      <c r="B226" s="956"/>
      <c r="C226" s="1244" t="s">
        <v>755</v>
      </c>
      <c r="D226" s="933"/>
      <c r="E226" s="1273" t="s">
        <v>833</v>
      </c>
      <c r="F226" s="932" t="s">
        <v>167</v>
      </c>
      <c r="G226" s="933" t="s">
        <v>834</v>
      </c>
      <c r="H226" s="1103"/>
      <c r="I226" s="1290"/>
      <c r="J226" s="1290"/>
      <c r="K226" s="1297">
        <f t="shared" ref="K226" si="128">I226*J226</f>
        <v>0</v>
      </c>
      <c r="L226" s="1290"/>
      <c r="M226" s="1290"/>
      <c r="N226" s="1297">
        <f t="shared" ref="N226" si="129">L226*M226</f>
        <v>0</v>
      </c>
      <c r="O226" s="1298"/>
      <c r="P226" s="1290"/>
      <c r="Q226" s="1298"/>
      <c r="R226" s="1291">
        <f t="shared" ref="R226" si="130">P226+N226+K226</f>
        <v>0</v>
      </c>
      <c r="S226" s="1292">
        <f t="shared" ref="S226" si="131">IF(F226="na","",H226*R226)</f>
        <v>0</v>
      </c>
      <c r="T226" s="957"/>
    </row>
    <row r="227" spans="2:20" s="171" customFormat="1" ht="14" x14ac:dyDescent="0.3">
      <c r="B227" s="926"/>
      <c r="C227" s="927"/>
      <c r="D227" s="941"/>
      <c r="E227" s="928" t="s">
        <v>835</v>
      </c>
      <c r="F227" s="929"/>
      <c r="G227" s="929"/>
      <c r="H227" s="1102"/>
      <c r="I227" s="1102"/>
      <c r="J227" s="1102"/>
      <c r="K227" s="1102"/>
      <c r="L227" s="1102"/>
      <c r="M227" s="1102"/>
      <c r="N227" s="1102"/>
      <c r="O227" s="1102"/>
      <c r="P227" s="1102"/>
      <c r="Q227" s="1102"/>
      <c r="R227" s="929"/>
      <c r="S227" s="1128"/>
      <c r="T227" s="930"/>
    </row>
    <row r="228" spans="2:20" s="431" customFormat="1" ht="26" x14ac:dyDescent="0.35">
      <c r="B228" s="919"/>
      <c r="C228" s="1244" t="s">
        <v>836</v>
      </c>
      <c r="D228" s="900" t="s">
        <v>677</v>
      </c>
      <c r="E228" s="901" t="s">
        <v>678</v>
      </c>
      <c r="F228" s="902" t="s">
        <v>160</v>
      </c>
      <c r="G228" s="900" t="s">
        <v>345</v>
      </c>
      <c r="H228" s="1101">
        <v>0</v>
      </c>
      <c r="I228" s="1290"/>
      <c r="J228" s="1290"/>
      <c r="K228" s="1297">
        <f t="shared" ref="K228:K242" si="132">I228*J228</f>
        <v>0</v>
      </c>
      <c r="L228" s="1290"/>
      <c r="M228" s="1290"/>
      <c r="N228" s="1297">
        <f t="shared" ref="N228:N242" si="133">L228*M228</f>
        <v>0</v>
      </c>
      <c r="O228" s="1298"/>
      <c r="P228" s="1290"/>
      <c r="Q228" s="1298"/>
      <c r="R228" s="1291">
        <f t="shared" ref="R228:R242" si="134">P228+N228+K228</f>
        <v>0</v>
      </c>
      <c r="S228" s="1292">
        <f t="shared" ref="S228:S242" si="135">IF(F228="na","",H228*R228)</f>
        <v>0</v>
      </c>
      <c r="T228" s="954" t="s">
        <v>679</v>
      </c>
    </row>
    <row r="229" spans="2:20" s="431" customFormat="1" ht="26" x14ac:dyDescent="0.35">
      <c r="B229" s="919"/>
      <c r="C229" s="1244" t="s">
        <v>836</v>
      </c>
      <c r="D229" s="900" t="s">
        <v>680</v>
      </c>
      <c r="E229" s="901" t="s">
        <v>681</v>
      </c>
      <c r="F229" s="902" t="s">
        <v>160</v>
      </c>
      <c r="G229" s="900" t="s">
        <v>345</v>
      </c>
      <c r="H229" s="1101">
        <v>0</v>
      </c>
      <c r="I229" s="1290"/>
      <c r="J229" s="1290"/>
      <c r="K229" s="1297">
        <f t="shared" si="132"/>
        <v>0</v>
      </c>
      <c r="L229" s="1290"/>
      <c r="M229" s="1290"/>
      <c r="N229" s="1297">
        <f t="shared" si="133"/>
        <v>0</v>
      </c>
      <c r="O229" s="1298"/>
      <c r="P229" s="1290"/>
      <c r="Q229" s="1298"/>
      <c r="R229" s="1291">
        <f t="shared" si="134"/>
        <v>0</v>
      </c>
      <c r="S229" s="1292">
        <f t="shared" si="135"/>
        <v>0</v>
      </c>
      <c r="T229" s="935"/>
    </row>
    <row r="230" spans="2:20" s="431" customFormat="1" ht="26" x14ac:dyDescent="0.35">
      <c r="B230" s="919"/>
      <c r="C230" s="1244" t="s">
        <v>836</v>
      </c>
      <c r="D230" s="900" t="s">
        <v>382</v>
      </c>
      <c r="E230" s="901" t="s">
        <v>383</v>
      </c>
      <c r="F230" s="902" t="s">
        <v>160</v>
      </c>
      <c r="G230" s="900" t="s">
        <v>141</v>
      </c>
      <c r="H230" s="1101">
        <v>0</v>
      </c>
      <c r="I230" s="1290"/>
      <c r="J230" s="1290"/>
      <c r="K230" s="1297">
        <f t="shared" si="132"/>
        <v>0</v>
      </c>
      <c r="L230" s="1290"/>
      <c r="M230" s="1290"/>
      <c r="N230" s="1297">
        <f t="shared" si="133"/>
        <v>0</v>
      </c>
      <c r="O230" s="1298"/>
      <c r="P230" s="1290"/>
      <c r="Q230" s="1298"/>
      <c r="R230" s="1291">
        <f t="shared" si="134"/>
        <v>0</v>
      </c>
      <c r="S230" s="1292">
        <f t="shared" si="135"/>
        <v>0</v>
      </c>
      <c r="T230" s="935"/>
    </row>
    <row r="231" spans="2:20" s="431" customFormat="1" ht="26" x14ac:dyDescent="0.35">
      <c r="B231" s="919"/>
      <c r="C231" s="1244" t="s">
        <v>836</v>
      </c>
      <c r="D231" s="900" t="s">
        <v>386</v>
      </c>
      <c r="E231" s="901" t="s">
        <v>387</v>
      </c>
      <c r="F231" s="902" t="s">
        <v>160</v>
      </c>
      <c r="G231" s="900" t="s">
        <v>141</v>
      </c>
      <c r="H231" s="1101">
        <v>0</v>
      </c>
      <c r="I231" s="1290"/>
      <c r="J231" s="1290"/>
      <c r="K231" s="1297">
        <f t="shared" si="132"/>
        <v>0</v>
      </c>
      <c r="L231" s="1290"/>
      <c r="M231" s="1290"/>
      <c r="N231" s="1297">
        <f t="shared" si="133"/>
        <v>0</v>
      </c>
      <c r="O231" s="1298"/>
      <c r="P231" s="1290"/>
      <c r="Q231" s="1298"/>
      <c r="R231" s="1291">
        <f t="shared" si="134"/>
        <v>0</v>
      </c>
      <c r="S231" s="1292">
        <f t="shared" si="135"/>
        <v>0</v>
      </c>
      <c r="T231" s="935"/>
    </row>
    <row r="232" spans="2:20" s="431" customFormat="1" ht="26" x14ac:dyDescent="0.35">
      <c r="B232" s="919"/>
      <c r="C232" s="1244" t="s">
        <v>836</v>
      </c>
      <c r="D232" s="900" t="s">
        <v>682</v>
      </c>
      <c r="E232" s="901" t="s">
        <v>683</v>
      </c>
      <c r="F232" s="902" t="s">
        <v>160</v>
      </c>
      <c r="G232" s="900" t="s">
        <v>141</v>
      </c>
      <c r="H232" s="1101">
        <v>0</v>
      </c>
      <c r="I232" s="1290"/>
      <c r="J232" s="1290"/>
      <c r="K232" s="1297">
        <f t="shared" si="132"/>
        <v>0</v>
      </c>
      <c r="L232" s="1290"/>
      <c r="M232" s="1290"/>
      <c r="N232" s="1297">
        <f t="shared" si="133"/>
        <v>0</v>
      </c>
      <c r="O232" s="1298"/>
      <c r="P232" s="1290"/>
      <c r="Q232" s="1298"/>
      <c r="R232" s="1291">
        <f t="shared" si="134"/>
        <v>0</v>
      </c>
      <c r="S232" s="1292">
        <f t="shared" si="135"/>
        <v>0</v>
      </c>
      <c r="T232" s="935"/>
    </row>
    <row r="233" spans="2:20" s="431" customFormat="1" ht="26" x14ac:dyDescent="0.35">
      <c r="B233" s="919"/>
      <c r="C233" s="1244" t="s">
        <v>836</v>
      </c>
      <c r="D233" s="900" t="s">
        <v>408</v>
      </c>
      <c r="E233" s="901" t="s">
        <v>409</v>
      </c>
      <c r="F233" s="902" t="s">
        <v>160</v>
      </c>
      <c r="G233" s="900" t="s">
        <v>141</v>
      </c>
      <c r="H233" s="1101">
        <v>0</v>
      </c>
      <c r="I233" s="1290"/>
      <c r="J233" s="1290"/>
      <c r="K233" s="1297">
        <f t="shared" si="132"/>
        <v>0</v>
      </c>
      <c r="L233" s="1290"/>
      <c r="M233" s="1290"/>
      <c r="N233" s="1297">
        <f t="shared" si="133"/>
        <v>0</v>
      </c>
      <c r="O233" s="1298"/>
      <c r="P233" s="1290"/>
      <c r="Q233" s="1298"/>
      <c r="R233" s="1291">
        <f t="shared" si="134"/>
        <v>0</v>
      </c>
      <c r="S233" s="1292">
        <f t="shared" si="135"/>
        <v>0</v>
      </c>
      <c r="T233" s="935"/>
    </row>
    <row r="234" spans="2:20" s="431" customFormat="1" ht="26" x14ac:dyDescent="0.35">
      <c r="B234" s="919"/>
      <c r="C234" s="1244" t="s">
        <v>836</v>
      </c>
      <c r="D234" s="900" t="s">
        <v>480</v>
      </c>
      <c r="E234" s="901" t="s">
        <v>481</v>
      </c>
      <c r="F234" s="902" t="s">
        <v>160</v>
      </c>
      <c r="G234" s="900" t="s">
        <v>345</v>
      </c>
      <c r="H234" s="1101">
        <v>0</v>
      </c>
      <c r="I234" s="1290"/>
      <c r="J234" s="1290"/>
      <c r="K234" s="1297">
        <f t="shared" si="132"/>
        <v>0</v>
      </c>
      <c r="L234" s="1290"/>
      <c r="M234" s="1290"/>
      <c r="N234" s="1297">
        <f t="shared" si="133"/>
        <v>0</v>
      </c>
      <c r="O234" s="1298"/>
      <c r="P234" s="1290"/>
      <c r="Q234" s="1298"/>
      <c r="R234" s="1291">
        <f t="shared" si="134"/>
        <v>0</v>
      </c>
      <c r="S234" s="1292">
        <f t="shared" si="135"/>
        <v>0</v>
      </c>
      <c r="T234" s="935"/>
    </row>
    <row r="235" spans="2:20" s="431" customFormat="1" ht="26" x14ac:dyDescent="0.35">
      <c r="B235" s="919"/>
      <c r="C235" s="1244" t="s">
        <v>836</v>
      </c>
      <c r="D235" s="900" t="s">
        <v>494</v>
      </c>
      <c r="E235" s="901" t="s">
        <v>495</v>
      </c>
      <c r="F235" s="902" t="s">
        <v>160</v>
      </c>
      <c r="G235" s="900" t="s">
        <v>141</v>
      </c>
      <c r="H235" s="1101">
        <v>0</v>
      </c>
      <c r="I235" s="1290"/>
      <c r="J235" s="1290"/>
      <c r="K235" s="1297">
        <f t="shared" si="132"/>
        <v>0</v>
      </c>
      <c r="L235" s="1290"/>
      <c r="M235" s="1290"/>
      <c r="N235" s="1297">
        <f t="shared" si="133"/>
        <v>0</v>
      </c>
      <c r="O235" s="1298"/>
      <c r="P235" s="1290"/>
      <c r="Q235" s="1298"/>
      <c r="R235" s="1291">
        <f t="shared" si="134"/>
        <v>0</v>
      </c>
      <c r="S235" s="1292">
        <f t="shared" si="135"/>
        <v>0</v>
      </c>
      <c r="T235" s="935"/>
    </row>
    <row r="236" spans="2:20" s="431" customFormat="1" ht="26" x14ac:dyDescent="0.35">
      <c r="B236" s="919"/>
      <c r="C236" s="1244" t="s">
        <v>836</v>
      </c>
      <c r="D236" s="900" t="s">
        <v>484</v>
      </c>
      <c r="E236" s="901" t="s">
        <v>485</v>
      </c>
      <c r="F236" s="902" t="s">
        <v>160</v>
      </c>
      <c r="G236" s="900" t="s">
        <v>345</v>
      </c>
      <c r="H236" s="1101">
        <v>0</v>
      </c>
      <c r="I236" s="1290"/>
      <c r="J236" s="1290"/>
      <c r="K236" s="1297">
        <f t="shared" si="132"/>
        <v>0</v>
      </c>
      <c r="L236" s="1290"/>
      <c r="M236" s="1290"/>
      <c r="N236" s="1297">
        <f t="shared" si="133"/>
        <v>0</v>
      </c>
      <c r="O236" s="1298"/>
      <c r="P236" s="1290"/>
      <c r="Q236" s="1298"/>
      <c r="R236" s="1291">
        <f t="shared" si="134"/>
        <v>0</v>
      </c>
      <c r="S236" s="1292">
        <f t="shared" si="135"/>
        <v>0</v>
      </c>
      <c r="T236" s="935"/>
    </row>
    <row r="237" spans="2:20" s="431" customFormat="1" ht="26" x14ac:dyDescent="0.35">
      <c r="B237" s="919"/>
      <c r="C237" s="1244" t="s">
        <v>836</v>
      </c>
      <c r="D237" s="900" t="s">
        <v>498</v>
      </c>
      <c r="E237" s="901" t="s">
        <v>499</v>
      </c>
      <c r="F237" s="902" t="s">
        <v>160</v>
      </c>
      <c r="G237" s="900" t="s">
        <v>141</v>
      </c>
      <c r="H237" s="1101">
        <v>0</v>
      </c>
      <c r="I237" s="1290"/>
      <c r="J237" s="1290"/>
      <c r="K237" s="1297">
        <f t="shared" si="132"/>
        <v>0</v>
      </c>
      <c r="L237" s="1290"/>
      <c r="M237" s="1290"/>
      <c r="N237" s="1297">
        <f t="shared" si="133"/>
        <v>0</v>
      </c>
      <c r="O237" s="1298"/>
      <c r="P237" s="1290"/>
      <c r="Q237" s="1298"/>
      <c r="R237" s="1291">
        <f t="shared" si="134"/>
        <v>0</v>
      </c>
      <c r="S237" s="1292">
        <f t="shared" si="135"/>
        <v>0</v>
      </c>
      <c r="T237" s="935"/>
    </row>
    <row r="238" spans="2:20" s="431" customFormat="1" ht="25.5" x14ac:dyDescent="0.35">
      <c r="B238" s="919"/>
      <c r="C238" s="1244" t="s">
        <v>837</v>
      </c>
      <c r="D238" s="900" t="s">
        <v>838</v>
      </c>
      <c r="E238" s="1280" t="s">
        <v>839</v>
      </c>
      <c r="F238" s="902" t="s">
        <v>167</v>
      </c>
      <c r="G238" s="900" t="s">
        <v>345</v>
      </c>
      <c r="H238" s="1101">
        <v>0</v>
      </c>
      <c r="I238" s="1290"/>
      <c r="J238" s="1290"/>
      <c r="K238" s="1297">
        <f t="shared" si="132"/>
        <v>0</v>
      </c>
      <c r="L238" s="1290"/>
      <c r="M238" s="1290"/>
      <c r="N238" s="1297">
        <f t="shared" si="133"/>
        <v>0</v>
      </c>
      <c r="O238" s="1298"/>
      <c r="P238" s="1290"/>
      <c r="Q238" s="1298"/>
      <c r="R238" s="1291">
        <f t="shared" si="134"/>
        <v>0</v>
      </c>
      <c r="S238" s="1292">
        <f t="shared" si="135"/>
        <v>0</v>
      </c>
      <c r="T238" s="1608" t="s">
        <v>840</v>
      </c>
    </row>
    <row r="239" spans="2:20" s="431" customFormat="1" ht="25.5" x14ac:dyDescent="0.35">
      <c r="B239" s="919"/>
      <c r="C239" s="1244" t="s">
        <v>837</v>
      </c>
      <c r="D239" s="900" t="s">
        <v>841</v>
      </c>
      <c r="E239" s="1280" t="s">
        <v>842</v>
      </c>
      <c r="F239" s="902" t="s">
        <v>167</v>
      </c>
      <c r="G239" s="900" t="s">
        <v>345</v>
      </c>
      <c r="H239" s="1101">
        <v>0</v>
      </c>
      <c r="I239" s="1290"/>
      <c r="J239" s="1290"/>
      <c r="K239" s="1297">
        <f t="shared" si="132"/>
        <v>0</v>
      </c>
      <c r="L239" s="1290"/>
      <c r="M239" s="1290"/>
      <c r="N239" s="1297">
        <f t="shared" si="133"/>
        <v>0</v>
      </c>
      <c r="O239" s="1298"/>
      <c r="P239" s="1290"/>
      <c r="Q239" s="1298"/>
      <c r="R239" s="1291">
        <f t="shared" si="134"/>
        <v>0</v>
      </c>
      <c r="S239" s="1292">
        <f t="shared" si="135"/>
        <v>0</v>
      </c>
      <c r="T239" s="1609"/>
    </row>
    <row r="240" spans="2:20" s="431" customFormat="1" ht="25.5" x14ac:dyDescent="0.35">
      <c r="B240" s="919"/>
      <c r="C240" s="1244" t="s">
        <v>837</v>
      </c>
      <c r="D240" s="900" t="s">
        <v>843</v>
      </c>
      <c r="E240" s="1280" t="s">
        <v>844</v>
      </c>
      <c r="F240" s="902" t="s">
        <v>167</v>
      </c>
      <c r="G240" s="900" t="s">
        <v>345</v>
      </c>
      <c r="H240" s="1101">
        <v>0</v>
      </c>
      <c r="I240" s="1290"/>
      <c r="J240" s="1290"/>
      <c r="K240" s="1297">
        <f t="shared" si="132"/>
        <v>0</v>
      </c>
      <c r="L240" s="1290"/>
      <c r="M240" s="1290"/>
      <c r="N240" s="1297">
        <f t="shared" si="133"/>
        <v>0</v>
      </c>
      <c r="O240" s="1298"/>
      <c r="P240" s="1290"/>
      <c r="Q240" s="1298"/>
      <c r="R240" s="1291">
        <f t="shared" si="134"/>
        <v>0</v>
      </c>
      <c r="S240" s="1292">
        <f t="shared" si="135"/>
        <v>0</v>
      </c>
      <c r="T240" s="1609"/>
    </row>
    <row r="241" spans="2:20" s="431" customFormat="1" ht="25.5" x14ac:dyDescent="0.35">
      <c r="B241" s="919"/>
      <c r="C241" s="1244" t="s">
        <v>837</v>
      </c>
      <c r="D241" s="900" t="s">
        <v>845</v>
      </c>
      <c r="E241" s="1280" t="s">
        <v>846</v>
      </c>
      <c r="F241" s="902" t="s">
        <v>167</v>
      </c>
      <c r="G241" s="900" t="s">
        <v>345</v>
      </c>
      <c r="H241" s="1101">
        <v>0</v>
      </c>
      <c r="I241" s="1290"/>
      <c r="J241" s="1290"/>
      <c r="K241" s="1297">
        <f t="shared" si="132"/>
        <v>0</v>
      </c>
      <c r="L241" s="1290"/>
      <c r="M241" s="1290"/>
      <c r="N241" s="1297">
        <f t="shared" si="133"/>
        <v>0</v>
      </c>
      <c r="O241" s="1298"/>
      <c r="P241" s="1290"/>
      <c r="Q241" s="1298"/>
      <c r="R241" s="1291">
        <f t="shared" si="134"/>
        <v>0</v>
      </c>
      <c r="S241" s="1292">
        <f t="shared" si="135"/>
        <v>0</v>
      </c>
      <c r="T241" s="1609"/>
    </row>
    <row r="242" spans="2:20" s="431" customFormat="1" ht="51" x14ac:dyDescent="0.35">
      <c r="B242" s="919"/>
      <c r="C242" s="1244" t="s">
        <v>837</v>
      </c>
      <c r="D242" s="900" t="s">
        <v>847</v>
      </c>
      <c r="E242" s="1281" t="s">
        <v>848</v>
      </c>
      <c r="F242" s="902" t="s">
        <v>160</v>
      </c>
      <c r="G242" s="900" t="s">
        <v>345</v>
      </c>
      <c r="H242" s="1101">
        <v>0</v>
      </c>
      <c r="I242" s="1290"/>
      <c r="J242" s="1290"/>
      <c r="K242" s="1297">
        <f t="shared" si="132"/>
        <v>0</v>
      </c>
      <c r="L242" s="1290"/>
      <c r="M242" s="1290"/>
      <c r="N242" s="1297">
        <f t="shared" si="133"/>
        <v>0</v>
      </c>
      <c r="O242" s="1298"/>
      <c r="P242" s="1290"/>
      <c r="Q242" s="1298"/>
      <c r="R242" s="1291">
        <f t="shared" si="134"/>
        <v>0</v>
      </c>
      <c r="S242" s="1292">
        <f t="shared" si="135"/>
        <v>0</v>
      </c>
      <c r="T242" s="1610"/>
    </row>
    <row r="243" spans="2:20" ht="15" customHeight="1" x14ac:dyDescent="0.35">
      <c r="B243" s="1592" t="s">
        <v>100</v>
      </c>
      <c r="C243" s="1592"/>
      <c r="D243" s="1592"/>
      <c r="E243" s="1592"/>
      <c r="F243" s="1593" t="s">
        <v>154</v>
      </c>
      <c r="G243" s="1593"/>
      <c r="H243" s="1593"/>
      <c r="I243" s="1593"/>
      <c r="J243" s="1593"/>
      <c r="K243" s="1593"/>
      <c r="L243" s="1593"/>
      <c r="M243" s="1593"/>
      <c r="N243" s="1593"/>
      <c r="O243" s="1593"/>
      <c r="P243" s="1593"/>
      <c r="Q243" s="1593"/>
      <c r="R243" s="1593"/>
      <c r="S243" s="863">
        <f>SUMIFS(S248:S249,F248:F249,"Mandatory",E248:E249,"=*Supply")</f>
        <v>0</v>
      </c>
      <c r="T243" s="1221"/>
    </row>
    <row r="244" spans="2:20" ht="15" customHeight="1" x14ac:dyDescent="0.35">
      <c r="B244" s="1592"/>
      <c r="C244" s="1592"/>
      <c r="D244" s="1592"/>
      <c r="E244" s="1592"/>
      <c r="F244" s="1593" t="s">
        <v>156</v>
      </c>
      <c r="G244" s="1593"/>
      <c r="H244" s="1593"/>
      <c r="I244" s="1593"/>
      <c r="J244" s="1593"/>
      <c r="K244" s="1593"/>
      <c r="L244" s="1593"/>
      <c r="M244" s="1593"/>
      <c r="N244" s="1593"/>
      <c r="O244" s="1593"/>
      <c r="P244" s="1593"/>
      <c r="Q244" s="1593"/>
      <c r="R244" s="1593"/>
      <c r="S244" s="863">
        <f>SUMIFS(S248:S249,F248:F249,"Optional",E248:E249,"=*Supply")</f>
        <v>0</v>
      </c>
      <c r="T244" s="1221"/>
    </row>
    <row r="245" spans="2:20" ht="15" customHeight="1" x14ac:dyDescent="0.35">
      <c r="B245" s="1594" t="s">
        <v>684</v>
      </c>
      <c r="C245" s="1595"/>
      <c r="D245" s="1595"/>
      <c r="E245" s="1596"/>
      <c r="F245" s="1600" t="s">
        <v>154</v>
      </c>
      <c r="G245" s="1601"/>
      <c r="H245" s="1601"/>
      <c r="I245" s="1601"/>
      <c r="J245" s="1601"/>
      <c r="K245" s="1601"/>
      <c r="L245" s="1601"/>
      <c r="M245" s="1601"/>
      <c r="N245" s="1601"/>
      <c r="O245" s="1601"/>
      <c r="P245" s="1601"/>
      <c r="Q245" s="1601"/>
      <c r="R245" s="1602"/>
      <c r="S245" s="863">
        <f>SUMIFS(S248:S249,F248:F249,"Mandatory",E248:E249,"=*Installation*")</f>
        <v>0</v>
      </c>
      <c r="T245" s="1221"/>
    </row>
    <row r="246" spans="2:20" ht="15" customHeight="1" x14ac:dyDescent="0.35">
      <c r="B246" s="1597"/>
      <c r="C246" s="1598"/>
      <c r="D246" s="1598"/>
      <c r="E246" s="1599"/>
      <c r="F246" s="1600" t="s">
        <v>156</v>
      </c>
      <c r="G246" s="1601"/>
      <c r="H246" s="1601"/>
      <c r="I246" s="1601"/>
      <c r="J246" s="1601"/>
      <c r="K246" s="1601"/>
      <c r="L246" s="1601"/>
      <c r="M246" s="1601"/>
      <c r="N246" s="1601"/>
      <c r="O246" s="1601"/>
      <c r="P246" s="1601"/>
      <c r="Q246" s="1601"/>
      <c r="R246" s="1602"/>
      <c r="S246" s="863">
        <f>SUMIFS(S248:S249,F248:F249,"Optional",E248:E249,"=*Installation*")</f>
        <v>0</v>
      </c>
      <c r="T246" s="1221"/>
    </row>
    <row r="247" spans="2:20" s="431" customFormat="1" ht="18" customHeight="1" x14ac:dyDescent="0.35">
      <c r="B247" s="945"/>
      <c r="C247" s="928"/>
      <c r="D247" s="946" t="s">
        <v>685</v>
      </c>
      <c r="E247" s="928" t="s">
        <v>686</v>
      </c>
      <c r="F247" s="947"/>
      <c r="G247" s="947"/>
      <c r="H247" s="1100"/>
      <c r="I247" s="1100"/>
      <c r="J247" s="1100"/>
      <c r="K247" s="1100"/>
      <c r="L247" s="1100"/>
      <c r="M247" s="1100"/>
      <c r="N247" s="1100"/>
      <c r="O247" s="1100"/>
      <c r="P247" s="1100"/>
      <c r="Q247" s="1100"/>
      <c r="R247" s="947"/>
      <c r="S247" s="1127"/>
      <c r="T247" s="948"/>
    </row>
    <row r="248" spans="2:20" s="431" customFormat="1" ht="20" x14ac:dyDescent="0.35">
      <c r="B248" s="919"/>
      <c r="C248" s="1244" t="s">
        <v>191</v>
      </c>
      <c r="D248" s="900" t="s">
        <v>687</v>
      </c>
      <c r="E248" s="901" t="s">
        <v>688</v>
      </c>
      <c r="F248" s="902" t="s">
        <v>167</v>
      </c>
      <c r="G248" s="900" t="s">
        <v>141</v>
      </c>
      <c r="H248" s="1101">
        <v>0</v>
      </c>
      <c r="I248" s="1290"/>
      <c r="J248" s="1290"/>
      <c r="K248" s="1297">
        <f t="shared" ref="K248:K249" si="136">I248*J248</f>
        <v>0</v>
      </c>
      <c r="L248" s="1290"/>
      <c r="M248" s="1290"/>
      <c r="N248" s="1297">
        <f t="shared" ref="N248:N249" si="137">L248*M248</f>
        <v>0</v>
      </c>
      <c r="O248" s="1298"/>
      <c r="P248" s="1290"/>
      <c r="Q248" s="1298"/>
      <c r="R248" s="1291">
        <f t="shared" ref="R248:R249" si="138">P248+N248+K248</f>
        <v>0</v>
      </c>
      <c r="S248" s="1292">
        <f t="shared" ref="S248:S249" si="139">IF(F248="na","",H248*R248)</f>
        <v>0</v>
      </c>
      <c r="T248" s="935" t="s">
        <v>849</v>
      </c>
    </row>
    <row r="249" spans="2:20" s="431" customFormat="1" ht="20" x14ac:dyDescent="0.35">
      <c r="B249" s="1274"/>
      <c r="C249" s="1244" t="s">
        <v>191</v>
      </c>
      <c r="D249" s="1275" t="s">
        <v>689</v>
      </c>
      <c r="E249" s="1276" t="s">
        <v>690</v>
      </c>
      <c r="F249" s="1277" t="s">
        <v>167</v>
      </c>
      <c r="G249" s="1275" t="s">
        <v>141</v>
      </c>
      <c r="H249" s="1278">
        <v>0</v>
      </c>
      <c r="I249" s="1290"/>
      <c r="J249" s="1290"/>
      <c r="K249" s="1297">
        <f t="shared" si="136"/>
        <v>0</v>
      </c>
      <c r="L249" s="1290"/>
      <c r="M249" s="1290"/>
      <c r="N249" s="1297">
        <f t="shared" si="137"/>
        <v>0</v>
      </c>
      <c r="O249" s="1298"/>
      <c r="P249" s="1290"/>
      <c r="Q249" s="1298"/>
      <c r="R249" s="1291">
        <f t="shared" si="138"/>
        <v>0</v>
      </c>
      <c r="S249" s="1292">
        <f t="shared" si="139"/>
        <v>0</v>
      </c>
      <c r="T249" s="1279" t="s">
        <v>849</v>
      </c>
    </row>
  </sheetData>
  <autoFilter ref="B5:T249" xr:uid="{707F2709-E002-4D13-B02B-2481117FF5F7}"/>
  <mergeCells count="96">
    <mergeCell ref="T238:T242"/>
    <mergeCell ref="B4:B5"/>
    <mergeCell ref="C4:C5"/>
    <mergeCell ref="D4:D5"/>
    <mergeCell ref="E4:E5"/>
    <mergeCell ref="F4:F5"/>
    <mergeCell ref="G4:G5"/>
    <mergeCell ref="H4:H5"/>
    <mergeCell ref="I4:K4"/>
    <mergeCell ref="L4:O4"/>
    <mergeCell ref="P4:Q4"/>
    <mergeCell ref="R4:R5"/>
    <mergeCell ref="S4:S5"/>
    <mergeCell ref="T4:T5"/>
    <mergeCell ref="B178:E179"/>
    <mergeCell ref="F178:R178"/>
    <mergeCell ref="B187:E188"/>
    <mergeCell ref="F187:R187"/>
    <mergeCell ref="F188:R188"/>
    <mergeCell ref="B117:E118"/>
    <mergeCell ref="F117:R117"/>
    <mergeCell ref="F118:R118"/>
    <mergeCell ref="B119:E120"/>
    <mergeCell ref="F119:R119"/>
    <mergeCell ref="F120:R120"/>
    <mergeCell ref="F151:R151"/>
    <mergeCell ref="F152:R152"/>
    <mergeCell ref="F143:R143"/>
    <mergeCell ref="F144:R144"/>
    <mergeCell ref="B176:E177"/>
    <mergeCell ref="F176:R176"/>
    <mergeCell ref="F177:R177"/>
    <mergeCell ref="C55:C57"/>
    <mergeCell ref="C59:C61"/>
    <mergeCell ref="C64:C65"/>
    <mergeCell ref="C69:C71"/>
    <mergeCell ref="B151:E152"/>
    <mergeCell ref="B90:E91"/>
    <mergeCell ref="B143:E144"/>
    <mergeCell ref="B88:E89"/>
    <mergeCell ref="F245:R245"/>
    <mergeCell ref="B196:E197"/>
    <mergeCell ref="F196:R196"/>
    <mergeCell ref="F197:R197"/>
    <mergeCell ref="B243:E244"/>
    <mergeCell ref="F243:R243"/>
    <mergeCell ref="F244:R244"/>
    <mergeCell ref="B198:E199"/>
    <mergeCell ref="F198:R198"/>
    <mergeCell ref="F199:R199"/>
    <mergeCell ref="B200:E201"/>
    <mergeCell ref="F200:R200"/>
    <mergeCell ref="F201:R201"/>
    <mergeCell ref="B245:E246"/>
    <mergeCell ref="F246:R246"/>
    <mergeCell ref="B185:E186"/>
    <mergeCell ref="F185:R185"/>
    <mergeCell ref="F186:R186"/>
    <mergeCell ref="B145:E146"/>
    <mergeCell ref="F145:R145"/>
    <mergeCell ref="F146:R146"/>
    <mergeCell ref="B153:E154"/>
    <mergeCell ref="F153:R153"/>
    <mergeCell ref="F154:R154"/>
    <mergeCell ref="B155:E156"/>
    <mergeCell ref="F155:R155"/>
    <mergeCell ref="F156:R156"/>
    <mergeCell ref="F179:R179"/>
    <mergeCell ref="F88:R88"/>
    <mergeCell ref="F89:R89"/>
    <mergeCell ref="B115:E116"/>
    <mergeCell ref="F115:R115"/>
    <mergeCell ref="F116:R116"/>
    <mergeCell ref="F90:R90"/>
    <mergeCell ref="F91:R91"/>
    <mergeCell ref="B92:E93"/>
    <mergeCell ref="F92:R92"/>
    <mergeCell ref="F93:R93"/>
    <mergeCell ref="B6:E7"/>
    <mergeCell ref="F6:R6"/>
    <mergeCell ref="F7:R7"/>
    <mergeCell ref="B48:E49"/>
    <mergeCell ref="F48:R48"/>
    <mergeCell ref="F49:R49"/>
    <mergeCell ref="B8:E9"/>
    <mergeCell ref="F8:R8"/>
    <mergeCell ref="F9:R9"/>
    <mergeCell ref="F10:R10"/>
    <mergeCell ref="B10:E11"/>
    <mergeCell ref="F11:R11"/>
    <mergeCell ref="B50:E51"/>
    <mergeCell ref="F50:R50"/>
    <mergeCell ref="F51:R51"/>
    <mergeCell ref="B52:E53"/>
    <mergeCell ref="F52:R52"/>
    <mergeCell ref="F53:R53"/>
  </mergeCells>
  <dataValidations disablePrompts="1" count="2">
    <dataValidation type="list" allowBlank="1" showInputMessage="1" showErrorMessage="1" sqref="F13:F112 G149:G150 F210:G210 F248:F249 F211:F246 F114:F209" xr:uid="{9B26EA5A-C7E4-411E-87CA-D260FB5E0EA5}">
      <formula1>"Mandatory,Optional,NA"</formula1>
    </dataValidation>
    <dataValidation type="decimal" operator="greaterThanOrEqual" allowBlank="1" showInputMessage="1" showErrorMessage="1" sqref="P13:P30 L13:M30 I13:J30 P32:P34 L32:M34 I32:J34 P36:P45 L36:M45 I36:J45 P47 L47:M47 I47:J47 P55:P62 L55:M62 I55:J62 P64:P65 L64:M65 I64:J65 P67 L67:M67 I67:J67 P69:P74 L69:M74 I69:J74 P76:P77 L76:M77 I76:J77 P79 L79:M79 I79:J79 P81:P82 L81:M82 I81:J82 P84:P85 L84:M85 I84:J85 P87 L87:M87 I87:J87 P95:P99 L95:M99 I95:J99 P101:P106 L101:M106 I101:J106 P108:P112 L108:M112 I108:J112 P114 L114:M114 I114:J114 P122:P131 L122:M131 I122:J131 P133:P134 L133:M134 I133:J134 P136:P137 L136:M137 I136:J137 P139:P140 L139:M140 I139:J140 P142 L142:M142 I142:J142 P149:P150 L149:M150 I149:J150 P159:P170 L159:M170 I159:J170 P172:P173 L172:M173 I172:J173 P175 L175:M175 I175:J175 P181:P184 L181:M184 I181:J184 P191:P192 L191:M192 I191:J192 P194:P195 L194:M195 I194:J195 P204:P212 L204:M212 I204:J212 P214:P224 L214:M224 I214:J224 P226 L226:M226 I226:J226 P228:P242 L228:M242 I228:J242 P248:P249 L248:M249 I248:J249" xr:uid="{47606F2B-DCE5-4D1E-A80A-4FD5D8081055}">
      <formula1>0</formula1>
    </dataValidation>
  </dataValidations>
  <pageMargins left="0.7" right="0.7" top="0.75" bottom="0.75" header="0.3" footer="0.3"/>
  <pageSetup orientation="portrait" r:id="rId1"/>
  <headerFooter>
    <oddHeader>&amp;C&amp;"Arial"&amp;8&amp;K000000 INTERNAL&amp;1#_x000D_</oddHead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0126-D777-4DB0-8F66-99D707CC89AD}">
  <sheetPr>
    <tabColor rgb="FFFFFF00"/>
  </sheetPr>
  <dimension ref="A1:M255"/>
  <sheetViews>
    <sheetView topLeftCell="C15" zoomScale="115" zoomScaleNormal="115" workbookViewId="0">
      <selection activeCell="D96" sqref="D96"/>
    </sheetView>
  </sheetViews>
  <sheetFormatPr defaultColWidth="9.26953125" defaultRowHeight="14.5" x14ac:dyDescent="0.35"/>
  <cols>
    <col min="1" max="1" width="11.54296875" style="259" bestFit="1" customWidth="1"/>
    <col min="2" max="2" width="50.54296875" style="541" customWidth="1"/>
    <col min="3" max="3" width="35.26953125" style="542" customWidth="1"/>
    <col min="4" max="4" width="84.54296875" style="541" customWidth="1"/>
    <col min="5" max="5" width="11" style="541" customWidth="1"/>
    <col min="6" max="6" width="15.453125" style="259" customWidth="1"/>
    <col min="7" max="7" width="13.54296875" style="264" bestFit="1" customWidth="1"/>
    <col min="8" max="8" width="15.453125" style="264" bestFit="1" customWidth="1"/>
    <col min="9" max="9" width="6.54296875" style="264" bestFit="1" customWidth="1"/>
    <col min="10" max="10" width="8.54296875" style="259" hidden="1" customWidth="1"/>
    <col min="11" max="11" width="8.453125" style="259" bestFit="1" customWidth="1"/>
    <col min="12" max="12" width="14.453125" style="259" bestFit="1" customWidth="1"/>
    <col min="13" max="13" width="37.26953125" style="284" customWidth="1"/>
    <col min="14" max="16384" width="9.26953125" style="264"/>
  </cols>
  <sheetData>
    <row r="1" spans="1:13" s="259" customFormat="1" ht="31.5" customHeight="1" x14ac:dyDescent="0.4">
      <c r="A1" s="618" t="s">
        <v>850</v>
      </c>
      <c r="B1" s="569"/>
      <c r="C1" s="569"/>
      <c r="D1" s="256" t="s">
        <v>851</v>
      </c>
      <c r="E1" s="256"/>
      <c r="F1" s="617" t="s">
        <v>852</v>
      </c>
      <c r="G1" s="616"/>
      <c r="H1" s="257" t="s">
        <v>853</v>
      </c>
      <c r="I1" s="616"/>
      <c r="J1" s="258"/>
      <c r="M1" s="260"/>
    </row>
    <row r="2" spans="1:13" ht="15.5" x14ac:dyDescent="0.35">
      <c r="A2" s="261" t="s">
        <v>854</v>
      </c>
      <c r="B2" s="569"/>
      <c r="C2" s="569"/>
      <c r="D2" s="262" t="s">
        <v>855</v>
      </c>
      <c r="E2" s="262"/>
      <c r="F2" s="263" t="str">
        <f>+IF(COUNTIF(L4:L228,"=B")&gt;0,"BASE","OPTIONAL")</f>
        <v>BASE</v>
      </c>
      <c r="G2" s="616"/>
      <c r="H2" s="1631" t="s">
        <v>856</v>
      </c>
      <c r="I2" s="1631"/>
      <c r="J2" s="1614" t="s">
        <v>4</v>
      </c>
      <c r="K2" s="1614" t="s">
        <v>857</v>
      </c>
      <c r="L2" s="1614" t="s">
        <v>858</v>
      </c>
      <c r="M2" s="1614" t="s">
        <v>859</v>
      </c>
    </row>
    <row r="3" spans="1:13" ht="26" x14ac:dyDescent="0.35">
      <c r="A3" s="265" t="s">
        <v>860</v>
      </c>
      <c r="B3" s="568" t="s">
        <v>861</v>
      </c>
      <c r="C3" s="266" t="s">
        <v>862</v>
      </c>
      <c r="D3" s="266" t="s">
        <v>138</v>
      </c>
      <c r="E3" s="266" t="s">
        <v>863</v>
      </c>
      <c r="F3" s="267" t="s">
        <v>338</v>
      </c>
      <c r="G3" s="266" t="s">
        <v>864</v>
      </c>
      <c r="H3" s="267" t="s">
        <v>865</v>
      </c>
      <c r="I3" s="266" t="s">
        <v>133</v>
      </c>
      <c r="J3" s="1615"/>
      <c r="K3" s="1615"/>
      <c r="L3" s="1615"/>
      <c r="M3" s="1615"/>
    </row>
    <row r="4" spans="1:13" s="275" customFormat="1" ht="13" x14ac:dyDescent="0.35">
      <c r="A4" s="268" t="s">
        <v>866</v>
      </c>
      <c r="B4" s="269"/>
      <c r="C4" s="269"/>
      <c r="D4" s="270" t="s">
        <v>867</v>
      </c>
      <c r="E4" s="270" t="str">
        <f>IF(VLOOKUP(D4,'EMBOP-SI_ITA'!$D$4:$D$225,1,FALSE)=D4,"YES","NO")</f>
        <v>YES</v>
      </c>
      <c r="F4" s="269"/>
      <c r="G4" s="271"/>
      <c r="H4" s="272"/>
      <c r="I4" s="272"/>
      <c r="J4" s="273"/>
      <c r="K4" s="274"/>
      <c r="L4" s="274"/>
      <c r="M4" s="274"/>
    </row>
    <row r="5" spans="1:13" s="275" customFormat="1" ht="13" x14ac:dyDescent="0.35">
      <c r="A5" s="553" t="s">
        <v>868</v>
      </c>
      <c r="B5" s="551"/>
      <c r="C5" s="551"/>
      <c r="D5" s="552" t="s">
        <v>869</v>
      </c>
      <c r="E5" s="798" t="str">
        <f>IF(VLOOKUP(D5,'EMBOP-SI_ITA'!$D$4:$D$225,1,FALSE)=D5,"YES","NO")</f>
        <v>YES</v>
      </c>
      <c r="F5" s="551"/>
      <c r="G5" s="567"/>
      <c r="H5" s="565"/>
      <c r="I5" s="565"/>
      <c r="J5" s="549"/>
      <c r="K5" s="548"/>
      <c r="L5" s="548"/>
      <c r="M5" s="548"/>
    </row>
    <row r="6" spans="1:13" ht="13" x14ac:dyDescent="0.35">
      <c r="A6" s="276" t="str">
        <f t="shared" ref="A6:A18" si="0">+CONCATENATE($A$5,".",TEXT(ROW(A2)-ROW($A$1),0))</f>
        <v>ESC1.1.1</v>
      </c>
      <c r="B6" s="1616" t="s">
        <v>870</v>
      </c>
      <c r="C6" s="575" t="s">
        <v>413</v>
      </c>
      <c r="D6" s="277" t="s">
        <v>414</v>
      </c>
      <c r="E6" s="799" t="str">
        <f>IF(VLOOKUP(D6,'EMBOP-SI_ITA'!$D$4:$D$225,1,FALSE)=D6,"YES","NO")</f>
        <v>YES</v>
      </c>
      <c r="F6" s="278" t="s">
        <v>345</v>
      </c>
      <c r="G6" s="279">
        <v>0</v>
      </c>
      <c r="H6" s="280"/>
      <c r="I6" s="281">
        <f t="shared" ref="I6:I18" si="1">+G6*H6</f>
        <v>0</v>
      </c>
      <c r="J6" s="282" t="s">
        <v>871</v>
      </c>
      <c r="K6" s="283" t="s">
        <v>872</v>
      </c>
      <c r="L6" s="283" t="s">
        <v>873</v>
      </c>
      <c r="M6" s="283"/>
    </row>
    <row r="7" spans="1:13" ht="13" x14ac:dyDescent="0.35">
      <c r="A7" s="276" t="str">
        <f t="shared" si="0"/>
        <v>ESC1.1.2</v>
      </c>
      <c r="B7" s="1619"/>
      <c r="C7" s="575" t="s">
        <v>415</v>
      </c>
      <c r="D7" s="277" t="s">
        <v>416</v>
      </c>
      <c r="E7" s="799" t="str">
        <f>IF(VLOOKUP(D7,'EMBOP-SI_ITA'!$D$4:$D$225,1,FALSE)=D7,"YES","NO")</f>
        <v>YES</v>
      </c>
      <c r="F7" s="278" t="s">
        <v>345</v>
      </c>
      <c r="G7" s="279">
        <v>0</v>
      </c>
      <c r="H7" s="280"/>
      <c r="I7" s="281">
        <f t="shared" si="1"/>
        <v>0</v>
      </c>
      <c r="J7" s="282" t="s">
        <v>871</v>
      </c>
      <c r="K7" s="283" t="s">
        <v>872</v>
      </c>
      <c r="L7" s="283" t="s">
        <v>873</v>
      </c>
      <c r="M7" s="283"/>
    </row>
    <row r="8" spans="1:13" ht="36" customHeight="1" x14ac:dyDescent="0.35">
      <c r="A8" s="276" t="str">
        <f t="shared" si="0"/>
        <v>ESC1.1.3</v>
      </c>
      <c r="B8" s="1620"/>
      <c r="C8" s="575" t="s">
        <v>417</v>
      </c>
      <c r="D8" s="277" t="s">
        <v>418</v>
      </c>
      <c r="E8" s="799" t="str">
        <f>IF(VLOOKUP(D8,'EMBOP-SI_ITA'!$D$4:$D$225,1,FALSE)=D8,"YES","NO")</f>
        <v>YES</v>
      </c>
      <c r="F8" s="278" t="s">
        <v>345</v>
      </c>
      <c r="G8" s="279">
        <v>0</v>
      </c>
      <c r="H8" s="280"/>
      <c r="I8" s="281">
        <f t="shared" si="1"/>
        <v>0</v>
      </c>
      <c r="J8" s="282" t="s">
        <v>871</v>
      </c>
      <c r="K8" s="283" t="s">
        <v>872</v>
      </c>
      <c r="L8" s="283" t="s">
        <v>873</v>
      </c>
      <c r="M8" s="283"/>
    </row>
    <row r="9" spans="1:13" ht="13.5" customHeight="1" x14ac:dyDescent="0.35">
      <c r="A9" s="276" t="str">
        <f t="shared" si="0"/>
        <v>ESC1.1.4</v>
      </c>
      <c r="B9" s="1632" t="s">
        <v>874</v>
      </c>
      <c r="C9" s="575" t="s">
        <v>875</v>
      </c>
      <c r="D9" s="277" t="s">
        <v>876</v>
      </c>
      <c r="E9" s="799" t="str">
        <f>IF(VLOOKUP(D9,'EMBOP-SI_ITA'!$D$4:$D$225,1,FALSE)=D9,"YES","NO")</f>
        <v>YES</v>
      </c>
      <c r="F9" s="278" t="s">
        <v>141</v>
      </c>
      <c r="G9" s="279">
        <v>0</v>
      </c>
      <c r="H9" s="280"/>
      <c r="I9" s="281">
        <f t="shared" si="1"/>
        <v>0</v>
      </c>
      <c r="J9" s="282" t="s">
        <v>871</v>
      </c>
      <c r="K9" s="283" t="s">
        <v>872</v>
      </c>
      <c r="L9" s="283" t="s">
        <v>873</v>
      </c>
      <c r="M9" s="283"/>
    </row>
    <row r="10" spans="1:13" ht="13.5" customHeight="1" x14ac:dyDescent="0.35">
      <c r="A10" s="276" t="str">
        <f t="shared" si="0"/>
        <v>ESC1.1.5</v>
      </c>
      <c r="B10" s="1633"/>
      <c r="C10" s="575" t="s">
        <v>877</v>
      </c>
      <c r="D10" s="277" t="s">
        <v>878</v>
      </c>
      <c r="E10" s="799" t="str">
        <f>IF(VLOOKUP(D10,'EMBOP-SI_ITA'!$D$4:$D$225,1,FALSE)=D10,"YES","NO")</f>
        <v>YES</v>
      </c>
      <c r="F10" s="278" t="s">
        <v>141</v>
      </c>
      <c r="G10" s="279">
        <v>0</v>
      </c>
      <c r="H10" s="280"/>
      <c r="I10" s="281">
        <f t="shared" si="1"/>
        <v>0</v>
      </c>
      <c r="J10" s="282" t="s">
        <v>871</v>
      </c>
      <c r="K10" s="283" t="s">
        <v>872</v>
      </c>
      <c r="L10" s="283" t="s">
        <v>873</v>
      </c>
      <c r="M10" s="283"/>
    </row>
    <row r="11" spans="1:13" ht="13" x14ac:dyDescent="0.35">
      <c r="A11" s="276" t="str">
        <f t="shared" si="0"/>
        <v>ESC1.1.6</v>
      </c>
      <c r="B11" s="1633"/>
      <c r="C11" s="575" t="s">
        <v>879</v>
      </c>
      <c r="D11" s="277" t="s">
        <v>880</v>
      </c>
      <c r="E11" s="799" t="str">
        <f>IF(VLOOKUP(D11,'EMBOP-SI_ITA'!$D$4:$D$225,1,FALSE)=D11,"YES","NO")</f>
        <v>YES</v>
      </c>
      <c r="F11" s="278" t="s">
        <v>141</v>
      </c>
      <c r="G11" s="279">
        <v>0</v>
      </c>
      <c r="H11" s="280"/>
      <c r="I11" s="281">
        <f t="shared" si="1"/>
        <v>0</v>
      </c>
      <c r="J11" s="282"/>
      <c r="K11" s="283" t="s">
        <v>872</v>
      </c>
      <c r="L11" s="283" t="s">
        <v>873</v>
      </c>
      <c r="M11" s="283"/>
    </row>
    <row r="12" spans="1:13" ht="13" x14ac:dyDescent="0.35">
      <c r="A12" s="276" t="str">
        <f t="shared" si="0"/>
        <v>ESC1.1.7</v>
      </c>
      <c r="B12" s="1633"/>
      <c r="C12" s="575" t="s">
        <v>881</v>
      </c>
      <c r="D12" s="277" t="s">
        <v>882</v>
      </c>
      <c r="E12" s="799" t="str">
        <f>IF(VLOOKUP(D12,'EMBOP-SI_ITA'!$D$4:$D$225,1,FALSE)=D12,"YES","NO")</f>
        <v>YES</v>
      </c>
      <c r="F12" s="278" t="s">
        <v>141</v>
      </c>
      <c r="G12" s="279">
        <v>0</v>
      </c>
      <c r="H12" s="280"/>
      <c r="I12" s="281">
        <f t="shared" si="1"/>
        <v>0</v>
      </c>
      <c r="J12" s="282" t="s">
        <v>871</v>
      </c>
      <c r="K12" s="283" t="s">
        <v>883</v>
      </c>
      <c r="L12" s="283" t="s">
        <v>873</v>
      </c>
      <c r="M12" s="283"/>
    </row>
    <row r="13" spans="1:13" ht="13" x14ac:dyDescent="0.35">
      <c r="A13" s="276" t="str">
        <f t="shared" si="0"/>
        <v>ESC1.1.8</v>
      </c>
      <c r="B13" s="1633"/>
      <c r="C13" s="575" t="s">
        <v>884</v>
      </c>
      <c r="D13" s="277" t="s">
        <v>885</v>
      </c>
      <c r="E13" s="799" t="str">
        <f>IF(VLOOKUP(D13,'EMBOP-SI_ITA'!$D$4:$D$225,1,FALSE)=D13,"YES","NO")</f>
        <v>YES</v>
      </c>
      <c r="F13" s="278" t="s">
        <v>141</v>
      </c>
      <c r="G13" s="279">
        <v>0</v>
      </c>
      <c r="H13" s="280"/>
      <c r="I13" s="281">
        <f t="shared" si="1"/>
        <v>0</v>
      </c>
      <c r="J13" s="282" t="s">
        <v>871</v>
      </c>
      <c r="K13" s="283" t="s">
        <v>883</v>
      </c>
      <c r="L13" s="283" t="s">
        <v>873</v>
      </c>
      <c r="M13" s="283"/>
    </row>
    <row r="14" spans="1:13" ht="37.5" customHeight="1" x14ac:dyDescent="0.35">
      <c r="A14" s="276" t="str">
        <f t="shared" si="0"/>
        <v>ESC1.1.9</v>
      </c>
      <c r="B14" s="1633"/>
      <c r="C14" s="575" t="s">
        <v>886</v>
      </c>
      <c r="D14" s="277" t="s">
        <v>887</v>
      </c>
      <c r="E14" s="799" t="str">
        <f>IF(VLOOKUP(D14,'EMBOP-SI_ITA'!$D$4:$D$225,1,FALSE)=D14,"YES","NO")</f>
        <v>YES</v>
      </c>
      <c r="F14" s="278" t="s">
        <v>141</v>
      </c>
      <c r="G14" s="279">
        <v>0</v>
      </c>
      <c r="H14" s="280"/>
      <c r="I14" s="281">
        <f t="shared" si="1"/>
        <v>0</v>
      </c>
      <c r="J14" s="282" t="s">
        <v>871</v>
      </c>
      <c r="K14" s="283" t="s">
        <v>883</v>
      </c>
      <c r="L14" s="283" t="s">
        <v>873</v>
      </c>
      <c r="M14" s="283"/>
    </row>
    <row r="15" spans="1:13" ht="15" customHeight="1" x14ac:dyDescent="0.35">
      <c r="A15" s="276" t="str">
        <f t="shared" si="0"/>
        <v>ESC1.1.10</v>
      </c>
      <c r="B15" s="1617" t="s">
        <v>888</v>
      </c>
      <c r="C15" s="575" t="s">
        <v>889</v>
      </c>
      <c r="D15" s="277" t="s">
        <v>890</v>
      </c>
      <c r="E15" s="799" t="str">
        <f>IF(VLOOKUP(D15,'EMBOP-SI_ITA'!$D$4:$D$225,1,FALSE)=D15,"YES","NO")</f>
        <v>YES</v>
      </c>
      <c r="F15" s="278" t="s">
        <v>345</v>
      </c>
      <c r="G15" s="279">
        <v>0</v>
      </c>
      <c r="H15" s="280"/>
      <c r="I15" s="281">
        <f t="shared" si="1"/>
        <v>0</v>
      </c>
      <c r="J15" s="282" t="s">
        <v>871</v>
      </c>
      <c r="K15" s="283" t="s">
        <v>883</v>
      </c>
      <c r="L15" s="283" t="s">
        <v>873</v>
      </c>
      <c r="M15" s="283"/>
    </row>
    <row r="16" spans="1:13" ht="13" x14ac:dyDescent="0.35">
      <c r="A16" s="276" t="str">
        <f t="shared" si="0"/>
        <v>ESC1.1.11</v>
      </c>
      <c r="B16" s="1619"/>
      <c r="C16" s="575" t="s">
        <v>891</v>
      </c>
      <c r="D16" s="277" t="s">
        <v>892</v>
      </c>
      <c r="E16" s="799" t="str">
        <f>IF(VLOOKUP(D16,'EMBOP-SI_ITA'!$D$4:$D$225,1,FALSE)=D16,"YES","NO")</f>
        <v>YES</v>
      </c>
      <c r="F16" s="278" t="s">
        <v>345</v>
      </c>
      <c r="G16" s="279">
        <v>0</v>
      </c>
      <c r="H16" s="280"/>
      <c r="I16" s="281">
        <f t="shared" si="1"/>
        <v>0</v>
      </c>
      <c r="J16" s="282" t="s">
        <v>871</v>
      </c>
      <c r="K16" s="283" t="s">
        <v>883</v>
      </c>
      <c r="L16" s="283" t="s">
        <v>873</v>
      </c>
      <c r="M16" s="283"/>
    </row>
    <row r="17" spans="1:13" ht="25.5" customHeight="1" x14ac:dyDescent="0.35">
      <c r="A17" s="276" t="str">
        <f t="shared" si="0"/>
        <v>ESC1.1.12</v>
      </c>
      <c r="B17" s="1619"/>
      <c r="C17" s="575" t="s">
        <v>893</v>
      </c>
      <c r="D17" s="277" t="s">
        <v>894</v>
      </c>
      <c r="E17" s="799" t="str">
        <f>IF(VLOOKUP(D17,'EMBOP-SI_ITA'!$D$4:$D$225,1,FALSE)=D17,"YES","NO")</f>
        <v>YES</v>
      </c>
      <c r="F17" s="278" t="s">
        <v>345</v>
      </c>
      <c r="G17" s="279">
        <v>0</v>
      </c>
      <c r="H17" s="280"/>
      <c r="I17" s="281">
        <f t="shared" si="1"/>
        <v>0</v>
      </c>
      <c r="J17" s="282" t="s">
        <v>871</v>
      </c>
      <c r="K17" s="283" t="s">
        <v>883</v>
      </c>
      <c r="L17" s="283" t="s">
        <v>873</v>
      </c>
      <c r="M17" s="283"/>
    </row>
    <row r="18" spans="1:13" ht="13" x14ac:dyDescent="0.35">
      <c r="A18" s="631" t="str">
        <f t="shared" si="0"/>
        <v>ESC1.1.13</v>
      </c>
      <c r="B18" s="637" t="s">
        <v>895</v>
      </c>
      <c r="C18" s="684" t="s">
        <v>779</v>
      </c>
      <c r="D18" s="626" t="s">
        <v>780</v>
      </c>
      <c r="E18" s="800" t="str">
        <f>IF(VLOOKUP(D18,'EMBOP-SI_ITA'!$D$4:$D$225,1,FALSE)=D18,"YES","NO")</f>
        <v>YES</v>
      </c>
      <c r="F18" s="625" t="s">
        <v>781</v>
      </c>
      <c r="G18" s="624">
        <v>0</v>
      </c>
      <c r="H18" s="623"/>
      <c r="I18" s="622">
        <f t="shared" si="1"/>
        <v>0</v>
      </c>
      <c r="J18" s="621" t="s">
        <v>871</v>
      </c>
      <c r="K18" s="620" t="s">
        <v>883</v>
      </c>
      <c r="L18" s="620" t="s">
        <v>873</v>
      </c>
      <c r="M18" s="620"/>
    </row>
    <row r="19" spans="1:13" s="275" customFormat="1" ht="13" x14ac:dyDescent="0.35">
      <c r="A19" s="553" t="s">
        <v>896</v>
      </c>
      <c r="B19" s="551"/>
      <c r="C19" s="551"/>
      <c r="D19" s="552" t="s">
        <v>897</v>
      </c>
      <c r="E19" s="815" t="e">
        <f>IF(VLOOKUP(D19,'EMBOP-SI_ITA'!$D$4:$D$225,1,FALSE)=D19,"YES","NO")</f>
        <v>#N/A</v>
      </c>
      <c r="F19" s="551"/>
      <c r="G19" s="567"/>
      <c r="H19" s="565"/>
      <c r="I19" s="565"/>
      <c r="J19" s="549"/>
      <c r="K19" s="548"/>
      <c r="L19" s="548"/>
      <c r="M19" s="548"/>
    </row>
    <row r="20" spans="1:13" ht="13" x14ac:dyDescent="0.35">
      <c r="A20" s="276" t="str">
        <f>+CONCATENATE($A$19,".",TEXT(ROW(A8)-ROW($A$1),0))</f>
        <v>ESC1.2.7</v>
      </c>
      <c r="B20" s="1617" t="s">
        <v>898</v>
      </c>
      <c r="C20" s="575" t="s">
        <v>439</v>
      </c>
      <c r="D20" s="277" t="s">
        <v>440</v>
      </c>
      <c r="E20" s="799" t="str">
        <f>IF(VLOOKUP(D20,'EMBOP-SI_ITA'!$D$4:$D$225,1,FALSE)=D20,"YES","NO")</f>
        <v>YES</v>
      </c>
      <c r="F20" s="278" t="s">
        <v>345</v>
      </c>
      <c r="G20" s="279">
        <v>0</v>
      </c>
      <c r="H20" s="280"/>
      <c r="I20" s="281">
        <f t="shared" ref="I20:I32" si="2">+G20*H20</f>
        <v>0</v>
      </c>
      <c r="J20" s="282" t="s">
        <v>871</v>
      </c>
      <c r="K20" s="283" t="s">
        <v>872</v>
      </c>
      <c r="L20" s="283" t="s">
        <v>873</v>
      </c>
      <c r="M20" s="283"/>
    </row>
    <row r="21" spans="1:13" ht="13" x14ac:dyDescent="0.35">
      <c r="A21" s="276" t="str">
        <f>+CONCATENATE($A$19,".",TEXT(ROW(A9)-ROW($A$1),0))</f>
        <v>ESC1.2.8</v>
      </c>
      <c r="B21" s="1617"/>
      <c r="C21" s="575" t="s">
        <v>441</v>
      </c>
      <c r="D21" s="277" t="s">
        <v>442</v>
      </c>
      <c r="E21" s="799" t="str">
        <f>IF(VLOOKUP(D21,'EMBOP-SI_ITA'!$D$4:$D$225,1,FALSE)=D21,"YES","NO")</f>
        <v>YES</v>
      </c>
      <c r="F21" s="278" t="s">
        <v>345</v>
      </c>
      <c r="G21" s="279">
        <v>0</v>
      </c>
      <c r="H21" s="280"/>
      <c r="I21" s="281">
        <f t="shared" si="2"/>
        <v>0</v>
      </c>
      <c r="J21" s="282" t="s">
        <v>871</v>
      </c>
      <c r="K21" s="283" t="s">
        <v>872</v>
      </c>
      <c r="L21" s="283" t="s">
        <v>873</v>
      </c>
      <c r="M21" s="283"/>
    </row>
    <row r="22" spans="1:13" ht="13" x14ac:dyDescent="0.35">
      <c r="A22" s="276" t="str">
        <f>+CONCATENATE($A$19,".",TEXT(ROW(A10)-ROW($A$1),0))</f>
        <v>ESC1.2.9</v>
      </c>
      <c r="B22" s="1618"/>
      <c r="C22" s="575" t="s">
        <v>443</v>
      </c>
      <c r="D22" s="277" t="s">
        <v>444</v>
      </c>
      <c r="E22" s="799" t="str">
        <f>IF(VLOOKUP(D22,'EMBOP-SI_ITA'!$D$4:$D$225,1,FALSE)=D22,"YES","NO")</f>
        <v>YES</v>
      </c>
      <c r="F22" s="278" t="s">
        <v>345</v>
      </c>
      <c r="G22" s="279">
        <v>0</v>
      </c>
      <c r="H22" s="280"/>
      <c r="I22" s="281">
        <f t="shared" si="2"/>
        <v>0</v>
      </c>
      <c r="J22" s="282" t="s">
        <v>871</v>
      </c>
      <c r="K22" s="283" t="s">
        <v>872</v>
      </c>
      <c r="L22" s="283" t="s">
        <v>873</v>
      </c>
      <c r="M22" s="283"/>
    </row>
    <row r="23" spans="1:13" ht="13" x14ac:dyDescent="0.35">
      <c r="A23" s="276" t="str">
        <f t="shared" ref="A23:A28" si="3">+CONCATENATE($A$19,".",TEXT(ROW(A17)-ROW($A$1),0))</f>
        <v>ESC1.2.16</v>
      </c>
      <c r="B23" s="1616" t="s">
        <v>899</v>
      </c>
      <c r="C23" s="575" t="s">
        <v>900</v>
      </c>
      <c r="D23" s="277" t="s">
        <v>901</v>
      </c>
      <c r="E23" s="799" t="str">
        <f>IF(VLOOKUP(D23,'EMBOP-SI_ITA'!$D$4:$D$225,1,FALSE)=D23,"YES","NO")</f>
        <v>YES</v>
      </c>
      <c r="F23" s="278" t="s">
        <v>141</v>
      </c>
      <c r="G23" s="279">
        <v>0</v>
      </c>
      <c r="H23" s="280"/>
      <c r="I23" s="281">
        <f t="shared" si="2"/>
        <v>0</v>
      </c>
      <c r="J23" s="282" t="s">
        <v>871</v>
      </c>
      <c r="K23" s="283" t="s">
        <v>872</v>
      </c>
      <c r="L23" s="283" t="s">
        <v>873</v>
      </c>
      <c r="M23" s="283"/>
    </row>
    <row r="24" spans="1:13" ht="13" x14ac:dyDescent="0.35">
      <c r="A24" s="276" t="str">
        <f t="shared" si="3"/>
        <v>ESC1.2.17</v>
      </c>
      <c r="B24" s="1617"/>
      <c r="C24" s="575" t="s">
        <v>902</v>
      </c>
      <c r="D24" s="277" t="s">
        <v>903</v>
      </c>
      <c r="E24" s="799" t="str">
        <f>IF(VLOOKUP(D24,'EMBOP-SI_ITA'!$D$4:$D$225,1,FALSE)=D24,"YES","NO")</f>
        <v>YES</v>
      </c>
      <c r="F24" s="278" t="s">
        <v>141</v>
      </c>
      <c r="G24" s="279">
        <v>0</v>
      </c>
      <c r="H24" s="280"/>
      <c r="I24" s="281">
        <f t="shared" si="2"/>
        <v>0</v>
      </c>
      <c r="J24" s="282" t="s">
        <v>871</v>
      </c>
      <c r="K24" s="283" t="s">
        <v>872</v>
      </c>
      <c r="L24" s="283" t="s">
        <v>873</v>
      </c>
      <c r="M24" s="283"/>
    </row>
    <row r="25" spans="1:13" ht="13" x14ac:dyDescent="0.35">
      <c r="A25" s="276" t="str">
        <f t="shared" si="3"/>
        <v>ESC1.2.18</v>
      </c>
      <c r="B25" s="1618"/>
      <c r="C25" s="575" t="s">
        <v>904</v>
      </c>
      <c r="D25" s="277" t="s">
        <v>905</v>
      </c>
      <c r="E25" s="799" t="str">
        <f>IF(VLOOKUP(D25,'EMBOP-SI_ITA'!$D$4:$D$225,1,FALSE)=D25,"YES","NO")</f>
        <v>YES</v>
      </c>
      <c r="F25" s="278" t="s">
        <v>141</v>
      </c>
      <c r="G25" s="279">
        <v>0</v>
      </c>
      <c r="H25" s="280"/>
      <c r="I25" s="281">
        <f t="shared" si="2"/>
        <v>0</v>
      </c>
      <c r="J25" s="282" t="s">
        <v>871</v>
      </c>
      <c r="K25" s="283" t="s">
        <v>872</v>
      </c>
      <c r="L25" s="283" t="s">
        <v>873</v>
      </c>
      <c r="M25" s="283"/>
    </row>
    <row r="26" spans="1:13" ht="13" x14ac:dyDescent="0.35">
      <c r="A26" s="276" t="str">
        <f t="shared" si="3"/>
        <v>ESC1.2.19</v>
      </c>
      <c r="B26" s="1616" t="s">
        <v>906</v>
      </c>
      <c r="C26" s="575" t="s">
        <v>907</v>
      </c>
      <c r="D26" s="277" t="s">
        <v>908</v>
      </c>
      <c r="E26" s="799" t="str">
        <f>IF(VLOOKUP(D26,'EMBOP-SI_ITA'!$D$4:$D$225,1,FALSE)=D26,"YES","NO")</f>
        <v>YES</v>
      </c>
      <c r="F26" s="278" t="s">
        <v>141</v>
      </c>
      <c r="G26" s="279">
        <v>0</v>
      </c>
      <c r="H26" s="280"/>
      <c r="I26" s="281">
        <f t="shared" si="2"/>
        <v>0</v>
      </c>
      <c r="J26" s="282" t="s">
        <v>871</v>
      </c>
      <c r="K26" s="283" t="s">
        <v>883</v>
      </c>
      <c r="L26" s="283" t="s">
        <v>873</v>
      </c>
      <c r="M26" s="283"/>
    </row>
    <row r="27" spans="1:13" ht="13" x14ac:dyDescent="0.35">
      <c r="A27" s="276" t="str">
        <f t="shared" si="3"/>
        <v>ESC1.2.20</v>
      </c>
      <c r="B27" s="1617"/>
      <c r="C27" s="575" t="s">
        <v>909</v>
      </c>
      <c r="D27" s="277" t="s">
        <v>910</v>
      </c>
      <c r="E27" s="799" t="str">
        <f>IF(VLOOKUP(D27,'EMBOP-SI_ITA'!$D$4:$D$225,1,FALSE)=D27,"YES","NO")</f>
        <v>YES</v>
      </c>
      <c r="F27" s="278" t="s">
        <v>141</v>
      </c>
      <c r="G27" s="279">
        <v>0</v>
      </c>
      <c r="H27" s="280"/>
      <c r="I27" s="281">
        <f t="shared" si="2"/>
        <v>0</v>
      </c>
      <c r="J27" s="282" t="s">
        <v>871</v>
      </c>
      <c r="K27" s="283" t="s">
        <v>883</v>
      </c>
      <c r="L27" s="283" t="s">
        <v>873</v>
      </c>
      <c r="M27" s="283"/>
    </row>
    <row r="28" spans="1:13" ht="13" x14ac:dyDescent="0.35">
      <c r="A28" s="276" t="str">
        <f t="shared" si="3"/>
        <v>ESC1.2.21</v>
      </c>
      <c r="B28" s="1618"/>
      <c r="C28" s="575" t="s">
        <v>911</v>
      </c>
      <c r="D28" s="277" t="s">
        <v>912</v>
      </c>
      <c r="E28" s="799" t="str">
        <f>IF(VLOOKUP(D28,'EMBOP-SI_ITA'!$D$4:$D$225,1,FALSE)=D28,"YES","NO")</f>
        <v>YES</v>
      </c>
      <c r="F28" s="278" t="s">
        <v>141</v>
      </c>
      <c r="G28" s="279">
        <v>0</v>
      </c>
      <c r="H28" s="280"/>
      <c r="I28" s="281">
        <f t="shared" si="2"/>
        <v>0</v>
      </c>
      <c r="J28" s="282" t="s">
        <v>871</v>
      </c>
      <c r="K28" s="283" t="s">
        <v>883</v>
      </c>
      <c r="L28" s="283" t="s">
        <v>873</v>
      </c>
      <c r="M28" s="283"/>
    </row>
    <row r="29" spans="1:13" ht="13" x14ac:dyDescent="0.35">
      <c r="A29" s="276" t="str">
        <f>+CONCATENATE($A$19,".",TEXT(ROW(A25)-ROW($A$1),0))</f>
        <v>ESC1.2.24</v>
      </c>
      <c r="B29" s="1616" t="s">
        <v>913</v>
      </c>
      <c r="C29" s="605" t="s">
        <v>914</v>
      </c>
      <c r="D29" s="277" t="s">
        <v>915</v>
      </c>
      <c r="E29" s="799" t="str">
        <f>IF(VLOOKUP(D29,'EMBOP-SI_ITA'!$D$4:$D$225,1,FALSE)=D29,"YES","NO")</f>
        <v>YES</v>
      </c>
      <c r="F29" s="278" t="s">
        <v>345</v>
      </c>
      <c r="G29" s="279">
        <v>0</v>
      </c>
      <c r="H29" s="280"/>
      <c r="I29" s="281">
        <f t="shared" si="2"/>
        <v>0</v>
      </c>
      <c r="J29" s="282" t="s">
        <v>871</v>
      </c>
      <c r="K29" s="283" t="s">
        <v>883</v>
      </c>
      <c r="L29" s="283" t="s">
        <v>873</v>
      </c>
      <c r="M29" s="283"/>
    </row>
    <row r="30" spans="1:13" ht="13" x14ac:dyDescent="0.35">
      <c r="A30" s="276" t="e">
        <f>+CONCATENATE($A$19,".",TEXT(ROW(#REF!)-ROW($A$1),0))</f>
        <v>#REF!</v>
      </c>
      <c r="B30" s="1617"/>
      <c r="C30" s="605" t="s">
        <v>916</v>
      </c>
      <c r="D30" s="277" t="s">
        <v>917</v>
      </c>
      <c r="E30" s="799" t="str">
        <f>IF(VLOOKUP(D30,'EMBOP-SI_ITA'!$D$4:$D$225,1,FALSE)=D30,"YES","NO")</f>
        <v>YES</v>
      </c>
      <c r="F30" s="278" t="s">
        <v>345</v>
      </c>
      <c r="G30" s="279">
        <v>0</v>
      </c>
      <c r="H30" s="280"/>
      <c r="I30" s="281">
        <f t="shared" si="2"/>
        <v>0</v>
      </c>
      <c r="J30" s="282" t="s">
        <v>871</v>
      </c>
      <c r="K30" s="283" t="s">
        <v>883</v>
      </c>
      <c r="L30" s="283" t="s">
        <v>873</v>
      </c>
      <c r="M30" s="283"/>
    </row>
    <row r="31" spans="1:13" ht="13" x14ac:dyDescent="0.35">
      <c r="A31" s="276" t="e">
        <f>+CONCATENATE($A$19,".",TEXT(ROW(#REF!)-ROW($A$1),0))</f>
        <v>#REF!</v>
      </c>
      <c r="B31" s="1618"/>
      <c r="C31" s="605" t="s">
        <v>918</v>
      </c>
      <c r="D31" s="277" t="s">
        <v>919</v>
      </c>
      <c r="E31" s="799" t="str">
        <f>IF(VLOOKUP(D31,'EMBOP-SI_ITA'!$D$4:$D$225,1,FALSE)=D31,"YES","NO")</f>
        <v>YES</v>
      </c>
      <c r="F31" s="278" t="s">
        <v>345</v>
      </c>
      <c r="G31" s="279">
        <v>0</v>
      </c>
      <c r="H31" s="280"/>
      <c r="I31" s="281">
        <f t="shared" si="2"/>
        <v>0</v>
      </c>
      <c r="J31" s="282" t="s">
        <v>871</v>
      </c>
      <c r="K31" s="283" t="s">
        <v>883</v>
      </c>
      <c r="L31" s="283" t="s">
        <v>873</v>
      </c>
      <c r="M31" s="283"/>
    </row>
    <row r="32" spans="1:13" ht="38.25" customHeight="1" x14ac:dyDescent="0.35">
      <c r="A32" s="631" t="e">
        <f>+CONCATENATE($A$19,".",TEXT(ROW(#REF!)-ROW($A$1),0))</f>
        <v>#REF!</v>
      </c>
      <c r="B32" s="637" t="s">
        <v>920</v>
      </c>
      <c r="C32" s="684" t="s">
        <v>784</v>
      </c>
      <c r="D32" s="626" t="s">
        <v>785</v>
      </c>
      <c r="E32" s="800" t="str">
        <f>IF(VLOOKUP(D32,'EMBOP-SI_ITA'!$D$4:$D$225,1,FALSE)=D32,"YES","NO")</f>
        <v>YES</v>
      </c>
      <c r="F32" s="625" t="s">
        <v>921</v>
      </c>
      <c r="G32" s="624">
        <v>0</v>
      </c>
      <c r="H32" s="623"/>
      <c r="I32" s="622">
        <f t="shared" si="2"/>
        <v>0</v>
      </c>
      <c r="J32" s="621" t="s">
        <v>871</v>
      </c>
      <c r="K32" s="620" t="s">
        <v>883</v>
      </c>
      <c r="L32" s="620" t="s">
        <v>873</v>
      </c>
      <c r="M32" s="620"/>
    </row>
    <row r="33" spans="1:13" s="275" customFormat="1" ht="13" x14ac:dyDescent="0.35">
      <c r="A33" s="553" t="s">
        <v>922</v>
      </c>
      <c r="B33" s="551"/>
      <c r="C33" s="551"/>
      <c r="D33" s="552" t="s">
        <v>923</v>
      </c>
      <c r="E33" s="798" t="str">
        <f>IF(VLOOKUP(D33,'EMBOP-SI_ITA'!$D$4:$D$225,1,FALSE)=D33,"YES","NO")</f>
        <v>YES</v>
      </c>
      <c r="F33" s="551"/>
      <c r="G33" s="567"/>
      <c r="H33" s="565"/>
      <c r="I33" s="565"/>
      <c r="J33" s="549"/>
      <c r="K33" s="548"/>
      <c r="L33" s="548"/>
      <c r="M33" s="548"/>
    </row>
    <row r="34" spans="1:13" ht="13" x14ac:dyDescent="0.35">
      <c r="A34" s="276" t="str">
        <f>+CONCATENATE($A$33,".",TEXT(ROW(A5)-ROW($A$1),0))</f>
        <v>ESC1.3.4</v>
      </c>
      <c r="B34" s="1616" t="s">
        <v>924</v>
      </c>
      <c r="C34" s="575" t="s">
        <v>352</v>
      </c>
      <c r="D34" s="277" t="s">
        <v>353</v>
      </c>
      <c r="E34" s="799" t="str">
        <f>IF(VLOOKUP(D34,'EMBOP-SI_ITA'!$D$4:$D$225,1,FALSE)=D34,"YES","NO")</f>
        <v>YES</v>
      </c>
      <c r="F34" s="278" t="s">
        <v>345</v>
      </c>
      <c r="G34" s="279">
        <v>0</v>
      </c>
      <c r="H34" s="280"/>
      <c r="I34" s="281">
        <f t="shared" ref="I34:I48" si="4">+G34*H34</f>
        <v>0</v>
      </c>
      <c r="J34" s="282" t="s">
        <v>871</v>
      </c>
      <c r="K34" s="283" t="s">
        <v>872</v>
      </c>
      <c r="L34" s="283" t="s">
        <v>873</v>
      </c>
      <c r="M34" s="283"/>
    </row>
    <row r="35" spans="1:13" ht="13" x14ac:dyDescent="0.35">
      <c r="A35" s="276" t="str">
        <f>+CONCATENATE($A$33,".",TEXT(ROW(A6)-ROW($A$1),0))</f>
        <v>ESC1.3.5</v>
      </c>
      <c r="B35" s="1617"/>
      <c r="C35" s="575" t="s">
        <v>356</v>
      </c>
      <c r="D35" s="277" t="s">
        <v>357</v>
      </c>
      <c r="E35" s="799" t="str">
        <f>IF(VLOOKUP(D35,'EMBOP-SI_ITA'!$D$4:$D$225,1,FALSE)=D35,"YES","NO")</f>
        <v>YES</v>
      </c>
      <c r="F35" s="278" t="s">
        <v>345</v>
      </c>
      <c r="G35" s="279">
        <v>0</v>
      </c>
      <c r="H35" s="280"/>
      <c r="I35" s="281">
        <f t="shared" si="4"/>
        <v>0</v>
      </c>
      <c r="J35" s="282" t="s">
        <v>871</v>
      </c>
      <c r="K35" s="283" t="s">
        <v>872</v>
      </c>
      <c r="L35" s="283" t="s">
        <v>873</v>
      </c>
      <c r="M35" s="283"/>
    </row>
    <row r="36" spans="1:13" ht="13" x14ac:dyDescent="0.35">
      <c r="A36" s="276" t="str">
        <f>+CONCATENATE($A$33,".",TEXT(ROW(A7)-ROW($A$1),0))</f>
        <v>ESC1.3.6</v>
      </c>
      <c r="B36" s="1617"/>
      <c r="C36" s="575" t="s">
        <v>360</v>
      </c>
      <c r="D36" s="277" t="s">
        <v>361</v>
      </c>
      <c r="E36" s="799" t="str">
        <f>IF(VLOOKUP(D36,'EMBOP-SI_ITA'!$D$4:$D$225,1,FALSE)=D36,"YES","NO")</f>
        <v>YES</v>
      </c>
      <c r="F36" s="278" t="s">
        <v>345</v>
      </c>
      <c r="G36" s="279">
        <v>0</v>
      </c>
      <c r="H36" s="280"/>
      <c r="I36" s="281">
        <f t="shared" si="4"/>
        <v>0</v>
      </c>
      <c r="J36" s="282" t="s">
        <v>871</v>
      </c>
      <c r="K36" s="283" t="s">
        <v>872</v>
      </c>
      <c r="L36" s="283" t="s">
        <v>873</v>
      </c>
      <c r="M36" s="283"/>
    </row>
    <row r="37" spans="1:13" ht="13" x14ac:dyDescent="0.35">
      <c r="A37" s="276" t="str">
        <f>+CONCATENATE($A$33,".",TEXT(ROW(A8)-ROW($A$1),0))</f>
        <v>ESC1.3.7</v>
      </c>
      <c r="B37" s="1617"/>
      <c r="C37" s="575" t="s">
        <v>364</v>
      </c>
      <c r="D37" s="277" t="s">
        <v>365</v>
      </c>
      <c r="E37" s="799" t="str">
        <f>IF(VLOOKUP(D37,'EMBOP-SI_ITA'!$D$4:$D$225,1,FALSE)=D37,"YES","NO")</f>
        <v>YES</v>
      </c>
      <c r="F37" s="278" t="s">
        <v>345</v>
      </c>
      <c r="G37" s="279">
        <v>0</v>
      </c>
      <c r="H37" s="280"/>
      <c r="I37" s="281">
        <f t="shared" si="4"/>
        <v>0</v>
      </c>
      <c r="J37" s="282" t="s">
        <v>871</v>
      </c>
      <c r="K37" s="283" t="s">
        <v>872</v>
      </c>
      <c r="L37" s="283" t="s">
        <v>873</v>
      </c>
      <c r="M37" s="283"/>
    </row>
    <row r="38" spans="1:13" ht="13" x14ac:dyDescent="0.35">
      <c r="A38" s="276" t="str">
        <f>+CONCATENATE($A$33,".",TEXT(ROW(A9)-ROW($A$1),0))</f>
        <v>ESC1.3.8</v>
      </c>
      <c r="B38" s="1617"/>
      <c r="C38" s="575" t="s">
        <v>368</v>
      </c>
      <c r="D38" s="277" t="s">
        <v>369</v>
      </c>
      <c r="E38" s="799" t="str">
        <f>IF(VLOOKUP(D38,'EMBOP-SI_ITA'!$D$4:$D$225,1,FALSE)=D38,"YES","NO")</f>
        <v>YES</v>
      </c>
      <c r="F38" s="278" t="s">
        <v>345</v>
      </c>
      <c r="G38" s="279">
        <v>0</v>
      </c>
      <c r="H38" s="280"/>
      <c r="I38" s="281">
        <f t="shared" si="4"/>
        <v>0</v>
      </c>
      <c r="J38" s="282" t="s">
        <v>871</v>
      </c>
      <c r="K38" s="283" t="s">
        <v>872</v>
      </c>
      <c r="L38" s="283" t="s">
        <v>873</v>
      </c>
      <c r="M38" s="283"/>
    </row>
    <row r="39" spans="1:13" ht="13" x14ac:dyDescent="0.35">
      <c r="A39" s="276" t="str">
        <f>+CONCATENATE($A$33,".",TEXT(ROW(A11)-ROW($A$1),0))</f>
        <v>ESC1.3.10</v>
      </c>
      <c r="B39" s="1617"/>
      <c r="C39" s="575" t="s">
        <v>372</v>
      </c>
      <c r="D39" s="277" t="s">
        <v>373</v>
      </c>
      <c r="E39" s="799" t="str">
        <f>IF(VLOOKUP(D39,'EMBOP-SI_ITA'!$D$4:$D$225,1,FALSE)=D39,"YES","NO")</f>
        <v>YES</v>
      </c>
      <c r="F39" s="278" t="s">
        <v>345</v>
      </c>
      <c r="G39" s="279">
        <v>0</v>
      </c>
      <c r="H39" s="280"/>
      <c r="I39" s="281">
        <f t="shared" si="4"/>
        <v>0</v>
      </c>
      <c r="J39" s="282" t="s">
        <v>871</v>
      </c>
      <c r="K39" s="283" t="s">
        <v>872</v>
      </c>
      <c r="L39" s="283" t="s">
        <v>873</v>
      </c>
      <c r="M39" s="283"/>
    </row>
    <row r="40" spans="1:13" ht="13" x14ac:dyDescent="0.35">
      <c r="A40" s="276" t="e">
        <f>+CONCATENATE($A$33,".",TEXT(ROW(#REF!)-ROW($A$1),0))</f>
        <v>#REF!</v>
      </c>
      <c r="B40" s="1618"/>
      <c r="C40" s="575" t="s">
        <v>376</v>
      </c>
      <c r="D40" s="277" t="s">
        <v>377</v>
      </c>
      <c r="E40" s="799" t="str">
        <f>IF(VLOOKUP(D40,'EMBOP-SI_ITA'!$D$4:$D$225,1,FALSE)=D40,"YES","NO")</f>
        <v>YES</v>
      </c>
      <c r="F40" s="278" t="s">
        <v>345</v>
      </c>
      <c r="G40" s="279">
        <v>0</v>
      </c>
      <c r="H40" s="280"/>
      <c r="I40" s="281">
        <f t="shared" si="4"/>
        <v>0</v>
      </c>
      <c r="J40" s="282" t="s">
        <v>871</v>
      </c>
      <c r="K40" s="283" t="s">
        <v>872</v>
      </c>
      <c r="L40" s="283" t="s">
        <v>873</v>
      </c>
      <c r="M40" s="283"/>
    </row>
    <row r="41" spans="1:13" ht="13" x14ac:dyDescent="0.35">
      <c r="A41" s="276" t="e">
        <f>+CONCATENATE($A$33,".",TEXT(ROW(#REF!)-ROW($A$1),0))</f>
        <v>#REF!</v>
      </c>
      <c r="B41" s="1616" t="s">
        <v>925</v>
      </c>
      <c r="C41" s="575" t="s">
        <v>926</v>
      </c>
      <c r="D41" s="277" t="s">
        <v>927</v>
      </c>
      <c r="E41" s="799" t="str">
        <f>IF(VLOOKUP(D41,'EMBOP-SI_ITA'!$D$4:$D$225,1,FALSE)=D41,"YES","NO")</f>
        <v>YES</v>
      </c>
      <c r="F41" s="278" t="s">
        <v>141</v>
      </c>
      <c r="G41" s="279">
        <v>0</v>
      </c>
      <c r="H41" s="280"/>
      <c r="I41" s="281">
        <f t="shared" si="4"/>
        <v>0</v>
      </c>
      <c r="J41" s="282" t="s">
        <v>871</v>
      </c>
      <c r="K41" s="283" t="s">
        <v>872</v>
      </c>
      <c r="L41" s="283" t="s">
        <v>873</v>
      </c>
      <c r="M41" s="283"/>
    </row>
    <row r="42" spans="1:13" ht="13" x14ac:dyDescent="0.35">
      <c r="A42" s="276" t="e">
        <f>+CONCATENATE($A$33,".",TEXT(ROW(#REF!)-ROW($A$1),0))</f>
        <v>#REF!</v>
      </c>
      <c r="B42" s="1619"/>
      <c r="C42" s="575" t="s">
        <v>928</v>
      </c>
      <c r="D42" s="277" t="s">
        <v>929</v>
      </c>
      <c r="E42" s="799" t="str">
        <f>IF(VLOOKUP(D42,'EMBOP-SI_ITA'!$D$4:$D$225,1,FALSE)=D42,"YES","NO")</f>
        <v>YES</v>
      </c>
      <c r="F42" s="278" t="s">
        <v>141</v>
      </c>
      <c r="G42" s="279">
        <v>0</v>
      </c>
      <c r="H42" s="280"/>
      <c r="I42" s="281">
        <f t="shared" si="4"/>
        <v>0</v>
      </c>
      <c r="J42" s="282" t="s">
        <v>871</v>
      </c>
      <c r="K42" s="283" t="s">
        <v>872</v>
      </c>
      <c r="L42" s="283" t="s">
        <v>873</v>
      </c>
      <c r="M42" s="283"/>
    </row>
    <row r="43" spans="1:13" ht="13" x14ac:dyDescent="0.35">
      <c r="A43" s="276" t="e">
        <f>+CONCATENATE($A$33,".",TEXT(ROW(#REF!)-ROW($A$1),0))</f>
        <v>#REF!</v>
      </c>
      <c r="B43" s="1619"/>
      <c r="C43" s="575" t="s">
        <v>930</v>
      </c>
      <c r="D43" s="277" t="s">
        <v>931</v>
      </c>
      <c r="E43" s="799" t="str">
        <f>IF(VLOOKUP(D43,'EMBOP-SI_ITA'!$D$4:$D$225,1,FALSE)=D43,"YES","NO")</f>
        <v>YES</v>
      </c>
      <c r="F43" s="278" t="s">
        <v>141</v>
      </c>
      <c r="G43" s="279">
        <v>0</v>
      </c>
      <c r="H43" s="280"/>
      <c r="I43" s="281">
        <f t="shared" si="4"/>
        <v>0</v>
      </c>
      <c r="J43" s="282" t="s">
        <v>871</v>
      </c>
      <c r="K43" s="283" t="s">
        <v>872</v>
      </c>
      <c r="L43" s="283" t="s">
        <v>873</v>
      </c>
      <c r="M43" s="283"/>
    </row>
    <row r="44" spans="1:13" ht="13" x14ac:dyDescent="0.35">
      <c r="A44" s="276" t="e">
        <f>+CONCATENATE($A$33,".",TEXT(ROW(#REF!)-ROW($A$1),0))</f>
        <v>#REF!</v>
      </c>
      <c r="B44" s="1619"/>
      <c r="C44" s="575" t="s">
        <v>932</v>
      </c>
      <c r="D44" s="277" t="s">
        <v>933</v>
      </c>
      <c r="E44" s="799" t="str">
        <f>IF(VLOOKUP(D44,'EMBOP-SI_ITA'!$D$4:$D$225,1,FALSE)=D44,"YES","NO")</f>
        <v>YES</v>
      </c>
      <c r="F44" s="278" t="s">
        <v>141</v>
      </c>
      <c r="G44" s="279">
        <v>0</v>
      </c>
      <c r="H44" s="280"/>
      <c r="I44" s="281">
        <f t="shared" si="4"/>
        <v>0</v>
      </c>
      <c r="J44" s="282" t="s">
        <v>871</v>
      </c>
      <c r="K44" s="283" t="s">
        <v>872</v>
      </c>
      <c r="L44" s="283" t="s">
        <v>873</v>
      </c>
      <c r="M44" s="283"/>
    </row>
    <row r="45" spans="1:13" ht="13" x14ac:dyDescent="0.35">
      <c r="A45" s="276" t="e">
        <f>+CONCATENATE($A$33,".",TEXT(ROW(#REF!)-ROW($A$1),0))</f>
        <v>#REF!</v>
      </c>
      <c r="B45" s="1619"/>
      <c r="C45" s="575" t="s">
        <v>934</v>
      </c>
      <c r="D45" s="277" t="s">
        <v>935</v>
      </c>
      <c r="E45" s="799" t="str">
        <f>IF(VLOOKUP(D45,'EMBOP-SI_ITA'!$D$4:$D$225,1,FALSE)=D45,"YES","NO")</f>
        <v>YES</v>
      </c>
      <c r="F45" s="278" t="s">
        <v>141</v>
      </c>
      <c r="G45" s="279">
        <v>0</v>
      </c>
      <c r="H45" s="280"/>
      <c r="I45" s="281">
        <f t="shared" si="4"/>
        <v>0</v>
      </c>
      <c r="J45" s="282" t="s">
        <v>871</v>
      </c>
      <c r="K45" s="283" t="s">
        <v>872</v>
      </c>
      <c r="L45" s="283" t="s">
        <v>873</v>
      </c>
      <c r="M45" s="283"/>
    </row>
    <row r="46" spans="1:13" ht="13" x14ac:dyDescent="0.35">
      <c r="A46" s="276" t="e">
        <f>+CONCATENATE($A$33,".",TEXT(ROW(#REF!)-ROW($A$1),0))</f>
        <v>#REF!</v>
      </c>
      <c r="B46" s="1619"/>
      <c r="C46" s="575" t="s">
        <v>936</v>
      </c>
      <c r="D46" s="277" t="s">
        <v>937</v>
      </c>
      <c r="E46" s="799" t="str">
        <f>IF(VLOOKUP(D46,'EMBOP-SI_ITA'!$D$4:$D$225,1,FALSE)=D46,"YES","NO")</f>
        <v>YES</v>
      </c>
      <c r="F46" s="278" t="s">
        <v>141</v>
      </c>
      <c r="G46" s="279">
        <v>0</v>
      </c>
      <c r="H46" s="280"/>
      <c r="I46" s="281">
        <f t="shared" si="4"/>
        <v>0</v>
      </c>
      <c r="J46" s="282" t="s">
        <v>871</v>
      </c>
      <c r="K46" s="283" t="s">
        <v>872</v>
      </c>
      <c r="L46" s="283" t="s">
        <v>873</v>
      </c>
      <c r="M46" s="283"/>
    </row>
    <row r="47" spans="1:13" ht="13" x14ac:dyDescent="0.35">
      <c r="A47" s="276" t="e">
        <f>+CONCATENATE($A$33,".",TEXT(ROW(#REF!)-ROW($A$1),0))</f>
        <v>#REF!</v>
      </c>
      <c r="B47" s="1619"/>
      <c r="C47" s="575" t="s">
        <v>938</v>
      </c>
      <c r="D47" s="277" t="s">
        <v>939</v>
      </c>
      <c r="E47" s="799" t="str">
        <f>IF(VLOOKUP(D47,'EMBOP-SI_ITA'!$D$4:$D$225,1,FALSE)=D47,"YES","NO")</f>
        <v>YES</v>
      </c>
      <c r="F47" s="278" t="s">
        <v>141</v>
      </c>
      <c r="G47" s="279">
        <v>0</v>
      </c>
      <c r="H47" s="280"/>
      <c r="I47" s="281">
        <f t="shared" si="4"/>
        <v>0</v>
      </c>
      <c r="J47" s="282" t="s">
        <v>871</v>
      </c>
      <c r="K47" s="283" t="s">
        <v>872</v>
      </c>
      <c r="L47" s="283" t="s">
        <v>873</v>
      </c>
      <c r="M47" s="283"/>
    </row>
    <row r="48" spans="1:13" ht="13" x14ac:dyDescent="0.35">
      <c r="A48" s="276" t="e">
        <f>+CONCATENATE($A$33,".",TEXT(ROW(#REF!)-ROW($A$1),0))</f>
        <v>#REF!</v>
      </c>
      <c r="B48" s="1619"/>
      <c r="C48" s="575" t="s">
        <v>940</v>
      </c>
      <c r="D48" s="277" t="s">
        <v>941</v>
      </c>
      <c r="E48" s="799" t="str">
        <f>IF(VLOOKUP(D48,'EMBOP-SI_ITA'!$D$4:$D$225,1,FALSE)=D48,"YES","NO")</f>
        <v>YES</v>
      </c>
      <c r="F48" s="278" t="s">
        <v>141</v>
      </c>
      <c r="G48" s="279">
        <v>0</v>
      </c>
      <c r="H48" s="280"/>
      <c r="I48" s="281">
        <f t="shared" si="4"/>
        <v>0</v>
      </c>
      <c r="J48" s="282" t="s">
        <v>871</v>
      </c>
      <c r="K48" s="283" t="s">
        <v>872</v>
      </c>
      <c r="L48" s="283" t="s">
        <v>873</v>
      </c>
      <c r="M48" s="283"/>
    </row>
    <row r="49" spans="1:13" ht="13" x14ac:dyDescent="0.35">
      <c r="A49" s="276"/>
      <c r="B49" s="1619"/>
      <c r="C49" s="575" t="s">
        <v>942</v>
      </c>
      <c r="D49" s="277" t="s">
        <v>943</v>
      </c>
      <c r="E49" s="799" t="str">
        <f>IF(VLOOKUP(D49,'EMBOP-SI_ITA'!$D$4:$D$225,1,FALSE)=D49,"YES","NO")</f>
        <v>YES</v>
      </c>
      <c r="F49" s="278" t="s">
        <v>141</v>
      </c>
      <c r="G49" s="279">
        <v>0</v>
      </c>
      <c r="H49" s="280"/>
      <c r="I49" s="281">
        <f>G49*H49</f>
        <v>0</v>
      </c>
      <c r="J49" s="282"/>
      <c r="K49" s="283" t="s">
        <v>872</v>
      </c>
      <c r="L49" s="283" t="s">
        <v>873</v>
      </c>
      <c r="M49" s="283"/>
    </row>
    <row r="50" spans="1:13" ht="13" x14ac:dyDescent="0.35">
      <c r="A50" s="276" t="str">
        <f>+CONCATENATE($A$33,".",TEXT(ROW(A20)-ROW($A$1),0))</f>
        <v>ESC1.3.19</v>
      </c>
      <c r="B50" s="1620"/>
      <c r="C50" s="575" t="s">
        <v>944</v>
      </c>
      <c r="D50" s="277" t="s">
        <v>945</v>
      </c>
      <c r="E50" s="799" t="str">
        <f>IF(VLOOKUP(D50,'EMBOP-SI_ITA'!$D$4:$D$225,1,FALSE)=D50,"YES","NO")</f>
        <v>YES</v>
      </c>
      <c r="F50" s="278" t="s">
        <v>141</v>
      </c>
      <c r="G50" s="279">
        <v>0</v>
      </c>
      <c r="H50" s="280"/>
      <c r="I50" s="281">
        <f t="shared" ref="I50:I70" si="5">+G50*H50</f>
        <v>0</v>
      </c>
      <c r="J50" s="282" t="s">
        <v>871</v>
      </c>
      <c r="K50" s="283" t="s">
        <v>872</v>
      </c>
      <c r="L50" s="283" t="s">
        <v>873</v>
      </c>
      <c r="M50" s="283"/>
    </row>
    <row r="51" spans="1:13" ht="33.75" customHeight="1" x14ac:dyDescent="0.35">
      <c r="A51" s="276" t="str">
        <f>+CONCATENATE($A$33,".",TEXT(ROW(A21)-ROW($A$1),0))</f>
        <v>ESC1.3.20</v>
      </c>
      <c r="B51" s="1616" t="s">
        <v>946</v>
      </c>
      <c r="C51" s="575" t="s">
        <v>947</v>
      </c>
      <c r="D51" s="277" t="s">
        <v>948</v>
      </c>
      <c r="E51" s="799" t="str">
        <f>IF(VLOOKUP(D51,'EMBOP-SI_ITA'!$D$4:$D$225,1,FALSE)=D51,"YES","NO")</f>
        <v>YES</v>
      </c>
      <c r="F51" s="278" t="s">
        <v>464</v>
      </c>
      <c r="G51" s="279">
        <v>0</v>
      </c>
      <c r="H51" s="280"/>
      <c r="I51" s="281">
        <f t="shared" si="5"/>
        <v>0</v>
      </c>
      <c r="J51" s="282" t="s">
        <v>871</v>
      </c>
      <c r="K51" s="283" t="s">
        <v>872</v>
      </c>
      <c r="L51" s="283" t="s">
        <v>873</v>
      </c>
      <c r="M51" s="283"/>
    </row>
    <row r="52" spans="1:13" ht="27.75" customHeight="1" x14ac:dyDescent="0.35">
      <c r="A52" s="276" t="str">
        <f>+CONCATENATE($A$33,".",TEXT(ROW(A22)-ROW($A$1),0))</f>
        <v>ESC1.3.21</v>
      </c>
      <c r="B52" s="1620"/>
      <c r="C52" s="575" t="s">
        <v>949</v>
      </c>
      <c r="D52" s="277" t="s">
        <v>950</v>
      </c>
      <c r="E52" s="799" t="str">
        <f>IF(VLOOKUP(D52,'EMBOP-SI_ITA'!$D$4:$D$225,1,FALSE)=D52,"YES","NO")</f>
        <v>YES</v>
      </c>
      <c r="F52" s="278" t="s">
        <v>464</v>
      </c>
      <c r="G52" s="279">
        <v>0</v>
      </c>
      <c r="H52" s="280"/>
      <c r="I52" s="281">
        <f t="shared" si="5"/>
        <v>0</v>
      </c>
      <c r="J52" s="282" t="s">
        <v>871</v>
      </c>
      <c r="K52" s="283" t="s">
        <v>872</v>
      </c>
      <c r="L52" s="283" t="s">
        <v>873</v>
      </c>
      <c r="M52" s="283"/>
    </row>
    <row r="53" spans="1:13" s="614" customFormat="1" ht="14.65" customHeight="1" x14ac:dyDescent="0.35">
      <c r="A53" s="537"/>
      <c r="B53" s="1616" t="s">
        <v>951</v>
      </c>
      <c r="C53" s="605" t="s">
        <v>952</v>
      </c>
      <c r="D53" s="554" t="s">
        <v>953</v>
      </c>
      <c r="E53" s="801" t="str">
        <f>IF(VLOOKUP(D53,'EMBOP-SI_ITA'!$D$4:$D$225,1,FALSE)=D53,"YES","NO")</f>
        <v>YES</v>
      </c>
      <c r="F53" s="278" t="s">
        <v>141</v>
      </c>
      <c r="G53" s="279">
        <v>0</v>
      </c>
      <c r="H53" s="280"/>
      <c r="I53" s="281">
        <f t="shared" si="5"/>
        <v>0</v>
      </c>
      <c r="J53" s="282" t="s">
        <v>871</v>
      </c>
      <c r="K53" s="283" t="s">
        <v>883</v>
      </c>
      <c r="L53" s="283" t="s">
        <v>873</v>
      </c>
      <c r="M53" s="615"/>
    </row>
    <row r="54" spans="1:13" s="614" customFormat="1" ht="13" x14ac:dyDescent="0.35">
      <c r="A54" s="537"/>
      <c r="B54" s="1617"/>
      <c r="C54" s="605" t="s">
        <v>954</v>
      </c>
      <c r="D54" s="554" t="s">
        <v>955</v>
      </c>
      <c r="E54" s="801" t="str">
        <f>IF(VLOOKUP(D54,'EMBOP-SI_ITA'!$D$4:$D$225,1,FALSE)=D54,"YES","NO")</f>
        <v>YES</v>
      </c>
      <c r="F54" s="278" t="s">
        <v>141</v>
      </c>
      <c r="G54" s="279">
        <v>0</v>
      </c>
      <c r="H54" s="280"/>
      <c r="I54" s="281">
        <f t="shared" si="5"/>
        <v>0</v>
      </c>
      <c r="J54" s="282" t="s">
        <v>871</v>
      </c>
      <c r="K54" s="283" t="s">
        <v>883</v>
      </c>
      <c r="L54" s="283" t="s">
        <v>873</v>
      </c>
      <c r="M54" s="615"/>
    </row>
    <row r="55" spans="1:13" s="614" customFormat="1" ht="13" x14ac:dyDescent="0.35">
      <c r="A55" s="537"/>
      <c r="B55" s="1617"/>
      <c r="C55" s="605" t="s">
        <v>956</v>
      </c>
      <c r="D55" s="554" t="s">
        <v>957</v>
      </c>
      <c r="E55" s="801" t="str">
        <f>IF(VLOOKUP(D55,'EMBOP-SI_ITA'!$D$4:$D$225,1,FALSE)=D55,"YES","NO")</f>
        <v>YES</v>
      </c>
      <c r="F55" s="278" t="s">
        <v>141</v>
      </c>
      <c r="G55" s="279">
        <v>0</v>
      </c>
      <c r="H55" s="280"/>
      <c r="I55" s="281">
        <f t="shared" si="5"/>
        <v>0</v>
      </c>
      <c r="J55" s="282" t="s">
        <v>871</v>
      </c>
      <c r="K55" s="283" t="s">
        <v>883</v>
      </c>
      <c r="L55" s="283" t="s">
        <v>873</v>
      </c>
      <c r="M55" s="615"/>
    </row>
    <row r="56" spans="1:13" s="614" customFormat="1" ht="13" x14ac:dyDescent="0.35">
      <c r="A56" s="537"/>
      <c r="B56" s="1617"/>
      <c r="C56" s="605" t="s">
        <v>958</v>
      </c>
      <c r="D56" s="554" t="s">
        <v>959</v>
      </c>
      <c r="E56" s="801" t="str">
        <f>IF(VLOOKUP(D56,'EMBOP-SI_ITA'!$D$4:$D$225,1,FALSE)=D56,"YES","NO")</f>
        <v>YES</v>
      </c>
      <c r="F56" s="278" t="s">
        <v>141</v>
      </c>
      <c r="G56" s="279">
        <v>0</v>
      </c>
      <c r="H56" s="280"/>
      <c r="I56" s="281">
        <f t="shared" si="5"/>
        <v>0</v>
      </c>
      <c r="J56" s="282" t="s">
        <v>871</v>
      </c>
      <c r="K56" s="283" t="s">
        <v>883</v>
      </c>
      <c r="L56" s="283" t="s">
        <v>873</v>
      </c>
      <c r="M56" s="615"/>
    </row>
    <row r="57" spans="1:13" s="614" customFormat="1" ht="13" x14ac:dyDescent="0.35">
      <c r="A57" s="537"/>
      <c r="B57" s="1617"/>
      <c r="C57" s="605" t="s">
        <v>960</v>
      </c>
      <c r="D57" s="554" t="s">
        <v>961</v>
      </c>
      <c r="E57" s="801" t="str">
        <f>IF(VLOOKUP(D57,'EMBOP-SI_ITA'!$D$4:$D$225,1,FALSE)=D57,"YES","NO")</f>
        <v>YES</v>
      </c>
      <c r="F57" s="278" t="s">
        <v>141</v>
      </c>
      <c r="G57" s="279">
        <v>0</v>
      </c>
      <c r="H57" s="280"/>
      <c r="I57" s="281">
        <f t="shared" si="5"/>
        <v>0</v>
      </c>
      <c r="J57" s="282" t="s">
        <v>871</v>
      </c>
      <c r="K57" s="283" t="s">
        <v>883</v>
      </c>
      <c r="L57" s="283" t="s">
        <v>873</v>
      </c>
      <c r="M57" s="615"/>
    </row>
    <row r="58" spans="1:13" s="614" customFormat="1" ht="13" x14ac:dyDescent="0.35">
      <c r="A58" s="537"/>
      <c r="B58" s="1617"/>
      <c r="C58" s="605" t="s">
        <v>962</v>
      </c>
      <c r="D58" s="554" t="s">
        <v>963</v>
      </c>
      <c r="E58" s="801" t="str">
        <f>IF(VLOOKUP(D58,'EMBOP-SI_ITA'!$D$4:$D$225,1,FALSE)=D58,"YES","NO")</f>
        <v>YES</v>
      </c>
      <c r="F58" s="278" t="s">
        <v>141</v>
      </c>
      <c r="G58" s="279">
        <v>0</v>
      </c>
      <c r="H58" s="280"/>
      <c r="I58" s="281">
        <f t="shared" si="5"/>
        <v>0</v>
      </c>
      <c r="J58" s="282" t="s">
        <v>871</v>
      </c>
      <c r="K58" s="283" t="s">
        <v>883</v>
      </c>
      <c r="L58" s="283" t="s">
        <v>873</v>
      </c>
      <c r="M58" s="615"/>
    </row>
    <row r="59" spans="1:13" s="614" customFormat="1" ht="13" x14ac:dyDescent="0.35">
      <c r="A59" s="537"/>
      <c r="B59" s="1617"/>
      <c r="C59" s="605" t="s">
        <v>964</v>
      </c>
      <c r="D59" s="554" t="s">
        <v>965</v>
      </c>
      <c r="E59" s="801" t="str">
        <f>IF(VLOOKUP(D59,'EMBOP-SI_ITA'!$D$4:$D$225,1,FALSE)=D59,"YES","NO")</f>
        <v>YES</v>
      </c>
      <c r="F59" s="278" t="s">
        <v>141</v>
      </c>
      <c r="G59" s="279">
        <v>0</v>
      </c>
      <c r="H59" s="280"/>
      <c r="I59" s="281">
        <f t="shared" si="5"/>
        <v>0</v>
      </c>
      <c r="J59" s="282" t="s">
        <v>871</v>
      </c>
      <c r="K59" s="283" t="s">
        <v>883</v>
      </c>
      <c r="L59" s="283" t="s">
        <v>873</v>
      </c>
      <c r="M59" s="615"/>
    </row>
    <row r="60" spans="1:13" s="614" customFormat="1" ht="13" x14ac:dyDescent="0.35">
      <c r="A60" s="537"/>
      <c r="B60" s="1617"/>
      <c r="C60" s="605" t="s">
        <v>966</v>
      </c>
      <c r="D60" s="554" t="s">
        <v>967</v>
      </c>
      <c r="E60" s="801" t="str">
        <f>IF(VLOOKUP(D60,'EMBOP-SI_ITA'!$D$4:$D$225,1,FALSE)=D60,"YES","NO")</f>
        <v>YES</v>
      </c>
      <c r="F60" s="278" t="s">
        <v>141</v>
      </c>
      <c r="G60" s="279">
        <v>0</v>
      </c>
      <c r="H60" s="280"/>
      <c r="I60" s="281">
        <f t="shared" si="5"/>
        <v>0</v>
      </c>
      <c r="J60" s="282" t="s">
        <v>871</v>
      </c>
      <c r="K60" s="283" t="s">
        <v>883</v>
      </c>
      <c r="L60" s="283" t="s">
        <v>873</v>
      </c>
      <c r="M60" s="615"/>
    </row>
    <row r="61" spans="1:13" s="614" customFormat="1" ht="13" x14ac:dyDescent="0.35">
      <c r="A61" s="537"/>
      <c r="B61" s="1617"/>
      <c r="C61" s="605" t="s">
        <v>968</v>
      </c>
      <c r="D61" s="277" t="s">
        <v>969</v>
      </c>
      <c r="E61" s="799" t="str">
        <f>IF(VLOOKUP(D61,'EMBOP-SI_ITA'!$D$4:$D$225,1,FALSE)=D61,"YES","NO")</f>
        <v>YES</v>
      </c>
      <c r="F61" s="278" t="s">
        <v>141</v>
      </c>
      <c r="G61" s="279">
        <v>0</v>
      </c>
      <c r="H61" s="280"/>
      <c r="I61" s="281">
        <f t="shared" si="5"/>
        <v>0</v>
      </c>
      <c r="J61" s="282" t="s">
        <v>871</v>
      </c>
      <c r="K61" s="283" t="s">
        <v>883</v>
      </c>
      <c r="L61" s="283" t="s">
        <v>873</v>
      </c>
      <c r="M61" s="615"/>
    </row>
    <row r="62" spans="1:13" s="614" customFormat="1" ht="13" x14ac:dyDescent="0.35">
      <c r="A62" s="537"/>
      <c r="B62" s="1618"/>
      <c r="C62" s="605" t="s">
        <v>970</v>
      </c>
      <c r="D62" s="554" t="s">
        <v>971</v>
      </c>
      <c r="E62" s="801" t="str">
        <f>IF(VLOOKUP(D62,'EMBOP-SI_ITA'!$D$4:$D$225,1,FALSE)=D62,"YES","NO")</f>
        <v>YES</v>
      </c>
      <c r="F62" s="278" t="s">
        <v>141</v>
      </c>
      <c r="G62" s="279">
        <v>0</v>
      </c>
      <c r="H62" s="280"/>
      <c r="I62" s="281">
        <f t="shared" si="5"/>
        <v>0</v>
      </c>
      <c r="J62" s="282" t="s">
        <v>871</v>
      </c>
      <c r="K62" s="283" t="s">
        <v>883</v>
      </c>
      <c r="L62" s="283" t="s">
        <v>873</v>
      </c>
      <c r="M62" s="615"/>
    </row>
    <row r="63" spans="1:13" ht="14.65" customHeight="1" x14ac:dyDescent="0.35">
      <c r="A63" s="276" t="e">
        <f>+CONCATENATE($A$33,".",TEXT(ROW(#REF!)-ROW($A$1),0))</f>
        <v>#REF!</v>
      </c>
      <c r="B63" s="1616" t="s">
        <v>972</v>
      </c>
      <c r="C63" s="605" t="s">
        <v>354</v>
      </c>
      <c r="D63" s="277" t="s">
        <v>355</v>
      </c>
      <c r="E63" s="799" t="str">
        <f>IF(VLOOKUP(D63,'EMBOP-SI_ITA'!$D$4:$D$225,1,FALSE)=D63,"YES","NO")</f>
        <v>YES</v>
      </c>
      <c r="F63" s="278" t="s">
        <v>345</v>
      </c>
      <c r="G63" s="279">
        <v>0</v>
      </c>
      <c r="H63" s="280"/>
      <c r="I63" s="281">
        <f t="shared" si="5"/>
        <v>0</v>
      </c>
      <c r="J63" s="282" t="s">
        <v>871</v>
      </c>
      <c r="K63" s="283" t="s">
        <v>883</v>
      </c>
      <c r="L63" s="283" t="s">
        <v>873</v>
      </c>
      <c r="M63" s="283"/>
    </row>
    <row r="64" spans="1:13" ht="13" x14ac:dyDescent="0.35">
      <c r="A64" s="276" t="e">
        <f>+CONCATENATE($A$33,".",TEXT(ROW(#REF!)-ROW($A$1),0))</f>
        <v>#REF!</v>
      </c>
      <c r="B64" s="1617"/>
      <c r="C64" s="605" t="s">
        <v>358</v>
      </c>
      <c r="D64" s="277" t="s">
        <v>359</v>
      </c>
      <c r="E64" s="799" t="str">
        <f>IF(VLOOKUP(D64,'EMBOP-SI_ITA'!$D$4:$D$225,1,FALSE)=D64,"YES","NO")</f>
        <v>YES</v>
      </c>
      <c r="F64" s="278" t="s">
        <v>345</v>
      </c>
      <c r="G64" s="279">
        <v>0</v>
      </c>
      <c r="H64" s="280"/>
      <c r="I64" s="281">
        <f t="shared" si="5"/>
        <v>0</v>
      </c>
      <c r="J64" s="282" t="s">
        <v>871</v>
      </c>
      <c r="K64" s="283" t="s">
        <v>883</v>
      </c>
      <c r="L64" s="283" t="s">
        <v>873</v>
      </c>
      <c r="M64" s="283"/>
    </row>
    <row r="65" spans="1:13" ht="13" x14ac:dyDescent="0.35">
      <c r="A65" s="276" t="e">
        <f>+CONCATENATE($A$33,".",TEXT(ROW(#REF!)-ROW($A$1),0))</f>
        <v>#REF!</v>
      </c>
      <c r="B65" s="1617"/>
      <c r="C65" s="605" t="s">
        <v>362</v>
      </c>
      <c r="D65" s="277" t="s">
        <v>363</v>
      </c>
      <c r="E65" s="799" t="str">
        <f>IF(VLOOKUP(D65,'EMBOP-SI_ITA'!$D$4:$D$225,1,FALSE)=D65,"YES","NO")</f>
        <v>YES</v>
      </c>
      <c r="F65" s="278" t="s">
        <v>345</v>
      </c>
      <c r="G65" s="279">
        <v>0</v>
      </c>
      <c r="H65" s="280"/>
      <c r="I65" s="281">
        <f t="shared" si="5"/>
        <v>0</v>
      </c>
      <c r="J65" s="282" t="s">
        <v>871</v>
      </c>
      <c r="K65" s="283" t="s">
        <v>883</v>
      </c>
      <c r="L65" s="283" t="s">
        <v>873</v>
      </c>
      <c r="M65" s="283"/>
    </row>
    <row r="66" spans="1:13" ht="13" x14ac:dyDescent="0.35">
      <c r="A66" s="276" t="str">
        <f>+CONCATENATE($A$33,".",TEXT(ROW(A29)-ROW($A$1),0))</f>
        <v>ESC1.3.28</v>
      </c>
      <c r="B66" s="1617"/>
      <c r="C66" s="605" t="s">
        <v>366</v>
      </c>
      <c r="D66" s="277" t="s">
        <v>367</v>
      </c>
      <c r="E66" s="799" t="str">
        <f>IF(VLOOKUP(D66,'EMBOP-SI_ITA'!$D$4:$D$225,1,FALSE)=D66,"YES","NO")</f>
        <v>YES</v>
      </c>
      <c r="F66" s="278" t="s">
        <v>345</v>
      </c>
      <c r="G66" s="279">
        <v>0</v>
      </c>
      <c r="H66" s="280"/>
      <c r="I66" s="281">
        <f t="shared" si="5"/>
        <v>0</v>
      </c>
      <c r="J66" s="282" t="s">
        <v>871</v>
      </c>
      <c r="K66" s="283" t="s">
        <v>883</v>
      </c>
      <c r="L66" s="283" t="s">
        <v>873</v>
      </c>
      <c r="M66" s="283"/>
    </row>
    <row r="67" spans="1:13" ht="13" x14ac:dyDescent="0.35">
      <c r="A67" s="276" t="str">
        <f>+CONCATENATE($A$33,".",TEXT(ROW(A30)-ROW($A$1),0))</f>
        <v>ESC1.3.29</v>
      </c>
      <c r="B67" s="1617"/>
      <c r="C67" s="605" t="s">
        <v>370</v>
      </c>
      <c r="D67" s="277" t="s">
        <v>371</v>
      </c>
      <c r="E67" s="799" t="str">
        <f>IF(VLOOKUP(D67,'EMBOP-SI_ITA'!$D$4:$D$225,1,FALSE)=D67,"YES","NO")</f>
        <v>YES</v>
      </c>
      <c r="F67" s="278" t="s">
        <v>345</v>
      </c>
      <c r="G67" s="279">
        <v>0</v>
      </c>
      <c r="H67" s="280"/>
      <c r="I67" s="281">
        <f t="shared" si="5"/>
        <v>0</v>
      </c>
      <c r="J67" s="282" t="s">
        <v>871</v>
      </c>
      <c r="K67" s="283" t="s">
        <v>883</v>
      </c>
      <c r="L67" s="283" t="s">
        <v>873</v>
      </c>
      <c r="M67" s="283"/>
    </row>
    <row r="68" spans="1:13" ht="13" x14ac:dyDescent="0.35">
      <c r="A68" s="276" t="str">
        <f>+CONCATENATE($A$33,".",TEXT(ROW(A31)-ROW($A$1),0))</f>
        <v>ESC1.3.30</v>
      </c>
      <c r="B68" s="1617"/>
      <c r="C68" s="605" t="s">
        <v>374</v>
      </c>
      <c r="D68" s="277" t="s">
        <v>375</v>
      </c>
      <c r="E68" s="799" t="str">
        <f>IF(VLOOKUP(D68,'EMBOP-SI_ITA'!$D$4:$D$225,1,FALSE)=D68,"YES","NO")</f>
        <v>YES</v>
      </c>
      <c r="F68" s="278" t="s">
        <v>345</v>
      </c>
      <c r="G68" s="279">
        <v>0</v>
      </c>
      <c r="H68" s="280"/>
      <c r="I68" s="281">
        <f t="shared" si="5"/>
        <v>0</v>
      </c>
      <c r="J68" s="282" t="s">
        <v>871</v>
      </c>
      <c r="K68" s="283" t="s">
        <v>883</v>
      </c>
      <c r="L68" s="283" t="s">
        <v>873</v>
      </c>
      <c r="M68" s="283"/>
    </row>
    <row r="69" spans="1:13" ht="13" x14ac:dyDescent="0.35">
      <c r="A69" s="276" t="str">
        <f>+CONCATENATE($A$33,".",TEXT(ROW(A32)-ROW($A$1),0))</f>
        <v>ESC1.3.31</v>
      </c>
      <c r="B69" s="1618"/>
      <c r="C69" s="605" t="s">
        <v>378</v>
      </c>
      <c r="D69" s="277" t="s">
        <v>379</v>
      </c>
      <c r="E69" s="799" t="str">
        <f>IF(VLOOKUP(D69,'EMBOP-SI_ITA'!$D$4:$D$225,1,FALSE)=D69,"YES","NO")</f>
        <v>YES</v>
      </c>
      <c r="F69" s="278" t="s">
        <v>345</v>
      </c>
      <c r="G69" s="279">
        <v>0</v>
      </c>
      <c r="H69" s="280"/>
      <c r="I69" s="281">
        <f t="shared" si="5"/>
        <v>0</v>
      </c>
      <c r="J69" s="282" t="s">
        <v>871</v>
      </c>
      <c r="K69" s="283" t="s">
        <v>883</v>
      </c>
      <c r="L69" s="283" t="s">
        <v>873</v>
      </c>
      <c r="M69" s="283"/>
    </row>
    <row r="70" spans="1:13" ht="39" x14ac:dyDescent="0.35">
      <c r="A70" s="631" t="str">
        <f>+CONCATENATE($A$33,".",TEXT(ROW(A33)-ROW($A$1),0))</f>
        <v>ESC1.3.32</v>
      </c>
      <c r="B70" s="637" t="s">
        <v>973</v>
      </c>
      <c r="C70" s="684" t="s">
        <v>772</v>
      </c>
      <c r="D70" s="626" t="s">
        <v>773</v>
      </c>
      <c r="E70" s="800" t="str">
        <f>IF(VLOOKUP(D70,'EMBOP-SI_ITA'!$D$4:$D$225,1,FALSE)=D70,"YES","NO")</f>
        <v>YES</v>
      </c>
      <c r="F70" s="625" t="s">
        <v>974</v>
      </c>
      <c r="G70" s="624">
        <v>0</v>
      </c>
      <c r="H70" s="623"/>
      <c r="I70" s="622">
        <f t="shared" si="5"/>
        <v>0</v>
      </c>
      <c r="J70" s="621" t="s">
        <v>871</v>
      </c>
      <c r="K70" s="620" t="s">
        <v>883</v>
      </c>
      <c r="L70" s="620" t="s">
        <v>873</v>
      </c>
      <c r="M70" s="620"/>
    </row>
    <row r="71" spans="1:13" s="275" customFormat="1" ht="26" x14ac:dyDescent="0.35">
      <c r="A71" s="553" t="s">
        <v>975</v>
      </c>
      <c r="B71" s="551"/>
      <c r="C71" s="551"/>
      <c r="D71" s="552" t="s">
        <v>976</v>
      </c>
      <c r="E71" s="798" t="str">
        <f>IF(VLOOKUP(D71,'EMBOP-SI_ITA'!$D$4:$D$225,1,FALSE)=D71,"YES","NO")</f>
        <v>YES</v>
      </c>
      <c r="F71" s="551"/>
      <c r="G71" s="567"/>
      <c r="H71" s="565"/>
      <c r="I71" s="565"/>
      <c r="J71" s="549"/>
      <c r="K71" s="548"/>
      <c r="L71" s="548"/>
      <c r="M71" s="548"/>
    </row>
    <row r="72" spans="1:13" ht="39" x14ac:dyDescent="0.35">
      <c r="A72" s="276" t="str">
        <f>+CONCATENATE($A$71,".",TEXT(ROW(A2)-ROW($A$1),0))</f>
        <v>ESC1.4.1</v>
      </c>
      <c r="B72" s="608" t="s">
        <v>977</v>
      </c>
      <c r="C72" s="609" t="s">
        <v>978</v>
      </c>
      <c r="D72" s="277" t="s">
        <v>979</v>
      </c>
      <c r="E72" s="801" t="str">
        <f>IF(VLOOKUP(D72,'EMBOP-SI_ITA'!$D$4:$D$225,1,FALSE)=D72,"YES","NO")</f>
        <v>YES</v>
      </c>
      <c r="F72" s="562" t="s">
        <v>464</v>
      </c>
      <c r="G72" s="613">
        <v>0</v>
      </c>
      <c r="H72" s="612"/>
      <c r="I72" s="611">
        <f>+G72*H72</f>
        <v>0</v>
      </c>
      <c r="J72" s="560" t="s">
        <v>871</v>
      </c>
      <c r="K72" s="559" t="s">
        <v>872</v>
      </c>
      <c r="L72" s="559" t="s">
        <v>873</v>
      </c>
      <c r="M72" s="283"/>
    </row>
    <row r="73" spans="1:13" ht="52" x14ac:dyDescent="0.35">
      <c r="A73" s="276" t="str">
        <f>+CONCATENATE($A$71,".",TEXT(ROW(A3)-ROW($A$1),0))</f>
        <v>ESC1.4.2</v>
      </c>
      <c r="B73" s="610" t="s">
        <v>980</v>
      </c>
      <c r="C73" s="609" t="s">
        <v>469</v>
      </c>
      <c r="D73" s="277" t="s">
        <v>981</v>
      </c>
      <c r="E73" s="799" t="str">
        <f>IF(VLOOKUP(D73,'EMBOP-SI_ITA'!$D$4:$D$225,1,FALSE)=D73,"YES","NO")</f>
        <v>YES</v>
      </c>
      <c r="F73" s="278" t="s">
        <v>464</v>
      </c>
      <c r="G73" s="279">
        <v>0</v>
      </c>
      <c r="H73" s="280"/>
      <c r="I73" s="281">
        <f>+G73*H73</f>
        <v>0</v>
      </c>
      <c r="J73" s="282" t="s">
        <v>871</v>
      </c>
      <c r="K73" s="283" t="s">
        <v>872</v>
      </c>
      <c r="L73" s="283" t="s">
        <v>873</v>
      </c>
      <c r="M73" s="283"/>
    </row>
    <row r="74" spans="1:13" ht="65" x14ac:dyDescent="0.35">
      <c r="A74" s="276" t="str">
        <f>+CONCATENATE($A$71,".",TEXT(ROW(A4)-ROW($A$1),0))</f>
        <v>ESC1.4.3</v>
      </c>
      <c r="B74" s="608" t="s">
        <v>982</v>
      </c>
      <c r="C74" s="607" t="s">
        <v>983</v>
      </c>
      <c r="D74" s="277" t="s">
        <v>984</v>
      </c>
      <c r="E74" s="799" t="str">
        <f>IF(VLOOKUP(D74,'EMBOP-SI_ITA'!$D$4:$D$225,1,FALSE)=D74,"YES","NO")</f>
        <v>YES</v>
      </c>
      <c r="F74" s="278" t="s">
        <v>464</v>
      </c>
      <c r="G74" s="279">
        <v>0</v>
      </c>
      <c r="H74" s="280"/>
      <c r="I74" s="281">
        <f>+G74*H74</f>
        <v>0</v>
      </c>
      <c r="J74" s="282" t="s">
        <v>871</v>
      </c>
      <c r="K74" s="283" t="s">
        <v>883</v>
      </c>
      <c r="L74" s="283" t="s">
        <v>873</v>
      </c>
      <c r="M74" s="283"/>
    </row>
    <row r="75" spans="1:13" ht="65" x14ac:dyDescent="0.35">
      <c r="A75" s="276" t="str">
        <f>+CONCATENATE($A$71,".",TEXT(ROW(A5)-ROW($A$1),0))</f>
        <v>ESC1.4.4</v>
      </c>
      <c r="B75" s="577" t="s">
        <v>985</v>
      </c>
      <c r="C75" s="607" t="s">
        <v>986</v>
      </c>
      <c r="D75" s="277" t="s">
        <v>987</v>
      </c>
      <c r="E75" s="799" t="str">
        <f>IF(VLOOKUP(D75,'EMBOP-SI_ITA'!$D$4:$D$225,1,FALSE)=D75,"YES","NO")</f>
        <v>YES</v>
      </c>
      <c r="F75" s="278" t="s">
        <v>464</v>
      </c>
      <c r="G75" s="279">
        <v>0</v>
      </c>
      <c r="H75" s="280"/>
      <c r="I75" s="281">
        <f>+G75*H75</f>
        <v>0</v>
      </c>
      <c r="J75" s="282" t="s">
        <v>871</v>
      </c>
      <c r="K75" s="283" t="s">
        <v>883</v>
      </c>
      <c r="L75" s="283" t="s">
        <v>873</v>
      </c>
      <c r="M75" s="283"/>
    </row>
    <row r="76" spans="1:13" ht="39" x14ac:dyDescent="0.35">
      <c r="A76" s="631" t="str">
        <f>+CONCATENATE($A$71,".",TEXT(ROW(A6)-ROW($A$1),0))</f>
        <v>ESC1.4.5</v>
      </c>
      <c r="B76" s="637" t="s">
        <v>988</v>
      </c>
      <c r="C76" s="684" t="s">
        <v>788</v>
      </c>
      <c r="D76" s="626" t="s">
        <v>789</v>
      </c>
      <c r="E76" s="800" t="str">
        <f>IF(VLOOKUP(D76,'EMBOP-SI_ITA'!$D$4:$D$225,1,FALSE)=D76,"YES","NO")</f>
        <v>YES</v>
      </c>
      <c r="F76" s="625" t="s">
        <v>464</v>
      </c>
      <c r="G76" s="624">
        <v>0</v>
      </c>
      <c r="H76" s="623"/>
      <c r="I76" s="622">
        <f>+G76*H76</f>
        <v>0</v>
      </c>
      <c r="J76" s="621" t="s">
        <v>871</v>
      </c>
      <c r="K76" s="620" t="s">
        <v>883</v>
      </c>
      <c r="L76" s="620" t="s">
        <v>873</v>
      </c>
      <c r="M76" s="620"/>
    </row>
    <row r="77" spans="1:13" s="275" customFormat="1" ht="13" x14ac:dyDescent="0.35">
      <c r="A77" s="553" t="s">
        <v>989</v>
      </c>
      <c r="B77" s="551"/>
      <c r="C77" s="551"/>
      <c r="D77" s="552" t="s">
        <v>990</v>
      </c>
      <c r="E77" s="798" t="str">
        <f>IF(VLOOKUP(D77,'EMBOP-SI_ITA'!$D$4:$D$225,1,FALSE)=D77,"YES","NO")</f>
        <v>YES</v>
      </c>
      <c r="F77" s="551"/>
      <c r="G77" s="567"/>
      <c r="H77" s="565"/>
      <c r="I77" s="565"/>
      <c r="J77" s="549"/>
      <c r="K77" s="548"/>
      <c r="L77" s="548"/>
      <c r="M77" s="548"/>
    </row>
    <row r="78" spans="1:13" ht="13" x14ac:dyDescent="0.35">
      <c r="A78" s="276"/>
      <c r="B78" s="1616" t="s">
        <v>991</v>
      </c>
      <c r="C78" s="575" t="s">
        <v>992</v>
      </c>
      <c r="D78" s="277" t="s">
        <v>993</v>
      </c>
      <c r="E78" s="799" t="str">
        <f>IF(VLOOKUP(D78,'EMBOP-SI_ITA'!$D$4:$D$225,1,FALSE)=D78,"YES","NO")</f>
        <v>YES</v>
      </c>
      <c r="F78" s="278" t="s">
        <v>464</v>
      </c>
      <c r="G78" s="279">
        <v>0</v>
      </c>
      <c r="H78" s="280"/>
      <c r="I78" s="281">
        <f t="shared" ref="I78:I106" si="6">+G78*H78</f>
        <v>0</v>
      </c>
      <c r="J78" s="282" t="s">
        <v>871</v>
      </c>
      <c r="K78" s="283" t="s">
        <v>872</v>
      </c>
      <c r="L78" s="283" t="s">
        <v>873</v>
      </c>
      <c r="M78" s="283"/>
    </row>
    <row r="79" spans="1:13" ht="13" x14ac:dyDescent="0.35">
      <c r="A79" s="276"/>
      <c r="B79" s="1619"/>
      <c r="C79" s="575" t="s">
        <v>994</v>
      </c>
      <c r="D79" s="277" t="s">
        <v>995</v>
      </c>
      <c r="E79" s="799" t="str">
        <f>IF(VLOOKUP(D79,'EMBOP-SI_ITA'!$D$4:$D$225,1,FALSE)=D79,"YES","NO")</f>
        <v>YES</v>
      </c>
      <c r="F79" s="278" t="s">
        <v>464</v>
      </c>
      <c r="G79" s="279">
        <v>0</v>
      </c>
      <c r="H79" s="280"/>
      <c r="I79" s="281">
        <f t="shared" si="6"/>
        <v>0</v>
      </c>
      <c r="J79" s="282" t="s">
        <v>871</v>
      </c>
      <c r="K79" s="283" t="s">
        <v>872</v>
      </c>
      <c r="L79" s="283" t="s">
        <v>873</v>
      </c>
      <c r="M79" s="283"/>
    </row>
    <row r="80" spans="1:13" ht="13" x14ac:dyDescent="0.35">
      <c r="A80" s="276"/>
      <c r="B80" s="1619"/>
      <c r="C80" s="575" t="s">
        <v>996</v>
      </c>
      <c r="D80" s="277" t="s">
        <v>997</v>
      </c>
      <c r="E80" s="799" t="str">
        <f>IF(VLOOKUP(D80,'EMBOP-SI_ITA'!$D$4:$D$225,1,FALSE)=D80,"YES","NO")</f>
        <v>YES</v>
      </c>
      <c r="F80" s="278" t="s">
        <v>464</v>
      </c>
      <c r="G80" s="279">
        <v>0</v>
      </c>
      <c r="H80" s="280"/>
      <c r="I80" s="281">
        <f t="shared" si="6"/>
        <v>0</v>
      </c>
      <c r="J80" s="282" t="s">
        <v>871</v>
      </c>
      <c r="K80" s="283" t="s">
        <v>872</v>
      </c>
      <c r="L80" s="283" t="s">
        <v>873</v>
      </c>
      <c r="M80" s="283"/>
    </row>
    <row r="81" spans="1:13" ht="13" x14ac:dyDescent="0.35">
      <c r="A81" s="276"/>
      <c r="B81" s="1620"/>
      <c r="C81" s="575" t="s">
        <v>998</v>
      </c>
      <c r="D81" s="277" t="s">
        <v>999</v>
      </c>
      <c r="E81" s="799" t="str">
        <f>IF(VLOOKUP(D81,'EMBOP-SI_ITA'!$D$4:$D$225,1,FALSE)=D81,"YES","NO")</f>
        <v>YES</v>
      </c>
      <c r="F81" s="278" t="s">
        <v>464</v>
      </c>
      <c r="G81" s="279">
        <v>0</v>
      </c>
      <c r="H81" s="280"/>
      <c r="I81" s="281">
        <f t="shared" si="6"/>
        <v>0</v>
      </c>
      <c r="J81" s="282" t="s">
        <v>871</v>
      </c>
      <c r="K81" s="283" t="s">
        <v>872</v>
      </c>
      <c r="L81" s="283" t="s">
        <v>873</v>
      </c>
      <c r="M81" s="283"/>
    </row>
    <row r="82" spans="1:13" ht="13" x14ac:dyDescent="0.35">
      <c r="A82" s="276"/>
      <c r="B82" s="1630" t="s">
        <v>991</v>
      </c>
      <c r="C82" s="575" t="s">
        <v>1000</v>
      </c>
      <c r="D82" s="277" t="s">
        <v>1001</v>
      </c>
      <c r="E82" s="799" t="str">
        <f>IF(VLOOKUP(D82,'EMBOP-SI_ITA'!$D$4:$D$225,1,FALSE)=D82,"YES","NO")</f>
        <v>YES</v>
      </c>
      <c r="F82" s="278" t="s">
        <v>464</v>
      </c>
      <c r="G82" s="279">
        <v>0</v>
      </c>
      <c r="H82" s="280"/>
      <c r="I82" s="281">
        <f t="shared" si="6"/>
        <v>0</v>
      </c>
      <c r="J82" s="282" t="s">
        <v>871</v>
      </c>
      <c r="K82" s="283" t="s">
        <v>872</v>
      </c>
      <c r="L82" s="283" t="s">
        <v>873</v>
      </c>
      <c r="M82" s="283"/>
    </row>
    <row r="83" spans="1:13" ht="13" x14ac:dyDescent="0.35">
      <c r="A83" s="276"/>
      <c r="B83" s="1619"/>
      <c r="C83" s="575" t="s">
        <v>1002</v>
      </c>
      <c r="D83" s="277" t="s">
        <v>1003</v>
      </c>
      <c r="E83" s="799" t="str">
        <f>IF(VLOOKUP(D83,'EMBOP-SI_ITA'!$D$4:$D$225,1,FALSE)=D83,"YES","NO")</f>
        <v>YES</v>
      </c>
      <c r="F83" s="278" t="s">
        <v>464</v>
      </c>
      <c r="G83" s="279">
        <v>0</v>
      </c>
      <c r="H83" s="280"/>
      <c r="I83" s="281">
        <f t="shared" si="6"/>
        <v>0</v>
      </c>
      <c r="J83" s="282" t="s">
        <v>871</v>
      </c>
      <c r="K83" s="283" t="s">
        <v>872</v>
      </c>
      <c r="L83" s="283" t="s">
        <v>873</v>
      </c>
      <c r="M83" s="283"/>
    </row>
    <row r="84" spans="1:13" ht="26.25" customHeight="1" x14ac:dyDescent="0.35">
      <c r="A84" s="276"/>
      <c r="B84" s="1619"/>
      <c r="C84" s="575" t="s">
        <v>1004</v>
      </c>
      <c r="D84" s="277" t="s">
        <v>1005</v>
      </c>
      <c r="E84" s="799" t="str">
        <f>IF(VLOOKUP(D84,'EMBOP-SI_ITA'!$D$4:$D$225,1,FALSE)=D84,"YES","NO")</f>
        <v>YES</v>
      </c>
      <c r="F84" s="278" t="s">
        <v>464</v>
      </c>
      <c r="G84" s="279">
        <v>0</v>
      </c>
      <c r="H84" s="280"/>
      <c r="I84" s="281">
        <f t="shared" si="6"/>
        <v>0</v>
      </c>
      <c r="J84" s="282" t="s">
        <v>871</v>
      </c>
      <c r="K84" s="283" t="s">
        <v>872</v>
      </c>
      <c r="L84" s="283" t="s">
        <v>873</v>
      </c>
      <c r="M84" s="283"/>
    </row>
    <row r="85" spans="1:13" ht="13" x14ac:dyDescent="0.35">
      <c r="A85" s="276"/>
      <c r="B85" s="1619"/>
      <c r="C85" s="575" t="s">
        <v>1006</v>
      </c>
      <c r="D85" s="277" t="s">
        <v>1007</v>
      </c>
      <c r="E85" s="799" t="str">
        <f>IF(VLOOKUP(D85,'EMBOP-SI_ITA'!$D$4:$D$225,1,FALSE)=D85,"YES","NO")</f>
        <v>YES</v>
      </c>
      <c r="F85" s="278" t="s">
        <v>464</v>
      </c>
      <c r="G85" s="279">
        <v>0</v>
      </c>
      <c r="H85" s="280"/>
      <c r="I85" s="281">
        <f t="shared" si="6"/>
        <v>0</v>
      </c>
      <c r="J85" s="282" t="s">
        <v>871</v>
      </c>
      <c r="K85" s="283" t="s">
        <v>872</v>
      </c>
      <c r="L85" s="283" t="s">
        <v>873</v>
      </c>
      <c r="M85" s="283"/>
    </row>
    <row r="86" spans="1:13" ht="13" x14ac:dyDescent="0.35">
      <c r="A86" s="276"/>
      <c r="B86" s="1619"/>
      <c r="C86" s="575" t="s">
        <v>1008</v>
      </c>
      <c r="D86" s="277" t="s">
        <v>1009</v>
      </c>
      <c r="E86" s="799" t="str">
        <f>IF(VLOOKUP(D86,'EMBOP-SI_ITA'!$D$4:$D$225,1,FALSE)=D86,"YES","NO")</f>
        <v>YES</v>
      </c>
      <c r="F86" s="278" t="s">
        <v>464</v>
      </c>
      <c r="G86" s="279">
        <v>0</v>
      </c>
      <c r="H86" s="280"/>
      <c r="I86" s="281">
        <f t="shared" si="6"/>
        <v>0</v>
      </c>
      <c r="J86" s="282" t="s">
        <v>871</v>
      </c>
      <c r="K86" s="283" t="s">
        <v>872</v>
      </c>
      <c r="L86" s="283" t="s">
        <v>873</v>
      </c>
      <c r="M86" s="283"/>
    </row>
    <row r="87" spans="1:13" ht="13" x14ac:dyDescent="0.35">
      <c r="A87" s="276"/>
      <c r="B87" s="1620"/>
      <c r="C87" s="575" t="s">
        <v>1010</v>
      </c>
      <c r="D87" s="277" t="s">
        <v>1011</v>
      </c>
      <c r="E87" s="799" t="str">
        <f>IF(VLOOKUP(D87,'EMBOP-SI_ITA'!$D$4:$D$225,1,FALSE)=D87,"YES","NO")</f>
        <v>YES</v>
      </c>
      <c r="F87" s="278" t="s">
        <v>464</v>
      </c>
      <c r="G87" s="279">
        <v>0</v>
      </c>
      <c r="H87" s="280"/>
      <c r="I87" s="281">
        <f t="shared" si="6"/>
        <v>0</v>
      </c>
      <c r="J87" s="282" t="s">
        <v>871</v>
      </c>
      <c r="K87" s="283" t="s">
        <v>872</v>
      </c>
      <c r="L87" s="283" t="s">
        <v>873</v>
      </c>
      <c r="M87" s="283"/>
    </row>
    <row r="88" spans="1:13" ht="13" x14ac:dyDescent="0.35">
      <c r="A88" s="276"/>
      <c r="B88" s="1616" t="s">
        <v>1012</v>
      </c>
      <c r="C88" s="605" t="s">
        <v>1013</v>
      </c>
      <c r="D88" s="277" t="s">
        <v>1014</v>
      </c>
      <c r="E88" s="799" t="str">
        <f>IF(VLOOKUP(D88,'EMBOP-SI_ITA'!$D$4:$D$225,1,FALSE)=D88,"YES","NO")</f>
        <v>YES</v>
      </c>
      <c r="F88" s="278" t="s">
        <v>464</v>
      </c>
      <c r="G88" s="279">
        <v>0</v>
      </c>
      <c r="H88" s="280"/>
      <c r="I88" s="281">
        <f t="shared" si="6"/>
        <v>0</v>
      </c>
      <c r="J88" s="282" t="s">
        <v>871</v>
      </c>
      <c r="K88" s="283" t="s">
        <v>883</v>
      </c>
      <c r="L88" s="283" t="s">
        <v>873</v>
      </c>
      <c r="M88" s="283"/>
    </row>
    <row r="89" spans="1:13" ht="13" x14ac:dyDescent="0.35">
      <c r="A89" s="276"/>
      <c r="B89" s="1619"/>
      <c r="C89" s="605" t="s">
        <v>1015</v>
      </c>
      <c r="D89" s="277" t="s">
        <v>1016</v>
      </c>
      <c r="E89" s="799" t="str">
        <f>IF(VLOOKUP(D89,'EMBOP-SI_ITA'!$D$4:$D$225,1,FALSE)=D89,"YES","NO")</f>
        <v>YES</v>
      </c>
      <c r="F89" s="278" t="s">
        <v>464</v>
      </c>
      <c r="G89" s="279">
        <v>0</v>
      </c>
      <c r="H89" s="280"/>
      <c r="I89" s="281">
        <f t="shared" si="6"/>
        <v>0</v>
      </c>
      <c r="J89" s="282" t="s">
        <v>871</v>
      </c>
      <c r="K89" s="283" t="s">
        <v>883</v>
      </c>
      <c r="L89" s="283" t="s">
        <v>873</v>
      </c>
      <c r="M89" s="283"/>
    </row>
    <row r="90" spans="1:13" ht="13" x14ac:dyDescent="0.35">
      <c r="A90" s="276"/>
      <c r="B90" s="1619"/>
      <c r="C90" s="605" t="s">
        <v>1017</v>
      </c>
      <c r="D90" s="277" t="s">
        <v>1018</v>
      </c>
      <c r="E90" s="799" t="str">
        <f>IF(VLOOKUP(D90,'EMBOP-SI_ITA'!$D$4:$D$225,1,FALSE)=D90,"YES","NO")</f>
        <v>YES</v>
      </c>
      <c r="F90" s="278" t="s">
        <v>464</v>
      </c>
      <c r="G90" s="279">
        <v>0</v>
      </c>
      <c r="H90" s="280"/>
      <c r="I90" s="281">
        <f t="shared" si="6"/>
        <v>0</v>
      </c>
      <c r="J90" s="282" t="s">
        <v>871</v>
      </c>
      <c r="K90" s="283" t="s">
        <v>883</v>
      </c>
      <c r="L90" s="283" t="s">
        <v>873</v>
      </c>
      <c r="M90" s="283"/>
    </row>
    <row r="91" spans="1:13" ht="13" x14ac:dyDescent="0.35">
      <c r="A91" s="276"/>
      <c r="B91" s="1620"/>
      <c r="C91" s="605" t="s">
        <v>1019</v>
      </c>
      <c r="D91" s="277" t="s">
        <v>1020</v>
      </c>
      <c r="E91" s="799" t="str">
        <f>IF(VLOOKUP(D91,'EMBOP-SI_ITA'!$D$4:$D$225,1,FALSE)=D91,"YES","NO")</f>
        <v>YES</v>
      </c>
      <c r="F91" s="278" t="s">
        <v>464</v>
      </c>
      <c r="G91" s="279">
        <v>0</v>
      </c>
      <c r="H91" s="280"/>
      <c r="I91" s="281">
        <f t="shared" si="6"/>
        <v>0</v>
      </c>
      <c r="J91" s="282" t="s">
        <v>871</v>
      </c>
      <c r="K91" s="283" t="s">
        <v>883</v>
      </c>
      <c r="L91" s="283" t="s">
        <v>873</v>
      </c>
      <c r="M91" s="283"/>
    </row>
    <row r="92" spans="1:13" ht="13" x14ac:dyDescent="0.35">
      <c r="A92" s="276"/>
      <c r="B92" s="1616" t="s">
        <v>1021</v>
      </c>
      <c r="C92" s="605" t="s">
        <v>1022</v>
      </c>
      <c r="D92" s="277" t="s">
        <v>1023</v>
      </c>
      <c r="E92" s="799" t="str">
        <f>IF(VLOOKUP(D92,'EMBOP-SI_ITA'!$D$4:$D$225,1,FALSE)=D92,"YES","NO")</f>
        <v>YES</v>
      </c>
      <c r="F92" s="278" t="s">
        <v>464</v>
      </c>
      <c r="G92" s="279">
        <v>0</v>
      </c>
      <c r="H92" s="280"/>
      <c r="I92" s="281">
        <f t="shared" si="6"/>
        <v>0</v>
      </c>
      <c r="J92" s="282" t="s">
        <v>871</v>
      </c>
      <c r="K92" s="283" t="s">
        <v>883</v>
      </c>
      <c r="L92" s="283" t="s">
        <v>873</v>
      </c>
      <c r="M92" s="283"/>
    </row>
    <row r="93" spans="1:13" ht="13" x14ac:dyDescent="0.35">
      <c r="A93" s="276"/>
      <c r="B93" s="1619"/>
      <c r="C93" s="605" t="s">
        <v>1024</v>
      </c>
      <c r="D93" s="277" t="s">
        <v>1025</v>
      </c>
      <c r="E93" s="799" t="str">
        <f>IF(VLOOKUP(D93,'EMBOP-SI_ITA'!$D$4:$D$225,1,FALSE)=D93,"YES","NO")</f>
        <v>YES</v>
      </c>
      <c r="F93" s="278" t="s">
        <v>464</v>
      </c>
      <c r="G93" s="279">
        <v>0</v>
      </c>
      <c r="H93" s="280"/>
      <c r="I93" s="281">
        <f t="shared" si="6"/>
        <v>0</v>
      </c>
      <c r="J93" s="282" t="s">
        <v>871</v>
      </c>
      <c r="K93" s="283" t="s">
        <v>883</v>
      </c>
      <c r="L93" s="283" t="s">
        <v>873</v>
      </c>
      <c r="M93" s="283"/>
    </row>
    <row r="94" spans="1:13" ht="13" x14ac:dyDescent="0.35">
      <c r="A94" s="276"/>
      <c r="B94" s="1619"/>
      <c r="C94" s="605" t="s">
        <v>1026</v>
      </c>
      <c r="D94" s="277" t="s">
        <v>1027</v>
      </c>
      <c r="E94" s="799" t="str">
        <f>IF(VLOOKUP(D94,'EMBOP-SI_ITA'!$D$4:$D$225,1,FALSE)=D94,"YES","NO")</f>
        <v>YES</v>
      </c>
      <c r="F94" s="278" t="s">
        <v>464</v>
      </c>
      <c r="G94" s="279">
        <v>0</v>
      </c>
      <c r="H94" s="280"/>
      <c r="I94" s="281">
        <f t="shared" si="6"/>
        <v>0</v>
      </c>
      <c r="J94" s="282" t="s">
        <v>871</v>
      </c>
      <c r="K94" s="283" t="s">
        <v>883</v>
      </c>
      <c r="L94" s="283" t="s">
        <v>873</v>
      </c>
      <c r="M94" s="283"/>
    </row>
    <row r="95" spans="1:13" ht="13" x14ac:dyDescent="0.35">
      <c r="A95" s="276"/>
      <c r="B95" s="1619"/>
      <c r="C95" s="605" t="s">
        <v>1028</v>
      </c>
      <c r="D95" s="277" t="s">
        <v>1029</v>
      </c>
      <c r="E95" s="799" t="str">
        <f>IF(VLOOKUP(D95,'EMBOP-SI_ITA'!$D$4:$D$225,1,FALSE)=D95,"YES","NO")</f>
        <v>YES</v>
      </c>
      <c r="F95" s="278" t="s">
        <v>464</v>
      </c>
      <c r="G95" s="279">
        <v>0</v>
      </c>
      <c r="H95" s="280"/>
      <c r="I95" s="281">
        <f t="shared" si="6"/>
        <v>0</v>
      </c>
      <c r="J95" s="282" t="s">
        <v>871</v>
      </c>
      <c r="K95" s="283" t="s">
        <v>883</v>
      </c>
      <c r="L95" s="283" t="s">
        <v>873</v>
      </c>
      <c r="M95" s="283"/>
    </row>
    <row r="96" spans="1:13" ht="13" x14ac:dyDescent="0.35">
      <c r="A96" s="276"/>
      <c r="B96" s="1619"/>
      <c r="C96" s="605" t="s">
        <v>1030</v>
      </c>
      <c r="D96" s="277" t="s">
        <v>1031</v>
      </c>
      <c r="E96" s="799" t="str">
        <f>IF(VLOOKUP(D96,'EMBOP-SI_ITA'!$D$4:$D$225,1,FALSE)=D96,"YES","NO")</f>
        <v>YES</v>
      </c>
      <c r="F96" s="278" t="s">
        <v>464</v>
      </c>
      <c r="G96" s="279">
        <v>0</v>
      </c>
      <c r="H96" s="280"/>
      <c r="I96" s="281">
        <f t="shared" si="6"/>
        <v>0</v>
      </c>
      <c r="J96" s="282" t="s">
        <v>871</v>
      </c>
      <c r="K96" s="283" t="s">
        <v>883</v>
      </c>
      <c r="L96" s="283" t="s">
        <v>873</v>
      </c>
      <c r="M96" s="283"/>
    </row>
    <row r="97" spans="1:13" ht="13" x14ac:dyDescent="0.35">
      <c r="A97" s="276"/>
      <c r="B97" s="1620"/>
      <c r="C97" s="605" t="s">
        <v>1032</v>
      </c>
      <c r="D97" s="277" t="s">
        <v>1033</v>
      </c>
      <c r="E97" s="799" t="str">
        <f>IF(VLOOKUP(D97,'EMBOP-SI_ITA'!$D$4:$D$225,1,FALSE)=D97,"YES","NO")</f>
        <v>YES</v>
      </c>
      <c r="F97" s="278" t="s">
        <v>464</v>
      </c>
      <c r="G97" s="279">
        <v>0</v>
      </c>
      <c r="H97" s="280"/>
      <c r="I97" s="281">
        <f t="shared" si="6"/>
        <v>0</v>
      </c>
      <c r="J97" s="282" t="s">
        <v>871</v>
      </c>
      <c r="K97" s="283" t="s">
        <v>883</v>
      </c>
      <c r="L97" s="283" t="s">
        <v>873</v>
      </c>
      <c r="M97" s="283"/>
    </row>
    <row r="98" spans="1:13" ht="13" x14ac:dyDescent="0.35">
      <c r="A98" s="276"/>
      <c r="B98" s="1616" t="s">
        <v>988</v>
      </c>
      <c r="C98" s="605" t="s">
        <v>794</v>
      </c>
      <c r="D98" s="960" t="s">
        <v>795</v>
      </c>
      <c r="E98" s="799" t="str">
        <f>IF(VLOOKUP(D98,'EMBOP-SI_ITA'!$D$4:$D$225,1,FALSE)=D98,"YES","NO")</f>
        <v>YES</v>
      </c>
      <c r="F98" s="278" t="s">
        <v>464</v>
      </c>
      <c r="G98" s="279">
        <v>0</v>
      </c>
      <c r="H98" s="280"/>
      <c r="I98" s="281">
        <f t="shared" si="6"/>
        <v>0</v>
      </c>
      <c r="J98" s="282" t="s">
        <v>871</v>
      </c>
      <c r="K98" s="283" t="s">
        <v>883</v>
      </c>
      <c r="L98" s="283" t="s">
        <v>873</v>
      </c>
      <c r="M98" s="283"/>
    </row>
    <row r="99" spans="1:13" ht="13" x14ac:dyDescent="0.35">
      <c r="A99" s="276"/>
      <c r="B99" s="1617"/>
      <c r="C99" s="605" t="s">
        <v>796</v>
      </c>
      <c r="D99" s="960" t="s">
        <v>797</v>
      </c>
      <c r="E99" s="799" t="str">
        <f>IF(VLOOKUP(D99,'EMBOP-SI_ITA'!$D$4:$D$225,1,FALSE)=D99,"YES","NO")</f>
        <v>YES</v>
      </c>
      <c r="F99" s="278" t="s">
        <v>464</v>
      </c>
      <c r="G99" s="279">
        <v>0</v>
      </c>
      <c r="H99" s="280"/>
      <c r="I99" s="281">
        <f t="shared" si="6"/>
        <v>0</v>
      </c>
      <c r="J99" s="282" t="s">
        <v>871</v>
      </c>
      <c r="K99" s="283" t="s">
        <v>883</v>
      </c>
      <c r="L99" s="283" t="s">
        <v>873</v>
      </c>
      <c r="M99" s="283"/>
    </row>
    <row r="100" spans="1:13" ht="13" x14ac:dyDescent="0.35">
      <c r="A100" s="276"/>
      <c r="B100" s="1618"/>
      <c r="C100" s="605" t="s">
        <v>798</v>
      </c>
      <c r="D100" s="961" t="s">
        <v>799</v>
      </c>
      <c r="E100" s="802" t="str">
        <f>IF(VLOOKUP(D100,'EMBOP-SI_ITA'!$D$4:$D$225,1,FALSE)=D100,"YES","NO")</f>
        <v>YES</v>
      </c>
      <c r="F100" s="278" t="s">
        <v>464</v>
      </c>
      <c r="G100" s="279">
        <v>0</v>
      </c>
      <c r="H100" s="280"/>
      <c r="I100" s="281">
        <f t="shared" si="6"/>
        <v>0</v>
      </c>
      <c r="J100" s="282" t="s">
        <v>871</v>
      </c>
      <c r="K100" s="283" t="s">
        <v>883</v>
      </c>
      <c r="L100" s="283" t="s">
        <v>873</v>
      </c>
      <c r="M100" s="283"/>
    </row>
    <row r="101" spans="1:13" ht="26" x14ac:dyDescent="0.35">
      <c r="A101" s="276" t="str">
        <f>+CONCATENATE($A$77,".",TEXT(ROW(A7)-ROW($A$1),0))</f>
        <v>ESC1.5.6</v>
      </c>
      <c r="B101" s="564" t="s">
        <v>991</v>
      </c>
      <c r="C101" s="575" t="s">
        <v>1034</v>
      </c>
      <c r="D101" s="277" t="s">
        <v>1035</v>
      </c>
      <c r="E101" s="799" t="str">
        <f>IF(VLOOKUP(D101,'EMBOP-SI_ITA'!$D$4:$D$225,1,FALSE)=D101,"YES","NO")</f>
        <v>YES</v>
      </c>
      <c r="F101" s="278" t="s">
        <v>464</v>
      </c>
      <c r="G101" s="279">
        <v>0</v>
      </c>
      <c r="H101" s="280"/>
      <c r="I101" s="281">
        <f t="shared" si="6"/>
        <v>0</v>
      </c>
      <c r="J101" s="282" t="s">
        <v>871</v>
      </c>
      <c r="K101" s="283" t="s">
        <v>872</v>
      </c>
      <c r="L101" s="283" t="s">
        <v>873</v>
      </c>
      <c r="M101" s="283"/>
    </row>
    <row r="102" spans="1:13" ht="26" x14ac:dyDescent="0.35">
      <c r="A102" s="276" t="str">
        <f>+CONCATENATE($A$77,".",TEXT(ROW(A8)-ROW($A$1),0))</f>
        <v>ESC1.5.7</v>
      </c>
      <c r="B102" s="564" t="s">
        <v>991</v>
      </c>
      <c r="C102" s="575" t="s">
        <v>1036</v>
      </c>
      <c r="D102" s="277" t="s">
        <v>1037</v>
      </c>
      <c r="E102" s="799" t="str">
        <f>IF(VLOOKUP(D102,'EMBOP-SI_ITA'!$D$4:$D$225,1,FALSE)=D102,"YES","NO")</f>
        <v>YES</v>
      </c>
      <c r="F102" s="278" t="s">
        <v>464</v>
      </c>
      <c r="G102" s="279">
        <v>0</v>
      </c>
      <c r="H102" s="280"/>
      <c r="I102" s="281">
        <f t="shared" si="6"/>
        <v>0</v>
      </c>
      <c r="J102" s="282" t="s">
        <v>871</v>
      </c>
      <c r="K102" s="283" t="s">
        <v>872</v>
      </c>
      <c r="L102" s="283" t="s">
        <v>873</v>
      </c>
      <c r="M102" s="283"/>
    </row>
    <row r="103" spans="1:13" ht="52" x14ac:dyDescent="0.35">
      <c r="A103" s="276" t="str">
        <f>+CONCATENATE($A$77,".",TEXT(ROW(A9)-ROW($A$1),0))</f>
        <v>ESC1.5.8</v>
      </c>
      <c r="B103" s="564" t="s">
        <v>1012</v>
      </c>
      <c r="C103" s="605" t="s">
        <v>1038</v>
      </c>
      <c r="D103" s="277" t="s">
        <v>1039</v>
      </c>
      <c r="E103" s="799" t="str">
        <f>IF(VLOOKUP(D103,'EMBOP-SI_ITA'!$D$4:$D$225,1,FALSE)=D103,"YES","NO")</f>
        <v>YES</v>
      </c>
      <c r="F103" s="278" t="s">
        <v>464</v>
      </c>
      <c r="G103" s="279">
        <v>0</v>
      </c>
      <c r="H103" s="280"/>
      <c r="I103" s="281">
        <f t="shared" si="6"/>
        <v>0</v>
      </c>
      <c r="J103" s="282" t="s">
        <v>871</v>
      </c>
      <c r="K103" s="283" t="s">
        <v>883</v>
      </c>
      <c r="L103" s="283" t="s">
        <v>873</v>
      </c>
      <c r="M103" s="283"/>
    </row>
    <row r="104" spans="1:13" ht="52" x14ac:dyDescent="0.35">
      <c r="A104" s="276" t="str">
        <f>+CONCATENATE($A$77,".",TEXT(ROW(A11)-ROW($A$1),0))</f>
        <v>ESC1.5.10</v>
      </c>
      <c r="B104" s="564" t="s">
        <v>1012</v>
      </c>
      <c r="C104" s="605" t="s">
        <v>1040</v>
      </c>
      <c r="D104" s="277" t="s">
        <v>1041</v>
      </c>
      <c r="E104" s="799" t="str">
        <f>IF(VLOOKUP(D104,'EMBOP-SI_ITA'!$D$4:$D$225,1,FALSE)=D104,"YES","NO")</f>
        <v>YES</v>
      </c>
      <c r="F104" s="278" t="s">
        <v>464</v>
      </c>
      <c r="G104" s="279">
        <v>0</v>
      </c>
      <c r="H104" s="280"/>
      <c r="I104" s="281">
        <f t="shared" si="6"/>
        <v>0</v>
      </c>
      <c r="J104" s="282" t="s">
        <v>871</v>
      </c>
      <c r="K104" s="283" t="s">
        <v>883</v>
      </c>
      <c r="L104" s="283" t="s">
        <v>873</v>
      </c>
      <c r="M104" s="283"/>
    </row>
    <row r="105" spans="1:13" ht="39" x14ac:dyDescent="0.35">
      <c r="A105" s="276" t="e">
        <f>+CONCATENATE($A$77,".",TEXT(ROW(#REF!)-ROW($A$1),0))</f>
        <v>#REF!</v>
      </c>
      <c r="B105" s="564" t="s">
        <v>973</v>
      </c>
      <c r="C105" s="605" t="s">
        <v>800</v>
      </c>
      <c r="D105" s="960" t="s">
        <v>801</v>
      </c>
      <c r="E105" s="799" t="str">
        <f>IF(VLOOKUP(D105,'EMBOP-SI_ITA'!$D$4:$D$225,1,FALSE)=D105,"YES","NO")</f>
        <v>YES</v>
      </c>
      <c r="F105" s="278" t="s">
        <v>464</v>
      </c>
      <c r="G105" s="279">
        <v>0</v>
      </c>
      <c r="H105" s="280"/>
      <c r="I105" s="281">
        <f t="shared" si="6"/>
        <v>0</v>
      </c>
      <c r="J105" s="282" t="s">
        <v>871</v>
      </c>
      <c r="K105" s="283" t="s">
        <v>883</v>
      </c>
      <c r="L105" s="283" t="s">
        <v>873</v>
      </c>
      <c r="M105" s="283"/>
    </row>
    <row r="106" spans="1:13" ht="39" x14ac:dyDescent="0.35">
      <c r="A106" s="276" t="e">
        <f>+CONCATENATE($A$77,".",TEXT(ROW(#REF!)-ROW($A$1),0))</f>
        <v>#REF!</v>
      </c>
      <c r="B106" s="564" t="s">
        <v>1042</v>
      </c>
      <c r="C106" s="575" t="s">
        <v>480</v>
      </c>
      <c r="D106" s="277" t="s">
        <v>1043</v>
      </c>
      <c r="E106" s="799" t="str">
        <f>IF(VLOOKUP(D106,'EMBOP-SI_ITA'!$D$4:$D$225,1,FALSE)=D106,"YES","NO")</f>
        <v>YES</v>
      </c>
      <c r="F106" s="278" t="s">
        <v>345</v>
      </c>
      <c r="G106" s="279">
        <v>0</v>
      </c>
      <c r="H106" s="280"/>
      <c r="I106" s="281">
        <f t="shared" si="6"/>
        <v>0</v>
      </c>
      <c r="J106" s="282" t="s">
        <v>871</v>
      </c>
      <c r="K106" s="283" t="s">
        <v>872</v>
      </c>
      <c r="L106" s="283" t="s">
        <v>873</v>
      </c>
      <c r="M106" s="283"/>
    </row>
    <row r="107" spans="1:13" ht="39" x14ac:dyDescent="0.35">
      <c r="A107" s="276"/>
      <c r="B107" s="564" t="s">
        <v>1042</v>
      </c>
      <c r="C107" s="575" t="s">
        <v>482</v>
      </c>
      <c r="D107" s="277" t="s">
        <v>1044</v>
      </c>
      <c r="E107" s="799" t="str">
        <f>IF(VLOOKUP(D107,'EMBOP-SI_ITA'!$D$4:$D$225,1,FALSE)=D107,"YES","NO")</f>
        <v>YES</v>
      </c>
      <c r="F107" s="278" t="s">
        <v>345</v>
      </c>
      <c r="G107" s="279">
        <v>0</v>
      </c>
      <c r="H107" s="280"/>
      <c r="I107" s="281">
        <f>G107*H107</f>
        <v>0</v>
      </c>
      <c r="J107" s="282"/>
      <c r="K107" s="283" t="s">
        <v>872</v>
      </c>
      <c r="L107" s="283" t="s">
        <v>873</v>
      </c>
      <c r="M107" s="283"/>
    </row>
    <row r="108" spans="1:13" ht="13" x14ac:dyDescent="0.35">
      <c r="A108" s="276"/>
      <c r="B108" s="564"/>
      <c r="C108" s="575" t="s">
        <v>494</v>
      </c>
      <c r="D108" s="277" t="s">
        <v>495</v>
      </c>
      <c r="E108" s="799" t="str">
        <f>IF(VLOOKUP(D108,'EMBOP-SI_ITA'!$D$4:$D$225,1,FALSE)=D108,"YES","NO")</f>
        <v>YES</v>
      </c>
      <c r="F108" s="278" t="s">
        <v>345</v>
      </c>
      <c r="G108" s="279">
        <v>0</v>
      </c>
      <c r="H108" s="280"/>
      <c r="I108" s="281">
        <f>G108*H108</f>
        <v>0</v>
      </c>
      <c r="J108" s="282"/>
      <c r="K108" s="283" t="s">
        <v>872</v>
      </c>
      <c r="L108" s="283" t="s">
        <v>873</v>
      </c>
      <c r="M108" s="283"/>
    </row>
    <row r="109" spans="1:13" ht="39" x14ac:dyDescent="0.35">
      <c r="A109" s="276" t="str">
        <f>+CONCATENATE($A$77,".",TEXT(ROW(A18)-ROW($A$1),0))</f>
        <v>ESC1.5.17</v>
      </c>
      <c r="B109" s="564" t="s">
        <v>1042</v>
      </c>
      <c r="C109" s="575" t="s">
        <v>492</v>
      </c>
      <c r="D109" s="277" t="s">
        <v>493</v>
      </c>
      <c r="E109" s="799" t="str">
        <f>IF(VLOOKUP(D109,'EMBOP-SI_ITA'!$D$4:$D$225,1,FALSE)=D109,"YES","NO")</f>
        <v>YES</v>
      </c>
      <c r="F109" s="278" t="s">
        <v>1045</v>
      </c>
      <c r="G109" s="279">
        <v>0</v>
      </c>
      <c r="H109" s="280"/>
      <c r="I109" s="281">
        <f>+G109*H109</f>
        <v>0</v>
      </c>
      <c r="J109" s="282" t="s">
        <v>871</v>
      </c>
      <c r="K109" s="283" t="s">
        <v>872</v>
      </c>
      <c r="L109" s="283" t="s">
        <v>873</v>
      </c>
      <c r="M109" s="283"/>
    </row>
    <row r="110" spans="1:13" ht="65" x14ac:dyDescent="0.35">
      <c r="A110" s="276" t="str">
        <f>+CONCATENATE($A$77,".",TEXT(ROW(A19)-ROW($A$1),0))</f>
        <v>ESC1.5.18</v>
      </c>
      <c r="B110" s="564" t="s">
        <v>1046</v>
      </c>
      <c r="C110" s="605" t="s">
        <v>1047</v>
      </c>
      <c r="D110" s="277" t="s">
        <v>1048</v>
      </c>
      <c r="E110" s="799" t="str">
        <f>IF(VLOOKUP(D110,'EMBOP-SI_ITA'!$D$4:$D$225,1,FALSE)=D110,"YES","NO")</f>
        <v>YES</v>
      </c>
      <c r="F110" s="278" t="s">
        <v>345</v>
      </c>
      <c r="G110" s="279">
        <v>0</v>
      </c>
      <c r="H110" s="280"/>
      <c r="I110" s="281">
        <f>+G110*H110</f>
        <v>0</v>
      </c>
      <c r="J110" s="282" t="s">
        <v>871</v>
      </c>
      <c r="K110" s="283" t="s">
        <v>883</v>
      </c>
      <c r="L110" s="283" t="s">
        <v>873</v>
      </c>
      <c r="M110" s="278"/>
    </row>
    <row r="111" spans="1:13" ht="13" x14ac:dyDescent="0.35">
      <c r="A111" s="276"/>
      <c r="B111" s="564"/>
      <c r="C111" s="605" t="s">
        <v>1049</v>
      </c>
      <c r="D111" s="277" t="s">
        <v>1050</v>
      </c>
      <c r="E111" s="799" t="str">
        <f>IF(VLOOKUP(D111,'EMBOP-SI_ITA'!$D$4:$D$225,1,FALSE)=D111,"YES","NO")</f>
        <v>YES</v>
      </c>
      <c r="F111" s="278" t="s">
        <v>345</v>
      </c>
      <c r="G111" s="279">
        <v>0</v>
      </c>
      <c r="H111" s="280"/>
      <c r="I111" s="281">
        <f>G111*H111</f>
        <v>0</v>
      </c>
      <c r="J111" s="282"/>
      <c r="K111" s="283" t="s">
        <v>883</v>
      </c>
      <c r="L111" s="283" t="s">
        <v>873</v>
      </c>
      <c r="M111" s="278"/>
    </row>
    <row r="112" spans="1:13" ht="78" x14ac:dyDescent="0.35">
      <c r="A112" s="276" t="e">
        <f>+CONCATENATE($A$77,".",TEXT(ROW(#REF!)-ROW($A$1),0))</f>
        <v>#REF!</v>
      </c>
      <c r="B112" s="564" t="s">
        <v>1051</v>
      </c>
      <c r="C112" s="605" t="s">
        <v>498</v>
      </c>
      <c r="D112" s="277" t="s">
        <v>1052</v>
      </c>
      <c r="E112" s="799" t="str">
        <f>IF(VLOOKUP(D112,'EMBOP-SI_ITA'!$D$4:$D$225,1,FALSE)=D112,"YES","NO")</f>
        <v>YES</v>
      </c>
      <c r="F112" s="278" t="s">
        <v>1045</v>
      </c>
      <c r="G112" s="279">
        <v>0</v>
      </c>
      <c r="H112" s="280"/>
      <c r="I112" s="281">
        <f>+G112*H112</f>
        <v>0</v>
      </c>
      <c r="J112" s="282" t="s">
        <v>871</v>
      </c>
      <c r="K112" s="283" t="s">
        <v>883</v>
      </c>
      <c r="L112" s="283" t="s">
        <v>873</v>
      </c>
      <c r="M112" s="283"/>
    </row>
    <row r="113" spans="1:13" ht="13" x14ac:dyDescent="0.35">
      <c r="A113" s="276"/>
      <c r="B113" s="564"/>
      <c r="C113" s="605" t="s">
        <v>496</v>
      </c>
      <c r="D113" s="277" t="s">
        <v>1053</v>
      </c>
      <c r="E113" s="799" t="str">
        <f>IF(VLOOKUP(D113,'EMBOP-SI_ITA'!$D$4:$D$225,1,FALSE)=D113,"YES","NO")</f>
        <v>YES</v>
      </c>
      <c r="F113" s="278" t="s">
        <v>345</v>
      </c>
      <c r="G113" s="279">
        <v>0</v>
      </c>
      <c r="H113" s="280"/>
      <c r="I113" s="281">
        <f>G113*H113</f>
        <v>0</v>
      </c>
      <c r="J113" s="282"/>
      <c r="K113" s="283" t="s">
        <v>883</v>
      </c>
      <c r="L113" s="283" t="s">
        <v>873</v>
      </c>
      <c r="M113" s="283"/>
    </row>
    <row r="114" spans="1:13" ht="52" x14ac:dyDescent="0.35">
      <c r="A114" s="631" t="e">
        <f>+CONCATENATE($A$77,".",TEXT(ROW(#REF!)-ROW($A$1),0))</f>
        <v>#REF!</v>
      </c>
      <c r="B114" s="637" t="s">
        <v>1054</v>
      </c>
      <c r="C114" s="684" t="s">
        <v>802</v>
      </c>
      <c r="D114" s="626" t="s">
        <v>803</v>
      </c>
      <c r="E114" s="800" t="str">
        <f>IF(VLOOKUP(D114,'EMBOP-SI_ITA'!$D$4:$D$225,1,FALSE)=D114,"YES","NO")</f>
        <v>YES</v>
      </c>
      <c r="F114" s="625" t="s">
        <v>1055</v>
      </c>
      <c r="G114" s="624">
        <v>0</v>
      </c>
      <c r="H114" s="623"/>
      <c r="I114" s="622">
        <f>+G114*H114</f>
        <v>0</v>
      </c>
      <c r="J114" s="621" t="s">
        <v>871</v>
      </c>
      <c r="K114" s="620" t="s">
        <v>883</v>
      </c>
      <c r="L114" s="620" t="s">
        <v>873</v>
      </c>
      <c r="M114" s="620"/>
    </row>
    <row r="115" spans="1:13" s="275" customFormat="1" ht="13" x14ac:dyDescent="0.35">
      <c r="A115" s="553" t="s">
        <v>1056</v>
      </c>
      <c r="B115" s="551"/>
      <c r="C115" s="551"/>
      <c r="D115" s="552" t="s">
        <v>1057</v>
      </c>
      <c r="E115" s="798" t="str">
        <f>IF(VLOOKUP(D115,'EMBOP-SI_ITA'!$D$4:$D$225,1,FALSE)=D115,"YES","NO")</f>
        <v>YES</v>
      </c>
      <c r="F115" s="551"/>
      <c r="G115" s="567"/>
      <c r="H115" s="565"/>
      <c r="I115" s="565"/>
      <c r="J115" s="549"/>
      <c r="K115" s="548"/>
      <c r="L115" s="548"/>
      <c r="M115" s="548"/>
    </row>
    <row r="116" spans="1:13" s="275" customFormat="1" ht="13.5" customHeight="1" x14ac:dyDescent="0.35">
      <c r="A116" s="276" t="str">
        <f>+CONCATENATE($A$115,".",TEXT(ROW(A2)-ROW($A$1),0))</f>
        <v>ESC1.7.1</v>
      </c>
      <c r="B116" s="1616" t="s">
        <v>1058</v>
      </c>
      <c r="C116" s="574" t="s">
        <v>1059</v>
      </c>
      <c r="D116" s="277" t="s">
        <v>1060</v>
      </c>
      <c r="E116" s="799" t="str">
        <f>IF(VLOOKUP(D116,'EMBOP-SI_ITA'!$D$4:$D$225,1,FALSE)=D116,"YES","NO")</f>
        <v>YES</v>
      </c>
      <c r="F116" s="278" t="s">
        <v>464</v>
      </c>
      <c r="G116" s="601">
        <v>0</v>
      </c>
      <c r="H116" s="600"/>
      <c r="I116" s="561">
        <f t="shared" ref="I116:I142" si="7">+G116*H116</f>
        <v>0</v>
      </c>
      <c r="J116" s="604" t="s">
        <v>871</v>
      </c>
      <c r="K116" s="559" t="s">
        <v>872</v>
      </c>
      <c r="L116" s="559" t="s">
        <v>873</v>
      </c>
      <c r="M116" s="283"/>
    </row>
    <row r="117" spans="1:13" ht="13" x14ac:dyDescent="0.35">
      <c r="A117" s="276" t="str">
        <f>+CONCATENATE($A$115,".",TEXT(ROW(A3)-ROW($A$1),0))</f>
        <v>ESC1.7.2</v>
      </c>
      <c r="B117" s="1619"/>
      <c r="C117" s="574" t="s">
        <v>1061</v>
      </c>
      <c r="D117" s="277" t="s">
        <v>1062</v>
      </c>
      <c r="E117" s="799" t="str">
        <f>IF(VLOOKUP(D117,'EMBOP-SI_ITA'!$D$4:$D$225,1,FALSE)=D117,"YES","NO")</f>
        <v>YES</v>
      </c>
      <c r="F117" s="278" t="s">
        <v>464</v>
      </c>
      <c r="G117" s="601">
        <v>0</v>
      </c>
      <c r="H117" s="600"/>
      <c r="I117" s="561">
        <f t="shared" si="7"/>
        <v>0</v>
      </c>
      <c r="J117" s="603"/>
      <c r="K117" s="559" t="s">
        <v>872</v>
      </c>
      <c r="L117" s="559" t="s">
        <v>873</v>
      </c>
      <c r="M117" s="283"/>
    </row>
    <row r="118" spans="1:13" ht="13" x14ac:dyDescent="0.35">
      <c r="A118" s="276" t="str">
        <f>+CONCATENATE($A$115,".",TEXT(ROW(A4)-ROW($A$1),0))</f>
        <v>ESC1.7.3</v>
      </c>
      <c r="B118" s="1619"/>
      <c r="C118" s="574" t="s">
        <v>1063</v>
      </c>
      <c r="D118" s="277" t="s">
        <v>1064</v>
      </c>
      <c r="E118" s="799" t="str">
        <f>IF(VLOOKUP(D118,'EMBOP-SI_ITA'!$D$4:$D$225,1,FALSE)=D118,"YES","NO")</f>
        <v>YES</v>
      </c>
      <c r="F118" s="278" t="s">
        <v>464</v>
      </c>
      <c r="G118" s="601">
        <v>0</v>
      </c>
      <c r="H118" s="600"/>
      <c r="I118" s="561">
        <f t="shared" si="7"/>
        <v>0</v>
      </c>
      <c r="J118" s="603"/>
      <c r="K118" s="559" t="s">
        <v>872</v>
      </c>
      <c r="L118" s="559" t="s">
        <v>873</v>
      </c>
      <c r="M118" s="283"/>
    </row>
    <row r="119" spans="1:13" ht="13" x14ac:dyDescent="0.35">
      <c r="A119" s="276"/>
      <c r="B119" s="1619"/>
      <c r="C119" s="574" t="s">
        <v>1065</v>
      </c>
      <c r="D119" s="277" t="s">
        <v>1066</v>
      </c>
      <c r="E119" s="799" t="str">
        <f>IF(VLOOKUP(D119,'EMBOP-SI_ITA'!$D$4:$D$225,1,FALSE)=D119,"YES","NO")</f>
        <v>YES</v>
      </c>
      <c r="F119" s="278" t="s">
        <v>464</v>
      </c>
      <c r="G119" s="601">
        <v>0</v>
      </c>
      <c r="H119" s="600"/>
      <c r="I119" s="561">
        <f t="shared" si="7"/>
        <v>0</v>
      </c>
      <c r="J119" s="603"/>
      <c r="K119" s="559" t="s">
        <v>872</v>
      </c>
      <c r="L119" s="559" t="s">
        <v>873</v>
      </c>
      <c r="M119" s="283"/>
    </row>
    <row r="120" spans="1:13" ht="13" x14ac:dyDescent="0.35">
      <c r="A120" s="276"/>
      <c r="B120" s="1619"/>
      <c r="C120" s="574" t="s">
        <v>1067</v>
      </c>
      <c r="D120" s="277" t="s">
        <v>1068</v>
      </c>
      <c r="E120" s="799" t="str">
        <f>IF(VLOOKUP(D120,'EMBOP-SI_ITA'!$D$4:$D$225,1,FALSE)=D120,"YES","NO")</f>
        <v>YES</v>
      </c>
      <c r="F120" s="278" t="s">
        <v>464</v>
      </c>
      <c r="G120" s="601">
        <v>0</v>
      </c>
      <c r="H120" s="600"/>
      <c r="I120" s="561">
        <f t="shared" si="7"/>
        <v>0</v>
      </c>
      <c r="J120" s="603"/>
      <c r="K120" s="559" t="s">
        <v>872</v>
      </c>
      <c r="L120" s="559" t="s">
        <v>873</v>
      </c>
      <c r="M120" s="283"/>
    </row>
    <row r="121" spans="1:13" ht="13" x14ac:dyDescent="0.35">
      <c r="A121" s="276"/>
      <c r="B121" s="1619"/>
      <c r="C121" s="574" t="s">
        <v>1069</v>
      </c>
      <c r="D121" s="277" t="s">
        <v>1070</v>
      </c>
      <c r="E121" s="799" t="str">
        <f>IF(VLOOKUP(D121,'EMBOP-SI_ITA'!$D$4:$D$225,1,FALSE)=D121,"YES","NO")</f>
        <v>YES</v>
      </c>
      <c r="F121" s="278" t="s">
        <v>464</v>
      </c>
      <c r="G121" s="601">
        <v>0</v>
      </c>
      <c r="H121" s="600"/>
      <c r="I121" s="561">
        <f t="shared" si="7"/>
        <v>0</v>
      </c>
      <c r="J121" s="603"/>
      <c r="K121" s="559" t="s">
        <v>872</v>
      </c>
      <c r="L121" s="559" t="s">
        <v>873</v>
      </c>
      <c r="M121" s="283"/>
    </row>
    <row r="122" spans="1:13" ht="13" x14ac:dyDescent="0.35">
      <c r="A122" s="276"/>
      <c r="B122" s="1619"/>
      <c r="C122" s="574" t="s">
        <v>1071</v>
      </c>
      <c r="D122" s="277" t="s">
        <v>1072</v>
      </c>
      <c r="E122" s="799" t="str">
        <f>IF(VLOOKUP(D122,'EMBOP-SI_ITA'!$D$4:$D$225,1,FALSE)=D122,"YES","NO")</f>
        <v>YES</v>
      </c>
      <c r="F122" s="278" t="s">
        <v>464</v>
      </c>
      <c r="G122" s="601">
        <v>0</v>
      </c>
      <c r="H122" s="600"/>
      <c r="I122" s="561">
        <f t="shared" si="7"/>
        <v>0</v>
      </c>
      <c r="J122" s="603"/>
      <c r="K122" s="559" t="s">
        <v>872</v>
      </c>
      <c r="L122" s="559" t="s">
        <v>873</v>
      </c>
      <c r="M122" s="283"/>
    </row>
    <row r="123" spans="1:13" ht="13" x14ac:dyDescent="0.35">
      <c r="A123" s="276"/>
      <c r="B123" s="1619"/>
      <c r="C123" s="574" t="s">
        <v>1073</v>
      </c>
      <c r="D123" s="277" t="s">
        <v>1074</v>
      </c>
      <c r="E123" s="799" t="str">
        <f>IF(VLOOKUP(D123,'EMBOP-SI_ITA'!$D$4:$D$225,1,FALSE)=D123,"YES","NO")</f>
        <v>YES</v>
      </c>
      <c r="F123" s="278" t="s">
        <v>464</v>
      </c>
      <c r="G123" s="601">
        <v>0</v>
      </c>
      <c r="H123" s="600"/>
      <c r="I123" s="561">
        <f t="shared" si="7"/>
        <v>0</v>
      </c>
      <c r="J123" s="603"/>
      <c r="K123" s="559" t="s">
        <v>872</v>
      </c>
      <c r="L123" s="559" t="s">
        <v>873</v>
      </c>
      <c r="M123" s="283"/>
    </row>
    <row r="124" spans="1:13" ht="13" x14ac:dyDescent="0.35">
      <c r="A124" s="276"/>
      <c r="B124" s="1619"/>
      <c r="C124" s="574" t="s">
        <v>1075</v>
      </c>
      <c r="D124" s="277" t="s">
        <v>1076</v>
      </c>
      <c r="E124" s="799" t="str">
        <f>IF(VLOOKUP(D124,'EMBOP-SI_ITA'!$D$4:$D$225,1,FALSE)=D124,"YES","NO")</f>
        <v>YES</v>
      </c>
      <c r="F124" s="278" t="s">
        <v>464</v>
      </c>
      <c r="G124" s="601">
        <v>0</v>
      </c>
      <c r="H124" s="600"/>
      <c r="I124" s="561">
        <f t="shared" si="7"/>
        <v>0</v>
      </c>
      <c r="J124" s="603"/>
      <c r="K124" s="559" t="s">
        <v>872</v>
      </c>
      <c r="L124" s="559" t="s">
        <v>873</v>
      </c>
      <c r="M124" s="283"/>
    </row>
    <row r="125" spans="1:13" ht="15" customHeight="1" x14ac:dyDescent="0.35">
      <c r="A125" s="276" t="str">
        <f t="shared" ref="A125:A139" si="8">+CONCATENATE($A$115,".",TEXT(ROW(A5)-ROW($A$1),0))</f>
        <v>ESC1.7.4</v>
      </c>
      <c r="B125" s="1619"/>
      <c r="C125" s="574" t="s">
        <v>1077</v>
      </c>
      <c r="D125" s="277" t="s">
        <v>1078</v>
      </c>
      <c r="E125" s="799" t="str">
        <f>IF(VLOOKUP(D125,'EMBOP-SI_ITA'!$D$4:$D$225,1,FALSE)=D125,"YES","NO")</f>
        <v>YES</v>
      </c>
      <c r="F125" s="278" t="s">
        <v>464</v>
      </c>
      <c r="G125" s="601">
        <v>0</v>
      </c>
      <c r="H125" s="600"/>
      <c r="I125" s="561">
        <f t="shared" si="7"/>
        <v>0</v>
      </c>
      <c r="J125" s="1621" t="s">
        <v>871</v>
      </c>
      <c r="K125" s="559" t="s">
        <v>872</v>
      </c>
      <c r="L125" s="559" t="s">
        <v>873</v>
      </c>
      <c r="M125" s="283"/>
    </row>
    <row r="126" spans="1:13" ht="15" customHeight="1" x14ac:dyDescent="0.35">
      <c r="A126" s="276" t="str">
        <f t="shared" si="8"/>
        <v>ESC1.7.5</v>
      </c>
      <c r="B126" s="1619"/>
      <c r="C126" s="574" t="s">
        <v>1079</v>
      </c>
      <c r="D126" s="277" t="s">
        <v>1080</v>
      </c>
      <c r="E126" s="799" t="str">
        <f>IF(VLOOKUP(D126,'EMBOP-SI_ITA'!$D$4:$D$225,1,FALSE)=D126,"YES","NO")</f>
        <v>YES</v>
      </c>
      <c r="F126" s="278" t="s">
        <v>464</v>
      </c>
      <c r="G126" s="601">
        <v>0</v>
      </c>
      <c r="H126" s="600"/>
      <c r="I126" s="561">
        <f t="shared" si="7"/>
        <v>0</v>
      </c>
      <c r="J126" s="1622"/>
      <c r="K126" s="559" t="s">
        <v>872</v>
      </c>
      <c r="L126" s="559" t="s">
        <v>873</v>
      </c>
      <c r="M126" s="283"/>
    </row>
    <row r="127" spans="1:13" ht="13" x14ac:dyDescent="0.35">
      <c r="A127" s="276" t="str">
        <f t="shared" si="8"/>
        <v>ESC1.7.6</v>
      </c>
      <c r="B127" s="1619"/>
      <c r="C127" s="574" t="s">
        <v>1081</v>
      </c>
      <c r="D127" s="277" t="s">
        <v>1082</v>
      </c>
      <c r="E127" s="799" t="str">
        <f>IF(VLOOKUP(D127,'EMBOP-SI_ITA'!$D$4:$D$225,1,FALSE)=D127,"YES","NO")</f>
        <v>YES</v>
      </c>
      <c r="F127" s="278" t="s">
        <v>464</v>
      </c>
      <c r="G127" s="601">
        <v>0</v>
      </c>
      <c r="H127" s="600"/>
      <c r="I127" s="561">
        <f t="shared" si="7"/>
        <v>0</v>
      </c>
      <c r="J127" s="1622"/>
      <c r="K127" s="559" t="s">
        <v>872</v>
      </c>
      <c r="L127" s="559" t="s">
        <v>873</v>
      </c>
      <c r="M127" s="283"/>
    </row>
    <row r="128" spans="1:13" ht="13" x14ac:dyDescent="0.35">
      <c r="A128" s="276" t="str">
        <f t="shared" si="8"/>
        <v>ESC1.7.7</v>
      </c>
      <c r="B128" s="1619"/>
      <c r="C128" s="574" t="s">
        <v>1083</v>
      </c>
      <c r="D128" s="277" t="s">
        <v>1084</v>
      </c>
      <c r="E128" s="799" t="str">
        <f>IF(VLOOKUP(D128,'EMBOP-SI_ITA'!$D$4:$D$225,1,FALSE)=D128,"YES","NO")</f>
        <v>YES</v>
      </c>
      <c r="F128" s="278" t="s">
        <v>464</v>
      </c>
      <c r="G128" s="601">
        <v>0</v>
      </c>
      <c r="H128" s="600"/>
      <c r="I128" s="561">
        <f t="shared" si="7"/>
        <v>0</v>
      </c>
      <c r="J128" s="1622"/>
      <c r="K128" s="559" t="s">
        <v>872</v>
      </c>
      <c r="L128" s="559" t="s">
        <v>873</v>
      </c>
      <c r="M128" s="283"/>
    </row>
    <row r="129" spans="1:13" ht="13" x14ac:dyDescent="0.35">
      <c r="A129" s="276" t="str">
        <f t="shared" si="8"/>
        <v>ESC1.7.8</v>
      </c>
      <c r="B129" s="1619"/>
      <c r="C129" s="574" t="s">
        <v>1085</v>
      </c>
      <c r="D129" s="277" t="s">
        <v>1086</v>
      </c>
      <c r="E129" s="799" t="str">
        <f>IF(VLOOKUP(D129,'EMBOP-SI_ITA'!$D$4:$D$225,1,FALSE)=D129,"YES","NO")</f>
        <v>YES</v>
      </c>
      <c r="F129" s="278" t="s">
        <v>464</v>
      </c>
      <c r="G129" s="601">
        <v>0</v>
      </c>
      <c r="H129" s="600"/>
      <c r="I129" s="561">
        <f t="shared" si="7"/>
        <v>0</v>
      </c>
      <c r="J129" s="1623"/>
      <c r="K129" s="559" t="s">
        <v>872</v>
      </c>
      <c r="L129" s="559" t="s">
        <v>873</v>
      </c>
      <c r="M129" s="283"/>
    </row>
    <row r="130" spans="1:13" ht="13" x14ac:dyDescent="0.35">
      <c r="A130" s="276" t="str">
        <f t="shared" si="8"/>
        <v>ESC1.7.9</v>
      </c>
      <c r="B130" s="1619"/>
      <c r="C130" s="574" t="s">
        <v>1087</v>
      </c>
      <c r="D130" s="277" t="s">
        <v>1088</v>
      </c>
      <c r="E130" s="799" t="str">
        <f>IF(VLOOKUP(D130,'EMBOP-SI_ITA'!$D$4:$D$225,1,FALSE)=D130,"YES","NO")</f>
        <v>YES</v>
      </c>
      <c r="F130" s="278" t="s">
        <v>464</v>
      </c>
      <c r="G130" s="601">
        <v>0</v>
      </c>
      <c r="H130" s="600"/>
      <c r="I130" s="561">
        <f t="shared" si="7"/>
        <v>0</v>
      </c>
      <c r="J130" s="602"/>
      <c r="K130" s="559" t="s">
        <v>872</v>
      </c>
      <c r="L130" s="559" t="s">
        <v>873</v>
      </c>
      <c r="M130" s="283"/>
    </row>
    <row r="131" spans="1:13" ht="13" x14ac:dyDescent="0.35">
      <c r="A131" s="276" t="str">
        <f t="shared" si="8"/>
        <v>ESC1.7.10</v>
      </c>
      <c r="B131" s="1619"/>
      <c r="C131" s="574" t="s">
        <v>1089</v>
      </c>
      <c r="D131" s="277" t="s">
        <v>1090</v>
      </c>
      <c r="E131" s="799" t="str">
        <f>IF(VLOOKUP(D131,'EMBOP-SI_ITA'!$D$4:$D$225,1,FALSE)=D131,"YES","NO")</f>
        <v>YES</v>
      </c>
      <c r="F131" s="278" t="s">
        <v>464</v>
      </c>
      <c r="G131" s="601">
        <v>0</v>
      </c>
      <c r="H131" s="600"/>
      <c r="I131" s="561">
        <f t="shared" si="7"/>
        <v>0</v>
      </c>
      <c r="J131" s="602"/>
      <c r="K131" s="559" t="s">
        <v>872</v>
      </c>
      <c r="L131" s="559" t="s">
        <v>873</v>
      </c>
      <c r="M131" s="283"/>
    </row>
    <row r="132" spans="1:13" ht="13" x14ac:dyDescent="0.35">
      <c r="A132" s="276" t="str">
        <f t="shared" si="8"/>
        <v>ESC1.7.11</v>
      </c>
      <c r="B132" s="1619"/>
      <c r="C132" s="574" t="s">
        <v>1091</v>
      </c>
      <c r="D132" s="277" t="s">
        <v>1092</v>
      </c>
      <c r="E132" s="799" t="str">
        <f>IF(VLOOKUP(D132,'EMBOP-SI_ITA'!$D$4:$D$225,1,FALSE)=D132,"YES","NO")</f>
        <v>YES</v>
      </c>
      <c r="F132" s="278" t="s">
        <v>464</v>
      </c>
      <c r="G132" s="601">
        <v>0</v>
      </c>
      <c r="H132" s="600"/>
      <c r="I132" s="561">
        <f t="shared" si="7"/>
        <v>0</v>
      </c>
      <c r="J132" s="602"/>
      <c r="K132" s="283" t="s">
        <v>872</v>
      </c>
      <c r="L132" s="283" t="s">
        <v>873</v>
      </c>
      <c r="M132" s="283"/>
    </row>
    <row r="133" spans="1:13" ht="13" x14ac:dyDescent="0.35">
      <c r="A133" s="276" t="str">
        <f t="shared" si="8"/>
        <v>ESC1.7.12</v>
      </c>
      <c r="B133" s="1619"/>
      <c r="C133" s="574" t="s">
        <v>1093</v>
      </c>
      <c r="D133" s="277" t="s">
        <v>1094</v>
      </c>
      <c r="E133" s="799" t="str">
        <f>IF(VLOOKUP(D133,'EMBOP-SI_ITA'!$D$4:$D$225,1,FALSE)=D133,"YES","NO")</f>
        <v>YES</v>
      </c>
      <c r="F133" s="278" t="s">
        <v>464</v>
      </c>
      <c r="G133" s="601">
        <v>0</v>
      </c>
      <c r="H133" s="600"/>
      <c r="I133" s="561">
        <f t="shared" si="7"/>
        <v>0</v>
      </c>
      <c r="J133" s="602"/>
      <c r="K133" s="283" t="s">
        <v>883</v>
      </c>
      <c r="L133" s="283" t="s">
        <v>873</v>
      </c>
      <c r="M133" s="283"/>
    </row>
    <row r="134" spans="1:13" ht="13" x14ac:dyDescent="0.35">
      <c r="A134" s="276" t="str">
        <f t="shared" si="8"/>
        <v>ESC1.7.13</v>
      </c>
      <c r="B134" s="1619"/>
      <c r="C134" s="574" t="s">
        <v>1095</v>
      </c>
      <c r="D134" s="277" t="s">
        <v>1096</v>
      </c>
      <c r="E134" s="799" t="str">
        <f>IF(VLOOKUP(D134,'EMBOP-SI_ITA'!$D$4:$D$225,1,FALSE)=D134,"YES","NO")</f>
        <v>YES</v>
      </c>
      <c r="F134" s="278" t="s">
        <v>464</v>
      </c>
      <c r="G134" s="601">
        <v>0</v>
      </c>
      <c r="H134" s="600"/>
      <c r="I134" s="561">
        <f t="shared" si="7"/>
        <v>0</v>
      </c>
      <c r="J134" s="602"/>
      <c r="K134" s="283" t="s">
        <v>872</v>
      </c>
      <c r="L134" s="283" t="s">
        <v>873</v>
      </c>
      <c r="M134" s="283"/>
    </row>
    <row r="135" spans="1:13" ht="13" x14ac:dyDescent="0.35">
      <c r="A135" s="276" t="str">
        <f t="shared" si="8"/>
        <v>ESC1.7.14</v>
      </c>
      <c r="B135" s="1619"/>
      <c r="C135" s="574" t="s">
        <v>1097</v>
      </c>
      <c r="D135" s="277" t="s">
        <v>1098</v>
      </c>
      <c r="E135" s="799" t="str">
        <f>IF(VLOOKUP(D135,'EMBOP-SI_ITA'!$D$4:$D$225,1,FALSE)=D135,"YES","NO")</f>
        <v>YES</v>
      </c>
      <c r="F135" s="278" t="s">
        <v>464</v>
      </c>
      <c r="G135" s="601">
        <v>0</v>
      </c>
      <c r="H135" s="600"/>
      <c r="I135" s="561">
        <f t="shared" si="7"/>
        <v>0</v>
      </c>
      <c r="J135" s="282" t="s">
        <v>871</v>
      </c>
      <c r="K135" s="283" t="s">
        <v>883</v>
      </c>
      <c r="L135" s="283" t="s">
        <v>873</v>
      </c>
      <c r="M135" s="283"/>
    </row>
    <row r="136" spans="1:13" ht="13" x14ac:dyDescent="0.35">
      <c r="A136" s="276" t="str">
        <f t="shared" si="8"/>
        <v>ESC1.7.15</v>
      </c>
      <c r="B136" s="1619"/>
      <c r="C136" s="574" t="s">
        <v>1099</v>
      </c>
      <c r="D136" s="277" t="s">
        <v>1100</v>
      </c>
      <c r="E136" s="799" t="str">
        <f>IF(VLOOKUP(D136,'EMBOP-SI_ITA'!$D$4:$D$225,1,FALSE)=D136,"YES","NO")</f>
        <v>YES</v>
      </c>
      <c r="F136" s="278" t="s">
        <v>464</v>
      </c>
      <c r="G136" s="601">
        <v>0</v>
      </c>
      <c r="H136" s="600"/>
      <c r="I136" s="561">
        <f t="shared" si="7"/>
        <v>0</v>
      </c>
      <c r="J136" s="282"/>
      <c r="K136" s="283" t="s">
        <v>872</v>
      </c>
      <c r="L136" s="283" t="s">
        <v>873</v>
      </c>
      <c r="M136" s="283"/>
    </row>
    <row r="137" spans="1:13" ht="13" x14ac:dyDescent="0.35">
      <c r="A137" s="276" t="str">
        <f t="shared" si="8"/>
        <v>ESC1.7.16</v>
      </c>
      <c r="B137" s="1619"/>
      <c r="C137" s="574" t="s">
        <v>1101</v>
      </c>
      <c r="D137" s="277" t="s">
        <v>1102</v>
      </c>
      <c r="E137" s="799" t="str">
        <f>IF(VLOOKUP(D137,'EMBOP-SI_ITA'!$D$4:$D$225,1,FALSE)=D137,"YES","NO")</f>
        <v>YES</v>
      </c>
      <c r="F137" s="278" t="s">
        <v>464</v>
      </c>
      <c r="G137" s="601">
        <v>0</v>
      </c>
      <c r="H137" s="600"/>
      <c r="I137" s="561">
        <f t="shared" si="7"/>
        <v>0</v>
      </c>
      <c r="J137" s="282" t="s">
        <v>871</v>
      </c>
      <c r="K137" s="283" t="s">
        <v>883</v>
      </c>
      <c r="L137" s="283" t="s">
        <v>873</v>
      </c>
      <c r="M137" s="283"/>
    </row>
    <row r="138" spans="1:13" ht="13" x14ac:dyDescent="0.35">
      <c r="A138" s="276" t="str">
        <f t="shared" si="8"/>
        <v>ESC1.7.17</v>
      </c>
      <c r="B138" s="1619"/>
      <c r="C138" s="574" t="s">
        <v>1103</v>
      </c>
      <c r="D138" s="277" t="s">
        <v>1104</v>
      </c>
      <c r="E138" s="799" t="str">
        <f>IF(VLOOKUP(D138,'EMBOP-SI_ITA'!$D$4:$D$225,1,FALSE)=D138,"YES","NO")</f>
        <v>YES</v>
      </c>
      <c r="F138" s="278" t="s">
        <v>464</v>
      </c>
      <c r="G138" s="601">
        <v>0</v>
      </c>
      <c r="H138" s="600"/>
      <c r="I138" s="561">
        <f t="shared" si="7"/>
        <v>0</v>
      </c>
      <c r="J138" s="282"/>
      <c r="K138" s="283" t="s">
        <v>872</v>
      </c>
      <c r="L138" s="283" t="s">
        <v>873</v>
      </c>
      <c r="M138" s="283"/>
    </row>
    <row r="139" spans="1:13" ht="13" x14ac:dyDescent="0.35">
      <c r="A139" s="276" t="str">
        <f t="shared" si="8"/>
        <v>ESC1.7.18</v>
      </c>
      <c r="B139" s="1620"/>
      <c r="C139" s="574" t="s">
        <v>1105</v>
      </c>
      <c r="D139" s="277" t="s">
        <v>1106</v>
      </c>
      <c r="E139" s="799" t="str">
        <f>IF(VLOOKUP(D139,'EMBOP-SI_ITA'!$D$4:$D$225,1,FALSE)=D139,"YES","NO")</f>
        <v>YES</v>
      </c>
      <c r="F139" s="278" t="s">
        <v>464</v>
      </c>
      <c r="G139" s="279">
        <v>0</v>
      </c>
      <c r="H139" s="600"/>
      <c r="I139" s="561">
        <f t="shared" si="7"/>
        <v>0</v>
      </c>
      <c r="J139" s="282" t="s">
        <v>871</v>
      </c>
      <c r="K139" s="283" t="s">
        <v>883</v>
      </c>
      <c r="L139" s="283" t="s">
        <v>873</v>
      </c>
      <c r="M139" s="283"/>
    </row>
    <row r="140" spans="1:13" ht="13.5" customHeight="1" x14ac:dyDescent="0.35">
      <c r="A140" s="276" t="e">
        <f>+CONCATENATE($A$115,".",TEXT(ROW(#REF!)-ROW($A$1),0))</f>
        <v>#REF!</v>
      </c>
      <c r="B140" s="1616" t="s">
        <v>1107</v>
      </c>
      <c r="C140" s="599" t="s">
        <v>1108</v>
      </c>
      <c r="D140" s="537" t="s">
        <v>1109</v>
      </c>
      <c r="E140" s="803" t="str">
        <f>IF(VLOOKUP(D140,'EMBOP-SI_ITA'!$D$4:$D$225,1,FALSE)=D140,"YES","NO")</f>
        <v>YES</v>
      </c>
      <c r="F140" s="278" t="s">
        <v>464</v>
      </c>
      <c r="G140" s="279">
        <v>0</v>
      </c>
      <c r="H140" s="280"/>
      <c r="I140" s="561">
        <f t="shared" si="7"/>
        <v>0</v>
      </c>
      <c r="J140" s="282" t="s">
        <v>871</v>
      </c>
      <c r="K140" s="283" t="s">
        <v>883</v>
      </c>
      <c r="L140" s="283" t="s">
        <v>873</v>
      </c>
      <c r="M140" s="283"/>
    </row>
    <row r="141" spans="1:13" ht="34.5" customHeight="1" x14ac:dyDescent="0.35">
      <c r="A141" s="276" t="e">
        <f>+CONCATENATE($A$115,".",TEXT(ROW(#REF!)-ROW($A$1),0))</f>
        <v>#REF!</v>
      </c>
      <c r="B141" s="1620"/>
      <c r="C141" s="558" t="s">
        <v>1110</v>
      </c>
      <c r="D141" s="537" t="s">
        <v>1111</v>
      </c>
      <c r="E141" s="803" t="str">
        <f>IF(VLOOKUP(D141,'EMBOP-SI_ITA'!$D$4:$D$225,1,FALSE)=D141,"YES","NO")</f>
        <v>YES</v>
      </c>
      <c r="F141" s="278" t="s">
        <v>464</v>
      </c>
      <c r="G141" s="279">
        <v>0</v>
      </c>
      <c r="H141" s="280"/>
      <c r="I141" s="561">
        <f t="shared" si="7"/>
        <v>0</v>
      </c>
      <c r="J141" s="282" t="s">
        <v>871</v>
      </c>
      <c r="K141" s="283" t="s">
        <v>883</v>
      </c>
      <c r="L141" s="283" t="s">
        <v>873</v>
      </c>
      <c r="M141" s="283"/>
    </row>
    <row r="142" spans="1:13" ht="39" x14ac:dyDescent="0.35">
      <c r="A142" s="631" t="str">
        <f>+CONCATENATE($A$115,".",TEXT(ROW(A20)-ROW($A$1),0))</f>
        <v>ESC1.7.19</v>
      </c>
      <c r="B142" s="637" t="s">
        <v>973</v>
      </c>
      <c r="C142" s="632" t="s">
        <v>806</v>
      </c>
      <c r="D142" s="698" t="s">
        <v>1112</v>
      </c>
      <c r="E142" s="804" t="str">
        <f>IF(VLOOKUP(D142,'EMBOP-SI_ITA'!$D$4:$D$225,1,FALSE)=D142,"YES","NO")</f>
        <v>YES</v>
      </c>
      <c r="F142" s="625" t="s">
        <v>464</v>
      </c>
      <c r="G142" s="624">
        <v>0</v>
      </c>
      <c r="H142" s="623"/>
      <c r="I142" s="622">
        <f t="shared" si="7"/>
        <v>0</v>
      </c>
      <c r="J142" s="621" t="s">
        <v>871</v>
      </c>
      <c r="K142" s="620" t="s">
        <v>883</v>
      </c>
      <c r="L142" s="620" t="s">
        <v>873</v>
      </c>
      <c r="M142" s="620"/>
    </row>
    <row r="143" spans="1:13" ht="13" x14ac:dyDescent="0.35">
      <c r="A143" s="268" t="s">
        <v>1113</v>
      </c>
      <c r="B143" s="598"/>
      <c r="C143" s="268"/>
      <c r="D143" s="268" t="s">
        <v>1114</v>
      </c>
      <c r="E143" s="816" t="str">
        <f>IF(VLOOKUP(D143,'EMBOP-SI_ITA'!$D$4:$D$225,1,FALSE)=D143,"YES","NO")</f>
        <v>YES</v>
      </c>
      <c r="F143" s="269"/>
      <c r="G143" s="597"/>
      <c r="H143" s="272"/>
      <c r="I143" s="272"/>
      <c r="J143" s="272"/>
      <c r="K143" s="274"/>
      <c r="L143" s="274"/>
      <c r="M143" s="274"/>
    </row>
    <row r="144" spans="1:13" s="579" customFormat="1" ht="13" x14ac:dyDescent="0.35">
      <c r="A144" s="589" t="s">
        <v>1115</v>
      </c>
      <c r="B144" s="588"/>
      <c r="C144" s="596" t="s">
        <v>1116</v>
      </c>
      <c r="D144" s="588" t="s">
        <v>1117</v>
      </c>
      <c r="E144" s="798" t="str">
        <f>IF(VLOOKUP(D144,'EMBOP-SI_ITA'!$D$4:$D$225,1,FALSE)=D144,"YES","NO")</f>
        <v>YES</v>
      </c>
      <c r="F144" s="566"/>
      <c r="G144" s="587"/>
      <c r="H144" s="586"/>
      <c r="I144" s="586"/>
      <c r="J144" s="585"/>
      <c r="K144" s="584"/>
      <c r="L144" s="584"/>
      <c r="M144" s="584"/>
    </row>
    <row r="145" spans="1:13" s="579" customFormat="1" ht="26" x14ac:dyDescent="0.35">
      <c r="A145" s="595" t="str">
        <f>+CONCATENATE($A$144,".",TEXT(ROW(A2)-ROW($A$1),0))</f>
        <v>ECC2.1.1</v>
      </c>
      <c r="B145" s="582" t="s">
        <v>1118</v>
      </c>
      <c r="C145" s="581" t="s">
        <v>1119</v>
      </c>
      <c r="D145" s="582" t="s">
        <v>1120</v>
      </c>
      <c r="E145" s="805" t="str">
        <f>IF(VLOOKUP(D145,'EMBOP-SI_ITA'!$D$4:$D$225,1,FALSE)=D145,"YES","NO")</f>
        <v>YES</v>
      </c>
      <c r="F145" s="581" t="s">
        <v>345</v>
      </c>
      <c r="G145" s="279">
        <v>0</v>
      </c>
      <c r="H145" s="280"/>
      <c r="I145" s="281">
        <f>+G145*H145</f>
        <v>0</v>
      </c>
      <c r="J145" s="282" t="s">
        <v>871</v>
      </c>
      <c r="K145" s="283" t="s">
        <v>883</v>
      </c>
      <c r="L145" s="283" t="s">
        <v>873</v>
      </c>
      <c r="M145" s="580"/>
    </row>
    <row r="146" spans="1:13" s="579" customFormat="1" ht="26" x14ac:dyDescent="0.35">
      <c r="A146" s="595" t="str">
        <f>+CONCATENATE($A$144,".",TEXT(ROW(A3)-ROW($A$1),0))</f>
        <v>ECC2.1.2</v>
      </c>
      <c r="B146" s="582" t="s">
        <v>1118</v>
      </c>
      <c r="C146" s="581" t="s">
        <v>1121</v>
      </c>
      <c r="D146" s="582" t="s">
        <v>1122</v>
      </c>
      <c r="E146" s="805" t="str">
        <f>IF(VLOOKUP(D146,'EMBOP-SI_ITA'!$D$4:$D$225,1,FALSE)=D146,"YES","NO")</f>
        <v>YES</v>
      </c>
      <c r="F146" s="581" t="s">
        <v>345</v>
      </c>
      <c r="G146" s="279">
        <v>0</v>
      </c>
      <c r="H146" s="280"/>
      <c r="I146" s="281">
        <f>+G146*H146</f>
        <v>0</v>
      </c>
      <c r="J146" s="282" t="s">
        <v>871</v>
      </c>
      <c r="K146" s="283" t="s">
        <v>883</v>
      </c>
      <c r="L146" s="283" t="s">
        <v>873</v>
      </c>
      <c r="M146" s="580"/>
    </row>
    <row r="147" spans="1:13" s="579" customFormat="1" ht="13" x14ac:dyDescent="0.35">
      <c r="A147" s="589" t="s">
        <v>1123</v>
      </c>
      <c r="B147" s="588"/>
      <c r="C147" s="566" t="s">
        <v>1124</v>
      </c>
      <c r="D147" s="588" t="s">
        <v>1125</v>
      </c>
      <c r="E147" s="798" t="str">
        <f>IF(VLOOKUP(D147,'EMBOP-SI_ITA'!$D$4:$D$225,1,FALSE)=D147,"YES","NO")</f>
        <v>YES</v>
      </c>
      <c r="F147" s="566"/>
      <c r="G147" s="587"/>
      <c r="H147" s="586"/>
      <c r="I147" s="586"/>
      <c r="J147" s="585"/>
      <c r="K147" s="584"/>
      <c r="L147" s="584"/>
      <c r="M147" s="584"/>
    </row>
    <row r="148" spans="1:13" s="579" customFormat="1" ht="26" x14ac:dyDescent="0.35">
      <c r="A148" s="583" t="str">
        <f t="shared" ref="A148:A164" si="9">+CONCATENATE($A$147,".",TEXT(ROW(A2)-ROW($A$1),0))</f>
        <v>ECC2.2.1</v>
      </c>
      <c r="B148" s="582" t="s">
        <v>1118</v>
      </c>
      <c r="C148" s="581" t="s">
        <v>1126</v>
      </c>
      <c r="D148" s="591" t="s">
        <v>1127</v>
      </c>
      <c r="E148" s="806" t="str">
        <f>IF(VLOOKUP(D148,'EMBOP-SI_ITA'!$D$4:$D$225,1,FALSE)=D148,"YES","NO")</f>
        <v>YES</v>
      </c>
      <c r="F148" s="581" t="s">
        <v>345</v>
      </c>
      <c r="G148" s="279">
        <v>0</v>
      </c>
      <c r="H148" s="280"/>
      <c r="I148" s="281">
        <f t="shared" ref="I148:I164" si="10">+G148*H148</f>
        <v>0</v>
      </c>
      <c r="J148" s="282" t="s">
        <v>871</v>
      </c>
      <c r="K148" s="283" t="s">
        <v>1128</v>
      </c>
      <c r="L148" s="283" t="s">
        <v>873</v>
      </c>
      <c r="M148" s="594"/>
    </row>
    <row r="149" spans="1:13" s="579" customFormat="1" ht="26" x14ac:dyDescent="0.35">
      <c r="A149" s="583" t="str">
        <f t="shared" si="9"/>
        <v>ECC2.2.2</v>
      </c>
      <c r="B149" s="582" t="s">
        <v>1118</v>
      </c>
      <c r="C149" s="581" t="s">
        <v>1129</v>
      </c>
      <c r="D149" s="591" t="s">
        <v>1130</v>
      </c>
      <c r="E149" s="806" t="str">
        <f>IF(VLOOKUP(D149,'EMBOP-SI_ITA'!$D$4:$D$225,1,FALSE)=D149,"YES","NO")</f>
        <v>YES</v>
      </c>
      <c r="F149" s="581" t="s">
        <v>345</v>
      </c>
      <c r="G149" s="279">
        <v>0</v>
      </c>
      <c r="H149" s="280"/>
      <c r="I149" s="281">
        <f t="shared" si="10"/>
        <v>0</v>
      </c>
      <c r="J149" s="282" t="s">
        <v>871</v>
      </c>
      <c r="K149" s="283" t="s">
        <v>1128</v>
      </c>
      <c r="L149" s="283" t="s">
        <v>873</v>
      </c>
      <c r="M149" s="594"/>
    </row>
    <row r="150" spans="1:13" s="579" customFormat="1" ht="26" x14ac:dyDescent="0.35">
      <c r="A150" s="583" t="str">
        <f t="shared" si="9"/>
        <v>ECC2.2.3</v>
      </c>
      <c r="B150" s="582" t="s">
        <v>1118</v>
      </c>
      <c r="C150" s="581" t="s">
        <v>1131</v>
      </c>
      <c r="D150" s="591" t="s">
        <v>1132</v>
      </c>
      <c r="E150" s="806" t="str">
        <f>IF(VLOOKUP(D150,'EMBOP-SI_ITA'!$D$4:$D$225,1,FALSE)=D150,"YES","NO")</f>
        <v>YES</v>
      </c>
      <c r="F150" s="581" t="s">
        <v>345</v>
      </c>
      <c r="G150" s="279">
        <v>0</v>
      </c>
      <c r="H150" s="280"/>
      <c r="I150" s="281">
        <f t="shared" si="10"/>
        <v>0</v>
      </c>
      <c r="J150" s="282" t="s">
        <v>871</v>
      </c>
      <c r="K150" s="283" t="s">
        <v>1128</v>
      </c>
      <c r="L150" s="283" t="s">
        <v>873</v>
      </c>
      <c r="M150" s="594"/>
    </row>
    <row r="151" spans="1:13" s="579" customFormat="1" ht="26" x14ac:dyDescent="0.35">
      <c r="A151" s="583" t="str">
        <f t="shared" si="9"/>
        <v>ECC2.2.4</v>
      </c>
      <c r="B151" s="582" t="s">
        <v>1118</v>
      </c>
      <c r="C151" s="581" t="s">
        <v>1133</v>
      </c>
      <c r="D151" s="591" t="s">
        <v>1134</v>
      </c>
      <c r="E151" s="806" t="str">
        <f>IF(VLOOKUP(D151,'EMBOP-SI_ITA'!$D$4:$D$225,1,FALSE)=D151,"YES","NO")</f>
        <v>YES</v>
      </c>
      <c r="F151" s="581" t="s">
        <v>345</v>
      </c>
      <c r="G151" s="279">
        <v>0</v>
      </c>
      <c r="H151" s="280"/>
      <c r="I151" s="281">
        <f t="shared" si="10"/>
        <v>0</v>
      </c>
      <c r="J151" s="282" t="s">
        <v>871</v>
      </c>
      <c r="K151" s="283" t="s">
        <v>1128</v>
      </c>
      <c r="L151" s="283" t="s">
        <v>873</v>
      </c>
      <c r="M151" s="594"/>
    </row>
    <row r="152" spans="1:13" s="579" customFormat="1" ht="26" x14ac:dyDescent="0.35">
      <c r="A152" s="583" t="str">
        <f t="shared" si="9"/>
        <v>ECC2.2.5</v>
      </c>
      <c r="B152" s="582" t="s">
        <v>1118</v>
      </c>
      <c r="C152" s="581" t="s">
        <v>1135</v>
      </c>
      <c r="D152" s="591" t="s">
        <v>1136</v>
      </c>
      <c r="E152" s="806" t="str">
        <f>IF(VLOOKUP(D152,'EMBOP-SI_ITA'!$D$4:$D$225,1,FALSE)=D152,"YES","NO")</f>
        <v>YES</v>
      </c>
      <c r="F152" s="581" t="s">
        <v>345</v>
      </c>
      <c r="G152" s="279">
        <v>0</v>
      </c>
      <c r="H152" s="280"/>
      <c r="I152" s="281">
        <f t="shared" si="10"/>
        <v>0</v>
      </c>
      <c r="J152" s="282" t="s">
        <v>871</v>
      </c>
      <c r="K152" s="283" t="s">
        <v>1128</v>
      </c>
      <c r="L152" s="283" t="s">
        <v>873</v>
      </c>
      <c r="M152" s="594"/>
    </row>
    <row r="153" spans="1:13" s="579" customFormat="1" ht="26" x14ac:dyDescent="0.35">
      <c r="A153" s="583" t="str">
        <f t="shared" si="9"/>
        <v>ECC2.2.6</v>
      </c>
      <c r="B153" s="582" t="s">
        <v>1118</v>
      </c>
      <c r="C153" s="581" t="s">
        <v>1137</v>
      </c>
      <c r="D153" s="591" t="s">
        <v>1138</v>
      </c>
      <c r="E153" s="806" t="str">
        <f>IF(VLOOKUP(D153,'EMBOP-SI_ITA'!$D$4:$D$225,1,FALSE)=D153,"YES","NO")</f>
        <v>YES</v>
      </c>
      <c r="F153" s="581" t="s">
        <v>345</v>
      </c>
      <c r="G153" s="279">
        <v>0</v>
      </c>
      <c r="H153" s="280"/>
      <c r="I153" s="281">
        <f t="shared" si="10"/>
        <v>0</v>
      </c>
      <c r="J153" s="282" t="s">
        <v>871</v>
      </c>
      <c r="K153" s="283" t="s">
        <v>1128</v>
      </c>
      <c r="L153" s="283" t="s">
        <v>873</v>
      </c>
      <c r="M153" s="594"/>
    </row>
    <row r="154" spans="1:13" s="579" customFormat="1" ht="26" x14ac:dyDescent="0.35">
      <c r="A154" s="583" t="str">
        <f t="shared" si="9"/>
        <v>ECC2.2.7</v>
      </c>
      <c r="B154" s="582" t="s">
        <v>1118</v>
      </c>
      <c r="C154" s="581" t="s">
        <v>1139</v>
      </c>
      <c r="D154" s="591" t="s">
        <v>1140</v>
      </c>
      <c r="E154" s="806" t="str">
        <f>IF(VLOOKUP(D154,'EMBOP-SI_ITA'!$D$4:$D$225,1,FALSE)=D154,"YES","NO")</f>
        <v>YES</v>
      </c>
      <c r="F154" s="581" t="s">
        <v>345</v>
      </c>
      <c r="G154" s="279">
        <v>0</v>
      </c>
      <c r="H154" s="280"/>
      <c r="I154" s="281">
        <f t="shared" si="10"/>
        <v>0</v>
      </c>
      <c r="J154" s="282" t="s">
        <v>871</v>
      </c>
      <c r="K154" s="283" t="s">
        <v>1128</v>
      </c>
      <c r="L154" s="283" t="s">
        <v>873</v>
      </c>
      <c r="M154" s="594"/>
    </row>
    <row r="155" spans="1:13" s="579" customFormat="1" ht="26" x14ac:dyDescent="0.35">
      <c r="A155" s="583" t="str">
        <f t="shared" si="9"/>
        <v>ECC2.2.8</v>
      </c>
      <c r="B155" s="582" t="s">
        <v>1118</v>
      </c>
      <c r="C155" s="581" t="s">
        <v>1141</v>
      </c>
      <c r="D155" s="591" t="s">
        <v>1142</v>
      </c>
      <c r="E155" s="806" t="str">
        <f>IF(VLOOKUP(D155,'EMBOP-SI_ITA'!$D$4:$D$225,1,FALSE)=D155,"YES","NO")</f>
        <v>YES</v>
      </c>
      <c r="F155" s="581" t="s">
        <v>345</v>
      </c>
      <c r="G155" s="279">
        <v>0</v>
      </c>
      <c r="H155" s="280"/>
      <c r="I155" s="281">
        <f t="shared" si="10"/>
        <v>0</v>
      </c>
      <c r="J155" s="282" t="s">
        <v>871</v>
      </c>
      <c r="K155" s="283" t="s">
        <v>1128</v>
      </c>
      <c r="L155" s="283" t="s">
        <v>873</v>
      </c>
      <c r="M155" s="594"/>
    </row>
    <row r="156" spans="1:13" s="579" customFormat="1" ht="26" x14ac:dyDescent="0.35">
      <c r="A156" s="583" t="str">
        <f t="shared" si="9"/>
        <v>ECC2.2.9</v>
      </c>
      <c r="B156" s="582" t="s">
        <v>1118</v>
      </c>
      <c r="C156" s="581" t="s">
        <v>1143</v>
      </c>
      <c r="D156" s="591" t="s">
        <v>1144</v>
      </c>
      <c r="E156" s="806" t="str">
        <f>IF(VLOOKUP(D156,'EMBOP-SI_ITA'!$D$4:$D$225,1,FALSE)=D156,"YES","NO")</f>
        <v>YES</v>
      </c>
      <c r="F156" s="581" t="s">
        <v>345</v>
      </c>
      <c r="G156" s="279">
        <v>0</v>
      </c>
      <c r="H156" s="280"/>
      <c r="I156" s="281">
        <f t="shared" si="10"/>
        <v>0</v>
      </c>
      <c r="J156" s="282" t="s">
        <v>871</v>
      </c>
      <c r="K156" s="283" t="s">
        <v>1128</v>
      </c>
      <c r="L156" s="283" t="s">
        <v>873</v>
      </c>
      <c r="M156" s="594"/>
    </row>
    <row r="157" spans="1:13" s="579" customFormat="1" ht="26" x14ac:dyDescent="0.35">
      <c r="A157" s="583" t="str">
        <f t="shared" si="9"/>
        <v>ECC2.2.10</v>
      </c>
      <c r="B157" s="582" t="s">
        <v>1118</v>
      </c>
      <c r="C157" s="581" t="s">
        <v>1145</v>
      </c>
      <c r="D157" s="591" t="s">
        <v>1146</v>
      </c>
      <c r="E157" s="806" t="str">
        <f>IF(VLOOKUP(D157,'EMBOP-SI_ITA'!$D$4:$D$225,1,FALSE)=D157,"YES","NO")</f>
        <v>YES</v>
      </c>
      <c r="F157" s="581" t="s">
        <v>345</v>
      </c>
      <c r="G157" s="279">
        <v>0</v>
      </c>
      <c r="H157" s="280"/>
      <c r="I157" s="281">
        <f t="shared" si="10"/>
        <v>0</v>
      </c>
      <c r="J157" s="282" t="s">
        <v>871</v>
      </c>
      <c r="K157" s="283" t="s">
        <v>1128</v>
      </c>
      <c r="L157" s="283" t="s">
        <v>873</v>
      </c>
      <c r="M157" s="594"/>
    </row>
    <row r="158" spans="1:13" s="579" customFormat="1" ht="26" x14ac:dyDescent="0.35">
      <c r="A158" s="583" t="str">
        <f t="shared" si="9"/>
        <v>ECC2.2.11</v>
      </c>
      <c r="B158" s="582" t="s">
        <v>1118</v>
      </c>
      <c r="C158" s="581" t="s">
        <v>1147</v>
      </c>
      <c r="D158" s="591" t="s">
        <v>1148</v>
      </c>
      <c r="E158" s="806" t="str">
        <f>IF(VLOOKUP(D158,'EMBOP-SI_ITA'!$D$4:$D$225,1,FALSE)=D158,"YES","NO")</f>
        <v>YES</v>
      </c>
      <c r="F158" s="581" t="s">
        <v>345</v>
      </c>
      <c r="G158" s="279">
        <v>0</v>
      </c>
      <c r="H158" s="280"/>
      <c r="I158" s="281">
        <f t="shared" si="10"/>
        <v>0</v>
      </c>
      <c r="J158" s="282" t="s">
        <v>871</v>
      </c>
      <c r="K158" s="283" t="s">
        <v>1128</v>
      </c>
      <c r="L158" s="283" t="s">
        <v>873</v>
      </c>
      <c r="M158" s="594"/>
    </row>
    <row r="159" spans="1:13" s="579" customFormat="1" ht="26" x14ac:dyDescent="0.35">
      <c r="A159" s="583" t="str">
        <f t="shared" si="9"/>
        <v>ECC2.2.12</v>
      </c>
      <c r="B159" s="582" t="s">
        <v>1118</v>
      </c>
      <c r="C159" s="581" t="s">
        <v>1149</v>
      </c>
      <c r="D159" s="591" t="s">
        <v>1150</v>
      </c>
      <c r="E159" s="806" t="str">
        <f>IF(VLOOKUP(D159,'EMBOP-SI_ITA'!$D$4:$D$225,1,FALSE)=D159,"YES","NO")</f>
        <v>YES</v>
      </c>
      <c r="F159" s="581" t="s">
        <v>345</v>
      </c>
      <c r="G159" s="279">
        <v>0</v>
      </c>
      <c r="H159" s="280"/>
      <c r="I159" s="281">
        <f t="shared" si="10"/>
        <v>0</v>
      </c>
      <c r="J159" s="282" t="s">
        <v>871</v>
      </c>
      <c r="K159" s="283" t="s">
        <v>1128</v>
      </c>
      <c r="L159" s="283" t="s">
        <v>873</v>
      </c>
      <c r="M159" s="594"/>
    </row>
    <row r="160" spans="1:13" s="579" customFormat="1" ht="26" x14ac:dyDescent="0.35">
      <c r="A160" s="583" t="str">
        <f t="shared" si="9"/>
        <v>ECC2.2.13</v>
      </c>
      <c r="B160" s="582" t="s">
        <v>1118</v>
      </c>
      <c r="C160" s="581" t="s">
        <v>1151</v>
      </c>
      <c r="D160" s="591" t="s">
        <v>1152</v>
      </c>
      <c r="E160" s="806" t="str">
        <f>IF(VLOOKUP(D160,'EMBOP-SI_ITA'!$D$4:$D$225,1,FALSE)=D160,"YES","NO")</f>
        <v>YES</v>
      </c>
      <c r="F160" s="581" t="s">
        <v>345</v>
      </c>
      <c r="G160" s="279">
        <v>0</v>
      </c>
      <c r="H160" s="280"/>
      <c r="I160" s="281">
        <f t="shared" si="10"/>
        <v>0</v>
      </c>
      <c r="J160" s="282" t="s">
        <v>871</v>
      </c>
      <c r="K160" s="283" t="s">
        <v>1128</v>
      </c>
      <c r="L160" s="283" t="s">
        <v>873</v>
      </c>
      <c r="M160" s="594"/>
    </row>
    <row r="161" spans="1:13" s="579" customFormat="1" ht="26" x14ac:dyDescent="0.35">
      <c r="A161" s="583" t="str">
        <f t="shared" si="9"/>
        <v>ECC2.2.14</v>
      </c>
      <c r="B161" s="582" t="s">
        <v>1118</v>
      </c>
      <c r="C161" s="581" t="s">
        <v>1153</v>
      </c>
      <c r="D161" s="591" t="s">
        <v>1154</v>
      </c>
      <c r="E161" s="806" t="str">
        <f>IF(VLOOKUP(D161,'EMBOP-SI_ITA'!$D$4:$D$225,1,FALSE)=D161,"YES","NO")</f>
        <v>YES</v>
      </c>
      <c r="F161" s="581" t="s">
        <v>345</v>
      </c>
      <c r="G161" s="279">
        <v>0</v>
      </c>
      <c r="H161" s="280"/>
      <c r="I161" s="281">
        <f t="shared" si="10"/>
        <v>0</v>
      </c>
      <c r="J161" s="282" t="s">
        <v>871</v>
      </c>
      <c r="K161" s="283" t="s">
        <v>1128</v>
      </c>
      <c r="L161" s="283" t="s">
        <v>873</v>
      </c>
      <c r="M161" s="594"/>
    </row>
    <row r="162" spans="1:13" s="579" customFormat="1" ht="26" x14ac:dyDescent="0.35">
      <c r="A162" s="583" t="str">
        <f t="shared" si="9"/>
        <v>ECC2.2.15</v>
      </c>
      <c r="B162" s="582" t="s">
        <v>1118</v>
      </c>
      <c r="C162" s="581" t="s">
        <v>1155</v>
      </c>
      <c r="D162" s="591" t="s">
        <v>1156</v>
      </c>
      <c r="E162" s="806" t="str">
        <f>IF(VLOOKUP(D162,'EMBOP-SI_ITA'!$D$4:$D$225,1,FALSE)=D162,"YES","NO")</f>
        <v>YES</v>
      </c>
      <c r="F162" s="581" t="s">
        <v>345</v>
      </c>
      <c r="G162" s="279">
        <v>0</v>
      </c>
      <c r="H162" s="280"/>
      <c r="I162" s="281">
        <f t="shared" si="10"/>
        <v>0</v>
      </c>
      <c r="J162" s="282" t="s">
        <v>871</v>
      </c>
      <c r="K162" s="283" t="s">
        <v>1128</v>
      </c>
      <c r="L162" s="283" t="s">
        <v>873</v>
      </c>
      <c r="M162" s="594"/>
    </row>
    <row r="163" spans="1:13" s="579" customFormat="1" ht="26" x14ac:dyDescent="0.35">
      <c r="A163" s="583" t="str">
        <f t="shared" si="9"/>
        <v>ECC2.2.16</v>
      </c>
      <c r="B163" s="582" t="s">
        <v>1118</v>
      </c>
      <c r="C163" s="581" t="s">
        <v>1157</v>
      </c>
      <c r="D163" s="591" t="s">
        <v>1158</v>
      </c>
      <c r="E163" s="806" t="str">
        <f>IF(VLOOKUP(D163,'EMBOP-SI_ITA'!$D$4:$D$225,1,FALSE)=D163,"YES","NO")</f>
        <v>YES</v>
      </c>
      <c r="F163" s="581" t="s">
        <v>345</v>
      </c>
      <c r="G163" s="279">
        <v>0</v>
      </c>
      <c r="H163" s="280"/>
      <c r="I163" s="281">
        <f t="shared" si="10"/>
        <v>0</v>
      </c>
      <c r="J163" s="282" t="s">
        <v>871</v>
      </c>
      <c r="K163" s="283" t="s">
        <v>1128</v>
      </c>
      <c r="L163" s="283" t="s">
        <v>873</v>
      </c>
      <c r="M163" s="594"/>
    </row>
    <row r="164" spans="1:13" s="579" customFormat="1" ht="26" x14ac:dyDescent="0.35">
      <c r="A164" s="583" t="str">
        <f t="shared" si="9"/>
        <v>ECC2.2.17</v>
      </c>
      <c r="B164" s="582" t="s">
        <v>1118</v>
      </c>
      <c r="C164" s="581" t="s">
        <v>1159</v>
      </c>
      <c r="D164" s="591" t="s">
        <v>1160</v>
      </c>
      <c r="E164" s="806" t="str">
        <f>IF(VLOOKUP(D164,'EMBOP-SI_ITA'!$D$4:$D$225,1,FALSE)=D164,"YES","NO")</f>
        <v>YES</v>
      </c>
      <c r="F164" s="581" t="s">
        <v>345</v>
      </c>
      <c r="G164" s="279">
        <v>0</v>
      </c>
      <c r="H164" s="280"/>
      <c r="I164" s="281">
        <f t="shared" si="10"/>
        <v>0</v>
      </c>
      <c r="J164" s="282" t="s">
        <v>871</v>
      </c>
      <c r="K164" s="283" t="s">
        <v>1128</v>
      </c>
      <c r="L164" s="283" t="s">
        <v>873</v>
      </c>
      <c r="M164" s="594"/>
    </row>
    <row r="165" spans="1:13" s="579" customFormat="1" ht="13" x14ac:dyDescent="0.35">
      <c r="A165" s="589" t="s">
        <v>1161</v>
      </c>
      <c r="B165" s="588"/>
      <c r="C165" s="566" t="s">
        <v>1162</v>
      </c>
      <c r="D165" s="588" t="s">
        <v>1163</v>
      </c>
      <c r="E165" s="798" t="str">
        <f>IF(VLOOKUP(D165,'EMBOP-SI_ITA'!$D$4:$D$225,1,FALSE)=D165,"YES","NO")</f>
        <v>YES</v>
      </c>
      <c r="F165" s="566"/>
      <c r="G165" s="566"/>
      <c r="H165" s="593"/>
      <c r="I165" s="593"/>
      <c r="J165" s="593"/>
      <c r="K165" s="584"/>
      <c r="L165" s="584"/>
      <c r="M165" s="584"/>
    </row>
    <row r="166" spans="1:13" s="579" customFormat="1" ht="26" x14ac:dyDescent="0.35">
      <c r="A166" s="583" t="str">
        <f t="shared" ref="A166:A171" si="11">+CONCATENATE($A$165,".",TEXT(ROW(A2)-ROW($A$1),0))</f>
        <v>ECC2.3.1</v>
      </c>
      <c r="B166" s="582" t="s">
        <v>1118</v>
      </c>
      <c r="C166" s="581" t="s">
        <v>1164</v>
      </c>
      <c r="D166" s="591" t="s">
        <v>1165</v>
      </c>
      <c r="E166" s="806" t="str">
        <f>IF(VLOOKUP(D166,'EMBOP-SI_ITA'!$D$4:$D$225,1,FALSE)=D166,"YES","NO")</f>
        <v>YES</v>
      </c>
      <c r="F166" s="581" t="s">
        <v>345</v>
      </c>
      <c r="G166" s="279">
        <v>0</v>
      </c>
      <c r="H166" s="280"/>
      <c r="I166" s="281">
        <f t="shared" ref="I166:I171" si="12">+G166*H166</f>
        <v>0</v>
      </c>
      <c r="J166" s="282" t="s">
        <v>871</v>
      </c>
      <c r="K166" s="283" t="s">
        <v>1128</v>
      </c>
      <c r="L166" s="283" t="s">
        <v>873</v>
      </c>
      <c r="M166" s="580"/>
    </row>
    <row r="167" spans="1:13" s="579" customFormat="1" ht="26" x14ac:dyDescent="0.35">
      <c r="A167" s="583" t="str">
        <f t="shared" si="11"/>
        <v>ECC2.3.2</v>
      </c>
      <c r="B167" s="582" t="s">
        <v>1118</v>
      </c>
      <c r="C167" s="581" t="s">
        <v>1166</v>
      </c>
      <c r="D167" s="591" t="s">
        <v>1167</v>
      </c>
      <c r="E167" s="806" t="str">
        <f>IF(VLOOKUP(D167,'EMBOP-SI_ITA'!$D$4:$D$225,1,FALSE)=D167,"YES","NO")</f>
        <v>YES</v>
      </c>
      <c r="F167" s="581" t="s">
        <v>345</v>
      </c>
      <c r="G167" s="279">
        <v>0</v>
      </c>
      <c r="H167" s="280"/>
      <c r="I167" s="281">
        <f t="shared" si="12"/>
        <v>0</v>
      </c>
      <c r="J167" s="282" t="s">
        <v>871</v>
      </c>
      <c r="K167" s="283" t="s">
        <v>1128</v>
      </c>
      <c r="L167" s="283" t="s">
        <v>873</v>
      </c>
      <c r="M167" s="580"/>
    </row>
    <row r="168" spans="1:13" s="579" customFormat="1" ht="26" x14ac:dyDescent="0.35">
      <c r="A168" s="583" t="str">
        <f t="shared" si="11"/>
        <v>ECC2.3.3</v>
      </c>
      <c r="B168" s="582" t="s">
        <v>1118</v>
      </c>
      <c r="C168" s="581" t="s">
        <v>1168</v>
      </c>
      <c r="D168" s="591" t="s">
        <v>1169</v>
      </c>
      <c r="E168" s="806" t="str">
        <f>IF(VLOOKUP(D168,'EMBOP-SI_ITA'!$D$4:$D$225,1,FALSE)=D168,"YES","NO")</f>
        <v>YES</v>
      </c>
      <c r="F168" s="581" t="s">
        <v>345</v>
      </c>
      <c r="G168" s="279">
        <v>0</v>
      </c>
      <c r="H168" s="280"/>
      <c r="I168" s="281">
        <f t="shared" si="12"/>
        <v>0</v>
      </c>
      <c r="J168" s="282" t="s">
        <v>871</v>
      </c>
      <c r="K168" s="283" t="s">
        <v>1128</v>
      </c>
      <c r="L168" s="283" t="s">
        <v>873</v>
      </c>
      <c r="M168" s="580"/>
    </row>
    <row r="169" spans="1:13" s="579" customFormat="1" ht="26" x14ac:dyDescent="0.35">
      <c r="A169" s="583" t="str">
        <f t="shared" si="11"/>
        <v>ECC2.3.4</v>
      </c>
      <c r="B169" s="582" t="s">
        <v>1118</v>
      </c>
      <c r="C169" s="581" t="s">
        <v>1170</v>
      </c>
      <c r="D169" s="591" t="s">
        <v>1171</v>
      </c>
      <c r="E169" s="806" t="str">
        <f>IF(VLOOKUP(D169,'EMBOP-SI_ITA'!$D$4:$D$225,1,FALSE)=D169,"YES","NO")</f>
        <v>YES</v>
      </c>
      <c r="F169" s="581" t="s">
        <v>345</v>
      </c>
      <c r="G169" s="279">
        <v>0</v>
      </c>
      <c r="H169" s="280"/>
      <c r="I169" s="281">
        <f t="shared" si="12"/>
        <v>0</v>
      </c>
      <c r="J169" s="282" t="s">
        <v>871</v>
      </c>
      <c r="K169" s="283" t="s">
        <v>1128</v>
      </c>
      <c r="L169" s="283" t="s">
        <v>873</v>
      </c>
      <c r="M169" s="580"/>
    </row>
    <row r="170" spans="1:13" s="579" customFormat="1" ht="26" x14ac:dyDescent="0.35">
      <c r="A170" s="583" t="str">
        <f t="shared" si="11"/>
        <v>ECC2.3.5</v>
      </c>
      <c r="B170" s="582" t="s">
        <v>1118</v>
      </c>
      <c r="C170" s="581" t="s">
        <v>1172</v>
      </c>
      <c r="D170" s="591" t="s">
        <v>1173</v>
      </c>
      <c r="E170" s="806" t="str">
        <f>IF(VLOOKUP(D170,'EMBOP-SI_ITA'!$D$4:$D$225,1,FALSE)=D170,"YES","NO")</f>
        <v>YES</v>
      </c>
      <c r="F170" s="581" t="s">
        <v>345</v>
      </c>
      <c r="G170" s="279">
        <v>0</v>
      </c>
      <c r="H170" s="280"/>
      <c r="I170" s="281">
        <f t="shared" si="12"/>
        <v>0</v>
      </c>
      <c r="J170" s="282" t="s">
        <v>871</v>
      </c>
      <c r="K170" s="283" t="s">
        <v>1128</v>
      </c>
      <c r="L170" s="283" t="s">
        <v>873</v>
      </c>
      <c r="M170" s="580"/>
    </row>
    <row r="171" spans="1:13" s="579" customFormat="1" ht="26.25" customHeight="1" x14ac:dyDescent="0.35">
      <c r="A171" s="583" t="str">
        <f t="shared" si="11"/>
        <v>ECC2.3.6</v>
      </c>
      <c r="B171" s="582" t="s">
        <v>1118</v>
      </c>
      <c r="C171" s="581" t="s">
        <v>1174</v>
      </c>
      <c r="D171" s="591" t="s">
        <v>1175</v>
      </c>
      <c r="E171" s="806" t="str">
        <f>IF(VLOOKUP(D171,'EMBOP-SI_ITA'!$D$4:$D$225,1,FALSE)=D171,"YES","NO")</f>
        <v>YES</v>
      </c>
      <c r="F171" s="581" t="s">
        <v>345</v>
      </c>
      <c r="G171" s="279">
        <v>0</v>
      </c>
      <c r="H171" s="280"/>
      <c r="I171" s="281">
        <f t="shared" si="12"/>
        <v>0</v>
      </c>
      <c r="J171" s="282" t="s">
        <v>871</v>
      </c>
      <c r="K171" s="283" t="s">
        <v>1128</v>
      </c>
      <c r="L171" s="283" t="s">
        <v>873</v>
      </c>
      <c r="M171" s="580"/>
    </row>
    <row r="172" spans="1:13" s="579" customFormat="1" ht="13" x14ac:dyDescent="0.35">
      <c r="A172" s="589" t="s">
        <v>1176</v>
      </c>
      <c r="B172" s="588"/>
      <c r="C172" s="566" t="s">
        <v>1177</v>
      </c>
      <c r="D172" s="588" t="s">
        <v>1178</v>
      </c>
      <c r="E172" s="798" t="str">
        <f>IF(VLOOKUP(D172,'EMBOP-SI_ITA'!$D$4:$D$225,1,FALSE)=D172,"YES","NO")</f>
        <v>YES</v>
      </c>
      <c r="F172" s="566"/>
      <c r="G172" s="587"/>
      <c r="H172" s="586"/>
      <c r="I172" s="586"/>
      <c r="J172" s="585"/>
      <c r="K172" s="584"/>
      <c r="L172" s="584"/>
      <c r="M172" s="584"/>
    </row>
    <row r="173" spans="1:13" s="579" customFormat="1" ht="26" x14ac:dyDescent="0.35">
      <c r="A173" s="583" t="str">
        <f t="shared" ref="A173:A178" si="13">+CONCATENATE($A$172,".",TEXT(ROW(A2)-ROW($A$1),0))</f>
        <v>ECC2.4.1</v>
      </c>
      <c r="B173" s="582" t="s">
        <v>1118</v>
      </c>
      <c r="C173" s="592" t="s">
        <v>1179</v>
      </c>
      <c r="D173" s="591" t="s">
        <v>1180</v>
      </c>
      <c r="E173" s="806" t="str">
        <f>IF(VLOOKUP(D173,'EMBOP-SI_ITA'!$D$4:$D$225,1,FALSE)=D173,"YES","NO")</f>
        <v>YES</v>
      </c>
      <c r="F173" s="581" t="s">
        <v>345</v>
      </c>
      <c r="G173" s="279">
        <v>0</v>
      </c>
      <c r="H173" s="280"/>
      <c r="I173" s="281">
        <f t="shared" ref="I173:I186" si="14">+G173*H173</f>
        <v>0</v>
      </c>
      <c r="J173" s="282" t="s">
        <v>871</v>
      </c>
      <c r="K173" s="283" t="s">
        <v>1128</v>
      </c>
      <c r="L173" s="283" t="s">
        <v>873</v>
      </c>
      <c r="M173" s="580"/>
    </row>
    <row r="174" spans="1:13" s="579" customFormat="1" ht="26" x14ac:dyDescent="0.35">
      <c r="A174" s="583" t="str">
        <f t="shared" si="13"/>
        <v>ECC2.4.2</v>
      </c>
      <c r="B174" s="582" t="s">
        <v>1118</v>
      </c>
      <c r="C174" s="592" t="s">
        <v>1181</v>
      </c>
      <c r="D174" s="591" t="s">
        <v>1182</v>
      </c>
      <c r="E174" s="806" t="str">
        <f>IF(VLOOKUP(D174,'EMBOP-SI_ITA'!$D$4:$D$225,1,FALSE)=D174,"YES","NO")</f>
        <v>YES</v>
      </c>
      <c r="F174" s="581" t="s">
        <v>345</v>
      </c>
      <c r="G174" s="279">
        <v>0</v>
      </c>
      <c r="H174" s="280"/>
      <c r="I174" s="281">
        <f t="shared" si="14"/>
        <v>0</v>
      </c>
      <c r="J174" s="282" t="s">
        <v>871</v>
      </c>
      <c r="K174" s="283" t="s">
        <v>1128</v>
      </c>
      <c r="L174" s="283" t="s">
        <v>873</v>
      </c>
      <c r="M174" s="580"/>
    </row>
    <row r="175" spans="1:13" s="579" customFormat="1" ht="26" x14ac:dyDescent="0.35">
      <c r="A175" s="583" t="str">
        <f t="shared" si="13"/>
        <v>ECC2.4.3</v>
      </c>
      <c r="B175" s="582" t="s">
        <v>1118</v>
      </c>
      <c r="C175" s="592" t="s">
        <v>1183</v>
      </c>
      <c r="D175" s="591" t="s">
        <v>1184</v>
      </c>
      <c r="E175" s="806" t="str">
        <f>IF(VLOOKUP(D175,'EMBOP-SI_ITA'!$D$4:$D$225,1,FALSE)=D175,"YES","NO")</f>
        <v>YES</v>
      </c>
      <c r="F175" s="581" t="s">
        <v>345</v>
      </c>
      <c r="G175" s="279">
        <v>0</v>
      </c>
      <c r="H175" s="280"/>
      <c r="I175" s="281">
        <f t="shared" si="14"/>
        <v>0</v>
      </c>
      <c r="J175" s="282" t="s">
        <v>871</v>
      </c>
      <c r="K175" s="283" t="s">
        <v>1128</v>
      </c>
      <c r="L175" s="283" t="s">
        <v>873</v>
      </c>
      <c r="M175" s="580"/>
    </row>
    <row r="176" spans="1:13" s="579" customFormat="1" ht="26" x14ac:dyDescent="0.35">
      <c r="A176" s="583" t="str">
        <f t="shared" si="13"/>
        <v>ECC2.4.4</v>
      </c>
      <c r="B176" s="582" t="s">
        <v>1118</v>
      </c>
      <c r="C176" s="592" t="s">
        <v>1185</v>
      </c>
      <c r="D176" s="591" t="s">
        <v>1186</v>
      </c>
      <c r="E176" s="806" t="str">
        <f>IF(VLOOKUP(D176,'EMBOP-SI_ITA'!$D$4:$D$225,1,FALSE)=D176,"YES","NO")</f>
        <v>YES</v>
      </c>
      <c r="F176" s="581" t="s">
        <v>345</v>
      </c>
      <c r="G176" s="279">
        <v>0</v>
      </c>
      <c r="H176" s="280"/>
      <c r="I176" s="281">
        <f t="shared" si="14"/>
        <v>0</v>
      </c>
      <c r="J176" s="282" t="s">
        <v>871</v>
      </c>
      <c r="K176" s="283" t="s">
        <v>1128</v>
      </c>
      <c r="L176" s="283" t="s">
        <v>873</v>
      </c>
      <c r="M176" s="580"/>
    </row>
    <row r="177" spans="1:13" s="579" customFormat="1" ht="26" x14ac:dyDescent="0.35">
      <c r="A177" s="583" t="str">
        <f t="shared" si="13"/>
        <v>ECC2.4.5</v>
      </c>
      <c r="B177" s="582" t="s">
        <v>1118</v>
      </c>
      <c r="C177" s="592" t="s">
        <v>1187</v>
      </c>
      <c r="D177" s="591" t="s">
        <v>1188</v>
      </c>
      <c r="E177" s="806" t="str">
        <f>IF(VLOOKUP(D177,'EMBOP-SI_ITA'!$D$4:$D$225,1,FALSE)=D177,"YES","NO")</f>
        <v>YES</v>
      </c>
      <c r="F177" s="581" t="s">
        <v>345</v>
      </c>
      <c r="G177" s="279">
        <v>0</v>
      </c>
      <c r="H177" s="280"/>
      <c r="I177" s="281">
        <f t="shared" si="14"/>
        <v>0</v>
      </c>
      <c r="J177" s="282" t="s">
        <v>871</v>
      </c>
      <c r="K177" s="283" t="s">
        <v>1128</v>
      </c>
      <c r="L177" s="283" t="s">
        <v>873</v>
      </c>
      <c r="M177" s="580"/>
    </row>
    <row r="178" spans="1:13" s="579" customFormat="1" ht="26" x14ac:dyDescent="0.35">
      <c r="A178" s="583" t="str">
        <f t="shared" si="13"/>
        <v>ECC2.4.6</v>
      </c>
      <c r="B178" s="582" t="s">
        <v>1118</v>
      </c>
      <c r="C178" s="592" t="s">
        <v>1189</v>
      </c>
      <c r="D178" s="591" t="s">
        <v>1190</v>
      </c>
      <c r="E178" s="806" t="str">
        <f>IF(VLOOKUP(D178,'EMBOP-SI_ITA'!$D$4:$D$225,1,FALSE)=D178,"YES","NO")</f>
        <v>YES</v>
      </c>
      <c r="F178" s="581" t="s">
        <v>345</v>
      </c>
      <c r="G178" s="279">
        <v>0</v>
      </c>
      <c r="H178" s="280"/>
      <c r="I178" s="281">
        <f t="shared" si="14"/>
        <v>0</v>
      </c>
      <c r="J178" s="282" t="s">
        <v>871</v>
      </c>
      <c r="K178" s="283" t="s">
        <v>1128</v>
      </c>
      <c r="L178" s="283" t="s">
        <v>873</v>
      </c>
      <c r="M178" s="580"/>
    </row>
    <row r="179" spans="1:13" s="579" customFormat="1" ht="26.25" customHeight="1" x14ac:dyDescent="0.35">
      <c r="A179" s="583" t="str">
        <f>+CONCATENATE($A$172,".",TEXT(ROW(A9)-ROW($A$1),0))</f>
        <v>ECC2.4.8</v>
      </c>
      <c r="B179" s="582" t="s">
        <v>1118</v>
      </c>
      <c r="C179" s="592" t="s">
        <v>1191</v>
      </c>
      <c r="D179" s="591" t="s">
        <v>1192</v>
      </c>
      <c r="E179" s="806" t="str">
        <f>IF(VLOOKUP(D179,'EMBOP-SI_ITA'!$D$4:$D$225,1,FALSE)=D179,"YES","NO")</f>
        <v>YES</v>
      </c>
      <c r="F179" s="581" t="s">
        <v>345</v>
      </c>
      <c r="G179" s="279">
        <v>0</v>
      </c>
      <c r="H179" s="280"/>
      <c r="I179" s="281">
        <f t="shared" si="14"/>
        <v>0</v>
      </c>
      <c r="J179" s="282" t="s">
        <v>871</v>
      </c>
      <c r="K179" s="283" t="s">
        <v>1128</v>
      </c>
      <c r="L179" s="283" t="s">
        <v>873</v>
      </c>
      <c r="M179" s="580"/>
    </row>
    <row r="180" spans="1:13" s="579" customFormat="1" ht="26" x14ac:dyDescent="0.35">
      <c r="A180" s="583" t="str">
        <f>+CONCATENATE($A$172,".",TEXT(ROW(A11)-ROW($A$1),0))</f>
        <v>ECC2.4.10</v>
      </c>
      <c r="B180" s="582" t="s">
        <v>1118</v>
      </c>
      <c r="C180" s="592" t="s">
        <v>1193</v>
      </c>
      <c r="D180" s="591" t="s">
        <v>1194</v>
      </c>
      <c r="E180" s="806" t="str">
        <f>IF(VLOOKUP(D180,'EMBOP-SI_ITA'!$D$4:$D$225,1,FALSE)=D180,"YES","NO")</f>
        <v>YES</v>
      </c>
      <c r="F180" s="581" t="s">
        <v>345</v>
      </c>
      <c r="G180" s="279">
        <v>0</v>
      </c>
      <c r="H180" s="280"/>
      <c r="I180" s="281">
        <f t="shared" si="14"/>
        <v>0</v>
      </c>
      <c r="J180" s="282" t="s">
        <v>871</v>
      </c>
      <c r="K180" s="283" t="s">
        <v>1128</v>
      </c>
      <c r="L180" s="283" t="s">
        <v>873</v>
      </c>
      <c r="M180" s="580"/>
    </row>
    <row r="181" spans="1:13" s="579" customFormat="1" ht="26" x14ac:dyDescent="0.35">
      <c r="A181" s="583" t="e">
        <f>+CONCATENATE($A$172,".",TEXT(ROW(#REF!)-ROW($A$1),0))</f>
        <v>#REF!</v>
      </c>
      <c r="B181" s="582" t="s">
        <v>1118</v>
      </c>
      <c r="C181" s="592" t="s">
        <v>1195</v>
      </c>
      <c r="D181" s="591" t="s">
        <v>1196</v>
      </c>
      <c r="E181" s="806" t="str">
        <f>IF(VLOOKUP(D181,'EMBOP-SI_ITA'!$D$4:$D$225,1,FALSE)=D181,"YES","NO")</f>
        <v>YES</v>
      </c>
      <c r="F181" s="581" t="s">
        <v>345</v>
      </c>
      <c r="G181" s="279">
        <v>0</v>
      </c>
      <c r="H181" s="280"/>
      <c r="I181" s="281">
        <f t="shared" si="14"/>
        <v>0</v>
      </c>
      <c r="J181" s="282" t="s">
        <v>871</v>
      </c>
      <c r="K181" s="283" t="s">
        <v>1128</v>
      </c>
      <c r="L181" s="283" t="s">
        <v>873</v>
      </c>
      <c r="M181" s="580"/>
    </row>
    <row r="182" spans="1:13" s="579" customFormat="1" ht="26" x14ac:dyDescent="0.35">
      <c r="A182" s="583" t="e">
        <f>+CONCATENATE($A$172,".",TEXT(ROW(#REF!)-ROW($A$1),0))</f>
        <v>#REF!</v>
      </c>
      <c r="B182" s="582" t="s">
        <v>1118</v>
      </c>
      <c r="C182" s="592" t="s">
        <v>1197</v>
      </c>
      <c r="D182" s="591" t="s">
        <v>1198</v>
      </c>
      <c r="E182" s="806" t="str">
        <f>IF(VLOOKUP(D182,'EMBOP-SI_ITA'!$D$4:$D$225,1,FALSE)=D182,"YES","NO")</f>
        <v>YES</v>
      </c>
      <c r="F182" s="581" t="s">
        <v>345</v>
      </c>
      <c r="G182" s="279">
        <v>0</v>
      </c>
      <c r="H182" s="280"/>
      <c r="I182" s="281">
        <f t="shared" si="14"/>
        <v>0</v>
      </c>
      <c r="J182" s="282" t="s">
        <v>871</v>
      </c>
      <c r="K182" s="283" t="s">
        <v>1128</v>
      </c>
      <c r="L182" s="283" t="s">
        <v>873</v>
      </c>
      <c r="M182" s="580"/>
    </row>
    <row r="183" spans="1:13" s="579" customFormat="1" ht="26" x14ac:dyDescent="0.35">
      <c r="A183" s="583" t="str">
        <f>+CONCATENATE($A$172,".",TEXT(ROW(A18)-ROW($A$1),0))</f>
        <v>ECC2.4.17</v>
      </c>
      <c r="B183" s="582" t="s">
        <v>1118</v>
      </c>
      <c r="C183" s="592" t="s">
        <v>1199</v>
      </c>
      <c r="D183" s="591" t="s">
        <v>1200</v>
      </c>
      <c r="E183" s="806" t="str">
        <f>IF(VLOOKUP(D183,'EMBOP-SI_ITA'!$D$4:$D$225,1,FALSE)=D183,"YES","NO")</f>
        <v>YES</v>
      </c>
      <c r="F183" s="581" t="s">
        <v>345</v>
      </c>
      <c r="G183" s="279">
        <v>0</v>
      </c>
      <c r="H183" s="280"/>
      <c r="I183" s="281">
        <f t="shared" si="14"/>
        <v>0</v>
      </c>
      <c r="J183" s="282" t="s">
        <v>871</v>
      </c>
      <c r="K183" s="283" t="s">
        <v>1128</v>
      </c>
      <c r="L183" s="283" t="s">
        <v>873</v>
      </c>
      <c r="M183" s="580"/>
    </row>
    <row r="184" spans="1:13" s="579" customFormat="1" ht="26" x14ac:dyDescent="0.35">
      <c r="A184" s="583" t="str">
        <f>+CONCATENATE($A$172,".",TEXT(ROW(A19)-ROW($A$1),0))</f>
        <v>ECC2.4.18</v>
      </c>
      <c r="B184" s="582" t="s">
        <v>1118</v>
      </c>
      <c r="C184" s="592" t="s">
        <v>1201</v>
      </c>
      <c r="D184" s="591" t="s">
        <v>1202</v>
      </c>
      <c r="E184" s="806" t="str">
        <f>IF(VLOOKUP(D184,'EMBOP-SI_ITA'!$D$4:$D$225,1,FALSE)=D184,"YES","NO")</f>
        <v>YES</v>
      </c>
      <c r="F184" s="581" t="s">
        <v>345</v>
      </c>
      <c r="G184" s="279">
        <v>0</v>
      </c>
      <c r="H184" s="280"/>
      <c r="I184" s="281">
        <f t="shared" si="14"/>
        <v>0</v>
      </c>
      <c r="J184" s="282" t="s">
        <v>871</v>
      </c>
      <c r="K184" s="283" t="s">
        <v>1128</v>
      </c>
      <c r="L184" s="283" t="s">
        <v>873</v>
      </c>
      <c r="M184" s="580"/>
    </row>
    <row r="185" spans="1:13" s="579" customFormat="1" ht="26.25" customHeight="1" x14ac:dyDescent="0.35">
      <c r="A185" s="583" t="e">
        <f>+CONCATENATE($A$172,".",TEXT(ROW(#REF!)-ROW($A$1),0))</f>
        <v>#REF!</v>
      </c>
      <c r="B185" s="582" t="s">
        <v>1118</v>
      </c>
      <c r="C185" s="592" t="s">
        <v>1203</v>
      </c>
      <c r="D185" s="591" t="s">
        <v>1204</v>
      </c>
      <c r="E185" s="806" t="str">
        <f>IF(VLOOKUP(D185,'EMBOP-SI_ITA'!$D$4:$D$225,1,FALSE)=D185,"YES","NO")</f>
        <v>YES</v>
      </c>
      <c r="F185" s="581" t="s">
        <v>345</v>
      </c>
      <c r="G185" s="279">
        <v>0</v>
      </c>
      <c r="H185" s="280"/>
      <c r="I185" s="281">
        <f t="shared" si="14"/>
        <v>0</v>
      </c>
      <c r="J185" s="282" t="s">
        <v>871</v>
      </c>
      <c r="K185" s="283" t="s">
        <v>1128</v>
      </c>
      <c r="L185" s="283" t="s">
        <v>873</v>
      </c>
      <c r="M185" s="580"/>
    </row>
    <row r="186" spans="1:13" s="579" customFormat="1" ht="26.25" customHeight="1" x14ac:dyDescent="0.35">
      <c r="A186" s="583" t="e">
        <f>+CONCATENATE($A$172,".",TEXT(ROW(#REF!)-ROW($A$1),0))</f>
        <v>#REF!</v>
      </c>
      <c r="B186" s="582" t="s">
        <v>1118</v>
      </c>
      <c r="C186" s="592" t="s">
        <v>1205</v>
      </c>
      <c r="D186" s="591" t="s">
        <v>1206</v>
      </c>
      <c r="E186" s="806" t="str">
        <f>IF(VLOOKUP(D186,'EMBOP-SI_ITA'!$D$4:$D$225,1,FALSE)=D186,"YES","NO")</f>
        <v>YES</v>
      </c>
      <c r="F186" s="581" t="s">
        <v>345</v>
      </c>
      <c r="G186" s="279">
        <v>0</v>
      </c>
      <c r="H186" s="280"/>
      <c r="I186" s="281">
        <f t="shared" si="14"/>
        <v>0</v>
      </c>
      <c r="J186" s="282" t="s">
        <v>871</v>
      </c>
      <c r="K186" s="283" t="s">
        <v>1128</v>
      </c>
      <c r="L186" s="283" t="s">
        <v>873</v>
      </c>
      <c r="M186" s="580"/>
    </row>
    <row r="187" spans="1:13" s="579" customFormat="1" ht="26.25" customHeight="1" x14ac:dyDescent="0.35">
      <c r="A187" s="589" t="s">
        <v>1176</v>
      </c>
      <c r="B187" s="588"/>
      <c r="C187" s="566" t="s">
        <v>1207</v>
      </c>
      <c r="D187" s="588" t="s">
        <v>1208</v>
      </c>
      <c r="E187" s="798" t="e">
        <f>IF(VLOOKUP(D187,'EMBOP-SI_ITA'!$D$4:$D$225,1,FALSE)=D187,"YES","NO")</f>
        <v>#N/A</v>
      </c>
      <c r="F187" s="566"/>
      <c r="G187" s="587"/>
      <c r="H187" s="586"/>
      <c r="I187" s="586"/>
      <c r="J187" s="585"/>
      <c r="K187" s="584"/>
      <c r="L187" s="584"/>
      <c r="M187" s="584"/>
    </row>
    <row r="188" spans="1:13" s="579" customFormat="1" ht="78" x14ac:dyDescent="0.35">
      <c r="A188" s="583"/>
      <c r="B188" s="582" t="s">
        <v>1209</v>
      </c>
      <c r="C188" s="590" t="s">
        <v>1210</v>
      </c>
      <c r="D188" s="277" t="s">
        <v>1211</v>
      </c>
      <c r="E188" s="799" t="e">
        <f>IF(VLOOKUP(D188,'EMBOP-SI_ITA'!$D$4:$D$225,1,FALSE)=D188,"YES","NO")</f>
        <v>#N/A</v>
      </c>
      <c r="F188" s="581" t="s">
        <v>464</v>
      </c>
      <c r="G188" s="279">
        <v>0</v>
      </c>
      <c r="H188" s="280"/>
      <c r="I188" s="281">
        <f>+G188*H188</f>
        <v>0</v>
      </c>
      <c r="J188" s="282" t="s">
        <v>871</v>
      </c>
      <c r="K188" s="283" t="s">
        <v>1128</v>
      </c>
      <c r="L188" s="283" t="s">
        <v>873</v>
      </c>
      <c r="M188" s="580"/>
    </row>
    <row r="189" spans="1:13" s="579" customFormat="1" ht="13" x14ac:dyDescent="0.35">
      <c r="A189" s="589" t="s">
        <v>1212</v>
      </c>
      <c r="B189" s="588"/>
      <c r="C189" s="566" t="s">
        <v>1213</v>
      </c>
      <c r="D189" s="588" t="s">
        <v>1214</v>
      </c>
      <c r="E189" s="798" t="str">
        <f>IF(VLOOKUP(D189,'EMBOP-SI_ITA'!$D$4:$D$225,1,FALSE)=D189,"YES","NO")</f>
        <v>YES</v>
      </c>
      <c r="F189" s="566"/>
      <c r="G189" s="587"/>
      <c r="H189" s="586"/>
      <c r="I189" s="586"/>
      <c r="J189" s="585"/>
      <c r="K189" s="584"/>
      <c r="L189" s="584"/>
      <c r="M189" s="584"/>
    </row>
    <row r="190" spans="1:13" s="579" customFormat="1" ht="26" x14ac:dyDescent="0.35">
      <c r="A190" s="583" t="str">
        <f>+CONCATENATE($A$189,".",TEXT(ROW(A2)-ROW($A$1),0))</f>
        <v>ECC2.24.2.1</v>
      </c>
      <c r="B190" s="582" t="s">
        <v>1118</v>
      </c>
      <c r="C190" s="581" t="s">
        <v>1215</v>
      </c>
      <c r="D190" s="582" t="s">
        <v>1216</v>
      </c>
      <c r="E190" s="805" t="str">
        <f>IF(VLOOKUP(D190,'EMBOP-SI_ITA'!$D$4:$D$225,1,FALSE)=D190,"YES","NO")</f>
        <v>YES</v>
      </c>
      <c r="F190" s="581" t="s">
        <v>1045</v>
      </c>
      <c r="G190" s="279">
        <v>0</v>
      </c>
      <c r="H190" s="280"/>
      <c r="I190" s="281">
        <f>+G190*H190</f>
        <v>0</v>
      </c>
      <c r="J190" s="282" t="s">
        <v>871</v>
      </c>
      <c r="K190" s="283" t="s">
        <v>1128</v>
      </c>
      <c r="L190" s="283" t="s">
        <v>873</v>
      </c>
      <c r="M190" s="580"/>
    </row>
    <row r="191" spans="1:13" s="579" customFormat="1" ht="26" x14ac:dyDescent="0.35">
      <c r="A191" s="583" t="str">
        <f>+CONCATENATE($A$189,".",TEXT(ROW(A3)-ROW($A$1),0))</f>
        <v>ECC2.24.2.2</v>
      </c>
      <c r="B191" s="582" t="s">
        <v>1118</v>
      </c>
      <c r="C191" s="581" t="s">
        <v>1217</v>
      </c>
      <c r="D191" s="582" t="s">
        <v>1218</v>
      </c>
      <c r="E191" s="805" t="str">
        <f>IF(VLOOKUP(D191,'EMBOP-SI_ITA'!$D$4:$D$225,1,FALSE)=D191,"YES","NO")</f>
        <v>YES</v>
      </c>
      <c r="F191" s="581" t="s">
        <v>1045</v>
      </c>
      <c r="G191" s="279">
        <v>0</v>
      </c>
      <c r="H191" s="280"/>
      <c r="I191" s="281">
        <f>+G191*H191</f>
        <v>0</v>
      </c>
      <c r="J191" s="282" t="s">
        <v>871</v>
      </c>
      <c r="K191" s="283" t="s">
        <v>1128</v>
      </c>
      <c r="L191" s="283" t="s">
        <v>873</v>
      </c>
      <c r="M191" s="580"/>
    </row>
    <row r="192" spans="1:13" s="579" customFormat="1" ht="26" x14ac:dyDescent="0.35">
      <c r="A192" s="583" t="str">
        <f>+CONCATENATE($A$191,".",TEXT(ROW(A2)-ROW($A$1),0))</f>
        <v>ECC2.24.2.2.1</v>
      </c>
      <c r="B192" s="582" t="s">
        <v>1118</v>
      </c>
      <c r="C192" s="581" t="s">
        <v>1219</v>
      </c>
      <c r="D192" s="582" t="s">
        <v>1220</v>
      </c>
      <c r="E192" s="805" t="str">
        <f>IF(VLOOKUP(D192,'EMBOP-SI_ITA'!$D$4:$D$225,1,FALSE)=D192,"YES","NO")</f>
        <v>YES</v>
      </c>
      <c r="F192" s="581" t="s">
        <v>1045</v>
      </c>
      <c r="G192" s="279">
        <v>0</v>
      </c>
      <c r="H192" s="280"/>
      <c r="I192" s="281">
        <f>+G192*H192</f>
        <v>0</v>
      </c>
      <c r="J192" s="282" t="s">
        <v>871</v>
      </c>
      <c r="K192" s="283" t="s">
        <v>1128</v>
      </c>
      <c r="L192" s="283" t="s">
        <v>873</v>
      </c>
      <c r="M192" s="580"/>
    </row>
    <row r="193" spans="1:13" s="579" customFormat="1" ht="26" x14ac:dyDescent="0.35">
      <c r="A193" s="583" t="str">
        <f>+CONCATENATE($A$191,".",TEXT(ROW(A3)-ROW($A$1),0))</f>
        <v>ECC2.24.2.2.2</v>
      </c>
      <c r="B193" s="582" t="s">
        <v>1118</v>
      </c>
      <c r="C193" s="581" t="s">
        <v>1221</v>
      </c>
      <c r="D193" s="582" t="s">
        <v>1222</v>
      </c>
      <c r="E193" s="805" t="str">
        <f>IF(VLOOKUP(D193,'EMBOP-SI_ITA'!$D$4:$D$225,1,FALSE)=D193,"YES","NO")</f>
        <v>YES</v>
      </c>
      <c r="F193" s="581" t="s">
        <v>1045</v>
      </c>
      <c r="G193" s="279">
        <v>0</v>
      </c>
      <c r="H193" s="280"/>
      <c r="I193" s="281">
        <f>+G193*H193</f>
        <v>0</v>
      </c>
      <c r="J193" s="282" t="s">
        <v>871</v>
      </c>
      <c r="K193" s="283" t="s">
        <v>1128</v>
      </c>
      <c r="L193" s="283" t="s">
        <v>873</v>
      </c>
      <c r="M193" s="580"/>
    </row>
    <row r="194" spans="1:13" s="579" customFormat="1" ht="26.25" customHeight="1" x14ac:dyDescent="0.35">
      <c r="A194" s="583" t="str">
        <f>+CONCATENATE($A$191,".",TEXT(ROW(A4)-ROW($A$1),0))</f>
        <v>ECC2.24.2.2.3</v>
      </c>
      <c r="B194" s="582" t="s">
        <v>1118</v>
      </c>
      <c r="C194" s="581" t="s">
        <v>1223</v>
      </c>
      <c r="D194" s="582" t="s">
        <v>1224</v>
      </c>
      <c r="E194" s="805" t="str">
        <f>IF(VLOOKUP(D194,'EMBOP-SI_ITA'!$D$4:$D$225,1,FALSE)=D194,"YES","NO")</f>
        <v>YES</v>
      </c>
      <c r="F194" s="581" t="s">
        <v>1045</v>
      </c>
      <c r="G194" s="279">
        <v>0</v>
      </c>
      <c r="H194" s="280"/>
      <c r="I194" s="281">
        <f>+G194*H194</f>
        <v>0</v>
      </c>
      <c r="J194" s="282" t="s">
        <v>871</v>
      </c>
      <c r="K194" s="283" t="s">
        <v>1128</v>
      </c>
      <c r="L194" s="283" t="s">
        <v>873</v>
      </c>
      <c r="M194" s="580"/>
    </row>
    <row r="195" spans="1:13" ht="26" x14ac:dyDescent="0.35">
      <c r="A195" s="553" t="s">
        <v>1225</v>
      </c>
      <c r="B195" s="551"/>
      <c r="C195" s="551"/>
      <c r="D195" s="552" t="s">
        <v>1226</v>
      </c>
      <c r="E195" s="798" t="str">
        <f>IF(VLOOKUP(D195,'EMBOP-SI_ITA'!$D$4:$D$225,1,FALSE)=D195,"YES","NO")</f>
        <v>YES</v>
      </c>
      <c r="F195" s="551"/>
      <c r="G195" s="567"/>
      <c r="H195" s="565"/>
      <c r="I195" s="565"/>
      <c r="J195" s="549"/>
      <c r="K195" s="548"/>
      <c r="L195" s="548"/>
      <c r="M195" s="548"/>
    </row>
    <row r="196" spans="1:13" ht="78" x14ac:dyDescent="0.35">
      <c r="A196" s="276" t="str">
        <f>+CONCATENATE($A$195,".",TEXT(ROW(A2)-ROW($A$1),0))</f>
        <v>ESC2.24.4.1</v>
      </c>
      <c r="B196" s="563" t="s">
        <v>1227</v>
      </c>
      <c r="C196" s="574" t="s">
        <v>1228</v>
      </c>
      <c r="D196" s="277" t="s">
        <v>1229</v>
      </c>
      <c r="E196" s="799" t="str">
        <f>IF(VLOOKUP(D196,'EMBOP-SI_ITA'!$D$4:$D$225,1,FALSE)=D196,"YES","NO")</f>
        <v>YES</v>
      </c>
      <c r="F196" s="278" t="s">
        <v>464</v>
      </c>
      <c r="G196" s="279">
        <v>0</v>
      </c>
      <c r="H196" s="280"/>
      <c r="I196" s="281">
        <f>+G196*H196</f>
        <v>0</v>
      </c>
      <c r="J196" s="282" t="s">
        <v>871</v>
      </c>
      <c r="K196" s="283" t="s">
        <v>872</v>
      </c>
      <c r="L196" s="283" t="s">
        <v>873</v>
      </c>
      <c r="M196" s="283"/>
    </row>
    <row r="197" spans="1:13" ht="104" x14ac:dyDescent="0.35">
      <c r="A197" s="276" t="str">
        <f>+CONCATENATE($A$195,".",TEXT(ROW(A3)-ROW($A$1),0))</f>
        <v>ESC2.24.4.2</v>
      </c>
      <c r="B197" s="564" t="s">
        <v>1230</v>
      </c>
      <c r="C197" s="574" t="s">
        <v>1231</v>
      </c>
      <c r="D197" s="277" t="s">
        <v>1232</v>
      </c>
      <c r="E197" s="799" t="str">
        <f>IF(VLOOKUP(D197,'EMBOP-SI_ITA'!$D$4:$D$225,1,FALSE)=D197,"YES","NO")</f>
        <v>YES</v>
      </c>
      <c r="F197" s="278" t="s">
        <v>464</v>
      </c>
      <c r="G197" s="279">
        <v>0</v>
      </c>
      <c r="H197" s="280"/>
      <c r="I197" s="281">
        <f>+G197*H197</f>
        <v>0</v>
      </c>
      <c r="J197" s="282" t="s">
        <v>871</v>
      </c>
      <c r="K197" s="283" t="s">
        <v>883</v>
      </c>
      <c r="L197" s="283" t="s">
        <v>873</v>
      </c>
      <c r="M197" s="283"/>
    </row>
    <row r="198" spans="1:13" s="275" customFormat="1" ht="13" x14ac:dyDescent="0.35">
      <c r="A198" s="268" t="s">
        <v>1233</v>
      </c>
      <c r="B198" s="578"/>
      <c r="C198" s="578"/>
      <c r="D198" s="270" t="s">
        <v>1234</v>
      </c>
      <c r="E198" s="807" t="str">
        <f>IF(VLOOKUP(D198,'EMBOP-SI_ITA'!$D$4:$D$225,1,FALSE)=D198,"YES","NO")</f>
        <v>YES</v>
      </c>
      <c r="F198" s="269"/>
      <c r="G198" s="271"/>
      <c r="H198" s="285"/>
      <c r="I198" s="285"/>
      <c r="J198" s="273" t="s">
        <v>871</v>
      </c>
      <c r="K198" s="274"/>
      <c r="L198" s="274"/>
      <c r="M198" s="274"/>
    </row>
    <row r="199" spans="1:13" ht="65" x14ac:dyDescent="0.35">
      <c r="A199" s="276" t="str">
        <f>+CONCATENATE($A$198,".",TEXT(ROW(A2)-ROW($A$1),0))</f>
        <v>ESC3.1</v>
      </c>
      <c r="B199" s="564" t="s">
        <v>1235</v>
      </c>
      <c r="C199" s="575" t="s">
        <v>1236</v>
      </c>
      <c r="D199" s="277" t="s">
        <v>1237</v>
      </c>
      <c r="E199" s="799" t="str">
        <f>IF(VLOOKUP(D199,'EMBOP-SI_ITA'!$D$4:$D$225,1,FALSE)=D199,"YES","NO")</f>
        <v>YES</v>
      </c>
      <c r="F199" s="278" t="s">
        <v>141</v>
      </c>
      <c r="G199" s="279">
        <v>0</v>
      </c>
      <c r="H199" s="280"/>
      <c r="I199" s="281">
        <f>+G199*H199</f>
        <v>0</v>
      </c>
      <c r="J199" s="282" t="s">
        <v>871</v>
      </c>
      <c r="K199" s="283" t="s">
        <v>872</v>
      </c>
      <c r="L199" s="283" t="s">
        <v>873</v>
      </c>
      <c r="M199" s="283"/>
    </row>
    <row r="200" spans="1:13" ht="91" x14ac:dyDescent="0.35">
      <c r="A200" s="276" t="str">
        <f>+CONCATENATE($A$198,".",TEXT(ROW(A3)-ROW($A$1),0))</f>
        <v>ESC3.2</v>
      </c>
      <c r="B200" s="564" t="s">
        <v>1238</v>
      </c>
      <c r="C200" s="575" t="s">
        <v>1239</v>
      </c>
      <c r="D200" s="277" t="s">
        <v>1240</v>
      </c>
      <c r="E200" s="799" t="str">
        <f>IF(VLOOKUP(D200,'EMBOP-SI_ITA'!$D$4:$D$225,1,FALSE)=D200,"YES","NO")</f>
        <v>YES</v>
      </c>
      <c r="F200" s="278" t="s">
        <v>141</v>
      </c>
      <c r="G200" s="279">
        <v>0</v>
      </c>
      <c r="H200" s="280"/>
      <c r="I200" s="281">
        <f>+G200*H200</f>
        <v>0</v>
      </c>
      <c r="J200" s="282" t="s">
        <v>871</v>
      </c>
      <c r="K200" s="283" t="s">
        <v>883</v>
      </c>
      <c r="L200" s="283" t="s">
        <v>873</v>
      </c>
      <c r="M200" s="283"/>
    </row>
    <row r="201" spans="1:13" s="275" customFormat="1" ht="13" x14ac:dyDescent="0.35">
      <c r="A201" s="268" t="s">
        <v>1241</v>
      </c>
      <c r="B201" s="269"/>
      <c r="C201" s="269"/>
      <c r="D201" s="270" t="s">
        <v>1242</v>
      </c>
      <c r="E201" s="807" t="str">
        <f>IF(VLOOKUP(D201,'EMBOP-SI_ITA'!$D$4:$D$225,1,FALSE)=D201,"YES","NO")</f>
        <v>YES</v>
      </c>
      <c r="F201" s="269"/>
      <c r="G201" s="271"/>
      <c r="H201" s="272"/>
      <c r="I201" s="272"/>
      <c r="J201" s="273"/>
      <c r="K201" s="274"/>
      <c r="L201" s="274"/>
      <c r="M201" s="274"/>
    </row>
    <row r="202" spans="1:13" s="275" customFormat="1" ht="13" x14ac:dyDescent="0.35">
      <c r="A202" s="553" t="s">
        <v>1243</v>
      </c>
      <c r="B202" s="551"/>
      <c r="C202" s="551"/>
      <c r="D202" s="571" t="s">
        <v>1244</v>
      </c>
      <c r="E202" s="808" t="str">
        <f>IF(VLOOKUP(D202,'EMBOP-SI_ITA'!$D$4:$D$225,1,FALSE)=D202,"YES","NO")</f>
        <v>YES</v>
      </c>
      <c r="F202" s="551"/>
      <c r="G202" s="567"/>
      <c r="H202" s="565"/>
      <c r="I202" s="565"/>
      <c r="J202" s="549"/>
      <c r="K202" s="548"/>
      <c r="L202" s="548"/>
      <c r="M202" s="548"/>
    </row>
    <row r="203" spans="1:13" ht="26" x14ac:dyDescent="0.35">
      <c r="A203" s="276" t="str">
        <f>+CONCATENATE($A$202,".",TEXT(ROW(A2)-ROW($A$1),0))</f>
        <v>ESC4.1.1</v>
      </c>
      <c r="B203" s="563" t="s">
        <v>1245</v>
      </c>
      <c r="C203" s="574" t="s">
        <v>1246</v>
      </c>
      <c r="D203" s="791" t="s">
        <v>1247</v>
      </c>
      <c r="E203" s="809" t="str">
        <f>IF(VLOOKUP(D203,'EMBOP-SI_ITA'!$D$4:$D$225,1,FALSE)=D203,"YES","NO")</f>
        <v>YES</v>
      </c>
      <c r="F203" s="278" t="s">
        <v>464</v>
      </c>
      <c r="G203" s="279">
        <v>0</v>
      </c>
      <c r="H203" s="280"/>
      <c r="I203" s="281">
        <f>+G203*H203</f>
        <v>0</v>
      </c>
      <c r="J203" s="282" t="s">
        <v>871</v>
      </c>
      <c r="K203" s="283" t="s">
        <v>872</v>
      </c>
      <c r="L203" s="283" t="s">
        <v>1248</v>
      </c>
      <c r="M203" s="283"/>
    </row>
    <row r="204" spans="1:13" ht="78" x14ac:dyDescent="0.35">
      <c r="A204" s="276" t="str">
        <f>+CONCATENATE($A$202,".",TEXT(ROW(A3)-ROW($A$1),0))</f>
        <v>ESC4.1.2</v>
      </c>
      <c r="B204" s="564" t="s">
        <v>1249</v>
      </c>
      <c r="C204" s="558" t="s">
        <v>1250</v>
      </c>
      <c r="D204" s="791" t="s">
        <v>1251</v>
      </c>
      <c r="E204" s="809" t="str">
        <f>IF(VLOOKUP(D204,'EMBOP-SI_ITA'!$D$4:$D$225,1,FALSE)=D204,"YES","NO")</f>
        <v>YES</v>
      </c>
      <c r="F204" s="278" t="s">
        <v>464</v>
      </c>
      <c r="G204" s="279">
        <v>0</v>
      </c>
      <c r="H204" s="280"/>
      <c r="I204" s="281">
        <f>+G204*H204</f>
        <v>0</v>
      </c>
      <c r="J204" s="282" t="s">
        <v>871</v>
      </c>
      <c r="K204" s="283" t="s">
        <v>883</v>
      </c>
      <c r="L204" s="283" t="s">
        <v>1248</v>
      </c>
      <c r="M204" s="283"/>
    </row>
    <row r="205" spans="1:13" s="275" customFormat="1" ht="13" x14ac:dyDescent="0.35">
      <c r="A205" s="553" t="s">
        <v>1252</v>
      </c>
      <c r="B205" s="551"/>
      <c r="C205" s="551"/>
      <c r="D205" s="552" t="s">
        <v>1253</v>
      </c>
      <c r="E205" s="798" t="str">
        <f>IF(VLOOKUP(D205,'EMBOP-SI_ITA'!$D$4:$D$225,1,FALSE)=D205,"YES","NO")</f>
        <v>YES</v>
      </c>
      <c r="F205" s="551"/>
      <c r="G205" s="565"/>
      <c r="H205" s="565"/>
      <c r="I205" s="565"/>
      <c r="J205" s="549"/>
      <c r="K205" s="548"/>
      <c r="L205" s="548"/>
      <c r="M205" s="548"/>
    </row>
    <row r="206" spans="1:13" ht="13" x14ac:dyDescent="0.35">
      <c r="A206" s="276" t="str">
        <f>+CONCATENATE($A$205,".",TEXT(ROW(A2)-ROW($A$1),0))</f>
        <v>ESC4.2.1</v>
      </c>
      <c r="B206" s="1616" t="s">
        <v>1254</v>
      </c>
      <c r="C206" s="574" t="s">
        <v>1255</v>
      </c>
      <c r="D206" s="277" t="s">
        <v>1256</v>
      </c>
      <c r="E206" s="799" t="str">
        <f>IF(VLOOKUP(D206,'EMBOP-SI_ITA'!$D$4:$D$225,1,FALSE)=D206,"YES","NO")</f>
        <v>YES</v>
      </c>
      <c r="F206" s="278" t="s">
        <v>464</v>
      </c>
      <c r="G206" s="279">
        <v>0</v>
      </c>
      <c r="H206" s="280"/>
      <c r="I206" s="281">
        <f>+G206*H206</f>
        <v>0</v>
      </c>
      <c r="J206" s="282" t="s">
        <v>871</v>
      </c>
      <c r="K206" s="283" t="s">
        <v>872</v>
      </c>
      <c r="L206" s="283" t="s">
        <v>873</v>
      </c>
      <c r="M206" s="283"/>
    </row>
    <row r="207" spans="1:13" ht="13" x14ac:dyDescent="0.35">
      <c r="A207" s="276" t="str">
        <f>+CONCATENATE($A$205,".",TEXT(ROW(A5)-ROW($A$1),0))</f>
        <v>ESC4.2.4</v>
      </c>
      <c r="B207" s="1620"/>
      <c r="C207" s="574" t="s">
        <v>1257</v>
      </c>
      <c r="D207" s="277" t="s">
        <v>1258</v>
      </c>
      <c r="E207" s="799" t="str">
        <f>IF(VLOOKUP(D207,'EMBOP-SI_ITA'!$D$4:$D$225,1,FALSE)=D207,"YES","NO")</f>
        <v>YES</v>
      </c>
      <c r="F207" s="278" t="s">
        <v>464</v>
      </c>
      <c r="G207" s="279">
        <v>0</v>
      </c>
      <c r="H207" s="280"/>
      <c r="I207" s="281">
        <f>+G207*H207</f>
        <v>0</v>
      </c>
      <c r="J207" s="282" t="s">
        <v>871</v>
      </c>
      <c r="K207" s="283" t="s">
        <v>883</v>
      </c>
      <c r="L207" s="283" t="s">
        <v>873</v>
      </c>
      <c r="M207" s="283"/>
    </row>
    <row r="208" spans="1:13" s="275" customFormat="1" ht="13" x14ac:dyDescent="0.35">
      <c r="A208" s="553" t="s">
        <v>1259</v>
      </c>
      <c r="B208" s="566"/>
      <c r="C208" s="566"/>
      <c r="D208" s="552" t="s">
        <v>1260</v>
      </c>
      <c r="E208" s="798" t="str">
        <f>IF(VLOOKUP(D208,'EMBOP-SI_ITA'!$D$4:$D$225,1,FALSE)=D208,"YES","NO")</f>
        <v>YES</v>
      </c>
      <c r="F208" s="551"/>
      <c r="G208" s="567"/>
      <c r="H208" s="565"/>
      <c r="I208" s="565"/>
      <c r="J208" s="549"/>
      <c r="K208" s="548"/>
      <c r="L208" s="548"/>
      <c r="M208" s="548"/>
    </row>
    <row r="209" spans="1:13" ht="13" x14ac:dyDescent="0.35">
      <c r="A209" s="276"/>
      <c r="B209" s="576"/>
      <c r="C209" s="574" t="s">
        <v>634</v>
      </c>
      <c r="D209" s="277" t="s">
        <v>1261</v>
      </c>
      <c r="E209" s="799" t="e">
        <f>IF(VLOOKUP(D209,'EMBOP-SI_ITA'!$D$4:$D$225,1,FALSE)=D209,"YES","NO")</f>
        <v>#N/A</v>
      </c>
      <c r="F209" s="575" t="s">
        <v>141</v>
      </c>
      <c r="G209" s="279">
        <v>0</v>
      </c>
      <c r="H209" s="280"/>
      <c r="I209" s="281">
        <f t="shared" ref="I209:I220" si="15">+G209*H209</f>
        <v>0</v>
      </c>
      <c r="J209" s="282" t="s">
        <v>871</v>
      </c>
      <c r="K209" s="283" t="s">
        <v>883</v>
      </c>
      <c r="L209" s="283" t="s">
        <v>873</v>
      </c>
      <c r="M209" s="283"/>
    </row>
    <row r="210" spans="1:13" ht="78" x14ac:dyDescent="0.35">
      <c r="A210" s="276" t="str">
        <f>+CONCATENATE($A$208,".",TEXT(ROW(A3)-ROW($A$1),0))</f>
        <v>ESC4.3.2</v>
      </c>
      <c r="B210" s="564" t="s">
        <v>1262</v>
      </c>
      <c r="C210" s="574" t="s">
        <v>648</v>
      </c>
      <c r="D210" s="277" t="s">
        <v>1263</v>
      </c>
      <c r="E210" s="799" t="str">
        <f>IF(VLOOKUP(D210,'EMBOP-SI_ITA'!$D$4:$D$225,1,FALSE)=D210,"YES","NO")</f>
        <v>YES</v>
      </c>
      <c r="F210" s="575" t="s">
        <v>464</v>
      </c>
      <c r="G210" s="279">
        <v>0</v>
      </c>
      <c r="H210" s="280"/>
      <c r="I210" s="281">
        <f t="shared" si="15"/>
        <v>0</v>
      </c>
      <c r="J210" s="282" t="s">
        <v>871</v>
      </c>
      <c r="K210" s="283" t="s">
        <v>1128</v>
      </c>
      <c r="L210" s="283" t="s">
        <v>873</v>
      </c>
      <c r="M210" s="283"/>
    </row>
    <row r="211" spans="1:13" ht="65" x14ac:dyDescent="0.35">
      <c r="A211" s="276"/>
      <c r="B211" s="564" t="s">
        <v>1264</v>
      </c>
      <c r="C211" s="574" t="s">
        <v>1265</v>
      </c>
      <c r="D211" s="277" t="s">
        <v>1266</v>
      </c>
      <c r="E211" s="799" t="str">
        <f>IF(VLOOKUP(D211,'EMBOP-SI_ITA'!$D$4:$D$225,1,FALSE)=D211,"YES","NO")</f>
        <v>YES</v>
      </c>
      <c r="F211" s="575" t="s">
        <v>464</v>
      </c>
      <c r="G211" s="279">
        <v>0</v>
      </c>
      <c r="H211" s="280"/>
      <c r="I211" s="281">
        <f t="shared" si="15"/>
        <v>0</v>
      </c>
      <c r="J211" s="282"/>
      <c r="K211" s="283" t="s">
        <v>872</v>
      </c>
      <c r="L211" s="283" t="s">
        <v>873</v>
      </c>
      <c r="M211" s="283"/>
    </row>
    <row r="212" spans="1:13" ht="65" x14ac:dyDescent="0.35">
      <c r="A212" s="276" t="str">
        <f>+CONCATENATE($A$208,".",TEXT(ROW(A4)-ROW($A$1),0))</f>
        <v>ESC4.3.3</v>
      </c>
      <c r="B212" s="564" t="s">
        <v>1264</v>
      </c>
      <c r="C212" s="574" t="s">
        <v>1267</v>
      </c>
      <c r="D212" s="277" t="s">
        <v>1268</v>
      </c>
      <c r="E212" s="799" t="str">
        <f>IF(VLOOKUP(D212,'EMBOP-SI_ITA'!$D$4:$D$225,1,FALSE)=D212,"YES","NO")</f>
        <v>YES</v>
      </c>
      <c r="F212" s="575" t="s">
        <v>464</v>
      </c>
      <c r="G212" s="279">
        <v>0</v>
      </c>
      <c r="H212" s="280"/>
      <c r="I212" s="281">
        <f t="shared" si="15"/>
        <v>0</v>
      </c>
      <c r="J212" s="282" t="s">
        <v>871</v>
      </c>
      <c r="K212" s="283" t="s">
        <v>883</v>
      </c>
      <c r="L212" s="283" t="s">
        <v>873</v>
      </c>
      <c r="M212" s="283"/>
    </row>
    <row r="213" spans="1:13" ht="13" x14ac:dyDescent="0.35">
      <c r="A213" s="276" t="str">
        <f>+CONCATENATE($A$208,".",TEXT(ROW(A5)-ROW($A$1),0))</f>
        <v>ESC4.3.4</v>
      </c>
      <c r="B213" s="563" t="s">
        <v>1269</v>
      </c>
      <c r="C213" s="574" t="s">
        <v>1270</v>
      </c>
      <c r="D213" s="292" t="s">
        <v>1271</v>
      </c>
      <c r="E213" s="799" t="str">
        <f>IF(VLOOKUP(D213,'EMBOP-SI_ITA'!$D$4:$D$225,1,FALSE)=D213,"YES","NO")</f>
        <v>YES</v>
      </c>
      <c r="F213" s="278" t="s">
        <v>464</v>
      </c>
      <c r="G213" s="279">
        <v>0</v>
      </c>
      <c r="H213" s="280"/>
      <c r="I213" s="281">
        <f t="shared" si="15"/>
        <v>0</v>
      </c>
      <c r="J213" s="282" t="s">
        <v>871</v>
      </c>
      <c r="K213" s="283" t="s">
        <v>883</v>
      </c>
      <c r="L213" s="283" t="s">
        <v>873</v>
      </c>
      <c r="M213" s="283"/>
    </row>
    <row r="214" spans="1:13" ht="13" x14ac:dyDescent="0.35">
      <c r="A214" s="276" t="str">
        <f>+CONCATENATE($A$208,".",TEXT(ROW(A6)-ROW($A$1),0))</f>
        <v>ESC4.3.5</v>
      </c>
      <c r="B214" s="563" t="s">
        <v>1269</v>
      </c>
      <c r="C214" s="574" t="s">
        <v>1272</v>
      </c>
      <c r="D214" s="292" t="s">
        <v>1273</v>
      </c>
      <c r="E214" s="799" t="str">
        <f>IF(VLOOKUP(D214,'EMBOP-SI_ITA'!$D$4:$D$225,1,FALSE)=D214,"YES","NO")</f>
        <v>YES</v>
      </c>
      <c r="F214" s="278" t="s">
        <v>464</v>
      </c>
      <c r="G214" s="279">
        <v>0</v>
      </c>
      <c r="H214" s="280"/>
      <c r="I214" s="281">
        <f t="shared" si="15"/>
        <v>0</v>
      </c>
      <c r="J214" s="282" t="s">
        <v>871</v>
      </c>
      <c r="K214" s="283" t="s">
        <v>883</v>
      </c>
      <c r="L214" s="283" t="s">
        <v>873</v>
      </c>
      <c r="M214" s="283"/>
    </row>
    <row r="215" spans="1:13" ht="13" x14ac:dyDescent="0.35">
      <c r="A215" s="276" t="str">
        <f>+CONCATENATE($A$208,".",TEXT(ROW(A7)-ROW($A$1),0))</f>
        <v>ESC4.3.6</v>
      </c>
      <c r="B215" s="563" t="s">
        <v>1269</v>
      </c>
      <c r="C215" s="574" t="s">
        <v>1274</v>
      </c>
      <c r="D215" s="292" t="s">
        <v>1275</v>
      </c>
      <c r="E215" s="799" t="str">
        <f>IF(VLOOKUP(D215,'EMBOP-SI_ITA'!$D$4:$D$225,1,FALSE)=D215,"YES","NO")</f>
        <v>YES</v>
      </c>
      <c r="F215" s="278" t="s">
        <v>464</v>
      </c>
      <c r="G215" s="279">
        <v>0</v>
      </c>
      <c r="H215" s="280"/>
      <c r="I215" s="281">
        <f t="shared" si="15"/>
        <v>0</v>
      </c>
      <c r="J215" s="282" t="s">
        <v>871</v>
      </c>
      <c r="K215" s="283" t="s">
        <v>883</v>
      </c>
      <c r="L215" s="283" t="s">
        <v>873</v>
      </c>
      <c r="M215" s="283"/>
    </row>
    <row r="216" spans="1:13" ht="26" x14ac:dyDescent="0.35">
      <c r="A216" s="276" t="str">
        <f>+CONCATENATE($A$208,".",TEXT(ROW(A8)-ROW($A$1),0))</f>
        <v>ESC4.3.7</v>
      </c>
      <c r="B216" s="563" t="s">
        <v>1269</v>
      </c>
      <c r="C216" s="574" t="s">
        <v>1276</v>
      </c>
      <c r="D216" s="292" t="s">
        <v>1277</v>
      </c>
      <c r="E216" s="799" t="str">
        <f>IF(VLOOKUP(D216,'EMBOP-SI_ITA'!$D$4:$D$225,1,FALSE)=D216,"YES","NO")</f>
        <v>YES</v>
      </c>
      <c r="F216" s="278" t="s">
        <v>1045</v>
      </c>
      <c r="G216" s="279">
        <v>0</v>
      </c>
      <c r="H216" s="280"/>
      <c r="I216" s="281">
        <f t="shared" si="15"/>
        <v>0</v>
      </c>
      <c r="J216" s="282" t="s">
        <v>871</v>
      </c>
      <c r="K216" s="283" t="s">
        <v>1128</v>
      </c>
      <c r="L216" s="283" t="s">
        <v>873</v>
      </c>
      <c r="M216" s="283"/>
    </row>
    <row r="217" spans="1:13" ht="104" x14ac:dyDescent="0.35">
      <c r="A217" s="276"/>
      <c r="B217" s="564" t="s">
        <v>1278</v>
      </c>
      <c r="C217" s="574" t="s">
        <v>629</v>
      </c>
      <c r="D217" s="277" t="s">
        <v>1279</v>
      </c>
      <c r="E217" s="799" t="str">
        <f>IF(VLOOKUP(D217,'EMBOP-SI_ITA'!$D$4:$D$225,1,FALSE)=D217,"YES","NO")</f>
        <v>YES</v>
      </c>
      <c r="F217" s="278" t="s">
        <v>1045</v>
      </c>
      <c r="G217" s="279">
        <v>0</v>
      </c>
      <c r="H217" s="280"/>
      <c r="I217" s="281">
        <f t="shared" si="15"/>
        <v>0</v>
      </c>
      <c r="J217" s="282" t="s">
        <v>871</v>
      </c>
      <c r="K217" s="283" t="s">
        <v>883</v>
      </c>
      <c r="L217" s="283" t="s">
        <v>873</v>
      </c>
      <c r="M217" s="283"/>
    </row>
    <row r="218" spans="1:13" ht="52" x14ac:dyDescent="0.35">
      <c r="A218" s="276"/>
      <c r="B218" s="564" t="s">
        <v>1280</v>
      </c>
      <c r="C218" s="574" t="s">
        <v>1281</v>
      </c>
      <c r="D218" s="277" t="s">
        <v>1282</v>
      </c>
      <c r="E218" s="799" t="str">
        <f>IF(VLOOKUP(D218,'EMBOP-SI_ITA'!$D$4:$D$225,1,FALSE)=D218,"YES","NO")</f>
        <v>YES</v>
      </c>
      <c r="F218" s="278" t="s">
        <v>1045</v>
      </c>
      <c r="G218" s="279">
        <v>0</v>
      </c>
      <c r="H218" s="280"/>
      <c r="I218" s="281">
        <f t="shared" si="15"/>
        <v>0</v>
      </c>
      <c r="J218" s="282"/>
      <c r="K218" s="283" t="s">
        <v>872</v>
      </c>
      <c r="L218" s="283" t="s">
        <v>873</v>
      </c>
      <c r="M218" s="283"/>
    </row>
    <row r="219" spans="1:13" ht="78" x14ac:dyDescent="0.35">
      <c r="A219" s="276"/>
      <c r="B219" s="564" t="s">
        <v>1283</v>
      </c>
      <c r="C219" s="574" t="s">
        <v>1284</v>
      </c>
      <c r="D219" s="277" t="s">
        <v>1285</v>
      </c>
      <c r="E219" s="799" t="str">
        <f>IF(VLOOKUP(D219,'EMBOP-SI_ITA'!$D$4:$D$225,1,FALSE)=D219,"YES","NO")</f>
        <v>YES</v>
      </c>
      <c r="F219" s="278" t="s">
        <v>1045</v>
      </c>
      <c r="G219" s="279">
        <v>0</v>
      </c>
      <c r="H219" s="280"/>
      <c r="I219" s="281">
        <f t="shared" si="15"/>
        <v>0</v>
      </c>
      <c r="J219" s="282"/>
      <c r="K219" s="283" t="s">
        <v>883</v>
      </c>
      <c r="L219" s="283" t="s">
        <v>873</v>
      </c>
      <c r="M219" s="283"/>
    </row>
    <row r="220" spans="1:13" ht="52" x14ac:dyDescent="0.35">
      <c r="A220" s="276" t="str">
        <f>+CONCATENATE($A$208,".",TEXT(ROW(A11)-ROW($A$1),0))</f>
        <v>ESC4.3.10</v>
      </c>
      <c r="B220" s="556" t="s">
        <v>1286</v>
      </c>
      <c r="C220" s="558" t="s">
        <v>648</v>
      </c>
      <c r="D220" s="277" t="s">
        <v>649</v>
      </c>
      <c r="E220" s="799" t="str">
        <f>IF(VLOOKUP(D220,'EMBOP-SI_ITA'!$D$4:$D$225,1,FALSE)=D220,"YES","NO")</f>
        <v>YES</v>
      </c>
      <c r="F220" s="278" t="s">
        <v>164</v>
      </c>
      <c r="G220" s="279">
        <v>1</v>
      </c>
      <c r="H220" s="280"/>
      <c r="I220" s="281">
        <f t="shared" si="15"/>
        <v>0</v>
      </c>
      <c r="J220" s="282"/>
      <c r="K220" s="283" t="s">
        <v>883</v>
      </c>
      <c r="L220" s="283" t="s">
        <v>873</v>
      </c>
      <c r="M220" s="283"/>
    </row>
    <row r="221" spans="1:13" ht="13" x14ac:dyDescent="0.35">
      <c r="A221" s="553" t="s">
        <v>1287</v>
      </c>
      <c r="B221" s="551"/>
      <c r="C221" s="551"/>
      <c r="D221" s="552" t="s">
        <v>1288</v>
      </c>
      <c r="E221" s="798" t="str">
        <f>IF(VLOOKUP(D221,'EMBOP-SI_ITA'!$D$4:$D$225,1,FALSE)=D221,"YES","NO")</f>
        <v>YES</v>
      </c>
      <c r="F221" s="551"/>
      <c r="G221" s="567"/>
      <c r="H221" s="565"/>
      <c r="I221" s="565"/>
      <c r="J221" s="549"/>
      <c r="K221" s="548"/>
      <c r="L221" s="548"/>
      <c r="M221" s="548"/>
    </row>
    <row r="222" spans="1:13" ht="143" x14ac:dyDescent="0.35">
      <c r="A222" s="276" t="e">
        <f>+CONCATENATE($A$208,".",TEXT(ROW(#REF!)-ROW($A$1),0))</f>
        <v>#REF!</v>
      </c>
      <c r="B222" s="556" t="s">
        <v>1289</v>
      </c>
      <c r="C222" s="558" t="s">
        <v>1290</v>
      </c>
      <c r="D222" s="277" t="s">
        <v>1291</v>
      </c>
      <c r="E222" s="799" t="str">
        <f>IF(VLOOKUP(D222,'EMBOP-SI_ITA'!$D$4:$D$225,1,FALSE)=D222,"YES","NO")</f>
        <v>YES</v>
      </c>
      <c r="F222" s="278" t="s">
        <v>1292</v>
      </c>
      <c r="G222" s="279">
        <v>1</v>
      </c>
      <c r="H222" s="280"/>
      <c r="I222" s="281">
        <f>+G222*H222</f>
        <v>0</v>
      </c>
      <c r="J222" s="282"/>
      <c r="K222" s="283" t="s">
        <v>883</v>
      </c>
      <c r="L222" s="278" t="s">
        <v>873</v>
      </c>
      <c r="M222" s="283"/>
    </row>
    <row r="223" spans="1:13" ht="30.75" customHeight="1" x14ac:dyDescent="0.35">
      <c r="A223" s="276" t="str">
        <f>+CONCATENATE($A$208,".",TEXT(ROW(A18)-ROW($A$1),0))</f>
        <v>ESC4.3.17</v>
      </c>
      <c r="B223" s="291" t="s">
        <v>1293</v>
      </c>
      <c r="C223" s="573" t="s">
        <v>1294</v>
      </c>
      <c r="D223" s="292" t="s">
        <v>1295</v>
      </c>
      <c r="E223" s="810" t="str">
        <f>IF(VLOOKUP(D223,'EMBOP-SI_ITA'!$D$4:$D$225,1,FALSE)=D223,"YES","NO")</f>
        <v>YES</v>
      </c>
      <c r="F223" s="278" t="s">
        <v>464</v>
      </c>
      <c r="G223" s="279">
        <v>1</v>
      </c>
      <c r="H223" s="280"/>
      <c r="I223" s="281">
        <f>+G223*H223</f>
        <v>0</v>
      </c>
      <c r="J223" s="282"/>
      <c r="K223" s="283" t="s">
        <v>883</v>
      </c>
      <c r="L223" s="278" t="s">
        <v>873</v>
      </c>
      <c r="M223" s="283"/>
    </row>
    <row r="224" spans="1:13" ht="104" x14ac:dyDescent="0.35">
      <c r="A224" s="276" t="str">
        <f>+CONCATENATE($A$208,".",TEXT(ROW(A19)-ROW($A$1),0))</f>
        <v>ESC4.3.18</v>
      </c>
      <c r="B224" s="558" t="s">
        <v>1296</v>
      </c>
      <c r="C224" s="558" t="s">
        <v>1297</v>
      </c>
      <c r="D224" s="277" t="s">
        <v>1298</v>
      </c>
      <c r="E224" s="799" t="str">
        <f>IF(VLOOKUP(D224,'EMBOP-SI_ITA'!$D$4:$D$225,1,FALSE)=D224,"YES","NO")</f>
        <v>YES</v>
      </c>
      <c r="F224" s="278" t="s">
        <v>464</v>
      </c>
      <c r="G224" s="279">
        <v>1</v>
      </c>
      <c r="H224" s="280"/>
      <c r="I224" s="281">
        <f>+G224*H224</f>
        <v>0</v>
      </c>
      <c r="J224" s="282"/>
      <c r="K224" s="283" t="s">
        <v>883</v>
      </c>
      <c r="L224" s="278" t="s">
        <v>873</v>
      </c>
      <c r="M224" s="283"/>
    </row>
    <row r="225" spans="1:13" s="275" customFormat="1" ht="13" x14ac:dyDescent="0.35">
      <c r="A225" s="553" t="s">
        <v>1287</v>
      </c>
      <c r="B225" s="551"/>
      <c r="C225" s="551"/>
      <c r="D225" s="552" t="s">
        <v>832</v>
      </c>
      <c r="E225" s="798" t="str">
        <f>IF(VLOOKUP(D225,'EMBOP-SI_ITA'!$D$4:$D$225,1,FALSE)=D225,"YES","NO")</f>
        <v>YES</v>
      </c>
      <c r="F225" s="551"/>
      <c r="G225" s="567"/>
      <c r="H225" s="565"/>
      <c r="I225" s="565"/>
      <c r="J225" s="549"/>
      <c r="K225" s="548"/>
      <c r="L225" s="548"/>
      <c r="M225" s="548"/>
    </row>
    <row r="226" spans="1:13" ht="52" x14ac:dyDescent="0.35">
      <c r="A226" s="276" t="str">
        <f>+CONCATENATE($A$225,".",TEXT(ROW(A3)-ROW($A$1),0))</f>
        <v>ESC4.4.2</v>
      </c>
      <c r="B226" s="564" t="s">
        <v>1299</v>
      </c>
      <c r="C226" s="572" t="s">
        <v>1300</v>
      </c>
      <c r="D226" s="277" t="s">
        <v>1301</v>
      </c>
      <c r="E226" s="799" t="str">
        <f>IF(VLOOKUP(D226,'EMBOP-SI_ITA'!$D$4:$D$225,1,FALSE)=D226,"YES","NO")</f>
        <v>YES</v>
      </c>
      <c r="F226" s="278" t="s">
        <v>464</v>
      </c>
      <c r="G226" s="279">
        <v>0</v>
      </c>
      <c r="H226" s="280"/>
      <c r="I226" s="281">
        <f>+G226*H226</f>
        <v>0</v>
      </c>
      <c r="J226" s="282" t="s">
        <v>871</v>
      </c>
      <c r="K226" s="283" t="s">
        <v>883</v>
      </c>
      <c r="L226" s="283" t="s">
        <v>873</v>
      </c>
      <c r="M226" s="283"/>
    </row>
    <row r="227" spans="1:13" s="275" customFormat="1" ht="13" x14ac:dyDescent="0.35">
      <c r="A227" s="553" t="s">
        <v>1302</v>
      </c>
      <c r="B227" s="566"/>
      <c r="C227" s="551"/>
      <c r="D227" s="571" t="s">
        <v>1303</v>
      </c>
      <c r="E227" s="808" t="e">
        <f>IF(VLOOKUP(D227,'EMBOP-SI_ITA'!$D$4:$D$225,1,FALSE)=D227,"YES","NO")</f>
        <v>#N/A</v>
      </c>
      <c r="F227" s="551"/>
      <c r="G227" s="567"/>
      <c r="H227" s="565"/>
      <c r="I227" s="565"/>
      <c r="J227" s="549"/>
      <c r="K227" s="548"/>
      <c r="L227" s="548"/>
      <c r="M227" s="548"/>
    </row>
    <row r="228" spans="1:13" ht="13" x14ac:dyDescent="0.35">
      <c r="A228" s="276" t="str">
        <f>+CONCATENATE($A$227,".",TEXT(ROW(A2)-ROW($A$1),0))</f>
        <v>ESC4.5.1</v>
      </c>
      <c r="B228" s="563" t="s">
        <v>1269</v>
      </c>
      <c r="C228" s="278"/>
      <c r="D228" s="570" t="s">
        <v>1304</v>
      </c>
      <c r="E228" s="811" t="e">
        <f>IF(VLOOKUP(D228,'EMBOP-SI_ITA'!$D$4:$D$225,1,FALSE)=D228,"YES","NO")</f>
        <v>#N/A</v>
      </c>
      <c r="F228" s="278" t="s">
        <v>464</v>
      </c>
      <c r="G228" s="279">
        <v>0</v>
      </c>
      <c r="H228" s="280"/>
      <c r="I228" s="281">
        <f>+G228*H228</f>
        <v>0</v>
      </c>
      <c r="J228" s="282" t="s">
        <v>871</v>
      </c>
      <c r="K228" s="283" t="s">
        <v>872</v>
      </c>
      <c r="L228" s="283" t="s">
        <v>873</v>
      </c>
      <c r="M228" s="283"/>
    </row>
    <row r="229" spans="1:13" x14ac:dyDescent="0.35">
      <c r="E229" s="812"/>
    </row>
    <row r="230" spans="1:13" x14ac:dyDescent="0.35">
      <c r="E230" s="812"/>
    </row>
    <row r="231" spans="1:13" ht="15.5" x14ac:dyDescent="0.35">
      <c r="A231" s="261"/>
      <c r="B231" s="569"/>
      <c r="C231" s="569"/>
      <c r="D231" s="262" t="s">
        <v>855</v>
      </c>
      <c r="E231" s="813"/>
      <c r="F231" s="1627" t="s">
        <v>1305</v>
      </c>
      <c r="G231" s="1628"/>
      <c r="H231" s="1628"/>
      <c r="I231" s="1629"/>
      <c r="J231" s="1614" t="s">
        <v>4</v>
      </c>
      <c r="K231" s="1614" t="s">
        <v>857</v>
      </c>
      <c r="L231" s="1614" t="s">
        <v>858</v>
      </c>
      <c r="M231" s="1614" t="s">
        <v>1306</v>
      </c>
    </row>
    <row r="232" spans="1:13" ht="26" x14ac:dyDescent="0.35">
      <c r="A232" s="265" t="s">
        <v>860</v>
      </c>
      <c r="B232" s="568" t="s">
        <v>861</v>
      </c>
      <c r="C232" s="266" t="s">
        <v>862</v>
      </c>
      <c r="D232" s="266" t="s">
        <v>138</v>
      </c>
      <c r="E232" s="814"/>
      <c r="F232" s="267" t="s">
        <v>338</v>
      </c>
      <c r="G232" s="266" t="s">
        <v>864</v>
      </c>
      <c r="H232" s="267" t="s">
        <v>865</v>
      </c>
      <c r="I232" s="266" t="s">
        <v>133</v>
      </c>
      <c r="J232" s="1615"/>
      <c r="K232" s="1615"/>
      <c r="L232" s="1615"/>
      <c r="M232" s="1615"/>
    </row>
    <row r="233" spans="1:13" s="275" customFormat="1" ht="13" x14ac:dyDescent="0.35">
      <c r="A233" s="268" t="s">
        <v>1307</v>
      </c>
      <c r="B233" s="269"/>
      <c r="C233" s="269"/>
      <c r="D233" s="270" t="s">
        <v>1308</v>
      </c>
      <c r="E233" s="807" t="str">
        <f>IF(VLOOKUP(D233,'EMBOP-SI_ITA'!$D$4:$D$247,1,FALSE)=D233,"YES","NO")</f>
        <v>YES</v>
      </c>
      <c r="F233" s="269"/>
      <c r="G233" s="271"/>
      <c r="H233" s="272"/>
      <c r="I233" s="272"/>
      <c r="J233" s="273"/>
      <c r="K233" s="274"/>
      <c r="L233" s="274"/>
      <c r="M233" s="274"/>
    </row>
    <row r="234" spans="1:13" s="275" customFormat="1" ht="13" x14ac:dyDescent="0.35">
      <c r="A234" s="553" t="s">
        <v>1309</v>
      </c>
      <c r="B234" s="551"/>
      <c r="C234" s="551"/>
      <c r="D234" s="552" t="s">
        <v>767</v>
      </c>
      <c r="E234" s="798" t="str">
        <f>IF(VLOOKUP(D234,'EMBOP-SI_ITA'!$D$4:$D$247,1,FALSE)=D234,"YES","NO")</f>
        <v>YES</v>
      </c>
      <c r="F234" s="551"/>
      <c r="G234" s="567"/>
      <c r="H234" s="550"/>
      <c r="I234" s="550"/>
      <c r="J234" s="549"/>
      <c r="K234" s="548"/>
      <c r="L234" s="548"/>
      <c r="M234" s="548"/>
    </row>
    <row r="235" spans="1:13" ht="104" x14ac:dyDescent="0.35">
      <c r="A235" s="276" t="str">
        <f>+CONCATENATE($A$234,".",TEXT(ROW(A2)-ROW($A$1),0))</f>
        <v>OESC1.1.1</v>
      </c>
      <c r="B235" s="564" t="s">
        <v>1310</v>
      </c>
      <c r="C235" s="558" t="s">
        <v>631</v>
      </c>
      <c r="D235" s="277" t="s">
        <v>632</v>
      </c>
      <c r="E235" s="799" t="e">
        <f>IF(VLOOKUP(D235,'EMBOP-SI_ITA'!$D$4:$D$247,1,FALSE)=D235,"YES","NO")</f>
        <v>#N/A</v>
      </c>
      <c r="F235" s="278" t="s">
        <v>141</v>
      </c>
      <c r="G235" s="279">
        <v>0</v>
      </c>
      <c r="H235" s="280"/>
      <c r="I235" s="281">
        <f>G235*H235</f>
        <v>0</v>
      </c>
      <c r="J235" s="282" t="s">
        <v>871</v>
      </c>
      <c r="K235" s="283" t="s">
        <v>872</v>
      </c>
      <c r="L235" s="283" t="s">
        <v>1248</v>
      </c>
      <c r="M235" s="283"/>
    </row>
    <row r="236" spans="1:13" s="275" customFormat="1" ht="13" x14ac:dyDescent="0.35">
      <c r="A236" s="553" t="s">
        <v>1311</v>
      </c>
      <c r="B236" s="566"/>
      <c r="C236" s="551"/>
      <c r="D236" s="552" t="s">
        <v>1312</v>
      </c>
      <c r="E236" s="798" t="str">
        <f>IF(VLOOKUP(D236,'EMBOP-SI_ITA'!$D$4:$D$247,1,FALSE)=D236,"YES","NO")</f>
        <v>YES</v>
      </c>
      <c r="F236" s="551"/>
      <c r="G236" s="565"/>
      <c r="H236" s="565"/>
      <c r="I236" s="565"/>
      <c r="J236" s="549"/>
      <c r="K236" s="548"/>
      <c r="L236" s="548"/>
      <c r="M236" s="548"/>
    </row>
    <row r="237" spans="1:13" ht="39" x14ac:dyDescent="0.35">
      <c r="A237" s="276" t="str">
        <f>+CONCATENATE($A$236,".",TEXT(ROW(A2)-ROW($A$1),0))</f>
        <v>OESC1.2.1</v>
      </c>
      <c r="B237" s="564" t="s">
        <v>1313</v>
      </c>
      <c r="C237" s="278" t="s">
        <v>652</v>
      </c>
      <c r="D237" s="277" t="s">
        <v>1314</v>
      </c>
      <c r="E237" s="799" t="str">
        <f>IF(VLOOKUP(D237,'EMBOP-SI_ITA'!$D$4:$D$247,1,FALSE)=D237,"YES","NO")</f>
        <v>YES</v>
      </c>
      <c r="F237" s="278" t="s">
        <v>141</v>
      </c>
      <c r="G237" s="279">
        <v>0</v>
      </c>
      <c r="H237" s="280"/>
      <c r="I237" s="281">
        <f>G237*H237</f>
        <v>0</v>
      </c>
      <c r="J237" s="282" t="s">
        <v>871</v>
      </c>
      <c r="K237" s="283" t="s">
        <v>872</v>
      </c>
      <c r="L237" s="283" t="s">
        <v>1248</v>
      </c>
      <c r="M237" s="283"/>
    </row>
    <row r="238" spans="1:13" ht="39" x14ac:dyDescent="0.35">
      <c r="A238" s="276" t="str">
        <f>+CONCATENATE($A$236,".",TEXT(ROW(A3)-ROW($A$1),0))</f>
        <v>OESC1.2.2</v>
      </c>
      <c r="B238" s="563" t="s">
        <v>1315</v>
      </c>
      <c r="C238" s="562" t="s">
        <v>654</v>
      </c>
      <c r="D238" s="554" t="s">
        <v>1316</v>
      </c>
      <c r="E238" s="801" t="str">
        <f>IF(VLOOKUP(D238,'EMBOP-SI_ITA'!$D$4:$D$247,1,FALSE)=D238,"YES","NO")</f>
        <v>YES</v>
      </c>
      <c r="F238" s="562" t="s">
        <v>141</v>
      </c>
      <c r="G238" s="279">
        <v>0</v>
      </c>
      <c r="H238" s="280"/>
      <c r="I238" s="561">
        <f>G238*H238</f>
        <v>0</v>
      </c>
      <c r="J238" s="560" t="s">
        <v>871</v>
      </c>
      <c r="K238" s="559" t="s">
        <v>883</v>
      </c>
      <c r="L238" s="559" t="s">
        <v>1248</v>
      </c>
      <c r="M238" s="559"/>
    </row>
    <row r="239" spans="1:13" ht="13" x14ac:dyDescent="0.35">
      <c r="A239" s="268" t="s">
        <v>1317</v>
      </c>
      <c r="B239" s="269"/>
      <c r="C239" s="269"/>
      <c r="D239" s="270" t="s">
        <v>1242</v>
      </c>
      <c r="E239" s="807" t="str">
        <f>IF(VLOOKUP(D239,'EMBOP-SI_ITA'!$D$4:$D$247,1,FALSE)=D239,"YES","NO")</f>
        <v>YES</v>
      </c>
      <c r="F239" s="269"/>
      <c r="G239" s="272"/>
      <c r="H239" s="272"/>
      <c r="I239" s="272"/>
      <c r="J239" s="273"/>
      <c r="K239" s="274"/>
      <c r="L239" s="274"/>
      <c r="M239" s="274"/>
    </row>
    <row r="240" spans="1:13" ht="13" x14ac:dyDescent="0.35">
      <c r="A240" s="553" t="s">
        <v>1318</v>
      </c>
      <c r="B240" s="552"/>
      <c r="C240" s="551"/>
      <c r="D240" s="552" t="s">
        <v>1319</v>
      </c>
      <c r="E240" s="798" t="str">
        <f>IF(VLOOKUP(D240,'EMBOP-SI_ITA'!$D$4:$D$247,1,FALSE)=D240,"YES","NO")</f>
        <v>YES</v>
      </c>
      <c r="F240" s="551"/>
      <c r="G240" s="550"/>
      <c r="H240" s="550"/>
      <c r="I240" s="550"/>
      <c r="J240" s="549"/>
      <c r="K240" s="548"/>
      <c r="L240" s="548"/>
      <c r="M240" s="548"/>
    </row>
    <row r="241" spans="1:13" ht="51" customHeight="1" x14ac:dyDescent="0.35">
      <c r="A241" s="276" t="str">
        <f>+CONCATENATE($A$240,".",TEXT(ROW(A2)-ROW($A$1),0))</f>
        <v>OECC2.2.1</v>
      </c>
      <c r="B241" s="1624" t="s">
        <v>1320</v>
      </c>
      <c r="C241" s="558" t="s">
        <v>611</v>
      </c>
      <c r="D241" s="277" t="s">
        <v>612</v>
      </c>
      <c r="E241" s="799" t="str">
        <f>IF(VLOOKUP(D241,'EMBOP-SI_ITA'!$D$4:$D$247,1,FALSE)=D241,"YES","NO")</f>
        <v>YES</v>
      </c>
      <c r="F241" s="278" t="s">
        <v>141</v>
      </c>
      <c r="G241" s="279">
        <v>0</v>
      </c>
      <c r="H241" s="280"/>
      <c r="I241" s="281">
        <f>G241*H241</f>
        <v>0</v>
      </c>
      <c r="J241" s="282" t="s">
        <v>871</v>
      </c>
      <c r="K241" s="283" t="s">
        <v>872</v>
      </c>
      <c r="L241" s="283" t="s">
        <v>1248</v>
      </c>
      <c r="M241" s="283"/>
    </row>
    <row r="242" spans="1:13" ht="13" x14ac:dyDescent="0.35">
      <c r="A242" s="276"/>
      <c r="B242" s="1625"/>
      <c r="C242" s="558" t="s">
        <v>613</v>
      </c>
      <c r="D242" s="277" t="s">
        <v>1321</v>
      </c>
      <c r="E242" s="799" t="str">
        <f>IF(VLOOKUP(D242,'EMBOP-SI_ITA'!$D$4:$D$247,1,FALSE)=D242,"YES","NO")</f>
        <v>YES</v>
      </c>
      <c r="F242" s="278" t="s">
        <v>141</v>
      </c>
      <c r="G242" s="279">
        <v>0</v>
      </c>
      <c r="H242" s="280"/>
      <c r="I242" s="281">
        <f>G242*H242</f>
        <v>0</v>
      </c>
      <c r="J242" s="282"/>
      <c r="K242" s="283" t="s">
        <v>883</v>
      </c>
      <c r="L242" s="283" t="s">
        <v>1248</v>
      </c>
      <c r="M242" s="283"/>
    </row>
    <row r="243" spans="1:13" ht="13" x14ac:dyDescent="0.35">
      <c r="A243" s="553" t="s">
        <v>1322</v>
      </c>
      <c r="B243" s="552"/>
      <c r="C243" s="551"/>
      <c r="D243" s="552" t="s">
        <v>1323</v>
      </c>
      <c r="E243" s="798" t="str">
        <f>IF(VLOOKUP(D243,'EMBOP-SI_ITA'!$D$4:$D$247,1,FALSE)=D243,"YES","NO")</f>
        <v>YES</v>
      </c>
      <c r="F243" s="551"/>
      <c r="G243" s="550"/>
      <c r="H243" s="550"/>
      <c r="I243" s="550"/>
      <c r="J243" s="549"/>
      <c r="K243" s="548"/>
      <c r="L243" s="548"/>
      <c r="M243" s="548"/>
    </row>
    <row r="244" spans="1:13" ht="13" x14ac:dyDescent="0.35">
      <c r="A244" s="276" t="str">
        <f>+CONCATENATE($A$243,".",TEXT(ROW(A2)-ROW($A$1),0))</f>
        <v>OECC2.3.1</v>
      </c>
      <c r="B244" s="1611" t="s">
        <v>1320</v>
      </c>
      <c r="C244" s="557" t="s">
        <v>618</v>
      </c>
      <c r="D244" s="277" t="s">
        <v>619</v>
      </c>
      <c r="E244" s="799" t="str">
        <f>IF(VLOOKUP(D244,'EMBOP-SI_ITA'!$D$4:$D$247,1,FALSE)=D244,"YES","NO")</f>
        <v>YES</v>
      </c>
      <c r="F244" s="278" t="s">
        <v>141</v>
      </c>
      <c r="G244" s="279">
        <v>0</v>
      </c>
      <c r="H244" s="280"/>
      <c r="I244" s="281">
        <f>G244*H244</f>
        <v>0</v>
      </c>
      <c r="J244" s="282" t="s">
        <v>871</v>
      </c>
      <c r="K244" s="283" t="s">
        <v>872</v>
      </c>
      <c r="L244" s="283" t="s">
        <v>1248</v>
      </c>
      <c r="M244" s="283"/>
    </row>
    <row r="245" spans="1:13" ht="13" x14ac:dyDescent="0.35">
      <c r="A245" s="276" t="str">
        <f>+CONCATENATE($A$243,".",TEXT(ROW(A3)-ROW($A$1),0))</f>
        <v>OECC2.3.2</v>
      </c>
      <c r="B245" s="1611"/>
      <c r="C245" s="555" t="s">
        <v>620</v>
      </c>
      <c r="D245" s="277" t="s">
        <v>1324</v>
      </c>
      <c r="E245" s="799" t="str">
        <f>IF(VLOOKUP(D245,'EMBOP-SI_ITA'!$D$4:$D$247,1,FALSE)=D245,"YES","NO")</f>
        <v>YES</v>
      </c>
      <c r="F245" s="278" t="s">
        <v>141</v>
      </c>
      <c r="G245" s="279">
        <v>0</v>
      </c>
      <c r="H245" s="280"/>
      <c r="I245" s="281">
        <f>G245*H245</f>
        <v>0</v>
      </c>
      <c r="J245" s="282" t="s">
        <v>871</v>
      </c>
      <c r="K245" s="283" t="s">
        <v>883</v>
      </c>
      <c r="L245" s="283" t="s">
        <v>1248</v>
      </c>
      <c r="M245" s="283"/>
    </row>
    <row r="246" spans="1:13" ht="13" x14ac:dyDescent="0.35">
      <c r="A246" s="553" t="s">
        <v>1325</v>
      </c>
      <c r="B246" s="552"/>
      <c r="C246" s="551"/>
      <c r="D246" s="552" t="s">
        <v>1326</v>
      </c>
      <c r="E246" s="798" t="str">
        <f>IF(VLOOKUP(D246,'EMBOP-SI_ITA'!$D$4:$D$247,1,FALSE)=D246,"YES","NO")</f>
        <v>YES</v>
      </c>
      <c r="F246" s="551"/>
      <c r="G246" s="550"/>
      <c r="H246" s="550"/>
      <c r="I246" s="550"/>
      <c r="J246" s="549"/>
      <c r="K246" s="548"/>
      <c r="L246" s="548"/>
      <c r="M246" s="548"/>
    </row>
    <row r="247" spans="1:13" ht="25.5" customHeight="1" x14ac:dyDescent="0.35">
      <c r="A247" s="278"/>
      <c r="B247" s="1612" t="s">
        <v>1327</v>
      </c>
      <c r="C247" s="278" t="s">
        <v>1328</v>
      </c>
      <c r="D247" s="277" t="s">
        <v>1329</v>
      </c>
      <c r="E247" s="799" t="str">
        <f>IF(VLOOKUP(D247,'EMBOP-SI_ITA'!$D$4:$D$247,1,FALSE)=D247,"YES","NO")</f>
        <v>YES</v>
      </c>
      <c r="F247" s="278" t="s">
        <v>141</v>
      </c>
      <c r="G247" s="279">
        <v>0</v>
      </c>
      <c r="H247" s="280"/>
      <c r="I247" s="281">
        <f>G247*H247</f>
        <v>0</v>
      </c>
      <c r="J247" s="282" t="s">
        <v>871</v>
      </c>
      <c r="K247" s="283" t="s">
        <v>872</v>
      </c>
      <c r="L247" s="283" t="s">
        <v>1248</v>
      </c>
      <c r="M247" s="283"/>
    </row>
    <row r="248" spans="1:13" customFormat="1" x14ac:dyDescent="0.35">
      <c r="A248" s="540"/>
      <c r="B248" s="1613"/>
      <c r="C248" s="278" t="s">
        <v>1330</v>
      </c>
      <c r="D248" s="277" t="s">
        <v>1331</v>
      </c>
      <c r="E248" s="799" t="str">
        <f>IF(VLOOKUP(D248,'EMBOP-SI_ITA'!$D$4:$D$247,1,FALSE)=D248,"YES","NO")</f>
        <v>YES</v>
      </c>
      <c r="F248" s="278" t="s">
        <v>141</v>
      </c>
      <c r="G248" s="279">
        <v>0</v>
      </c>
      <c r="H248" s="280"/>
      <c r="I248" s="281">
        <f>G248*H248</f>
        <v>0</v>
      </c>
      <c r="J248" s="282" t="s">
        <v>871</v>
      </c>
      <c r="K248" s="283" t="s">
        <v>883</v>
      </c>
      <c r="L248" s="283" t="s">
        <v>1248</v>
      </c>
      <c r="M248" s="283"/>
    </row>
    <row r="249" spans="1:13" customFormat="1" x14ac:dyDescent="0.35">
      <c r="A249" s="553"/>
      <c r="B249" s="552"/>
      <c r="C249" s="551"/>
      <c r="D249" s="552" t="s">
        <v>1332</v>
      </c>
      <c r="E249" s="798" t="str">
        <f>IF(VLOOKUP(D249,'EMBOP-SI_ITA'!$D$4:$D$247,1,FALSE)=D249,"YES","NO")</f>
        <v>YES</v>
      </c>
      <c r="F249" s="551"/>
      <c r="G249" s="550"/>
      <c r="H249" s="550"/>
      <c r="I249" s="550"/>
      <c r="J249" s="549"/>
      <c r="K249" s="548"/>
      <c r="L249" s="548"/>
      <c r="M249" s="548"/>
    </row>
    <row r="250" spans="1:13" customFormat="1" ht="52" x14ac:dyDescent="0.35">
      <c r="A250" s="540"/>
      <c r="B250" s="547" t="s">
        <v>1333</v>
      </c>
      <c r="C250" s="278" t="s">
        <v>1334</v>
      </c>
      <c r="D250" s="277" t="s">
        <v>1335</v>
      </c>
      <c r="E250" s="799" t="str">
        <f>IF(VLOOKUP(D250,'EMBOP-SI_ITA'!$D$4:$D$247,1,FALSE)=D250,"YES","NO")</f>
        <v>YES</v>
      </c>
      <c r="F250" s="278" t="s">
        <v>141</v>
      </c>
      <c r="G250" s="279">
        <v>0</v>
      </c>
      <c r="H250" s="280"/>
      <c r="I250" s="281">
        <f>G250*H250</f>
        <v>0</v>
      </c>
      <c r="J250" s="282"/>
      <c r="K250" s="283" t="s">
        <v>1128</v>
      </c>
      <c r="L250" s="283" t="s">
        <v>1248</v>
      </c>
      <c r="M250" s="283"/>
    </row>
    <row r="251" spans="1:13" customFormat="1" x14ac:dyDescent="0.35">
      <c r="B251" s="546"/>
      <c r="C251" s="545"/>
      <c r="D251" s="293"/>
      <c r="E251" s="293"/>
      <c r="F251" s="294"/>
      <c r="G251" s="544"/>
      <c r="H251" s="543"/>
      <c r="I251" s="295"/>
      <c r="J251" s="289"/>
      <c r="K251" s="296"/>
      <c r="L251" s="296"/>
      <c r="M251" s="296"/>
    </row>
    <row r="252" spans="1:13" ht="15.5" x14ac:dyDescent="0.35">
      <c r="D252" s="286"/>
      <c r="E252" s="286"/>
      <c r="F252" s="287"/>
      <c r="G252" s="288" t="s">
        <v>1336</v>
      </c>
      <c r="H252" s="288" t="s">
        <v>1337</v>
      </c>
      <c r="I252" s="288" t="s">
        <v>1338</v>
      </c>
      <c r="J252" s="287"/>
    </row>
    <row r="253" spans="1:13" s="259" customFormat="1" ht="15.5" x14ac:dyDescent="0.35">
      <c r="B253" s="541"/>
      <c r="C253" s="542"/>
      <c r="D253" s="1626" t="s">
        <v>1339</v>
      </c>
      <c r="E253" s="1626"/>
      <c r="F253" s="1626"/>
      <c r="G253" s="281">
        <f>SUMIFS($I$5:$I$250,$K$5:$K$250,"W",$L$5:$L$250,"B")</f>
        <v>0</v>
      </c>
      <c r="H253" s="281">
        <f>SUMIFS($I$5:$I$250,$K$5:$K$250,"S",$L$5:$L$250,"B")</f>
        <v>0</v>
      </c>
      <c r="I253" s="281">
        <f>SUM(G253:H253)</f>
        <v>0</v>
      </c>
      <c r="J253" s="289"/>
      <c r="M253" s="284"/>
    </row>
    <row r="254" spans="1:13" s="259" customFormat="1" ht="15.5" x14ac:dyDescent="0.35">
      <c r="B254" s="541"/>
      <c r="C254" s="542"/>
      <c r="D254" s="1626" t="s">
        <v>1340</v>
      </c>
      <c r="E254" s="1626"/>
      <c r="F254" s="1626"/>
      <c r="G254" s="281">
        <f>SUMIFS($I$5:$I$250,$K$5:$K$250,"W",$L$5:$L$250,"O")</f>
        <v>0</v>
      </c>
      <c r="H254" s="281">
        <f>SUMIFS($I$5:$I$250,$K$5:$K$250,"S",$L$5:$L$250,"O")</f>
        <v>0</v>
      </c>
      <c r="I254" s="281">
        <f>SUM(G254:H254)</f>
        <v>0</v>
      </c>
      <c r="J254" s="289"/>
      <c r="M254" s="284"/>
    </row>
    <row r="255" spans="1:13" x14ac:dyDescent="0.35">
      <c r="F255" s="290"/>
      <c r="G255" s="281">
        <f>SUM(G253:G254)</f>
        <v>0</v>
      </c>
      <c r="H255" s="281">
        <f>SUM(H253:H254)</f>
        <v>0</v>
      </c>
      <c r="I255" s="281">
        <f>SUM(I253:I254)</f>
        <v>0</v>
      </c>
      <c r="J255" s="289"/>
    </row>
  </sheetData>
  <autoFilter ref="A1:M228" xr:uid="{857F10D8-5D09-4C45-9AFA-18FF584056D0}"/>
  <mergeCells count="36">
    <mergeCell ref="M2:M3"/>
    <mergeCell ref="B6:B8"/>
    <mergeCell ref="B29:B31"/>
    <mergeCell ref="H2:I2"/>
    <mergeCell ref="J2:J3"/>
    <mergeCell ref="K2:K3"/>
    <mergeCell ref="L2:L3"/>
    <mergeCell ref="B9:B14"/>
    <mergeCell ref="B15:B17"/>
    <mergeCell ref="B20:B22"/>
    <mergeCell ref="D254:F254"/>
    <mergeCell ref="B140:B141"/>
    <mergeCell ref="B206:B207"/>
    <mergeCell ref="F231:I231"/>
    <mergeCell ref="B23:B25"/>
    <mergeCell ref="B26:B28"/>
    <mergeCell ref="B34:B40"/>
    <mergeCell ref="B41:B50"/>
    <mergeCell ref="B51:B52"/>
    <mergeCell ref="B53:B62"/>
    <mergeCell ref="B63:B69"/>
    <mergeCell ref="B78:B81"/>
    <mergeCell ref="B82:B87"/>
    <mergeCell ref="D253:F253"/>
    <mergeCell ref="B88:B91"/>
    <mergeCell ref="B92:B97"/>
    <mergeCell ref="B98:B100"/>
    <mergeCell ref="B116:B139"/>
    <mergeCell ref="J125:J129"/>
    <mergeCell ref="M231:M232"/>
    <mergeCell ref="B241:B242"/>
    <mergeCell ref="B244:B245"/>
    <mergeCell ref="B247:B248"/>
    <mergeCell ref="K231:K232"/>
    <mergeCell ref="L231:L232"/>
    <mergeCell ref="J231:J232"/>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F31F1-0C78-40A4-8BEF-91F5417037E6}">
  <sheetPr>
    <tabColor rgb="FFFFFF00"/>
  </sheetPr>
  <dimension ref="A1:M251"/>
  <sheetViews>
    <sheetView topLeftCell="B1" zoomScale="115" zoomScaleNormal="115" workbookViewId="0">
      <pane ySplit="3" topLeftCell="A14" activePane="bottomLeft" state="frozen"/>
      <selection activeCell="D96" sqref="D96"/>
      <selection pane="bottomLeft" activeCell="D96" sqref="D96"/>
    </sheetView>
  </sheetViews>
  <sheetFormatPr defaultColWidth="9.26953125" defaultRowHeight="14.5" x14ac:dyDescent="0.35"/>
  <cols>
    <col min="1" max="1" width="11.54296875" style="259" bestFit="1" customWidth="1"/>
    <col min="2" max="2" width="50.54296875" style="541" customWidth="1"/>
    <col min="3" max="3" width="35.26953125" style="542" customWidth="1"/>
    <col min="4" max="4" width="84.54296875" style="541" customWidth="1"/>
    <col min="5" max="5" width="13.54296875" style="541" customWidth="1"/>
    <col min="6" max="6" width="15.453125" style="259" customWidth="1"/>
    <col min="7" max="7" width="13.54296875" style="264" bestFit="1" customWidth="1"/>
    <col min="8" max="8" width="15.453125" style="264" bestFit="1" customWidth="1"/>
    <col min="9" max="9" width="6.54296875" style="264" bestFit="1" customWidth="1"/>
    <col min="10" max="10" width="5.453125" style="259" customWidth="1"/>
    <col min="11" max="11" width="8.453125" style="259" bestFit="1" customWidth="1"/>
    <col min="12" max="12" width="14.453125" style="259" bestFit="1" customWidth="1"/>
    <col min="13" max="13" width="37.26953125" style="284" customWidth="1"/>
    <col min="14" max="16384" width="9.26953125" style="264"/>
  </cols>
  <sheetData>
    <row r="1" spans="1:13" s="259" customFormat="1" ht="31.5" customHeight="1" x14ac:dyDescent="0.4">
      <c r="A1" s="618" t="s">
        <v>850</v>
      </c>
      <c r="B1" s="569"/>
      <c r="C1" s="569"/>
      <c r="D1" s="256" t="s">
        <v>851</v>
      </c>
      <c r="E1" s="256"/>
      <c r="F1" s="617" t="s">
        <v>852</v>
      </c>
      <c r="G1" s="616"/>
      <c r="H1" s="257" t="s">
        <v>853</v>
      </c>
      <c r="I1" s="616"/>
      <c r="J1" s="258"/>
      <c r="M1" s="260"/>
    </row>
    <row r="2" spans="1:13" ht="15.5" x14ac:dyDescent="0.35">
      <c r="A2" s="261" t="s">
        <v>854</v>
      </c>
      <c r="B2" s="569"/>
      <c r="C2" s="569"/>
      <c r="D2" s="262" t="s">
        <v>855</v>
      </c>
      <c r="E2" s="262"/>
      <c r="F2" s="263" t="str">
        <f>+IF(COUNTIF(L4:L225,"=B")&gt;0,"BASE","OPTIONAL")</f>
        <v>BASE</v>
      </c>
      <c r="G2" s="616"/>
      <c r="H2" s="1631" t="s">
        <v>856</v>
      </c>
      <c r="I2" s="1631"/>
      <c r="J2" s="1614" t="s">
        <v>4</v>
      </c>
      <c r="K2" s="1614" t="s">
        <v>857</v>
      </c>
      <c r="L2" s="1614" t="s">
        <v>858</v>
      </c>
      <c r="M2" s="1614" t="s">
        <v>859</v>
      </c>
    </row>
    <row r="3" spans="1:13" ht="26" x14ac:dyDescent="0.35">
      <c r="A3" s="265" t="s">
        <v>860</v>
      </c>
      <c r="B3" s="568" t="s">
        <v>861</v>
      </c>
      <c r="C3" s="266" t="s">
        <v>862</v>
      </c>
      <c r="D3" s="266" t="s">
        <v>138</v>
      </c>
      <c r="E3" s="266" t="s">
        <v>863</v>
      </c>
      <c r="F3" s="267" t="s">
        <v>338</v>
      </c>
      <c r="G3" s="266" t="s">
        <v>864</v>
      </c>
      <c r="H3" s="267" t="s">
        <v>865</v>
      </c>
      <c r="I3" s="266" t="s">
        <v>133</v>
      </c>
      <c r="J3" s="1615"/>
      <c r="K3" s="1615"/>
      <c r="L3" s="1615"/>
      <c r="M3" s="1615"/>
    </row>
    <row r="4" spans="1:13" s="275" customFormat="1" ht="13" x14ac:dyDescent="0.35">
      <c r="A4" s="268" t="s">
        <v>866</v>
      </c>
      <c r="B4" s="269"/>
      <c r="C4" s="269"/>
      <c r="D4" s="270" t="s">
        <v>867</v>
      </c>
      <c r="E4" s="270" t="str">
        <f>IF(VLOOKUP(D4,'EMBOP-CI_ITA'!$D$4:$D$250,1,FALSE)=D4,"YES","NO")</f>
        <v>YES</v>
      </c>
      <c r="F4" s="269"/>
      <c r="G4" s="271"/>
      <c r="H4" s="272"/>
      <c r="I4" s="272"/>
      <c r="J4" s="273"/>
      <c r="K4" s="274"/>
      <c r="L4" s="274"/>
      <c r="M4" s="274"/>
    </row>
    <row r="5" spans="1:13" s="275" customFormat="1" ht="13" x14ac:dyDescent="0.35">
      <c r="A5" s="553" t="s">
        <v>868</v>
      </c>
      <c r="B5" s="551"/>
      <c r="C5" s="551"/>
      <c r="D5" s="552" t="s">
        <v>869</v>
      </c>
      <c r="E5" s="552" t="str">
        <f>IF(VLOOKUP(D5,'EMBOP-CI_ITA'!$D$4:$D$250,1,FALSE)=D5,"YES","NO")</f>
        <v>YES</v>
      </c>
      <c r="F5" s="551"/>
      <c r="G5" s="567"/>
      <c r="H5" s="565"/>
      <c r="I5" s="565"/>
      <c r="J5" s="549"/>
      <c r="K5" s="548"/>
      <c r="L5" s="548"/>
      <c r="M5" s="548"/>
    </row>
    <row r="6" spans="1:13" ht="13" x14ac:dyDescent="0.35">
      <c r="A6" s="276" t="str">
        <f t="shared" ref="A6:A18" si="0">+CONCATENATE($A$5,".",TEXT(ROW(A2)-ROW($A$1),0))</f>
        <v>ESC1.1.1</v>
      </c>
      <c r="B6" s="1616" t="s">
        <v>870</v>
      </c>
      <c r="C6" s="575" t="s">
        <v>413</v>
      </c>
      <c r="D6" s="277" t="s">
        <v>414</v>
      </c>
      <c r="E6" s="277" t="str">
        <f>IF(VLOOKUP(D6,'EMBOP-CI_ITA'!$D$4:$D$250,1,FALSE)=D6,"YES","NO")</f>
        <v>YES</v>
      </c>
      <c r="F6" s="278" t="s">
        <v>345</v>
      </c>
      <c r="G6" s="279">
        <v>0</v>
      </c>
      <c r="H6" s="280"/>
      <c r="I6" s="281">
        <f t="shared" ref="I6:I18" si="1">+G6*H6</f>
        <v>0</v>
      </c>
      <c r="J6" s="282" t="s">
        <v>871</v>
      </c>
      <c r="K6" s="283" t="s">
        <v>872</v>
      </c>
      <c r="L6" s="283" t="s">
        <v>873</v>
      </c>
      <c r="M6" s="283"/>
    </row>
    <row r="7" spans="1:13" ht="13" x14ac:dyDescent="0.35">
      <c r="A7" s="276" t="str">
        <f t="shared" si="0"/>
        <v>ESC1.1.2</v>
      </c>
      <c r="B7" s="1619"/>
      <c r="C7" s="575" t="s">
        <v>415</v>
      </c>
      <c r="D7" s="277" t="s">
        <v>416</v>
      </c>
      <c r="E7" s="277" t="str">
        <f>IF(VLOOKUP(D7,'EMBOP-CI_ITA'!$D$4:$D$250,1,FALSE)=D7,"YES","NO")</f>
        <v>YES</v>
      </c>
      <c r="F7" s="278" t="s">
        <v>345</v>
      </c>
      <c r="G7" s="279">
        <v>0</v>
      </c>
      <c r="H7" s="280"/>
      <c r="I7" s="281">
        <f t="shared" si="1"/>
        <v>0</v>
      </c>
      <c r="J7" s="282" t="s">
        <v>871</v>
      </c>
      <c r="K7" s="283" t="s">
        <v>872</v>
      </c>
      <c r="L7" s="283" t="s">
        <v>873</v>
      </c>
      <c r="M7" s="283"/>
    </row>
    <row r="8" spans="1:13" ht="13" x14ac:dyDescent="0.35">
      <c r="A8" s="276" t="str">
        <f t="shared" si="0"/>
        <v>ESC1.1.3</v>
      </c>
      <c r="B8" s="1620"/>
      <c r="C8" s="575" t="s">
        <v>417</v>
      </c>
      <c r="D8" s="277" t="s">
        <v>418</v>
      </c>
      <c r="E8" s="277" t="str">
        <f>IF(VLOOKUP(D8,'EMBOP-CI_ITA'!$D$4:$D$250,1,FALSE)=D8,"YES","NO")</f>
        <v>YES</v>
      </c>
      <c r="F8" s="278" t="s">
        <v>345</v>
      </c>
      <c r="G8" s="279">
        <v>0</v>
      </c>
      <c r="H8" s="280"/>
      <c r="I8" s="281">
        <f t="shared" si="1"/>
        <v>0</v>
      </c>
      <c r="J8" s="282" t="s">
        <v>871</v>
      </c>
      <c r="K8" s="283" t="s">
        <v>872</v>
      </c>
      <c r="L8" s="283" t="s">
        <v>873</v>
      </c>
      <c r="M8" s="283"/>
    </row>
    <row r="9" spans="1:13" ht="13.5" customHeight="1" x14ac:dyDescent="0.35">
      <c r="A9" s="276" t="str">
        <f t="shared" si="0"/>
        <v>ESC1.1.4</v>
      </c>
      <c r="B9" s="1632" t="s">
        <v>874</v>
      </c>
      <c r="C9" s="575" t="s">
        <v>875</v>
      </c>
      <c r="D9" s="277" t="s">
        <v>876</v>
      </c>
      <c r="E9" s="277" t="str">
        <f>IF(VLOOKUP(D9,'EMBOP-CI_ITA'!$D$4:$D$250,1,FALSE)=D9,"YES","NO")</f>
        <v>YES</v>
      </c>
      <c r="F9" s="278" t="s">
        <v>141</v>
      </c>
      <c r="G9" s="279">
        <v>0</v>
      </c>
      <c r="H9" s="280"/>
      <c r="I9" s="281">
        <f t="shared" si="1"/>
        <v>0</v>
      </c>
      <c r="J9" s="282" t="s">
        <v>871</v>
      </c>
      <c r="K9" s="283" t="s">
        <v>872</v>
      </c>
      <c r="L9" s="283" t="s">
        <v>873</v>
      </c>
      <c r="M9" s="283"/>
    </row>
    <row r="10" spans="1:13" ht="13.5" customHeight="1" x14ac:dyDescent="0.35">
      <c r="A10" s="276" t="str">
        <f t="shared" si="0"/>
        <v>ESC1.1.5</v>
      </c>
      <c r="B10" s="1633"/>
      <c r="C10" s="575" t="s">
        <v>877</v>
      </c>
      <c r="D10" s="277" t="s">
        <v>878</v>
      </c>
      <c r="E10" s="277" t="str">
        <f>IF(VLOOKUP(D10,'EMBOP-CI_ITA'!$D$4:$D$250,1,FALSE)=D10,"YES","NO")</f>
        <v>YES</v>
      </c>
      <c r="F10" s="278" t="s">
        <v>141</v>
      </c>
      <c r="G10" s="279">
        <v>0</v>
      </c>
      <c r="H10" s="280"/>
      <c r="I10" s="281">
        <f t="shared" si="1"/>
        <v>0</v>
      </c>
      <c r="J10" s="282" t="s">
        <v>871</v>
      </c>
      <c r="K10" s="283" t="s">
        <v>872</v>
      </c>
      <c r="L10" s="283" t="s">
        <v>873</v>
      </c>
      <c r="M10" s="283"/>
    </row>
    <row r="11" spans="1:13" ht="13" x14ac:dyDescent="0.35">
      <c r="A11" s="276" t="str">
        <f t="shared" si="0"/>
        <v>ESC1.1.6</v>
      </c>
      <c r="B11" s="1633"/>
      <c r="C11" s="575" t="s">
        <v>879</v>
      </c>
      <c r="D11" s="277" t="s">
        <v>880</v>
      </c>
      <c r="E11" s="277" t="str">
        <f>IF(VLOOKUP(D11,'EMBOP-CI_ITA'!$D$4:$D$250,1,FALSE)=D11,"YES","NO")</f>
        <v>YES</v>
      </c>
      <c r="F11" s="278" t="s">
        <v>141</v>
      </c>
      <c r="G11" s="279">
        <v>0</v>
      </c>
      <c r="H11" s="280"/>
      <c r="I11" s="281">
        <f t="shared" si="1"/>
        <v>0</v>
      </c>
      <c r="J11" s="282"/>
      <c r="K11" s="283" t="s">
        <v>872</v>
      </c>
      <c r="L11" s="283" t="s">
        <v>873</v>
      </c>
      <c r="M11" s="283"/>
    </row>
    <row r="12" spans="1:13" ht="13" x14ac:dyDescent="0.35">
      <c r="A12" s="276" t="str">
        <f t="shared" si="0"/>
        <v>ESC1.1.7</v>
      </c>
      <c r="B12" s="1633"/>
      <c r="C12" s="575" t="s">
        <v>881</v>
      </c>
      <c r="D12" s="277" t="s">
        <v>882</v>
      </c>
      <c r="E12" s="277" t="str">
        <f>IF(VLOOKUP(D12,'EMBOP-CI_ITA'!$D$4:$D$250,1,FALSE)=D12,"YES","NO")</f>
        <v>YES</v>
      </c>
      <c r="F12" s="278" t="s">
        <v>141</v>
      </c>
      <c r="G12" s="279">
        <v>0</v>
      </c>
      <c r="H12" s="280"/>
      <c r="I12" s="281">
        <f t="shared" si="1"/>
        <v>0</v>
      </c>
      <c r="J12" s="282" t="s">
        <v>871</v>
      </c>
      <c r="K12" s="283" t="s">
        <v>883</v>
      </c>
      <c r="L12" s="283" t="s">
        <v>873</v>
      </c>
      <c r="M12" s="283"/>
    </row>
    <row r="13" spans="1:13" ht="13" x14ac:dyDescent="0.35">
      <c r="A13" s="276" t="str">
        <f t="shared" si="0"/>
        <v>ESC1.1.8</v>
      </c>
      <c r="B13" s="1633"/>
      <c r="C13" s="575" t="s">
        <v>884</v>
      </c>
      <c r="D13" s="277" t="s">
        <v>885</v>
      </c>
      <c r="E13" s="277" t="str">
        <f>IF(VLOOKUP(D13,'EMBOP-CI_ITA'!$D$4:$D$250,1,FALSE)=D13,"YES","NO")</f>
        <v>YES</v>
      </c>
      <c r="F13" s="278" t="s">
        <v>141</v>
      </c>
      <c r="G13" s="279">
        <v>0</v>
      </c>
      <c r="H13" s="280"/>
      <c r="I13" s="281">
        <f t="shared" si="1"/>
        <v>0</v>
      </c>
      <c r="J13" s="282" t="s">
        <v>871</v>
      </c>
      <c r="K13" s="283" t="s">
        <v>883</v>
      </c>
      <c r="L13" s="283" t="s">
        <v>873</v>
      </c>
      <c r="M13" s="283"/>
    </row>
    <row r="14" spans="1:13" ht="13" x14ac:dyDescent="0.35">
      <c r="A14" s="276" t="str">
        <f t="shared" si="0"/>
        <v>ESC1.1.9</v>
      </c>
      <c r="B14" s="1633"/>
      <c r="C14" s="575" t="s">
        <v>886</v>
      </c>
      <c r="D14" s="277" t="s">
        <v>887</v>
      </c>
      <c r="E14" s="277" t="str">
        <f>IF(VLOOKUP(D14,'EMBOP-CI_ITA'!$D$4:$D$250,1,FALSE)=D14,"YES","NO")</f>
        <v>YES</v>
      </c>
      <c r="F14" s="278" t="s">
        <v>141</v>
      </c>
      <c r="G14" s="279">
        <v>0</v>
      </c>
      <c r="H14" s="280"/>
      <c r="I14" s="281">
        <f t="shared" si="1"/>
        <v>0</v>
      </c>
      <c r="J14" s="282" t="s">
        <v>871</v>
      </c>
      <c r="K14" s="283" t="s">
        <v>883</v>
      </c>
      <c r="L14" s="283" t="s">
        <v>873</v>
      </c>
      <c r="M14" s="283"/>
    </row>
    <row r="15" spans="1:13" ht="15" customHeight="1" x14ac:dyDescent="0.35">
      <c r="A15" s="276" t="str">
        <f t="shared" si="0"/>
        <v>ESC1.1.10</v>
      </c>
      <c r="B15" s="1617" t="s">
        <v>888</v>
      </c>
      <c r="C15" s="575" t="s">
        <v>889</v>
      </c>
      <c r="D15" s="277" t="s">
        <v>890</v>
      </c>
      <c r="E15" s="277" t="str">
        <f>IF(VLOOKUP(D15,'EMBOP-CI_ITA'!$D$4:$D$250,1,FALSE)=D15,"YES","NO")</f>
        <v>YES</v>
      </c>
      <c r="F15" s="278" t="s">
        <v>345</v>
      </c>
      <c r="G15" s="279">
        <v>0</v>
      </c>
      <c r="H15" s="280"/>
      <c r="I15" s="281">
        <f t="shared" si="1"/>
        <v>0</v>
      </c>
      <c r="J15" s="282" t="s">
        <v>871</v>
      </c>
      <c r="K15" s="283" t="s">
        <v>883</v>
      </c>
      <c r="L15" s="283" t="s">
        <v>873</v>
      </c>
      <c r="M15" s="283"/>
    </row>
    <row r="16" spans="1:13" ht="13" x14ac:dyDescent="0.35">
      <c r="A16" s="276" t="str">
        <f t="shared" si="0"/>
        <v>ESC1.1.11</v>
      </c>
      <c r="B16" s="1619"/>
      <c r="C16" s="575" t="s">
        <v>891</v>
      </c>
      <c r="D16" s="277" t="s">
        <v>892</v>
      </c>
      <c r="E16" s="277" t="str">
        <f>IF(VLOOKUP(D16,'EMBOP-CI_ITA'!$D$4:$D$250,1,FALSE)=D16,"YES","NO")</f>
        <v>YES</v>
      </c>
      <c r="F16" s="278" t="s">
        <v>345</v>
      </c>
      <c r="G16" s="279">
        <v>0</v>
      </c>
      <c r="H16" s="280"/>
      <c r="I16" s="281">
        <f t="shared" si="1"/>
        <v>0</v>
      </c>
      <c r="J16" s="282" t="s">
        <v>871</v>
      </c>
      <c r="K16" s="283" t="s">
        <v>883</v>
      </c>
      <c r="L16" s="283" t="s">
        <v>873</v>
      </c>
      <c r="M16" s="283"/>
    </row>
    <row r="17" spans="1:13" ht="13" x14ac:dyDescent="0.35">
      <c r="A17" s="276" t="str">
        <f t="shared" si="0"/>
        <v>ESC1.1.12</v>
      </c>
      <c r="B17" s="1619"/>
      <c r="C17" s="575" t="s">
        <v>893</v>
      </c>
      <c r="D17" s="277" t="s">
        <v>894</v>
      </c>
      <c r="E17" s="277" t="str">
        <f>IF(VLOOKUP(D17,'EMBOP-CI_ITA'!$D$4:$D$250,1,FALSE)=D17,"YES","NO")</f>
        <v>YES</v>
      </c>
      <c r="F17" s="278" t="s">
        <v>345</v>
      </c>
      <c r="G17" s="279">
        <v>0</v>
      </c>
      <c r="H17" s="280"/>
      <c r="I17" s="281">
        <f t="shared" si="1"/>
        <v>0</v>
      </c>
      <c r="J17" s="282" t="s">
        <v>871</v>
      </c>
      <c r="K17" s="283" t="s">
        <v>883</v>
      </c>
      <c r="L17" s="283" t="s">
        <v>873</v>
      </c>
      <c r="M17" s="283"/>
    </row>
    <row r="18" spans="1:13" s="629" customFormat="1" ht="13" x14ac:dyDescent="0.35">
      <c r="A18" s="631" t="str">
        <f t="shared" si="0"/>
        <v>ESC1.1.13</v>
      </c>
      <c r="B18" s="637" t="s">
        <v>895</v>
      </c>
      <c r="C18" s="684" t="s">
        <v>779</v>
      </c>
      <c r="D18" s="626" t="s">
        <v>780</v>
      </c>
      <c r="E18" s="626" t="str">
        <f>IF(VLOOKUP(D18,'EMBOP-CI_ITA'!$D$4:$D$250,1,FALSE)=D18,"YES","NO")</f>
        <v>YES</v>
      </c>
      <c r="F18" s="625" t="s">
        <v>781</v>
      </c>
      <c r="G18" s="624">
        <v>0</v>
      </c>
      <c r="H18" s="623"/>
      <c r="I18" s="622">
        <f t="shared" si="1"/>
        <v>0</v>
      </c>
      <c r="J18" s="621" t="s">
        <v>871</v>
      </c>
      <c r="K18" s="620" t="s">
        <v>883</v>
      </c>
      <c r="L18" s="620" t="s">
        <v>873</v>
      </c>
      <c r="M18" s="620"/>
    </row>
    <row r="19" spans="1:13" s="275" customFormat="1" ht="13" x14ac:dyDescent="0.35">
      <c r="A19" s="553" t="s">
        <v>896</v>
      </c>
      <c r="B19" s="551"/>
      <c r="C19" s="551"/>
      <c r="D19" s="552" t="s">
        <v>1341</v>
      </c>
      <c r="E19" s="552" t="e">
        <f>IF(VLOOKUP(D19,'EMBOP-CI_ITA'!$D$4:$D$250,1,FALSE)=D19,"YES","NO")</f>
        <v>#N/A</v>
      </c>
      <c r="F19" s="551"/>
      <c r="G19" s="567"/>
      <c r="H19" s="565"/>
      <c r="I19" s="565"/>
      <c r="J19" s="549"/>
      <c r="K19" s="548"/>
      <c r="L19" s="548"/>
      <c r="M19" s="548"/>
    </row>
    <row r="20" spans="1:13" ht="13" x14ac:dyDescent="0.35">
      <c r="A20" s="276" t="str">
        <f>+CONCATENATE($A$19,".",TEXT(ROW(A8)-ROW($A$1),0))</f>
        <v>ESC1.2.7</v>
      </c>
      <c r="B20" s="1617" t="s">
        <v>898</v>
      </c>
      <c r="C20" s="575" t="s">
        <v>439</v>
      </c>
      <c r="D20" s="277" t="s">
        <v>440</v>
      </c>
      <c r="E20" s="277" t="str">
        <f>IF(VLOOKUP(D20,'EMBOP-CI_ITA'!$D$4:$D$250,1,FALSE)=D20,"YES","NO")</f>
        <v>YES</v>
      </c>
      <c r="F20" s="278" t="s">
        <v>345</v>
      </c>
      <c r="G20" s="279">
        <v>0</v>
      </c>
      <c r="H20" s="280"/>
      <c r="I20" s="281">
        <f t="shared" ref="I20:I32" si="2">+G20*H20</f>
        <v>0</v>
      </c>
      <c r="J20" s="282" t="s">
        <v>871</v>
      </c>
      <c r="K20" s="283" t="s">
        <v>872</v>
      </c>
      <c r="L20" s="283" t="s">
        <v>873</v>
      </c>
      <c r="M20" s="283"/>
    </row>
    <row r="21" spans="1:13" ht="13" x14ac:dyDescent="0.35">
      <c r="A21" s="276" t="str">
        <f>+CONCATENATE($A$19,".",TEXT(ROW(A9)-ROW($A$1),0))</f>
        <v>ESC1.2.8</v>
      </c>
      <c r="B21" s="1617"/>
      <c r="C21" s="575" t="s">
        <v>441</v>
      </c>
      <c r="D21" s="277" t="s">
        <v>442</v>
      </c>
      <c r="E21" s="277" t="str">
        <f>IF(VLOOKUP(D21,'EMBOP-CI_ITA'!$D$4:$D$250,1,FALSE)=D21,"YES","NO")</f>
        <v>YES</v>
      </c>
      <c r="F21" s="278" t="s">
        <v>345</v>
      </c>
      <c r="G21" s="279">
        <v>0</v>
      </c>
      <c r="H21" s="280"/>
      <c r="I21" s="281">
        <f t="shared" si="2"/>
        <v>0</v>
      </c>
      <c r="J21" s="282" t="s">
        <v>871</v>
      </c>
      <c r="K21" s="283" t="s">
        <v>872</v>
      </c>
      <c r="L21" s="283" t="s">
        <v>873</v>
      </c>
      <c r="M21" s="283"/>
    </row>
    <row r="22" spans="1:13" ht="13" x14ac:dyDescent="0.35">
      <c r="A22" s="276" t="str">
        <f>+CONCATENATE($A$19,".",TEXT(ROW(A10)-ROW($A$1),0))</f>
        <v>ESC1.2.9</v>
      </c>
      <c r="B22" s="1618"/>
      <c r="C22" s="575" t="s">
        <v>443</v>
      </c>
      <c r="D22" s="277" t="s">
        <v>444</v>
      </c>
      <c r="E22" s="277" t="str">
        <f>IF(VLOOKUP(D22,'EMBOP-CI_ITA'!$D$4:$D$250,1,FALSE)=D22,"YES","NO")</f>
        <v>YES</v>
      </c>
      <c r="F22" s="278" t="s">
        <v>345</v>
      </c>
      <c r="G22" s="279">
        <v>0</v>
      </c>
      <c r="H22" s="280"/>
      <c r="I22" s="281">
        <f t="shared" si="2"/>
        <v>0</v>
      </c>
      <c r="J22" s="282" t="s">
        <v>871</v>
      </c>
      <c r="K22" s="283" t="s">
        <v>872</v>
      </c>
      <c r="L22" s="283" t="s">
        <v>873</v>
      </c>
      <c r="M22" s="283"/>
    </row>
    <row r="23" spans="1:13" ht="13" x14ac:dyDescent="0.35">
      <c r="A23" s="276" t="str">
        <f t="shared" ref="A23:A28" si="3">+CONCATENATE($A$19,".",TEXT(ROW(A17)-ROW($A$1),0))</f>
        <v>ESC1.2.16</v>
      </c>
      <c r="B23" s="1616" t="s">
        <v>899</v>
      </c>
      <c r="C23" s="575" t="s">
        <v>900</v>
      </c>
      <c r="D23" s="277" t="s">
        <v>901</v>
      </c>
      <c r="E23" s="277" t="str">
        <f>IF(VLOOKUP(D23,'EMBOP-CI_ITA'!$D$4:$D$250,1,FALSE)=D23,"YES","NO")</f>
        <v>YES</v>
      </c>
      <c r="F23" s="278" t="s">
        <v>141</v>
      </c>
      <c r="G23" s="279">
        <v>0</v>
      </c>
      <c r="H23" s="280"/>
      <c r="I23" s="281">
        <f t="shared" si="2"/>
        <v>0</v>
      </c>
      <c r="J23" s="282" t="s">
        <v>871</v>
      </c>
      <c r="K23" s="283" t="s">
        <v>872</v>
      </c>
      <c r="L23" s="283" t="s">
        <v>873</v>
      </c>
      <c r="M23" s="283"/>
    </row>
    <row r="24" spans="1:13" ht="13" x14ac:dyDescent="0.35">
      <c r="A24" s="276" t="str">
        <f t="shared" si="3"/>
        <v>ESC1.2.17</v>
      </c>
      <c r="B24" s="1617"/>
      <c r="C24" s="575" t="s">
        <v>902</v>
      </c>
      <c r="D24" s="277" t="s">
        <v>903</v>
      </c>
      <c r="E24" s="277" t="str">
        <f>IF(VLOOKUP(D24,'EMBOP-CI_ITA'!$D$4:$D$250,1,FALSE)=D24,"YES","NO")</f>
        <v>YES</v>
      </c>
      <c r="F24" s="278" t="s">
        <v>141</v>
      </c>
      <c r="G24" s="279">
        <v>0</v>
      </c>
      <c r="H24" s="280"/>
      <c r="I24" s="281">
        <f t="shared" si="2"/>
        <v>0</v>
      </c>
      <c r="J24" s="282" t="s">
        <v>871</v>
      </c>
      <c r="K24" s="283" t="s">
        <v>872</v>
      </c>
      <c r="L24" s="283" t="s">
        <v>873</v>
      </c>
      <c r="M24" s="283"/>
    </row>
    <row r="25" spans="1:13" ht="13" x14ac:dyDescent="0.35">
      <c r="A25" s="276" t="str">
        <f t="shared" si="3"/>
        <v>ESC1.2.18</v>
      </c>
      <c r="B25" s="1618"/>
      <c r="C25" s="575" t="s">
        <v>904</v>
      </c>
      <c r="D25" s="277" t="s">
        <v>905</v>
      </c>
      <c r="E25" s="277" t="str">
        <f>IF(VLOOKUP(D25,'EMBOP-CI_ITA'!$D$4:$D$250,1,FALSE)=D25,"YES","NO")</f>
        <v>YES</v>
      </c>
      <c r="F25" s="278" t="s">
        <v>141</v>
      </c>
      <c r="G25" s="279">
        <v>0</v>
      </c>
      <c r="H25" s="280"/>
      <c r="I25" s="281">
        <f t="shared" si="2"/>
        <v>0</v>
      </c>
      <c r="J25" s="282" t="s">
        <v>871</v>
      </c>
      <c r="K25" s="283" t="s">
        <v>872</v>
      </c>
      <c r="L25" s="283" t="s">
        <v>873</v>
      </c>
      <c r="M25" s="283"/>
    </row>
    <row r="26" spans="1:13" ht="13" x14ac:dyDescent="0.35">
      <c r="A26" s="276" t="str">
        <f t="shared" si="3"/>
        <v>ESC1.2.19</v>
      </c>
      <c r="B26" s="1616" t="s">
        <v>906</v>
      </c>
      <c r="C26" s="575" t="s">
        <v>907</v>
      </c>
      <c r="D26" s="277" t="s">
        <v>908</v>
      </c>
      <c r="E26" s="277" t="str">
        <f>IF(VLOOKUP(D26,'EMBOP-CI_ITA'!$D$4:$D$250,1,FALSE)=D26,"YES","NO")</f>
        <v>YES</v>
      </c>
      <c r="F26" s="278" t="s">
        <v>141</v>
      </c>
      <c r="G26" s="279">
        <v>0</v>
      </c>
      <c r="H26" s="280"/>
      <c r="I26" s="281">
        <f t="shared" si="2"/>
        <v>0</v>
      </c>
      <c r="J26" s="282" t="s">
        <v>871</v>
      </c>
      <c r="K26" s="283" t="s">
        <v>883</v>
      </c>
      <c r="L26" s="283" t="s">
        <v>873</v>
      </c>
      <c r="M26" s="283"/>
    </row>
    <row r="27" spans="1:13" ht="13" x14ac:dyDescent="0.35">
      <c r="A27" s="276" t="str">
        <f t="shared" si="3"/>
        <v>ESC1.2.20</v>
      </c>
      <c r="B27" s="1617"/>
      <c r="C27" s="575" t="s">
        <v>909</v>
      </c>
      <c r="D27" s="277" t="s">
        <v>910</v>
      </c>
      <c r="E27" s="277" t="str">
        <f>IF(VLOOKUP(D27,'EMBOP-CI_ITA'!$D$4:$D$250,1,FALSE)=D27,"YES","NO")</f>
        <v>YES</v>
      </c>
      <c r="F27" s="278" t="s">
        <v>141</v>
      </c>
      <c r="G27" s="279">
        <v>0</v>
      </c>
      <c r="H27" s="280"/>
      <c r="I27" s="281">
        <f t="shared" si="2"/>
        <v>0</v>
      </c>
      <c r="J27" s="282" t="s">
        <v>871</v>
      </c>
      <c r="K27" s="283" t="s">
        <v>883</v>
      </c>
      <c r="L27" s="283" t="s">
        <v>873</v>
      </c>
      <c r="M27" s="283"/>
    </row>
    <row r="28" spans="1:13" ht="13" x14ac:dyDescent="0.35">
      <c r="A28" s="276" t="str">
        <f t="shared" si="3"/>
        <v>ESC1.2.21</v>
      </c>
      <c r="B28" s="1618"/>
      <c r="C28" s="575" t="s">
        <v>911</v>
      </c>
      <c r="D28" s="277" t="s">
        <v>912</v>
      </c>
      <c r="E28" s="277" t="str">
        <f>IF(VLOOKUP(D28,'EMBOP-CI_ITA'!$D$4:$D$250,1,FALSE)=D28,"YES","NO")</f>
        <v>YES</v>
      </c>
      <c r="F28" s="278" t="s">
        <v>141</v>
      </c>
      <c r="G28" s="279">
        <v>0</v>
      </c>
      <c r="H28" s="280"/>
      <c r="I28" s="281">
        <f t="shared" si="2"/>
        <v>0</v>
      </c>
      <c r="J28" s="282" t="s">
        <v>871</v>
      </c>
      <c r="K28" s="283" t="s">
        <v>883</v>
      </c>
      <c r="L28" s="283" t="s">
        <v>873</v>
      </c>
      <c r="M28" s="283"/>
    </row>
    <row r="29" spans="1:13" ht="13" x14ac:dyDescent="0.35">
      <c r="A29" s="276" t="str">
        <f>+CONCATENATE($A$19,".",TEXT(ROW(A25)-ROW($A$1),0))</f>
        <v>ESC1.2.24</v>
      </c>
      <c r="B29" s="1616" t="s">
        <v>913</v>
      </c>
      <c r="C29" s="605" t="s">
        <v>914</v>
      </c>
      <c r="D29" s="277" t="s">
        <v>915</v>
      </c>
      <c r="E29" s="277" t="str">
        <f>IF(VLOOKUP(D29,'EMBOP-CI_ITA'!$D$4:$D$250,1,FALSE)=D29,"YES","NO")</f>
        <v>YES</v>
      </c>
      <c r="F29" s="278" t="s">
        <v>345</v>
      </c>
      <c r="G29" s="279">
        <v>0</v>
      </c>
      <c r="H29" s="280"/>
      <c r="I29" s="281">
        <f t="shared" si="2"/>
        <v>0</v>
      </c>
      <c r="J29" s="282" t="s">
        <v>871</v>
      </c>
      <c r="K29" s="283" t="s">
        <v>883</v>
      </c>
      <c r="L29" s="283" t="s">
        <v>873</v>
      </c>
      <c r="M29" s="283"/>
    </row>
    <row r="30" spans="1:13" ht="13" x14ac:dyDescent="0.35">
      <c r="A30" s="276" t="e">
        <f>+CONCATENATE($A$19,".",TEXT(ROW(#REF!)-ROW($A$1),0))</f>
        <v>#REF!</v>
      </c>
      <c r="B30" s="1617"/>
      <c r="C30" s="605" t="s">
        <v>916</v>
      </c>
      <c r="D30" s="277" t="s">
        <v>917</v>
      </c>
      <c r="E30" s="277" t="str">
        <f>IF(VLOOKUP(D30,'EMBOP-CI_ITA'!$D$4:$D$250,1,FALSE)=D30,"YES","NO")</f>
        <v>YES</v>
      </c>
      <c r="F30" s="278" t="s">
        <v>345</v>
      </c>
      <c r="G30" s="279">
        <v>0</v>
      </c>
      <c r="H30" s="280"/>
      <c r="I30" s="281">
        <f t="shared" si="2"/>
        <v>0</v>
      </c>
      <c r="J30" s="282" t="s">
        <v>871</v>
      </c>
      <c r="K30" s="283" t="s">
        <v>883</v>
      </c>
      <c r="L30" s="283" t="s">
        <v>873</v>
      </c>
      <c r="M30" s="283"/>
    </row>
    <row r="31" spans="1:13" ht="13" x14ac:dyDescent="0.35">
      <c r="A31" s="276" t="e">
        <f>+CONCATENATE($A$19,".",TEXT(ROW(#REF!)-ROW($A$1),0))</f>
        <v>#REF!</v>
      </c>
      <c r="B31" s="1618"/>
      <c r="C31" s="605" t="s">
        <v>918</v>
      </c>
      <c r="D31" s="277" t="s">
        <v>919</v>
      </c>
      <c r="E31" s="277" t="str">
        <f>IF(VLOOKUP(D31,'EMBOP-CI_ITA'!$D$4:$D$250,1,FALSE)=D31,"YES","NO")</f>
        <v>YES</v>
      </c>
      <c r="F31" s="278" t="s">
        <v>345</v>
      </c>
      <c r="G31" s="279">
        <v>0</v>
      </c>
      <c r="H31" s="280"/>
      <c r="I31" s="281">
        <f t="shared" si="2"/>
        <v>0</v>
      </c>
      <c r="J31" s="282" t="s">
        <v>871</v>
      </c>
      <c r="K31" s="283" t="s">
        <v>883</v>
      </c>
      <c r="L31" s="283" t="s">
        <v>873</v>
      </c>
      <c r="M31" s="283"/>
    </row>
    <row r="32" spans="1:13" s="629" customFormat="1" ht="38.25" customHeight="1" x14ac:dyDescent="0.35">
      <c r="A32" s="631" t="e">
        <f>+CONCATENATE($A$19,".",TEXT(ROW(#REF!)-ROW($A$1),0))</f>
        <v>#REF!</v>
      </c>
      <c r="B32" s="637" t="s">
        <v>920</v>
      </c>
      <c r="C32" s="684" t="s">
        <v>784</v>
      </c>
      <c r="D32" s="626" t="s">
        <v>785</v>
      </c>
      <c r="E32" s="626" t="str">
        <f>IF(VLOOKUP(D32,'EMBOP-CI_ITA'!$D$4:$D$250,1,FALSE)=D32,"YES","NO")</f>
        <v>YES</v>
      </c>
      <c r="F32" s="625" t="s">
        <v>921</v>
      </c>
      <c r="G32" s="624">
        <v>0</v>
      </c>
      <c r="H32" s="623"/>
      <c r="I32" s="622">
        <f t="shared" si="2"/>
        <v>0</v>
      </c>
      <c r="J32" s="621" t="s">
        <v>871</v>
      </c>
      <c r="K32" s="620" t="s">
        <v>883</v>
      </c>
      <c r="L32" s="620" t="s">
        <v>873</v>
      </c>
      <c r="M32" s="620"/>
    </row>
    <row r="33" spans="1:13" s="275" customFormat="1" ht="13" x14ac:dyDescent="0.35">
      <c r="A33" s="553" t="s">
        <v>922</v>
      </c>
      <c r="B33" s="551"/>
      <c r="C33" s="551"/>
      <c r="D33" s="552" t="s">
        <v>923</v>
      </c>
      <c r="E33" s="552" t="str">
        <f>IF(VLOOKUP(D33,'EMBOP-CI_ITA'!$D$4:$D$250,1,FALSE)=D33,"YES","NO")</f>
        <v>YES</v>
      </c>
      <c r="F33" s="551"/>
      <c r="G33" s="567"/>
      <c r="H33" s="565"/>
      <c r="I33" s="565"/>
      <c r="J33" s="549"/>
      <c r="K33" s="548"/>
      <c r="L33" s="548"/>
      <c r="M33" s="548"/>
    </row>
    <row r="34" spans="1:13" ht="13" x14ac:dyDescent="0.35">
      <c r="A34" s="276" t="str">
        <f>+CONCATENATE($A$33,".",TEXT(ROW(A5)-ROW($A$1),0))</f>
        <v>ESC1.3.4</v>
      </c>
      <c r="B34" s="1616" t="s">
        <v>924</v>
      </c>
      <c r="C34" s="575" t="s">
        <v>352</v>
      </c>
      <c r="D34" s="277" t="s">
        <v>353</v>
      </c>
      <c r="E34" s="277" t="str">
        <f>IF(VLOOKUP(D34,'EMBOP-CI_ITA'!$D$4:$D$250,1,FALSE)=D34,"YES","NO")</f>
        <v>YES</v>
      </c>
      <c r="F34" s="278" t="s">
        <v>345</v>
      </c>
      <c r="G34" s="279">
        <v>0</v>
      </c>
      <c r="H34" s="280"/>
      <c r="I34" s="281">
        <f t="shared" ref="I34:I70" si="4">+G34*H34</f>
        <v>0</v>
      </c>
      <c r="J34" s="282" t="s">
        <v>871</v>
      </c>
      <c r="K34" s="283" t="s">
        <v>872</v>
      </c>
      <c r="L34" s="283" t="s">
        <v>873</v>
      </c>
      <c r="M34" s="283"/>
    </row>
    <row r="35" spans="1:13" ht="13" x14ac:dyDescent="0.35">
      <c r="A35" s="276" t="str">
        <f>+CONCATENATE($A$33,".",TEXT(ROW(A6)-ROW($A$1),0))</f>
        <v>ESC1.3.5</v>
      </c>
      <c r="B35" s="1617"/>
      <c r="C35" s="575" t="s">
        <v>356</v>
      </c>
      <c r="D35" s="277" t="s">
        <v>357</v>
      </c>
      <c r="E35" s="277" t="str">
        <f>IF(VLOOKUP(D35,'EMBOP-CI_ITA'!$D$4:$D$250,1,FALSE)=D35,"YES","NO")</f>
        <v>YES</v>
      </c>
      <c r="F35" s="278" t="s">
        <v>345</v>
      </c>
      <c r="G35" s="279">
        <v>0</v>
      </c>
      <c r="H35" s="280"/>
      <c r="I35" s="281">
        <f t="shared" si="4"/>
        <v>0</v>
      </c>
      <c r="J35" s="282" t="s">
        <v>871</v>
      </c>
      <c r="K35" s="283" t="s">
        <v>872</v>
      </c>
      <c r="L35" s="283" t="s">
        <v>873</v>
      </c>
      <c r="M35" s="283"/>
    </row>
    <row r="36" spans="1:13" ht="13" x14ac:dyDescent="0.35">
      <c r="A36" s="276" t="str">
        <f>+CONCATENATE($A$33,".",TEXT(ROW(A7)-ROW($A$1),0))</f>
        <v>ESC1.3.6</v>
      </c>
      <c r="B36" s="1617"/>
      <c r="C36" s="575" t="s">
        <v>360</v>
      </c>
      <c r="D36" s="277" t="s">
        <v>361</v>
      </c>
      <c r="E36" s="277" t="str">
        <f>IF(VLOOKUP(D36,'EMBOP-CI_ITA'!$D$4:$D$250,1,FALSE)=D36,"YES","NO")</f>
        <v>YES</v>
      </c>
      <c r="F36" s="278" t="s">
        <v>345</v>
      </c>
      <c r="G36" s="279">
        <v>0</v>
      </c>
      <c r="H36" s="280"/>
      <c r="I36" s="281">
        <f t="shared" si="4"/>
        <v>0</v>
      </c>
      <c r="J36" s="282" t="s">
        <v>871</v>
      </c>
      <c r="K36" s="283" t="s">
        <v>872</v>
      </c>
      <c r="L36" s="283" t="s">
        <v>873</v>
      </c>
      <c r="M36" s="283"/>
    </row>
    <row r="37" spans="1:13" ht="13" x14ac:dyDescent="0.35">
      <c r="A37" s="276" t="str">
        <f>+CONCATENATE($A$33,".",TEXT(ROW(A8)-ROW($A$1),0))</f>
        <v>ESC1.3.7</v>
      </c>
      <c r="B37" s="1617"/>
      <c r="C37" s="575" t="s">
        <v>364</v>
      </c>
      <c r="D37" s="277" t="s">
        <v>365</v>
      </c>
      <c r="E37" s="277" t="str">
        <f>IF(VLOOKUP(D37,'EMBOP-CI_ITA'!$D$4:$D$250,1,FALSE)=D37,"YES","NO")</f>
        <v>YES</v>
      </c>
      <c r="F37" s="278" t="s">
        <v>345</v>
      </c>
      <c r="G37" s="279">
        <v>0</v>
      </c>
      <c r="H37" s="280"/>
      <c r="I37" s="281">
        <f t="shared" si="4"/>
        <v>0</v>
      </c>
      <c r="J37" s="282" t="s">
        <v>871</v>
      </c>
      <c r="K37" s="283" t="s">
        <v>872</v>
      </c>
      <c r="L37" s="283" t="s">
        <v>873</v>
      </c>
      <c r="M37" s="283"/>
    </row>
    <row r="38" spans="1:13" ht="13" x14ac:dyDescent="0.35">
      <c r="A38" s="276" t="str">
        <f>+CONCATENATE($A$33,".",TEXT(ROW(A9)-ROW($A$1),0))</f>
        <v>ESC1.3.8</v>
      </c>
      <c r="B38" s="1617"/>
      <c r="C38" s="575" t="s">
        <v>368</v>
      </c>
      <c r="D38" s="277" t="s">
        <v>369</v>
      </c>
      <c r="E38" s="277" t="str">
        <f>IF(VLOOKUP(D38,'EMBOP-CI_ITA'!$D$4:$D$250,1,FALSE)=D38,"YES","NO")</f>
        <v>YES</v>
      </c>
      <c r="F38" s="278" t="s">
        <v>345</v>
      </c>
      <c r="G38" s="279">
        <v>0</v>
      </c>
      <c r="H38" s="280"/>
      <c r="I38" s="281">
        <f t="shared" si="4"/>
        <v>0</v>
      </c>
      <c r="J38" s="282" t="s">
        <v>871</v>
      </c>
      <c r="K38" s="283" t="s">
        <v>872</v>
      </c>
      <c r="L38" s="283" t="s">
        <v>873</v>
      </c>
      <c r="M38" s="283"/>
    </row>
    <row r="39" spans="1:13" ht="13" x14ac:dyDescent="0.35">
      <c r="A39" s="276" t="str">
        <f>+CONCATENATE($A$33,".",TEXT(ROW(A11)-ROW($A$1),0))</f>
        <v>ESC1.3.10</v>
      </c>
      <c r="B39" s="1617"/>
      <c r="C39" s="575" t="s">
        <v>372</v>
      </c>
      <c r="D39" s="277" t="s">
        <v>373</v>
      </c>
      <c r="E39" s="277" t="str">
        <f>IF(VLOOKUP(D39,'EMBOP-CI_ITA'!$D$4:$D$250,1,FALSE)=D39,"YES","NO")</f>
        <v>YES</v>
      </c>
      <c r="F39" s="278" t="s">
        <v>345</v>
      </c>
      <c r="G39" s="279">
        <v>0</v>
      </c>
      <c r="H39" s="280"/>
      <c r="I39" s="281">
        <f t="shared" si="4"/>
        <v>0</v>
      </c>
      <c r="J39" s="282" t="s">
        <v>871</v>
      </c>
      <c r="K39" s="283" t="s">
        <v>872</v>
      </c>
      <c r="L39" s="283" t="s">
        <v>873</v>
      </c>
      <c r="M39" s="283"/>
    </row>
    <row r="40" spans="1:13" ht="13" x14ac:dyDescent="0.35">
      <c r="A40" s="276" t="e">
        <f>+CONCATENATE($A$33,".",TEXT(ROW(#REF!)-ROW($A$1),0))</f>
        <v>#REF!</v>
      </c>
      <c r="B40" s="1618"/>
      <c r="C40" s="575" t="s">
        <v>376</v>
      </c>
      <c r="D40" s="277" t="s">
        <v>377</v>
      </c>
      <c r="E40" s="277" t="str">
        <f>IF(VLOOKUP(D40,'EMBOP-CI_ITA'!$D$4:$D$250,1,FALSE)=D40,"YES","NO")</f>
        <v>YES</v>
      </c>
      <c r="F40" s="278" t="s">
        <v>345</v>
      </c>
      <c r="G40" s="279">
        <v>0</v>
      </c>
      <c r="H40" s="280"/>
      <c r="I40" s="281">
        <f t="shared" si="4"/>
        <v>0</v>
      </c>
      <c r="J40" s="282" t="s">
        <v>871</v>
      </c>
      <c r="K40" s="283" t="s">
        <v>872</v>
      </c>
      <c r="L40" s="283" t="s">
        <v>873</v>
      </c>
      <c r="M40" s="283"/>
    </row>
    <row r="41" spans="1:13" ht="13" x14ac:dyDescent="0.35">
      <c r="A41" s="276" t="e">
        <f>+CONCATENATE($A$33,".",TEXT(ROW(#REF!)-ROW($A$1),0))</f>
        <v>#REF!</v>
      </c>
      <c r="B41" s="1616" t="s">
        <v>925</v>
      </c>
      <c r="C41" s="575" t="s">
        <v>926</v>
      </c>
      <c r="D41" s="277" t="s">
        <v>927</v>
      </c>
      <c r="E41" s="277" t="str">
        <f>IF(VLOOKUP(D41,'EMBOP-CI_ITA'!$D$4:$D$250,1,FALSE)=D41,"YES","NO")</f>
        <v>YES</v>
      </c>
      <c r="F41" s="278" t="s">
        <v>141</v>
      </c>
      <c r="G41" s="279">
        <v>0</v>
      </c>
      <c r="H41" s="280"/>
      <c r="I41" s="281">
        <f t="shared" si="4"/>
        <v>0</v>
      </c>
      <c r="J41" s="282" t="s">
        <v>871</v>
      </c>
      <c r="K41" s="283" t="s">
        <v>872</v>
      </c>
      <c r="L41" s="283" t="s">
        <v>873</v>
      </c>
      <c r="M41" s="283"/>
    </row>
    <row r="42" spans="1:13" ht="13" x14ac:dyDescent="0.35">
      <c r="A42" s="276" t="e">
        <f>+CONCATENATE($A$33,".",TEXT(ROW(#REF!)-ROW($A$1),0))</f>
        <v>#REF!</v>
      </c>
      <c r="B42" s="1619"/>
      <c r="C42" s="575" t="s">
        <v>928</v>
      </c>
      <c r="D42" s="277" t="s">
        <v>929</v>
      </c>
      <c r="E42" s="277" t="str">
        <f>IF(VLOOKUP(D42,'EMBOP-CI_ITA'!$D$4:$D$250,1,FALSE)=D42,"YES","NO")</f>
        <v>YES</v>
      </c>
      <c r="F42" s="278" t="s">
        <v>141</v>
      </c>
      <c r="G42" s="279">
        <v>0</v>
      </c>
      <c r="H42" s="280"/>
      <c r="I42" s="281">
        <f t="shared" si="4"/>
        <v>0</v>
      </c>
      <c r="J42" s="282" t="s">
        <v>871</v>
      </c>
      <c r="K42" s="283" t="s">
        <v>872</v>
      </c>
      <c r="L42" s="283" t="s">
        <v>873</v>
      </c>
      <c r="M42" s="283"/>
    </row>
    <row r="43" spans="1:13" ht="13" x14ac:dyDescent="0.35">
      <c r="A43" s="276" t="e">
        <f>+CONCATENATE($A$33,".",TEXT(ROW(#REF!)-ROW($A$1),0))</f>
        <v>#REF!</v>
      </c>
      <c r="B43" s="1619"/>
      <c r="C43" s="575" t="s">
        <v>930</v>
      </c>
      <c r="D43" s="277" t="s">
        <v>931</v>
      </c>
      <c r="E43" s="277" t="str">
        <f>IF(VLOOKUP(D43,'EMBOP-CI_ITA'!$D$4:$D$250,1,FALSE)=D43,"YES","NO")</f>
        <v>YES</v>
      </c>
      <c r="F43" s="278" t="s">
        <v>141</v>
      </c>
      <c r="G43" s="279">
        <v>0</v>
      </c>
      <c r="H43" s="280"/>
      <c r="I43" s="281">
        <f t="shared" si="4"/>
        <v>0</v>
      </c>
      <c r="J43" s="282" t="s">
        <v>871</v>
      </c>
      <c r="K43" s="283" t="s">
        <v>872</v>
      </c>
      <c r="L43" s="283" t="s">
        <v>873</v>
      </c>
      <c r="M43" s="283"/>
    </row>
    <row r="44" spans="1:13" ht="13" x14ac:dyDescent="0.35">
      <c r="A44" s="276" t="e">
        <f>+CONCATENATE($A$33,".",TEXT(ROW(#REF!)-ROW($A$1),0))</f>
        <v>#REF!</v>
      </c>
      <c r="B44" s="1619"/>
      <c r="C44" s="575" t="s">
        <v>932</v>
      </c>
      <c r="D44" s="277" t="s">
        <v>933</v>
      </c>
      <c r="E44" s="277" t="str">
        <f>IF(VLOOKUP(D44,'EMBOP-CI_ITA'!$D$4:$D$250,1,FALSE)=D44,"YES","NO")</f>
        <v>YES</v>
      </c>
      <c r="F44" s="278" t="s">
        <v>141</v>
      </c>
      <c r="G44" s="279">
        <v>0</v>
      </c>
      <c r="H44" s="280"/>
      <c r="I44" s="281">
        <f t="shared" si="4"/>
        <v>0</v>
      </c>
      <c r="J44" s="282" t="s">
        <v>871</v>
      </c>
      <c r="K44" s="283" t="s">
        <v>872</v>
      </c>
      <c r="L44" s="283" t="s">
        <v>873</v>
      </c>
      <c r="M44" s="283"/>
    </row>
    <row r="45" spans="1:13" ht="13" x14ac:dyDescent="0.35">
      <c r="A45" s="276" t="e">
        <f>+CONCATENATE($A$33,".",TEXT(ROW(#REF!)-ROW($A$1),0))</f>
        <v>#REF!</v>
      </c>
      <c r="B45" s="1619"/>
      <c r="C45" s="575" t="s">
        <v>934</v>
      </c>
      <c r="D45" s="277" t="s">
        <v>935</v>
      </c>
      <c r="E45" s="277" t="str">
        <f>IF(VLOOKUP(D45,'EMBOP-CI_ITA'!$D$4:$D$250,1,FALSE)=D45,"YES","NO")</f>
        <v>YES</v>
      </c>
      <c r="F45" s="278" t="s">
        <v>141</v>
      </c>
      <c r="G45" s="279">
        <v>0</v>
      </c>
      <c r="H45" s="280"/>
      <c r="I45" s="281">
        <f t="shared" si="4"/>
        <v>0</v>
      </c>
      <c r="J45" s="282" t="s">
        <v>871</v>
      </c>
      <c r="K45" s="283" t="s">
        <v>872</v>
      </c>
      <c r="L45" s="283" t="s">
        <v>873</v>
      </c>
      <c r="M45" s="283"/>
    </row>
    <row r="46" spans="1:13" ht="13" x14ac:dyDescent="0.35">
      <c r="A46" s="276" t="e">
        <f>+CONCATENATE($A$33,".",TEXT(ROW(#REF!)-ROW($A$1),0))</f>
        <v>#REF!</v>
      </c>
      <c r="B46" s="1619"/>
      <c r="C46" s="575" t="s">
        <v>936</v>
      </c>
      <c r="D46" s="277" t="s">
        <v>937</v>
      </c>
      <c r="E46" s="277" t="str">
        <f>IF(VLOOKUP(D46,'EMBOP-CI_ITA'!$D$4:$D$250,1,FALSE)=D46,"YES","NO")</f>
        <v>YES</v>
      </c>
      <c r="F46" s="278" t="s">
        <v>141</v>
      </c>
      <c r="G46" s="279">
        <v>0</v>
      </c>
      <c r="H46" s="280"/>
      <c r="I46" s="281">
        <f t="shared" si="4"/>
        <v>0</v>
      </c>
      <c r="J46" s="282" t="s">
        <v>871</v>
      </c>
      <c r="K46" s="283" t="s">
        <v>872</v>
      </c>
      <c r="L46" s="283" t="s">
        <v>873</v>
      </c>
      <c r="M46" s="283"/>
    </row>
    <row r="47" spans="1:13" ht="13" x14ac:dyDescent="0.35">
      <c r="A47" s="276" t="e">
        <f>+CONCATENATE($A$33,".",TEXT(ROW(#REF!)-ROW($A$1),0))</f>
        <v>#REF!</v>
      </c>
      <c r="B47" s="1619"/>
      <c r="C47" s="575" t="s">
        <v>938</v>
      </c>
      <c r="D47" s="277" t="s">
        <v>939</v>
      </c>
      <c r="E47" s="277" t="str">
        <f>IF(VLOOKUP(D47,'EMBOP-CI_ITA'!$D$4:$D$250,1,FALSE)=D47,"YES","NO")</f>
        <v>YES</v>
      </c>
      <c r="F47" s="278" t="s">
        <v>141</v>
      </c>
      <c r="G47" s="279">
        <v>0</v>
      </c>
      <c r="H47" s="280"/>
      <c r="I47" s="281">
        <f t="shared" si="4"/>
        <v>0</v>
      </c>
      <c r="J47" s="282" t="s">
        <v>871</v>
      </c>
      <c r="K47" s="283" t="s">
        <v>872</v>
      </c>
      <c r="L47" s="283" t="s">
        <v>873</v>
      </c>
      <c r="M47" s="283"/>
    </row>
    <row r="48" spans="1:13" ht="13" x14ac:dyDescent="0.35">
      <c r="A48" s="276" t="e">
        <f>+CONCATENATE($A$33,".",TEXT(ROW(#REF!)-ROW($A$1),0))</f>
        <v>#REF!</v>
      </c>
      <c r="B48" s="1619"/>
      <c r="C48" s="575" t="s">
        <v>940</v>
      </c>
      <c r="D48" s="277" t="s">
        <v>941</v>
      </c>
      <c r="E48" s="277" t="str">
        <f>IF(VLOOKUP(D48,'EMBOP-CI_ITA'!$D$4:$D$250,1,FALSE)=D48,"YES","NO")</f>
        <v>YES</v>
      </c>
      <c r="F48" s="278" t="s">
        <v>141</v>
      </c>
      <c r="G48" s="279">
        <v>0</v>
      </c>
      <c r="H48" s="280"/>
      <c r="I48" s="281">
        <f t="shared" si="4"/>
        <v>0</v>
      </c>
      <c r="J48" s="282" t="s">
        <v>871</v>
      </c>
      <c r="K48" s="283" t="s">
        <v>872</v>
      </c>
      <c r="L48" s="283" t="s">
        <v>873</v>
      </c>
      <c r="M48" s="283"/>
    </row>
    <row r="49" spans="1:13" ht="13" x14ac:dyDescent="0.35">
      <c r="A49" s="276"/>
      <c r="B49" s="1619"/>
      <c r="C49" s="575" t="s">
        <v>942</v>
      </c>
      <c r="D49" s="277" t="s">
        <v>943</v>
      </c>
      <c r="E49" s="277" t="str">
        <f>IF(VLOOKUP(D49,'EMBOP-CI_ITA'!$D$4:$D$250,1,FALSE)=D49,"YES","NO")</f>
        <v>YES</v>
      </c>
      <c r="F49" s="278" t="s">
        <v>141</v>
      </c>
      <c r="G49" s="279">
        <v>0</v>
      </c>
      <c r="H49" s="280"/>
      <c r="I49" s="281">
        <f t="shared" si="4"/>
        <v>0</v>
      </c>
      <c r="J49" s="282" t="s">
        <v>871</v>
      </c>
      <c r="K49" s="283" t="s">
        <v>872</v>
      </c>
      <c r="L49" s="283" t="s">
        <v>873</v>
      </c>
      <c r="M49" s="283"/>
    </row>
    <row r="50" spans="1:13" ht="13" x14ac:dyDescent="0.35">
      <c r="A50" s="276" t="str">
        <f>+CONCATENATE($A$33,".",TEXT(ROW(A20)-ROW($A$1),0))</f>
        <v>ESC1.3.19</v>
      </c>
      <c r="B50" s="1620"/>
      <c r="C50" s="575" t="s">
        <v>944</v>
      </c>
      <c r="D50" s="277" t="s">
        <v>945</v>
      </c>
      <c r="E50" s="277" t="str">
        <f>IF(VLOOKUP(D50,'EMBOP-CI_ITA'!$D$4:$D$250,1,FALSE)=D50,"YES","NO")</f>
        <v>YES</v>
      </c>
      <c r="F50" s="278" t="s">
        <v>141</v>
      </c>
      <c r="G50" s="279">
        <v>0</v>
      </c>
      <c r="H50" s="280"/>
      <c r="I50" s="281">
        <f t="shared" si="4"/>
        <v>0</v>
      </c>
      <c r="J50" s="282" t="s">
        <v>871</v>
      </c>
      <c r="K50" s="283" t="s">
        <v>872</v>
      </c>
      <c r="L50" s="283" t="s">
        <v>873</v>
      </c>
      <c r="M50" s="283"/>
    </row>
    <row r="51" spans="1:13" ht="33.75" customHeight="1" x14ac:dyDescent="0.35">
      <c r="A51" s="276" t="str">
        <f>+CONCATENATE($A$33,".",TEXT(ROW(A21)-ROW($A$1),0))</f>
        <v>ESC1.3.20</v>
      </c>
      <c r="B51" s="1616" t="s">
        <v>946</v>
      </c>
      <c r="C51" s="575" t="s">
        <v>947</v>
      </c>
      <c r="D51" s="277" t="s">
        <v>948</v>
      </c>
      <c r="E51" s="277" t="str">
        <f>IF(VLOOKUP(D51,'EMBOP-CI_ITA'!$D$4:$D$250,1,FALSE)=D51,"YES","NO")</f>
        <v>YES</v>
      </c>
      <c r="F51" s="278" t="s">
        <v>464</v>
      </c>
      <c r="G51" s="279">
        <v>0</v>
      </c>
      <c r="H51" s="280"/>
      <c r="I51" s="281">
        <f t="shared" si="4"/>
        <v>0</v>
      </c>
      <c r="J51" s="282" t="s">
        <v>871</v>
      </c>
      <c r="K51" s="283" t="s">
        <v>872</v>
      </c>
      <c r="L51" s="283" t="s">
        <v>873</v>
      </c>
      <c r="M51" s="283"/>
    </row>
    <row r="52" spans="1:13" ht="27.75" customHeight="1" x14ac:dyDescent="0.35">
      <c r="A52" s="276" t="str">
        <f>+CONCATENATE($A$33,".",TEXT(ROW(A22)-ROW($A$1),0))</f>
        <v>ESC1.3.21</v>
      </c>
      <c r="B52" s="1620"/>
      <c r="C52" s="575" t="s">
        <v>949</v>
      </c>
      <c r="D52" s="277" t="s">
        <v>950</v>
      </c>
      <c r="E52" s="277" t="str">
        <f>IF(VLOOKUP(D52,'EMBOP-CI_ITA'!$D$4:$D$250,1,FALSE)=D52,"YES","NO")</f>
        <v>YES</v>
      </c>
      <c r="F52" s="278" t="s">
        <v>464</v>
      </c>
      <c r="G52" s="279">
        <v>0</v>
      </c>
      <c r="H52" s="280"/>
      <c r="I52" s="281">
        <f t="shared" si="4"/>
        <v>0</v>
      </c>
      <c r="J52" s="282" t="s">
        <v>871</v>
      </c>
      <c r="K52" s="283" t="s">
        <v>872</v>
      </c>
      <c r="L52" s="283" t="s">
        <v>873</v>
      </c>
      <c r="M52" s="283"/>
    </row>
    <row r="53" spans="1:13" s="614" customFormat="1" ht="14.65" customHeight="1" x14ac:dyDescent="0.35">
      <c r="A53" s="537"/>
      <c r="B53" s="1616" t="s">
        <v>951</v>
      </c>
      <c r="C53" s="605" t="s">
        <v>952</v>
      </c>
      <c r="D53" s="554" t="s">
        <v>953</v>
      </c>
      <c r="E53" s="554" t="str">
        <f>IF(VLOOKUP(D53,'EMBOP-CI_ITA'!$D$4:$D$250,1,FALSE)=D53,"YES","NO")</f>
        <v>YES</v>
      </c>
      <c r="F53" s="278" t="s">
        <v>141</v>
      </c>
      <c r="G53" s="279">
        <v>0</v>
      </c>
      <c r="H53" s="280"/>
      <c r="I53" s="281">
        <f t="shared" si="4"/>
        <v>0</v>
      </c>
      <c r="J53" s="282" t="s">
        <v>871</v>
      </c>
      <c r="K53" s="283" t="s">
        <v>883</v>
      </c>
      <c r="L53" s="283" t="s">
        <v>873</v>
      </c>
      <c r="M53" s="615"/>
    </row>
    <row r="54" spans="1:13" s="614" customFormat="1" ht="13" x14ac:dyDescent="0.35">
      <c r="A54" s="537"/>
      <c r="B54" s="1617"/>
      <c r="C54" s="605" t="s">
        <v>954</v>
      </c>
      <c r="D54" s="554" t="s">
        <v>955</v>
      </c>
      <c r="E54" s="554" t="str">
        <f>IF(VLOOKUP(D54,'EMBOP-CI_ITA'!$D$4:$D$250,1,FALSE)=D54,"YES","NO")</f>
        <v>YES</v>
      </c>
      <c r="F54" s="278" t="s">
        <v>141</v>
      </c>
      <c r="G54" s="279">
        <v>0</v>
      </c>
      <c r="H54" s="280"/>
      <c r="I54" s="281">
        <f t="shared" si="4"/>
        <v>0</v>
      </c>
      <c r="J54" s="282" t="s">
        <v>871</v>
      </c>
      <c r="K54" s="283" t="s">
        <v>883</v>
      </c>
      <c r="L54" s="283" t="s">
        <v>873</v>
      </c>
      <c r="M54" s="615"/>
    </row>
    <row r="55" spans="1:13" s="614" customFormat="1" ht="13" x14ac:dyDescent="0.35">
      <c r="A55" s="537"/>
      <c r="B55" s="1617"/>
      <c r="C55" s="605" t="s">
        <v>956</v>
      </c>
      <c r="D55" s="554" t="s">
        <v>957</v>
      </c>
      <c r="E55" s="554" t="str">
        <f>IF(VLOOKUP(D55,'EMBOP-CI_ITA'!$D$4:$D$250,1,FALSE)=D55,"YES","NO")</f>
        <v>YES</v>
      </c>
      <c r="F55" s="278" t="s">
        <v>141</v>
      </c>
      <c r="G55" s="279">
        <v>0</v>
      </c>
      <c r="H55" s="280"/>
      <c r="I55" s="281">
        <f t="shared" si="4"/>
        <v>0</v>
      </c>
      <c r="J55" s="282" t="s">
        <v>871</v>
      </c>
      <c r="K55" s="283" t="s">
        <v>883</v>
      </c>
      <c r="L55" s="283" t="s">
        <v>873</v>
      </c>
      <c r="M55" s="615"/>
    </row>
    <row r="56" spans="1:13" s="614" customFormat="1" ht="13" x14ac:dyDescent="0.35">
      <c r="A56" s="537"/>
      <c r="B56" s="1617"/>
      <c r="C56" s="605" t="s">
        <v>958</v>
      </c>
      <c r="D56" s="554" t="s">
        <v>959</v>
      </c>
      <c r="E56" s="554" t="str">
        <f>IF(VLOOKUP(D56,'EMBOP-CI_ITA'!$D$4:$D$250,1,FALSE)=D56,"YES","NO")</f>
        <v>YES</v>
      </c>
      <c r="F56" s="278" t="s">
        <v>141</v>
      </c>
      <c r="G56" s="279">
        <v>0</v>
      </c>
      <c r="H56" s="280"/>
      <c r="I56" s="281">
        <f t="shared" si="4"/>
        <v>0</v>
      </c>
      <c r="J56" s="282" t="s">
        <v>871</v>
      </c>
      <c r="K56" s="283" t="s">
        <v>883</v>
      </c>
      <c r="L56" s="283" t="s">
        <v>873</v>
      </c>
      <c r="M56" s="615"/>
    </row>
    <row r="57" spans="1:13" s="614" customFormat="1" ht="13" x14ac:dyDescent="0.35">
      <c r="A57" s="537"/>
      <c r="B57" s="1617"/>
      <c r="C57" s="605" t="s">
        <v>960</v>
      </c>
      <c r="D57" s="554" t="s">
        <v>961</v>
      </c>
      <c r="E57" s="554" t="str">
        <f>IF(VLOOKUP(D57,'EMBOP-CI_ITA'!$D$4:$D$250,1,FALSE)=D57,"YES","NO")</f>
        <v>YES</v>
      </c>
      <c r="F57" s="278" t="s">
        <v>141</v>
      </c>
      <c r="G57" s="279">
        <v>0</v>
      </c>
      <c r="H57" s="280"/>
      <c r="I57" s="281">
        <f t="shared" si="4"/>
        <v>0</v>
      </c>
      <c r="J57" s="282" t="s">
        <v>871</v>
      </c>
      <c r="K57" s="283" t="s">
        <v>883</v>
      </c>
      <c r="L57" s="283" t="s">
        <v>873</v>
      </c>
      <c r="M57" s="615"/>
    </row>
    <row r="58" spans="1:13" s="614" customFormat="1" ht="13" x14ac:dyDescent="0.35">
      <c r="A58" s="537"/>
      <c r="B58" s="1617"/>
      <c r="C58" s="605" t="s">
        <v>962</v>
      </c>
      <c r="D58" s="554" t="s">
        <v>963</v>
      </c>
      <c r="E58" s="554" t="str">
        <f>IF(VLOOKUP(D58,'EMBOP-CI_ITA'!$D$4:$D$250,1,FALSE)=D58,"YES","NO")</f>
        <v>YES</v>
      </c>
      <c r="F58" s="278" t="s">
        <v>141</v>
      </c>
      <c r="G58" s="279">
        <v>0</v>
      </c>
      <c r="H58" s="280"/>
      <c r="I58" s="281">
        <f t="shared" si="4"/>
        <v>0</v>
      </c>
      <c r="J58" s="282" t="s">
        <v>871</v>
      </c>
      <c r="K58" s="283" t="s">
        <v>883</v>
      </c>
      <c r="L58" s="283" t="s">
        <v>873</v>
      </c>
      <c r="M58" s="615"/>
    </row>
    <row r="59" spans="1:13" s="614" customFormat="1" ht="13" x14ac:dyDescent="0.35">
      <c r="A59" s="537"/>
      <c r="B59" s="1617"/>
      <c r="C59" s="605" t="s">
        <v>964</v>
      </c>
      <c r="D59" s="554" t="s">
        <v>965</v>
      </c>
      <c r="E59" s="554" t="str">
        <f>IF(VLOOKUP(D59,'EMBOP-CI_ITA'!$D$4:$D$250,1,FALSE)=D59,"YES","NO")</f>
        <v>YES</v>
      </c>
      <c r="F59" s="278" t="s">
        <v>141</v>
      </c>
      <c r="G59" s="279">
        <v>0</v>
      </c>
      <c r="H59" s="280"/>
      <c r="I59" s="281">
        <f t="shared" si="4"/>
        <v>0</v>
      </c>
      <c r="J59" s="282" t="s">
        <v>871</v>
      </c>
      <c r="K59" s="283" t="s">
        <v>883</v>
      </c>
      <c r="L59" s="283" t="s">
        <v>873</v>
      </c>
      <c r="M59" s="615"/>
    </row>
    <row r="60" spans="1:13" s="614" customFormat="1" ht="13" x14ac:dyDescent="0.35">
      <c r="A60" s="537"/>
      <c r="B60" s="1617"/>
      <c r="C60" s="605" t="s">
        <v>966</v>
      </c>
      <c r="D60" s="554" t="s">
        <v>967</v>
      </c>
      <c r="E60" s="554" t="str">
        <f>IF(VLOOKUP(D60,'EMBOP-CI_ITA'!$D$4:$D$250,1,FALSE)=D60,"YES","NO")</f>
        <v>YES</v>
      </c>
      <c r="F60" s="278" t="s">
        <v>141</v>
      </c>
      <c r="G60" s="279">
        <v>0</v>
      </c>
      <c r="H60" s="280"/>
      <c r="I60" s="281">
        <f t="shared" si="4"/>
        <v>0</v>
      </c>
      <c r="J60" s="282" t="s">
        <v>871</v>
      </c>
      <c r="K60" s="283" t="s">
        <v>883</v>
      </c>
      <c r="L60" s="283" t="s">
        <v>873</v>
      </c>
      <c r="M60" s="615"/>
    </row>
    <row r="61" spans="1:13" s="614" customFormat="1" ht="13" x14ac:dyDescent="0.35">
      <c r="A61" s="537"/>
      <c r="B61" s="1617"/>
      <c r="C61" s="605" t="s">
        <v>968</v>
      </c>
      <c r="D61" s="277" t="s">
        <v>969</v>
      </c>
      <c r="E61" s="277" t="str">
        <f>IF(VLOOKUP(D61,'EMBOP-CI_ITA'!$D$4:$D$250,1,FALSE)=D61,"YES","NO")</f>
        <v>YES</v>
      </c>
      <c r="F61" s="278" t="s">
        <v>141</v>
      </c>
      <c r="G61" s="279">
        <v>0</v>
      </c>
      <c r="H61" s="280"/>
      <c r="I61" s="281">
        <f t="shared" si="4"/>
        <v>0</v>
      </c>
      <c r="J61" s="282" t="s">
        <v>871</v>
      </c>
      <c r="K61" s="283" t="s">
        <v>883</v>
      </c>
      <c r="L61" s="283" t="s">
        <v>873</v>
      </c>
      <c r="M61" s="615"/>
    </row>
    <row r="62" spans="1:13" s="614" customFormat="1" ht="13" x14ac:dyDescent="0.35">
      <c r="A62" s="537"/>
      <c r="B62" s="1618"/>
      <c r="C62" s="605" t="s">
        <v>970</v>
      </c>
      <c r="D62" s="554" t="s">
        <v>971</v>
      </c>
      <c r="E62" s="554" t="str">
        <f>IF(VLOOKUP(D62,'EMBOP-CI_ITA'!$D$4:$D$250,1,FALSE)=D62,"YES","NO")</f>
        <v>YES</v>
      </c>
      <c r="F62" s="278" t="s">
        <v>141</v>
      </c>
      <c r="G62" s="279">
        <v>0</v>
      </c>
      <c r="H62" s="280"/>
      <c r="I62" s="281">
        <f t="shared" si="4"/>
        <v>0</v>
      </c>
      <c r="J62" s="282" t="s">
        <v>871</v>
      </c>
      <c r="K62" s="283" t="s">
        <v>883</v>
      </c>
      <c r="L62" s="283" t="s">
        <v>873</v>
      </c>
      <c r="M62" s="615"/>
    </row>
    <row r="63" spans="1:13" ht="14.65" customHeight="1" x14ac:dyDescent="0.35">
      <c r="A63" s="276" t="e">
        <f>+CONCATENATE($A$33,".",TEXT(ROW(#REF!)-ROW($A$1),0))</f>
        <v>#REF!</v>
      </c>
      <c r="B63" s="1616" t="s">
        <v>972</v>
      </c>
      <c r="C63" s="605" t="s">
        <v>354</v>
      </c>
      <c r="D63" s="277" t="s">
        <v>355</v>
      </c>
      <c r="E63" s="277" t="str">
        <f>IF(VLOOKUP(D63,'EMBOP-CI_ITA'!$D$4:$D$250,1,FALSE)=D63,"YES","NO")</f>
        <v>YES</v>
      </c>
      <c r="F63" s="278" t="s">
        <v>345</v>
      </c>
      <c r="G63" s="279">
        <v>0</v>
      </c>
      <c r="H63" s="280"/>
      <c r="I63" s="281">
        <f t="shared" si="4"/>
        <v>0</v>
      </c>
      <c r="J63" s="282" t="s">
        <v>871</v>
      </c>
      <c r="K63" s="283" t="s">
        <v>883</v>
      </c>
      <c r="L63" s="283" t="s">
        <v>873</v>
      </c>
      <c r="M63" s="283"/>
    </row>
    <row r="64" spans="1:13" ht="13" x14ac:dyDescent="0.35">
      <c r="A64" s="276" t="e">
        <f>+CONCATENATE($A$33,".",TEXT(ROW(#REF!)-ROW($A$1),0))</f>
        <v>#REF!</v>
      </c>
      <c r="B64" s="1617"/>
      <c r="C64" s="605" t="s">
        <v>358</v>
      </c>
      <c r="D64" s="277" t="s">
        <v>359</v>
      </c>
      <c r="E64" s="277" t="str">
        <f>IF(VLOOKUP(D64,'EMBOP-CI_ITA'!$D$4:$D$250,1,FALSE)=D64,"YES","NO")</f>
        <v>YES</v>
      </c>
      <c r="F64" s="278" t="s">
        <v>345</v>
      </c>
      <c r="G64" s="279">
        <v>0</v>
      </c>
      <c r="H64" s="280"/>
      <c r="I64" s="281">
        <f t="shared" si="4"/>
        <v>0</v>
      </c>
      <c r="J64" s="282" t="s">
        <v>871</v>
      </c>
      <c r="K64" s="283" t="s">
        <v>883</v>
      </c>
      <c r="L64" s="283" t="s">
        <v>873</v>
      </c>
      <c r="M64" s="283"/>
    </row>
    <row r="65" spans="1:13" ht="13" x14ac:dyDescent="0.35">
      <c r="A65" s="276" t="e">
        <f>+CONCATENATE($A$33,".",TEXT(ROW(#REF!)-ROW($A$1),0))</f>
        <v>#REF!</v>
      </c>
      <c r="B65" s="1617"/>
      <c r="C65" s="605" t="s">
        <v>362</v>
      </c>
      <c r="D65" s="277" t="s">
        <v>363</v>
      </c>
      <c r="E65" s="277" t="str">
        <f>IF(VLOOKUP(D65,'EMBOP-CI_ITA'!$D$4:$D$250,1,FALSE)=D65,"YES","NO")</f>
        <v>YES</v>
      </c>
      <c r="F65" s="278" t="s">
        <v>345</v>
      </c>
      <c r="G65" s="279">
        <v>0</v>
      </c>
      <c r="H65" s="280"/>
      <c r="I65" s="281">
        <f t="shared" si="4"/>
        <v>0</v>
      </c>
      <c r="J65" s="282" t="s">
        <v>871</v>
      </c>
      <c r="K65" s="283" t="s">
        <v>883</v>
      </c>
      <c r="L65" s="283" t="s">
        <v>873</v>
      </c>
      <c r="M65" s="283"/>
    </row>
    <row r="66" spans="1:13" ht="13" x14ac:dyDescent="0.35">
      <c r="A66" s="276" t="str">
        <f>+CONCATENATE($A$33,".",TEXT(ROW(A29)-ROW($A$1),0))</f>
        <v>ESC1.3.28</v>
      </c>
      <c r="B66" s="1617"/>
      <c r="C66" s="605" t="s">
        <v>366</v>
      </c>
      <c r="D66" s="277" t="s">
        <v>367</v>
      </c>
      <c r="E66" s="277" t="str">
        <f>IF(VLOOKUP(D66,'EMBOP-CI_ITA'!$D$4:$D$250,1,FALSE)=D66,"YES","NO")</f>
        <v>YES</v>
      </c>
      <c r="F66" s="278" t="s">
        <v>345</v>
      </c>
      <c r="G66" s="279">
        <v>0</v>
      </c>
      <c r="H66" s="280"/>
      <c r="I66" s="281">
        <f t="shared" si="4"/>
        <v>0</v>
      </c>
      <c r="J66" s="282" t="s">
        <v>871</v>
      </c>
      <c r="K66" s="283" t="s">
        <v>883</v>
      </c>
      <c r="L66" s="283" t="s">
        <v>873</v>
      </c>
      <c r="M66" s="283"/>
    </row>
    <row r="67" spans="1:13" ht="13" x14ac:dyDescent="0.35">
      <c r="A67" s="276" t="str">
        <f>+CONCATENATE($A$33,".",TEXT(ROW(A30)-ROW($A$1),0))</f>
        <v>ESC1.3.29</v>
      </c>
      <c r="B67" s="1617"/>
      <c r="C67" s="605" t="s">
        <v>370</v>
      </c>
      <c r="D67" s="277" t="s">
        <v>371</v>
      </c>
      <c r="E67" s="277" t="str">
        <f>IF(VLOOKUP(D67,'EMBOP-CI_ITA'!$D$4:$D$250,1,FALSE)=D67,"YES","NO")</f>
        <v>YES</v>
      </c>
      <c r="F67" s="278" t="s">
        <v>345</v>
      </c>
      <c r="G67" s="279">
        <v>0</v>
      </c>
      <c r="H67" s="280"/>
      <c r="I67" s="281">
        <f t="shared" si="4"/>
        <v>0</v>
      </c>
      <c r="J67" s="282" t="s">
        <v>871</v>
      </c>
      <c r="K67" s="283" t="s">
        <v>883</v>
      </c>
      <c r="L67" s="283" t="s">
        <v>873</v>
      </c>
      <c r="M67" s="283"/>
    </row>
    <row r="68" spans="1:13" ht="13" x14ac:dyDescent="0.35">
      <c r="A68" s="276" t="str">
        <f>+CONCATENATE($A$33,".",TEXT(ROW(A31)-ROW($A$1),0))</f>
        <v>ESC1.3.30</v>
      </c>
      <c r="B68" s="1617"/>
      <c r="C68" s="605" t="s">
        <v>374</v>
      </c>
      <c r="D68" s="277" t="s">
        <v>375</v>
      </c>
      <c r="E68" s="277" t="str">
        <f>IF(VLOOKUP(D68,'EMBOP-CI_ITA'!$D$4:$D$250,1,FALSE)=D68,"YES","NO")</f>
        <v>YES</v>
      </c>
      <c r="F68" s="278" t="s">
        <v>345</v>
      </c>
      <c r="G68" s="279">
        <v>0</v>
      </c>
      <c r="H68" s="280"/>
      <c r="I68" s="281">
        <f t="shared" si="4"/>
        <v>0</v>
      </c>
      <c r="J68" s="282" t="s">
        <v>871</v>
      </c>
      <c r="K68" s="283" t="s">
        <v>883</v>
      </c>
      <c r="L68" s="283" t="s">
        <v>873</v>
      </c>
      <c r="M68" s="283"/>
    </row>
    <row r="69" spans="1:13" ht="13" x14ac:dyDescent="0.35">
      <c r="A69" s="276" t="str">
        <f>+CONCATENATE($A$33,".",TEXT(ROW(A32)-ROW($A$1),0))</f>
        <v>ESC1.3.31</v>
      </c>
      <c r="B69" s="1618"/>
      <c r="C69" s="605" t="s">
        <v>378</v>
      </c>
      <c r="D69" s="277" t="s">
        <v>379</v>
      </c>
      <c r="E69" s="277" t="str">
        <f>IF(VLOOKUP(D69,'EMBOP-CI_ITA'!$D$4:$D$250,1,FALSE)=D69,"YES","NO")</f>
        <v>YES</v>
      </c>
      <c r="F69" s="278" t="s">
        <v>345</v>
      </c>
      <c r="G69" s="279">
        <v>0</v>
      </c>
      <c r="H69" s="280"/>
      <c r="I69" s="281">
        <f t="shared" si="4"/>
        <v>0</v>
      </c>
      <c r="J69" s="282" t="s">
        <v>871</v>
      </c>
      <c r="K69" s="283" t="s">
        <v>883</v>
      </c>
      <c r="L69" s="283" t="s">
        <v>873</v>
      </c>
      <c r="M69" s="283"/>
    </row>
    <row r="70" spans="1:13" s="629" customFormat="1" ht="39" x14ac:dyDescent="0.35">
      <c r="A70" s="631" t="str">
        <f>+CONCATENATE($A$33,".",TEXT(ROW(A33)-ROW($A$1),0))</f>
        <v>ESC1.3.32</v>
      </c>
      <c r="B70" s="637" t="s">
        <v>973</v>
      </c>
      <c r="C70" s="684" t="s">
        <v>772</v>
      </c>
      <c r="D70" s="626" t="s">
        <v>773</v>
      </c>
      <c r="E70" s="626" t="str">
        <f>IF(VLOOKUP(D70,'EMBOP-CI_ITA'!$D$4:$D$250,1,FALSE)=D70,"YES","NO")</f>
        <v>YES</v>
      </c>
      <c r="F70" s="625" t="s">
        <v>974</v>
      </c>
      <c r="G70" s="624">
        <v>0</v>
      </c>
      <c r="H70" s="623"/>
      <c r="I70" s="622">
        <f t="shared" si="4"/>
        <v>0</v>
      </c>
      <c r="J70" s="621" t="s">
        <v>871</v>
      </c>
      <c r="K70" s="620" t="s">
        <v>883</v>
      </c>
      <c r="L70" s="620" t="s">
        <v>873</v>
      </c>
      <c r="M70" s="620"/>
    </row>
    <row r="71" spans="1:13" s="275" customFormat="1" ht="26" x14ac:dyDescent="0.35">
      <c r="A71" s="553" t="s">
        <v>975</v>
      </c>
      <c r="B71" s="551"/>
      <c r="C71" s="551"/>
      <c r="D71" s="552" t="s">
        <v>976</v>
      </c>
      <c r="E71" s="552" t="str">
        <f>IF(VLOOKUP(D71,'EMBOP-CI_ITA'!$D$4:$D$250,1,FALSE)=D71,"YES","NO")</f>
        <v>YES</v>
      </c>
      <c r="F71" s="551"/>
      <c r="G71" s="567"/>
      <c r="H71" s="565"/>
      <c r="I71" s="565"/>
      <c r="J71" s="549"/>
      <c r="K71" s="548"/>
      <c r="L71" s="548"/>
      <c r="M71" s="548"/>
    </row>
    <row r="72" spans="1:13" ht="39" x14ac:dyDescent="0.35">
      <c r="A72" s="276" t="str">
        <f>+CONCATENATE($A$71,".",TEXT(ROW(A2)-ROW($A$1),0))</f>
        <v>ESC1.4.1</v>
      </c>
      <c r="B72" s="608" t="s">
        <v>977</v>
      </c>
      <c r="C72" s="609" t="s">
        <v>978</v>
      </c>
      <c r="D72" s="277" t="s">
        <v>979</v>
      </c>
      <c r="E72" s="554" t="str">
        <f>IF(VLOOKUP(D72,'EMBOP-CI_ITA'!$D$4:$D$250,1,FALSE)=D72,"YES","NO")</f>
        <v>YES</v>
      </c>
      <c r="F72" s="562" t="s">
        <v>464</v>
      </c>
      <c r="G72" s="613">
        <v>0</v>
      </c>
      <c r="H72" s="612"/>
      <c r="I72" s="611">
        <f>+G72*H72</f>
        <v>0</v>
      </c>
      <c r="J72" s="560" t="s">
        <v>871</v>
      </c>
      <c r="K72" s="559" t="s">
        <v>872</v>
      </c>
      <c r="L72" s="559" t="s">
        <v>873</v>
      </c>
      <c r="M72" s="283"/>
    </row>
    <row r="73" spans="1:13" ht="52" x14ac:dyDescent="0.35">
      <c r="A73" s="276" t="str">
        <f>+CONCATENATE($A$71,".",TEXT(ROW(A3)-ROW($A$1),0))</f>
        <v>ESC1.4.2</v>
      </c>
      <c r="B73" s="610" t="s">
        <v>980</v>
      </c>
      <c r="C73" s="609" t="s">
        <v>469</v>
      </c>
      <c r="D73" s="277" t="s">
        <v>981</v>
      </c>
      <c r="E73" s="277" t="str">
        <f>IF(VLOOKUP(D73,'EMBOP-CI_ITA'!$D$4:$D$250,1,FALSE)=D73,"YES","NO")</f>
        <v>YES</v>
      </c>
      <c r="F73" s="278" t="s">
        <v>464</v>
      </c>
      <c r="G73" s="279">
        <v>0</v>
      </c>
      <c r="H73" s="280"/>
      <c r="I73" s="281">
        <f>+G73*H73</f>
        <v>0</v>
      </c>
      <c r="J73" s="282" t="s">
        <v>871</v>
      </c>
      <c r="K73" s="283" t="s">
        <v>872</v>
      </c>
      <c r="L73" s="283" t="s">
        <v>873</v>
      </c>
      <c r="M73" s="283"/>
    </row>
    <row r="74" spans="1:13" ht="65" x14ac:dyDescent="0.35">
      <c r="A74" s="276" t="str">
        <f>+CONCATENATE($A$71,".",TEXT(ROW(A4)-ROW($A$1),0))</f>
        <v>ESC1.4.3</v>
      </c>
      <c r="B74" s="608" t="s">
        <v>982</v>
      </c>
      <c r="C74" s="607" t="s">
        <v>983</v>
      </c>
      <c r="D74" s="277" t="s">
        <v>984</v>
      </c>
      <c r="E74" s="277" t="str">
        <f>IF(VLOOKUP(D74,'EMBOP-CI_ITA'!$D$4:$D$250,1,FALSE)=D74,"YES","NO")</f>
        <v>YES</v>
      </c>
      <c r="F74" s="278" t="s">
        <v>464</v>
      </c>
      <c r="G74" s="279">
        <v>0</v>
      </c>
      <c r="H74" s="280"/>
      <c r="I74" s="281">
        <f>+G74*H74</f>
        <v>0</v>
      </c>
      <c r="J74" s="282" t="s">
        <v>871</v>
      </c>
      <c r="K74" s="283" t="s">
        <v>883</v>
      </c>
      <c r="L74" s="283" t="s">
        <v>873</v>
      </c>
      <c r="M74" s="283"/>
    </row>
    <row r="75" spans="1:13" ht="65" x14ac:dyDescent="0.35">
      <c r="A75" s="276" t="str">
        <f>+CONCATENATE($A$71,".",TEXT(ROW(A5)-ROW($A$1),0))</f>
        <v>ESC1.4.4</v>
      </c>
      <c r="B75" s="577" t="s">
        <v>985</v>
      </c>
      <c r="C75" s="607" t="s">
        <v>986</v>
      </c>
      <c r="D75" s="277" t="s">
        <v>987</v>
      </c>
      <c r="E75" s="277" t="str">
        <f>IF(VLOOKUP(D75,'EMBOP-CI_ITA'!$D$4:$D$250,1,FALSE)=D75,"YES","NO")</f>
        <v>YES</v>
      </c>
      <c r="F75" s="278" t="s">
        <v>464</v>
      </c>
      <c r="G75" s="279">
        <v>0</v>
      </c>
      <c r="H75" s="280"/>
      <c r="I75" s="281">
        <f>+G75*H75</f>
        <v>0</v>
      </c>
      <c r="J75" s="282" t="s">
        <v>871</v>
      </c>
      <c r="K75" s="283" t="s">
        <v>883</v>
      </c>
      <c r="L75" s="283" t="s">
        <v>873</v>
      </c>
      <c r="M75" s="283"/>
    </row>
    <row r="76" spans="1:13" s="629" customFormat="1" ht="39" x14ac:dyDescent="0.35">
      <c r="A76" s="631" t="str">
        <f>+CONCATENATE($A$71,".",TEXT(ROW(A6)-ROW($A$1),0))</f>
        <v>ESC1.4.5</v>
      </c>
      <c r="B76" s="637" t="s">
        <v>988</v>
      </c>
      <c r="C76" s="684" t="s">
        <v>788</v>
      </c>
      <c r="D76" s="626" t="s">
        <v>789</v>
      </c>
      <c r="E76" s="626" t="str">
        <f>IF(VLOOKUP(D76,'EMBOP-CI_ITA'!$D$4:$D$250,1,FALSE)=D76,"YES","NO")</f>
        <v>YES</v>
      </c>
      <c r="F76" s="625" t="s">
        <v>464</v>
      </c>
      <c r="G76" s="624">
        <v>0</v>
      </c>
      <c r="H76" s="623"/>
      <c r="I76" s="622">
        <f>+G76*H76</f>
        <v>0</v>
      </c>
      <c r="J76" s="621" t="s">
        <v>871</v>
      </c>
      <c r="K76" s="620" t="s">
        <v>883</v>
      </c>
      <c r="L76" s="620" t="s">
        <v>873</v>
      </c>
      <c r="M76" s="620"/>
    </row>
    <row r="77" spans="1:13" s="275" customFormat="1" ht="13" x14ac:dyDescent="0.35">
      <c r="A77" s="553" t="s">
        <v>989</v>
      </c>
      <c r="B77" s="551"/>
      <c r="C77" s="551"/>
      <c r="D77" s="552" t="s">
        <v>990</v>
      </c>
      <c r="E77" s="552" t="str">
        <f>IF(VLOOKUP(D77,'EMBOP-CI_ITA'!$D$4:$D$250,1,FALSE)=D77,"YES","NO")</f>
        <v>YES</v>
      </c>
      <c r="F77" s="551"/>
      <c r="G77" s="567"/>
      <c r="H77" s="565"/>
      <c r="I77" s="565"/>
      <c r="J77" s="549"/>
      <c r="K77" s="548"/>
      <c r="L77" s="548"/>
      <c r="M77" s="548"/>
    </row>
    <row r="78" spans="1:13" ht="13" x14ac:dyDescent="0.35">
      <c r="A78" s="276"/>
      <c r="B78" s="1616" t="s">
        <v>991</v>
      </c>
      <c r="C78" s="575" t="s">
        <v>992</v>
      </c>
      <c r="D78" s="277" t="s">
        <v>993</v>
      </c>
      <c r="E78" s="277" t="str">
        <f>IF(VLOOKUP(D78,'EMBOP-CI_ITA'!$D$4:$D$250,1,FALSE)=D78,"YES","NO")</f>
        <v>YES</v>
      </c>
      <c r="F78" s="278" t="s">
        <v>464</v>
      </c>
      <c r="G78" s="279">
        <v>0</v>
      </c>
      <c r="H78" s="280"/>
      <c r="I78" s="281">
        <f t="shared" ref="I78:I114" si="5">+G78*H78</f>
        <v>0</v>
      </c>
      <c r="J78" s="282" t="s">
        <v>871</v>
      </c>
      <c r="K78" s="283" t="s">
        <v>872</v>
      </c>
      <c r="L78" s="283" t="s">
        <v>873</v>
      </c>
      <c r="M78" s="283"/>
    </row>
    <row r="79" spans="1:13" ht="13" x14ac:dyDescent="0.35">
      <c r="A79" s="276"/>
      <c r="B79" s="1619"/>
      <c r="C79" s="575" t="s">
        <v>994</v>
      </c>
      <c r="D79" s="277" t="s">
        <v>995</v>
      </c>
      <c r="E79" s="277" t="str">
        <f>IF(VLOOKUP(D79,'EMBOP-CI_ITA'!$D$4:$D$250,1,FALSE)=D79,"YES","NO")</f>
        <v>YES</v>
      </c>
      <c r="F79" s="278" t="s">
        <v>464</v>
      </c>
      <c r="G79" s="279">
        <v>0</v>
      </c>
      <c r="H79" s="280"/>
      <c r="I79" s="281">
        <f t="shared" si="5"/>
        <v>0</v>
      </c>
      <c r="J79" s="282" t="s">
        <v>871</v>
      </c>
      <c r="K79" s="283" t="s">
        <v>872</v>
      </c>
      <c r="L79" s="283" t="s">
        <v>873</v>
      </c>
      <c r="M79" s="283"/>
    </row>
    <row r="80" spans="1:13" ht="13" x14ac:dyDescent="0.35">
      <c r="A80" s="276"/>
      <c r="B80" s="1619"/>
      <c r="C80" s="575" t="s">
        <v>996</v>
      </c>
      <c r="D80" s="277" t="s">
        <v>997</v>
      </c>
      <c r="E80" s="277" t="str">
        <f>IF(VLOOKUP(D80,'EMBOP-CI_ITA'!$D$4:$D$250,1,FALSE)=D80,"YES","NO")</f>
        <v>YES</v>
      </c>
      <c r="F80" s="278" t="s">
        <v>464</v>
      </c>
      <c r="G80" s="279">
        <v>0</v>
      </c>
      <c r="H80" s="280"/>
      <c r="I80" s="281">
        <f t="shared" si="5"/>
        <v>0</v>
      </c>
      <c r="J80" s="282" t="s">
        <v>871</v>
      </c>
      <c r="K80" s="283" t="s">
        <v>872</v>
      </c>
      <c r="L80" s="283" t="s">
        <v>873</v>
      </c>
      <c r="M80" s="283"/>
    </row>
    <row r="81" spans="1:13" ht="13" x14ac:dyDescent="0.35">
      <c r="A81" s="276"/>
      <c r="B81" s="1620"/>
      <c r="C81" s="575" t="s">
        <v>998</v>
      </c>
      <c r="D81" s="277" t="s">
        <v>999</v>
      </c>
      <c r="E81" s="277" t="str">
        <f>IF(VLOOKUP(D81,'EMBOP-CI_ITA'!$D$4:$D$250,1,FALSE)=D81,"YES","NO")</f>
        <v>YES</v>
      </c>
      <c r="F81" s="278" t="s">
        <v>464</v>
      </c>
      <c r="G81" s="279">
        <v>0</v>
      </c>
      <c r="H81" s="280"/>
      <c r="I81" s="281">
        <f t="shared" si="5"/>
        <v>0</v>
      </c>
      <c r="J81" s="282" t="s">
        <v>871</v>
      </c>
      <c r="K81" s="283" t="s">
        <v>872</v>
      </c>
      <c r="L81" s="283" t="s">
        <v>873</v>
      </c>
      <c r="M81" s="283"/>
    </row>
    <row r="82" spans="1:13" ht="13" x14ac:dyDescent="0.35">
      <c r="A82" s="276"/>
      <c r="B82" s="1630" t="s">
        <v>991</v>
      </c>
      <c r="C82" s="575" t="s">
        <v>1000</v>
      </c>
      <c r="D82" s="277" t="s">
        <v>1001</v>
      </c>
      <c r="E82" s="277" t="str">
        <f>IF(VLOOKUP(D82,'EMBOP-CI_ITA'!$D$4:$D$250,1,FALSE)=D82,"YES","NO")</f>
        <v>YES</v>
      </c>
      <c r="F82" s="278" t="s">
        <v>464</v>
      </c>
      <c r="G82" s="279">
        <v>0</v>
      </c>
      <c r="H82" s="280"/>
      <c r="I82" s="281">
        <f t="shared" si="5"/>
        <v>0</v>
      </c>
      <c r="J82" s="282" t="s">
        <v>871</v>
      </c>
      <c r="K82" s="283" t="s">
        <v>872</v>
      </c>
      <c r="L82" s="283" t="s">
        <v>873</v>
      </c>
      <c r="M82" s="283"/>
    </row>
    <row r="83" spans="1:13" ht="13" x14ac:dyDescent="0.35">
      <c r="A83" s="276"/>
      <c r="B83" s="1619"/>
      <c r="C83" s="575" t="s">
        <v>1002</v>
      </c>
      <c r="D83" s="277" t="s">
        <v>1003</v>
      </c>
      <c r="E83" s="277" t="str">
        <f>IF(VLOOKUP(D83,'EMBOP-CI_ITA'!$D$4:$D$250,1,FALSE)=D83,"YES","NO")</f>
        <v>YES</v>
      </c>
      <c r="F83" s="278" t="s">
        <v>464</v>
      </c>
      <c r="G83" s="279">
        <v>0</v>
      </c>
      <c r="H83" s="280"/>
      <c r="I83" s="281">
        <f t="shared" si="5"/>
        <v>0</v>
      </c>
      <c r="J83" s="282" t="s">
        <v>871</v>
      </c>
      <c r="K83" s="283" t="s">
        <v>872</v>
      </c>
      <c r="L83" s="283" t="s">
        <v>873</v>
      </c>
      <c r="M83" s="283"/>
    </row>
    <row r="84" spans="1:13" ht="13" x14ac:dyDescent="0.35">
      <c r="A84" s="276"/>
      <c r="B84" s="1619"/>
      <c r="C84" s="575" t="s">
        <v>1004</v>
      </c>
      <c r="D84" s="277" t="s">
        <v>1005</v>
      </c>
      <c r="E84" s="277" t="str">
        <f>IF(VLOOKUP(D84,'EMBOP-CI_ITA'!$D$4:$D$250,1,FALSE)=D84,"YES","NO")</f>
        <v>YES</v>
      </c>
      <c r="F84" s="278" t="s">
        <v>464</v>
      </c>
      <c r="G84" s="279">
        <v>0</v>
      </c>
      <c r="H84" s="280"/>
      <c r="I84" s="281">
        <f t="shared" si="5"/>
        <v>0</v>
      </c>
      <c r="J84" s="282" t="s">
        <v>871</v>
      </c>
      <c r="K84" s="283" t="s">
        <v>872</v>
      </c>
      <c r="L84" s="283" t="s">
        <v>873</v>
      </c>
      <c r="M84" s="283"/>
    </row>
    <row r="85" spans="1:13" ht="13" x14ac:dyDescent="0.35">
      <c r="A85" s="276"/>
      <c r="B85" s="1619"/>
      <c r="C85" s="575" t="s">
        <v>1006</v>
      </c>
      <c r="D85" s="277" t="s">
        <v>1007</v>
      </c>
      <c r="E85" s="277" t="str">
        <f>IF(VLOOKUP(D85,'EMBOP-CI_ITA'!$D$4:$D$250,1,FALSE)=D85,"YES","NO")</f>
        <v>YES</v>
      </c>
      <c r="F85" s="278" t="s">
        <v>464</v>
      </c>
      <c r="G85" s="279">
        <v>0</v>
      </c>
      <c r="H85" s="280"/>
      <c r="I85" s="281">
        <f t="shared" si="5"/>
        <v>0</v>
      </c>
      <c r="J85" s="282" t="s">
        <v>871</v>
      </c>
      <c r="K85" s="283" t="s">
        <v>872</v>
      </c>
      <c r="L85" s="283" t="s">
        <v>873</v>
      </c>
      <c r="M85" s="283"/>
    </row>
    <row r="86" spans="1:13" ht="13" x14ac:dyDescent="0.35">
      <c r="A86" s="276"/>
      <c r="B86" s="1619"/>
      <c r="C86" s="575" t="s">
        <v>1008</v>
      </c>
      <c r="D86" s="277" t="s">
        <v>1009</v>
      </c>
      <c r="E86" s="277" t="str">
        <f>IF(VLOOKUP(D86,'EMBOP-CI_ITA'!$D$4:$D$250,1,FALSE)=D86,"YES","NO")</f>
        <v>YES</v>
      </c>
      <c r="F86" s="278" t="s">
        <v>464</v>
      </c>
      <c r="G86" s="279">
        <v>0</v>
      </c>
      <c r="H86" s="280"/>
      <c r="I86" s="281">
        <f t="shared" si="5"/>
        <v>0</v>
      </c>
      <c r="J86" s="282" t="s">
        <v>871</v>
      </c>
      <c r="K86" s="283" t="s">
        <v>872</v>
      </c>
      <c r="L86" s="283" t="s">
        <v>873</v>
      </c>
      <c r="M86" s="283"/>
    </row>
    <row r="87" spans="1:13" ht="13" x14ac:dyDescent="0.35">
      <c r="A87" s="276"/>
      <c r="B87" s="1620"/>
      <c r="C87" s="575" t="s">
        <v>1010</v>
      </c>
      <c r="D87" s="277" t="s">
        <v>1011</v>
      </c>
      <c r="E87" s="277" t="str">
        <f>IF(VLOOKUP(D87,'EMBOP-CI_ITA'!$D$4:$D$250,1,FALSE)=D87,"YES","NO")</f>
        <v>YES</v>
      </c>
      <c r="F87" s="278" t="s">
        <v>464</v>
      </c>
      <c r="G87" s="279">
        <v>0</v>
      </c>
      <c r="H87" s="280"/>
      <c r="I87" s="281">
        <f t="shared" si="5"/>
        <v>0</v>
      </c>
      <c r="J87" s="282" t="s">
        <v>871</v>
      </c>
      <c r="K87" s="283" t="s">
        <v>872</v>
      </c>
      <c r="L87" s="283" t="s">
        <v>873</v>
      </c>
      <c r="M87" s="283"/>
    </row>
    <row r="88" spans="1:13" ht="13" x14ac:dyDescent="0.35">
      <c r="A88" s="276"/>
      <c r="B88" s="1616" t="s">
        <v>1012</v>
      </c>
      <c r="C88" s="605" t="s">
        <v>1013</v>
      </c>
      <c r="D88" s="277" t="s">
        <v>1014</v>
      </c>
      <c r="E88" s="277" t="str">
        <f>IF(VLOOKUP(D88,'EMBOP-CI_ITA'!$D$4:$D$250,1,FALSE)=D88,"YES","NO")</f>
        <v>YES</v>
      </c>
      <c r="F88" s="278" t="s">
        <v>464</v>
      </c>
      <c r="G88" s="279">
        <v>0</v>
      </c>
      <c r="H88" s="280"/>
      <c r="I88" s="281">
        <f t="shared" si="5"/>
        <v>0</v>
      </c>
      <c r="J88" s="282" t="s">
        <v>871</v>
      </c>
      <c r="K88" s="283" t="s">
        <v>883</v>
      </c>
      <c r="L88" s="283" t="s">
        <v>873</v>
      </c>
      <c r="M88" s="283"/>
    </row>
    <row r="89" spans="1:13" ht="13" x14ac:dyDescent="0.35">
      <c r="A89" s="276"/>
      <c r="B89" s="1619"/>
      <c r="C89" s="605" t="s">
        <v>1015</v>
      </c>
      <c r="D89" s="277" t="s">
        <v>1016</v>
      </c>
      <c r="E89" s="277" t="str">
        <f>IF(VLOOKUP(D89,'EMBOP-CI_ITA'!$D$4:$D$250,1,FALSE)=D89,"YES","NO")</f>
        <v>YES</v>
      </c>
      <c r="F89" s="278" t="s">
        <v>464</v>
      </c>
      <c r="G89" s="279">
        <v>0</v>
      </c>
      <c r="H89" s="280"/>
      <c r="I89" s="281">
        <f t="shared" si="5"/>
        <v>0</v>
      </c>
      <c r="J89" s="282" t="s">
        <v>871</v>
      </c>
      <c r="K89" s="283" t="s">
        <v>883</v>
      </c>
      <c r="L89" s="283" t="s">
        <v>873</v>
      </c>
      <c r="M89" s="283"/>
    </row>
    <row r="90" spans="1:13" ht="13" x14ac:dyDescent="0.35">
      <c r="A90" s="276"/>
      <c r="B90" s="1619"/>
      <c r="C90" s="605" t="s">
        <v>1017</v>
      </c>
      <c r="D90" s="277" t="s">
        <v>1018</v>
      </c>
      <c r="E90" s="277" t="str">
        <f>IF(VLOOKUP(D90,'EMBOP-CI_ITA'!$D$4:$D$250,1,FALSE)=D90,"YES","NO")</f>
        <v>YES</v>
      </c>
      <c r="F90" s="278" t="s">
        <v>464</v>
      </c>
      <c r="G90" s="279">
        <v>0</v>
      </c>
      <c r="H90" s="280"/>
      <c r="I90" s="281">
        <f t="shared" si="5"/>
        <v>0</v>
      </c>
      <c r="J90" s="282" t="s">
        <v>871</v>
      </c>
      <c r="K90" s="283" t="s">
        <v>883</v>
      </c>
      <c r="L90" s="283" t="s">
        <v>873</v>
      </c>
      <c r="M90" s="283"/>
    </row>
    <row r="91" spans="1:13" ht="13" x14ac:dyDescent="0.35">
      <c r="A91" s="276"/>
      <c r="B91" s="1620"/>
      <c r="C91" s="605" t="s">
        <v>1019</v>
      </c>
      <c r="D91" s="277" t="s">
        <v>1020</v>
      </c>
      <c r="E91" s="277" t="str">
        <f>IF(VLOOKUP(D91,'EMBOP-CI_ITA'!$D$4:$D$250,1,FALSE)=D91,"YES","NO")</f>
        <v>YES</v>
      </c>
      <c r="F91" s="278" t="s">
        <v>464</v>
      </c>
      <c r="G91" s="279">
        <v>0</v>
      </c>
      <c r="H91" s="280"/>
      <c r="I91" s="281">
        <f t="shared" si="5"/>
        <v>0</v>
      </c>
      <c r="J91" s="282" t="s">
        <v>871</v>
      </c>
      <c r="K91" s="283" t="s">
        <v>883</v>
      </c>
      <c r="L91" s="283" t="s">
        <v>873</v>
      </c>
      <c r="M91" s="283"/>
    </row>
    <row r="92" spans="1:13" ht="13" x14ac:dyDescent="0.35">
      <c r="A92" s="276"/>
      <c r="B92" s="1616" t="s">
        <v>1021</v>
      </c>
      <c r="C92" s="605" t="s">
        <v>1022</v>
      </c>
      <c r="D92" s="277" t="s">
        <v>1023</v>
      </c>
      <c r="E92" s="277" t="str">
        <f>IF(VLOOKUP(D92,'EMBOP-CI_ITA'!$D$4:$D$250,1,FALSE)=D92,"YES","NO")</f>
        <v>YES</v>
      </c>
      <c r="F92" s="278" t="s">
        <v>464</v>
      </c>
      <c r="G92" s="279">
        <v>0</v>
      </c>
      <c r="H92" s="280"/>
      <c r="I92" s="281">
        <f t="shared" si="5"/>
        <v>0</v>
      </c>
      <c r="J92" s="282" t="s">
        <v>871</v>
      </c>
      <c r="K92" s="283" t="s">
        <v>883</v>
      </c>
      <c r="L92" s="283" t="s">
        <v>873</v>
      </c>
      <c r="M92" s="283"/>
    </row>
    <row r="93" spans="1:13" ht="13" x14ac:dyDescent="0.35">
      <c r="A93" s="276"/>
      <c r="B93" s="1619"/>
      <c r="C93" s="605" t="s">
        <v>1024</v>
      </c>
      <c r="D93" s="277" t="s">
        <v>1025</v>
      </c>
      <c r="E93" s="277" t="str">
        <f>IF(VLOOKUP(D93,'EMBOP-CI_ITA'!$D$4:$D$250,1,FALSE)=D93,"YES","NO")</f>
        <v>YES</v>
      </c>
      <c r="F93" s="278" t="s">
        <v>464</v>
      </c>
      <c r="G93" s="279">
        <v>0</v>
      </c>
      <c r="H93" s="280"/>
      <c r="I93" s="281">
        <f t="shared" si="5"/>
        <v>0</v>
      </c>
      <c r="J93" s="282" t="s">
        <v>871</v>
      </c>
      <c r="K93" s="283" t="s">
        <v>883</v>
      </c>
      <c r="L93" s="283" t="s">
        <v>873</v>
      </c>
      <c r="M93" s="283"/>
    </row>
    <row r="94" spans="1:13" ht="13" x14ac:dyDescent="0.35">
      <c r="A94" s="276"/>
      <c r="B94" s="1619"/>
      <c r="C94" s="605" t="s">
        <v>1026</v>
      </c>
      <c r="D94" s="277" t="s">
        <v>1027</v>
      </c>
      <c r="E94" s="277" t="str">
        <f>IF(VLOOKUP(D94,'EMBOP-CI_ITA'!$D$4:$D$250,1,FALSE)=D94,"YES","NO")</f>
        <v>YES</v>
      </c>
      <c r="F94" s="278" t="s">
        <v>464</v>
      </c>
      <c r="G94" s="279">
        <v>0</v>
      </c>
      <c r="H94" s="280"/>
      <c r="I94" s="281">
        <f t="shared" si="5"/>
        <v>0</v>
      </c>
      <c r="J94" s="282" t="s">
        <v>871</v>
      </c>
      <c r="K94" s="283" t="s">
        <v>883</v>
      </c>
      <c r="L94" s="283" t="s">
        <v>873</v>
      </c>
      <c r="M94" s="283"/>
    </row>
    <row r="95" spans="1:13" ht="13" x14ac:dyDescent="0.35">
      <c r="A95" s="276"/>
      <c r="B95" s="1619"/>
      <c r="C95" s="605" t="s">
        <v>1028</v>
      </c>
      <c r="D95" s="277" t="s">
        <v>1029</v>
      </c>
      <c r="E95" s="277" t="str">
        <f>IF(VLOOKUP(D95,'EMBOP-CI_ITA'!$D$4:$D$250,1,FALSE)=D95,"YES","NO")</f>
        <v>YES</v>
      </c>
      <c r="F95" s="278" t="s">
        <v>464</v>
      </c>
      <c r="G95" s="279">
        <v>0</v>
      </c>
      <c r="H95" s="280"/>
      <c r="I95" s="281">
        <f t="shared" si="5"/>
        <v>0</v>
      </c>
      <c r="J95" s="282" t="s">
        <v>871</v>
      </c>
      <c r="K95" s="283" t="s">
        <v>883</v>
      </c>
      <c r="L95" s="283" t="s">
        <v>873</v>
      </c>
      <c r="M95" s="283"/>
    </row>
    <row r="96" spans="1:13" ht="13" x14ac:dyDescent="0.35">
      <c r="A96" s="276"/>
      <c r="B96" s="1619"/>
      <c r="C96" s="605" t="s">
        <v>1030</v>
      </c>
      <c r="D96" s="277" t="s">
        <v>1031</v>
      </c>
      <c r="E96" s="277" t="str">
        <f>IF(VLOOKUP(D96,'EMBOP-CI_ITA'!$D$4:$D$250,1,FALSE)=D96,"YES","NO")</f>
        <v>YES</v>
      </c>
      <c r="F96" s="278" t="s">
        <v>464</v>
      </c>
      <c r="G96" s="279">
        <v>0</v>
      </c>
      <c r="H96" s="280"/>
      <c r="I96" s="281">
        <f t="shared" si="5"/>
        <v>0</v>
      </c>
      <c r="J96" s="282" t="s">
        <v>871</v>
      </c>
      <c r="K96" s="283" t="s">
        <v>883</v>
      </c>
      <c r="L96" s="283" t="s">
        <v>873</v>
      </c>
      <c r="M96" s="283"/>
    </row>
    <row r="97" spans="1:13" ht="13" x14ac:dyDescent="0.35">
      <c r="A97" s="276"/>
      <c r="B97" s="1620"/>
      <c r="C97" s="605" t="s">
        <v>1032</v>
      </c>
      <c r="D97" s="277" t="s">
        <v>1033</v>
      </c>
      <c r="E97" s="277" t="str">
        <f>IF(VLOOKUP(D97,'EMBOP-CI_ITA'!$D$4:$D$250,1,FALSE)=D97,"YES","NO")</f>
        <v>YES</v>
      </c>
      <c r="F97" s="278" t="s">
        <v>464</v>
      </c>
      <c r="G97" s="279">
        <v>0</v>
      </c>
      <c r="H97" s="280"/>
      <c r="I97" s="281">
        <f t="shared" si="5"/>
        <v>0</v>
      </c>
      <c r="J97" s="282" t="s">
        <v>871</v>
      </c>
      <c r="K97" s="283" t="s">
        <v>883</v>
      </c>
      <c r="L97" s="283" t="s">
        <v>873</v>
      </c>
      <c r="M97" s="283"/>
    </row>
    <row r="98" spans="1:13" ht="41.65" customHeight="1" x14ac:dyDescent="0.35">
      <c r="A98" s="276"/>
      <c r="B98" s="1616" t="s">
        <v>988</v>
      </c>
      <c r="C98" s="605" t="s">
        <v>794</v>
      </c>
      <c r="D98" s="626" t="s">
        <v>795</v>
      </c>
      <c r="E98" s="277" t="str">
        <f>IF(VLOOKUP(D98,'EMBOP-CI_ITA'!$D$4:$D$250,1,FALSE)=D98,"YES","NO")</f>
        <v>YES</v>
      </c>
      <c r="F98" s="278" t="s">
        <v>464</v>
      </c>
      <c r="G98" s="279">
        <v>0</v>
      </c>
      <c r="H98" s="280"/>
      <c r="I98" s="281">
        <f t="shared" si="5"/>
        <v>0</v>
      </c>
      <c r="J98" s="282" t="s">
        <v>871</v>
      </c>
      <c r="K98" s="283" t="s">
        <v>883</v>
      </c>
      <c r="L98" s="283" t="s">
        <v>873</v>
      </c>
      <c r="M98" s="283"/>
    </row>
    <row r="99" spans="1:13" ht="13" x14ac:dyDescent="0.35">
      <c r="A99" s="276"/>
      <c r="B99" s="1617"/>
      <c r="C99" s="605" t="s">
        <v>796</v>
      </c>
      <c r="D99" s="626" t="s">
        <v>797</v>
      </c>
      <c r="E99" s="277" t="str">
        <f>IF(VLOOKUP(D99,'EMBOP-CI_ITA'!$D$4:$D$250,1,FALSE)=D99,"YES","NO")</f>
        <v>YES</v>
      </c>
      <c r="F99" s="278" t="s">
        <v>464</v>
      </c>
      <c r="G99" s="279">
        <v>0</v>
      </c>
      <c r="H99" s="280"/>
      <c r="I99" s="281">
        <f t="shared" si="5"/>
        <v>0</v>
      </c>
      <c r="J99" s="282" t="s">
        <v>871</v>
      </c>
      <c r="K99" s="283" t="s">
        <v>883</v>
      </c>
      <c r="L99" s="283" t="s">
        <v>873</v>
      </c>
      <c r="M99" s="283"/>
    </row>
    <row r="100" spans="1:13" ht="13" x14ac:dyDescent="0.35">
      <c r="A100" s="276"/>
      <c r="B100" s="1618"/>
      <c r="C100" s="605" t="s">
        <v>798</v>
      </c>
      <c r="D100" s="819" t="s">
        <v>799</v>
      </c>
      <c r="E100" s="606" t="str">
        <f>IF(VLOOKUP(D100,'EMBOP-CI_ITA'!$D$4:$D$250,1,FALSE)=D100,"YES","NO")</f>
        <v>YES</v>
      </c>
      <c r="F100" s="278" t="s">
        <v>464</v>
      </c>
      <c r="G100" s="279">
        <v>0</v>
      </c>
      <c r="H100" s="280"/>
      <c r="I100" s="281">
        <f t="shared" si="5"/>
        <v>0</v>
      </c>
      <c r="J100" s="282" t="s">
        <v>871</v>
      </c>
      <c r="K100" s="283" t="s">
        <v>883</v>
      </c>
      <c r="L100" s="283" t="s">
        <v>873</v>
      </c>
      <c r="M100" s="283"/>
    </row>
    <row r="101" spans="1:13" ht="26" x14ac:dyDescent="0.35">
      <c r="A101" s="276" t="str">
        <f>+CONCATENATE($A$77,".",TEXT(ROW(A7)-ROW($A$1),0))</f>
        <v>ESC1.5.6</v>
      </c>
      <c r="B101" s="564" t="s">
        <v>991</v>
      </c>
      <c r="C101" s="575" t="s">
        <v>1034</v>
      </c>
      <c r="D101" s="277" t="s">
        <v>1035</v>
      </c>
      <c r="E101" s="277" t="str">
        <f>IF(VLOOKUP(D101,'EMBOP-CI_ITA'!$D$4:$D$250,1,FALSE)=D101,"YES","NO")</f>
        <v>YES</v>
      </c>
      <c r="F101" s="278" t="s">
        <v>464</v>
      </c>
      <c r="G101" s="279">
        <v>0</v>
      </c>
      <c r="H101" s="280"/>
      <c r="I101" s="281">
        <f t="shared" si="5"/>
        <v>0</v>
      </c>
      <c r="J101" s="282" t="s">
        <v>871</v>
      </c>
      <c r="K101" s="283" t="s">
        <v>872</v>
      </c>
      <c r="L101" s="283" t="s">
        <v>873</v>
      </c>
      <c r="M101" s="283"/>
    </row>
    <row r="102" spans="1:13" ht="26" x14ac:dyDescent="0.35">
      <c r="A102" s="276" t="str">
        <f>+CONCATENATE($A$77,".",TEXT(ROW(A8)-ROW($A$1),0))</f>
        <v>ESC1.5.7</v>
      </c>
      <c r="B102" s="564" t="s">
        <v>991</v>
      </c>
      <c r="C102" s="575" t="s">
        <v>1036</v>
      </c>
      <c r="D102" s="277" t="s">
        <v>1037</v>
      </c>
      <c r="E102" s="277" t="str">
        <f>IF(VLOOKUP(D102,'EMBOP-CI_ITA'!$D$4:$D$250,1,FALSE)=D102,"YES","NO")</f>
        <v>YES</v>
      </c>
      <c r="F102" s="278" t="s">
        <v>464</v>
      </c>
      <c r="G102" s="279">
        <v>0</v>
      </c>
      <c r="H102" s="280"/>
      <c r="I102" s="281">
        <f t="shared" si="5"/>
        <v>0</v>
      </c>
      <c r="J102" s="282" t="s">
        <v>871</v>
      </c>
      <c r="K102" s="283" t="s">
        <v>872</v>
      </c>
      <c r="L102" s="283" t="s">
        <v>873</v>
      </c>
      <c r="M102" s="283"/>
    </row>
    <row r="103" spans="1:13" ht="52" x14ac:dyDescent="0.35">
      <c r="A103" s="276" t="str">
        <f>+CONCATENATE($A$77,".",TEXT(ROW(A9)-ROW($A$1),0))</f>
        <v>ESC1.5.8</v>
      </c>
      <c r="B103" s="564" t="s">
        <v>1012</v>
      </c>
      <c r="C103" s="605" t="s">
        <v>1038</v>
      </c>
      <c r="D103" s="277" t="s">
        <v>1039</v>
      </c>
      <c r="E103" s="277" t="str">
        <f>IF(VLOOKUP(D103,'EMBOP-CI_ITA'!$D$4:$D$250,1,FALSE)=D103,"YES","NO")</f>
        <v>YES</v>
      </c>
      <c r="F103" s="278" t="s">
        <v>464</v>
      </c>
      <c r="G103" s="279">
        <v>0</v>
      </c>
      <c r="H103" s="280"/>
      <c r="I103" s="281">
        <f t="shared" si="5"/>
        <v>0</v>
      </c>
      <c r="J103" s="282" t="s">
        <v>871</v>
      </c>
      <c r="K103" s="283" t="s">
        <v>883</v>
      </c>
      <c r="L103" s="283" t="s">
        <v>873</v>
      </c>
      <c r="M103" s="283"/>
    </row>
    <row r="104" spans="1:13" ht="52" x14ac:dyDescent="0.35">
      <c r="A104" s="276" t="str">
        <f>+CONCATENATE($A$77,".",TEXT(ROW(A11)-ROW($A$1),0))</f>
        <v>ESC1.5.10</v>
      </c>
      <c r="B104" s="564" t="s">
        <v>1012</v>
      </c>
      <c r="C104" s="605" t="s">
        <v>1040</v>
      </c>
      <c r="D104" s="277" t="s">
        <v>1041</v>
      </c>
      <c r="E104" s="277" t="str">
        <f>IF(VLOOKUP(D104,'EMBOP-CI_ITA'!$D$4:$D$250,1,FALSE)=D104,"YES","NO")</f>
        <v>YES</v>
      </c>
      <c r="F104" s="278" t="s">
        <v>464</v>
      </c>
      <c r="G104" s="279">
        <v>0</v>
      </c>
      <c r="H104" s="280"/>
      <c r="I104" s="281">
        <f t="shared" si="5"/>
        <v>0</v>
      </c>
      <c r="J104" s="282" t="s">
        <v>871</v>
      </c>
      <c r="K104" s="283" t="s">
        <v>883</v>
      </c>
      <c r="L104" s="283" t="s">
        <v>873</v>
      </c>
      <c r="M104" s="283"/>
    </row>
    <row r="105" spans="1:13" ht="39" x14ac:dyDescent="0.35">
      <c r="A105" s="276" t="e">
        <f>+CONCATENATE($A$77,".",TEXT(ROW(#REF!)-ROW($A$1),0))</f>
        <v>#REF!</v>
      </c>
      <c r="B105" s="564" t="s">
        <v>973</v>
      </c>
      <c r="C105" s="605" t="s">
        <v>800</v>
      </c>
      <c r="D105" s="626" t="s">
        <v>801</v>
      </c>
      <c r="E105" s="277" t="str">
        <f>IF(VLOOKUP(D105,'EMBOP-CI_ITA'!$D$4:$D$250,1,FALSE)=D105,"YES","NO")</f>
        <v>YES</v>
      </c>
      <c r="F105" s="278" t="s">
        <v>464</v>
      </c>
      <c r="G105" s="279">
        <v>0</v>
      </c>
      <c r="H105" s="280"/>
      <c r="I105" s="281">
        <f t="shared" si="5"/>
        <v>0</v>
      </c>
      <c r="J105" s="282" t="s">
        <v>871</v>
      </c>
      <c r="K105" s="283" t="s">
        <v>883</v>
      </c>
      <c r="L105" s="283" t="s">
        <v>873</v>
      </c>
      <c r="M105" s="283"/>
    </row>
    <row r="106" spans="1:13" ht="39" x14ac:dyDescent="0.35">
      <c r="A106" s="276" t="e">
        <f>+CONCATENATE($A$77,".",TEXT(ROW(#REF!)-ROW($A$1),0))</f>
        <v>#REF!</v>
      </c>
      <c r="B106" s="564" t="s">
        <v>1042</v>
      </c>
      <c r="C106" s="575" t="s">
        <v>480</v>
      </c>
      <c r="D106" s="277" t="s">
        <v>1043</v>
      </c>
      <c r="E106" s="277" t="str">
        <f>IF(VLOOKUP(D106,'EMBOP-CI_ITA'!$D$4:$D$250,1,FALSE)=D106,"YES","NO")</f>
        <v>YES</v>
      </c>
      <c r="F106" s="278" t="s">
        <v>345</v>
      </c>
      <c r="G106" s="279">
        <v>0</v>
      </c>
      <c r="H106" s="280"/>
      <c r="I106" s="281">
        <f t="shared" si="5"/>
        <v>0</v>
      </c>
      <c r="J106" s="282" t="s">
        <v>871</v>
      </c>
      <c r="K106" s="283" t="s">
        <v>872</v>
      </c>
      <c r="L106" s="283" t="s">
        <v>873</v>
      </c>
      <c r="M106" s="283"/>
    </row>
    <row r="107" spans="1:13" ht="39" x14ac:dyDescent="0.35">
      <c r="A107" s="276"/>
      <c r="B107" s="564" t="s">
        <v>1042</v>
      </c>
      <c r="C107" s="575" t="s">
        <v>482</v>
      </c>
      <c r="D107" s="277" t="s">
        <v>1044</v>
      </c>
      <c r="E107" s="277" t="str">
        <f>IF(VLOOKUP(D107,'EMBOP-CI_ITA'!$D$4:$D$250,1,FALSE)=D107,"YES","NO")</f>
        <v>YES</v>
      </c>
      <c r="F107" s="278" t="s">
        <v>345</v>
      </c>
      <c r="G107" s="279">
        <v>0</v>
      </c>
      <c r="H107" s="280"/>
      <c r="I107" s="281">
        <f t="shared" si="5"/>
        <v>0</v>
      </c>
      <c r="J107" s="282"/>
      <c r="K107" s="283" t="s">
        <v>872</v>
      </c>
      <c r="L107" s="283" t="s">
        <v>873</v>
      </c>
      <c r="M107" s="283"/>
    </row>
    <row r="108" spans="1:13" ht="13" x14ac:dyDescent="0.35">
      <c r="A108" s="276"/>
      <c r="B108" s="564"/>
      <c r="C108" s="575" t="s">
        <v>494</v>
      </c>
      <c r="D108" s="277" t="s">
        <v>495</v>
      </c>
      <c r="E108" s="277" t="str">
        <f>IF(VLOOKUP(D108,'EMBOP-CI_ITA'!$D$4:$D$250,1,FALSE)=D108,"YES","NO")</f>
        <v>YES</v>
      </c>
      <c r="F108" s="278" t="s">
        <v>345</v>
      </c>
      <c r="G108" s="279">
        <v>0</v>
      </c>
      <c r="H108" s="280"/>
      <c r="I108" s="281">
        <f t="shared" si="5"/>
        <v>0</v>
      </c>
      <c r="J108" s="282"/>
      <c r="K108" s="283" t="s">
        <v>872</v>
      </c>
      <c r="L108" s="283" t="s">
        <v>873</v>
      </c>
      <c r="M108" s="283"/>
    </row>
    <row r="109" spans="1:13" ht="39" x14ac:dyDescent="0.35">
      <c r="A109" s="276" t="str">
        <f>+CONCATENATE($A$77,".",TEXT(ROW(A18)-ROW($A$1),0))</f>
        <v>ESC1.5.17</v>
      </c>
      <c r="B109" s="564" t="s">
        <v>1042</v>
      </c>
      <c r="C109" s="575" t="s">
        <v>492</v>
      </c>
      <c r="D109" s="277" t="s">
        <v>493</v>
      </c>
      <c r="E109" s="277" t="str">
        <f>IF(VLOOKUP(D109,'EMBOP-CI_ITA'!$D$4:$D$250,1,FALSE)=D109,"YES","NO")</f>
        <v>YES</v>
      </c>
      <c r="F109" s="278" t="s">
        <v>1045</v>
      </c>
      <c r="G109" s="279">
        <v>0</v>
      </c>
      <c r="H109" s="280"/>
      <c r="I109" s="281">
        <f t="shared" si="5"/>
        <v>0</v>
      </c>
      <c r="J109" s="282" t="s">
        <v>871</v>
      </c>
      <c r="K109" s="283" t="s">
        <v>872</v>
      </c>
      <c r="L109" s="283" t="s">
        <v>873</v>
      </c>
      <c r="M109" s="283"/>
    </row>
    <row r="110" spans="1:13" ht="65" x14ac:dyDescent="0.35">
      <c r="A110" s="276" t="str">
        <f>+CONCATENATE($A$77,".",TEXT(ROW(A19)-ROW($A$1),0))</f>
        <v>ESC1.5.18</v>
      </c>
      <c r="B110" s="564" t="s">
        <v>1046</v>
      </c>
      <c r="C110" s="605" t="s">
        <v>1047</v>
      </c>
      <c r="D110" s="277" t="s">
        <v>1048</v>
      </c>
      <c r="E110" s="277" t="str">
        <f>IF(VLOOKUP(D110,'EMBOP-CI_ITA'!$D$4:$D$250,1,FALSE)=D110,"YES","NO")</f>
        <v>YES</v>
      </c>
      <c r="F110" s="278" t="s">
        <v>345</v>
      </c>
      <c r="G110" s="279">
        <v>0</v>
      </c>
      <c r="H110" s="280"/>
      <c r="I110" s="281">
        <f t="shared" si="5"/>
        <v>0</v>
      </c>
      <c r="J110" s="282" t="s">
        <v>871</v>
      </c>
      <c r="K110" s="283" t="s">
        <v>883</v>
      </c>
      <c r="L110" s="283" t="s">
        <v>873</v>
      </c>
      <c r="M110" s="278"/>
    </row>
    <row r="111" spans="1:13" ht="13" x14ac:dyDescent="0.35">
      <c r="A111" s="276"/>
      <c r="B111" s="564"/>
      <c r="C111" s="605" t="s">
        <v>1049</v>
      </c>
      <c r="D111" s="277" t="s">
        <v>1050</v>
      </c>
      <c r="E111" s="277" t="str">
        <f>IF(VLOOKUP(D111,'EMBOP-CI_ITA'!$D$4:$D$250,1,FALSE)=D111,"YES","NO")</f>
        <v>YES</v>
      </c>
      <c r="F111" s="278" t="s">
        <v>345</v>
      </c>
      <c r="G111" s="279">
        <v>0</v>
      </c>
      <c r="H111" s="280"/>
      <c r="I111" s="281">
        <f t="shared" si="5"/>
        <v>0</v>
      </c>
      <c r="J111" s="282"/>
      <c r="K111" s="283" t="s">
        <v>883</v>
      </c>
      <c r="L111" s="283" t="s">
        <v>873</v>
      </c>
      <c r="M111" s="278"/>
    </row>
    <row r="112" spans="1:13" ht="78" x14ac:dyDescent="0.35">
      <c r="A112" s="276" t="e">
        <f>+CONCATENATE($A$77,".",TEXT(ROW(#REF!)-ROW($A$1),0))</f>
        <v>#REF!</v>
      </c>
      <c r="B112" s="564" t="s">
        <v>1051</v>
      </c>
      <c r="C112" s="605" t="s">
        <v>498</v>
      </c>
      <c r="D112" s="277" t="s">
        <v>1052</v>
      </c>
      <c r="E112" s="277" t="str">
        <f>IF(VLOOKUP(D112,'EMBOP-CI_ITA'!$D$4:$D$250,1,FALSE)=D112,"YES","NO")</f>
        <v>YES</v>
      </c>
      <c r="F112" s="278" t="s">
        <v>1045</v>
      </c>
      <c r="G112" s="279">
        <v>0</v>
      </c>
      <c r="H112" s="280"/>
      <c r="I112" s="281">
        <f t="shared" si="5"/>
        <v>0</v>
      </c>
      <c r="J112" s="282" t="s">
        <v>871</v>
      </c>
      <c r="K112" s="283" t="s">
        <v>883</v>
      </c>
      <c r="L112" s="283" t="s">
        <v>873</v>
      </c>
      <c r="M112" s="283"/>
    </row>
    <row r="113" spans="1:13" ht="13" x14ac:dyDescent="0.35">
      <c r="A113" s="276"/>
      <c r="B113" s="564"/>
      <c r="C113" s="605" t="s">
        <v>496</v>
      </c>
      <c r="D113" s="277" t="s">
        <v>1053</v>
      </c>
      <c r="E113" s="277" t="str">
        <f>IF(VLOOKUP(D113,'EMBOP-CI_ITA'!$D$4:$D$250,1,FALSE)=D113,"YES","NO")</f>
        <v>YES</v>
      </c>
      <c r="F113" s="278" t="s">
        <v>345</v>
      </c>
      <c r="G113" s="279">
        <v>0</v>
      </c>
      <c r="H113" s="280"/>
      <c r="I113" s="281">
        <f t="shared" si="5"/>
        <v>0</v>
      </c>
      <c r="J113" s="282"/>
      <c r="K113" s="283" t="s">
        <v>883</v>
      </c>
      <c r="L113" s="283" t="s">
        <v>873</v>
      </c>
      <c r="M113" s="283"/>
    </row>
    <row r="114" spans="1:13" ht="52" x14ac:dyDescent="0.35">
      <c r="A114" s="276" t="e">
        <f>+CONCATENATE($A$77,".",TEXT(ROW(#REF!)-ROW($A$1),0))</f>
        <v>#REF!</v>
      </c>
      <c r="B114" s="564" t="s">
        <v>1054</v>
      </c>
      <c r="C114" s="605" t="s">
        <v>802</v>
      </c>
      <c r="D114" s="626" t="s">
        <v>803</v>
      </c>
      <c r="E114" s="277" t="str">
        <f>IF(VLOOKUP(D114,'EMBOP-CI_ITA'!$D$4:$D$250,1,FALSE)=D114,"YES","NO")</f>
        <v>YES</v>
      </c>
      <c r="F114" s="278" t="s">
        <v>1055</v>
      </c>
      <c r="G114" s="279">
        <v>0</v>
      </c>
      <c r="H114" s="280"/>
      <c r="I114" s="281">
        <f t="shared" si="5"/>
        <v>0</v>
      </c>
      <c r="J114" s="282" t="s">
        <v>871</v>
      </c>
      <c r="K114" s="283" t="s">
        <v>883</v>
      </c>
      <c r="L114" s="283" t="s">
        <v>873</v>
      </c>
      <c r="M114" s="283"/>
    </row>
    <row r="115" spans="1:13" s="275" customFormat="1" ht="13" x14ac:dyDescent="0.35">
      <c r="A115" s="553" t="s">
        <v>1056</v>
      </c>
      <c r="B115" s="551"/>
      <c r="C115" s="551"/>
      <c r="D115" s="552" t="s">
        <v>1057</v>
      </c>
      <c r="E115" s="552" t="str">
        <f>IF(VLOOKUP(D115,'EMBOP-CI_ITA'!$D$4:$D$250,1,FALSE)=D115,"YES","NO")</f>
        <v>YES</v>
      </c>
      <c r="F115" s="551"/>
      <c r="G115" s="567"/>
      <c r="H115" s="565"/>
      <c r="I115" s="565"/>
      <c r="J115" s="549"/>
      <c r="K115" s="548"/>
      <c r="L115" s="548"/>
      <c r="M115" s="548"/>
    </row>
    <row r="116" spans="1:13" s="275" customFormat="1" ht="13.5" customHeight="1" x14ac:dyDescent="0.35">
      <c r="A116" s="276" t="str">
        <f>+CONCATENATE($A$115,".",TEXT(ROW(A2)-ROW($A$1),0))</f>
        <v>ESC1.7.1</v>
      </c>
      <c r="B116" s="1616" t="s">
        <v>1058</v>
      </c>
      <c r="C116" s="574" t="s">
        <v>1059</v>
      </c>
      <c r="D116" s="277" t="s">
        <v>1060</v>
      </c>
      <c r="E116" s="277" t="str">
        <f>IF(VLOOKUP(D116,'EMBOP-CI_ITA'!$D$4:$D$250,1,FALSE)=D116,"YES","NO")</f>
        <v>YES</v>
      </c>
      <c r="F116" s="278" t="s">
        <v>464</v>
      </c>
      <c r="G116" s="601">
        <v>0</v>
      </c>
      <c r="H116" s="600"/>
      <c r="I116" s="561">
        <f t="shared" ref="I116:I142" si="6">+G116*H116</f>
        <v>0</v>
      </c>
      <c r="J116" s="604" t="s">
        <v>871</v>
      </c>
      <c r="K116" s="559" t="s">
        <v>872</v>
      </c>
      <c r="L116" s="559" t="s">
        <v>873</v>
      </c>
      <c r="M116" s="283"/>
    </row>
    <row r="117" spans="1:13" ht="13" x14ac:dyDescent="0.35">
      <c r="A117" s="276" t="str">
        <f>+CONCATENATE($A$115,".",TEXT(ROW(A3)-ROW($A$1),0))</f>
        <v>ESC1.7.2</v>
      </c>
      <c r="B117" s="1619"/>
      <c r="C117" s="574" t="s">
        <v>1061</v>
      </c>
      <c r="D117" s="277" t="s">
        <v>1062</v>
      </c>
      <c r="E117" s="277" t="str">
        <f>IF(VLOOKUP(D117,'EMBOP-CI_ITA'!$D$4:$D$250,1,FALSE)=D117,"YES","NO")</f>
        <v>YES</v>
      </c>
      <c r="F117" s="278" t="s">
        <v>464</v>
      </c>
      <c r="G117" s="601">
        <v>0</v>
      </c>
      <c r="H117" s="600"/>
      <c r="I117" s="561">
        <f t="shared" si="6"/>
        <v>0</v>
      </c>
      <c r="J117" s="603"/>
      <c r="K117" s="559" t="s">
        <v>872</v>
      </c>
      <c r="L117" s="559" t="s">
        <v>873</v>
      </c>
      <c r="M117" s="283"/>
    </row>
    <row r="118" spans="1:13" ht="13" x14ac:dyDescent="0.35">
      <c r="A118" s="276" t="str">
        <f>+CONCATENATE($A$115,".",TEXT(ROW(A4)-ROW($A$1),0))</f>
        <v>ESC1.7.3</v>
      </c>
      <c r="B118" s="1619"/>
      <c r="C118" s="574" t="s">
        <v>1063</v>
      </c>
      <c r="D118" s="277" t="s">
        <v>1064</v>
      </c>
      <c r="E118" s="277" t="str">
        <f>IF(VLOOKUP(D118,'EMBOP-CI_ITA'!$D$4:$D$250,1,FALSE)=D118,"YES","NO")</f>
        <v>YES</v>
      </c>
      <c r="F118" s="278" t="s">
        <v>464</v>
      </c>
      <c r="G118" s="601">
        <v>0</v>
      </c>
      <c r="H118" s="600"/>
      <c r="I118" s="561">
        <f t="shared" si="6"/>
        <v>0</v>
      </c>
      <c r="J118" s="603"/>
      <c r="K118" s="559" t="s">
        <v>872</v>
      </c>
      <c r="L118" s="559" t="s">
        <v>873</v>
      </c>
      <c r="M118" s="283"/>
    </row>
    <row r="119" spans="1:13" ht="13" x14ac:dyDescent="0.35">
      <c r="A119" s="276"/>
      <c r="B119" s="1619"/>
      <c r="C119" s="574" t="s">
        <v>1065</v>
      </c>
      <c r="D119" s="277" t="s">
        <v>1066</v>
      </c>
      <c r="E119" s="277" t="str">
        <f>IF(VLOOKUP(D119,'EMBOP-CI_ITA'!$D$4:$D$250,1,FALSE)=D119,"YES","NO")</f>
        <v>YES</v>
      </c>
      <c r="F119" s="278" t="s">
        <v>464</v>
      </c>
      <c r="G119" s="601">
        <v>0</v>
      </c>
      <c r="H119" s="600"/>
      <c r="I119" s="561">
        <f t="shared" si="6"/>
        <v>0</v>
      </c>
      <c r="J119" s="603"/>
      <c r="K119" s="559" t="s">
        <v>872</v>
      </c>
      <c r="L119" s="559" t="s">
        <v>873</v>
      </c>
      <c r="M119" s="283"/>
    </row>
    <row r="120" spans="1:13" ht="13" x14ac:dyDescent="0.35">
      <c r="A120" s="276"/>
      <c r="B120" s="1619"/>
      <c r="C120" s="574" t="s">
        <v>1067</v>
      </c>
      <c r="D120" s="277" t="s">
        <v>1068</v>
      </c>
      <c r="E120" s="277" t="str">
        <f>IF(VLOOKUP(D120,'EMBOP-CI_ITA'!$D$4:$D$250,1,FALSE)=D120,"YES","NO")</f>
        <v>YES</v>
      </c>
      <c r="F120" s="278" t="s">
        <v>464</v>
      </c>
      <c r="G120" s="601">
        <v>0</v>
      </c>
      <c r="H120" s="600"/>
      <c r="I120" s="561">
        <f t="shared" si="6"/>
        <v>0</v>
      </c>
      <c r="J120" s="603"/>
      <c r="K120" s="559" t="s">
        <v>872</v>
      </c>
      <c r="L120" s="559" t="s">
        <v>873</v>
      </c>
      <c r="M120" s="283"/>
    </row>
    <row r="121" spans="1:13" ht="13" x14ac:dyDescent="0.35">
      <c r="A121" s="276"/>
      <c r="B121" s="1619"/>
      <c r="C121" s="574" t="s">
        <v>1069</v>
      </c>
      <c r="D121" s="277" t="s">
        <v>1070</v>
      </c>
      <c r="E121" s="277" t="str">
        <f>IF(VLOOKUP(D121,'EMBOP-CI_ITA'!$D$4:$D$250,1,FALSE)=D121,"YES","NO")</f>
        <v>YES</v>
      </c>
      <c r="F121" s="278" t="s">
        <v>464</v>
      </c>
      <c r="G121" s="601">
        <v>0</v>
      </c>
      <c r="H121" s="600"/>
      <c r="I121" s="561">
        <f t="shared" si="6"/>
        <v>0</v>
      </c>
      <c r="J121" s="603"/>
      <c r="K121" s="559" t="s">
        <v>872</v>
      </c>
      <c r="L121" s="559" t="s">
        <v>873</v>
      </c>
      <c r="M121" s="283"/>
    </row>
    <row r="122" spans="1:13" ht="13" x14ac:dyDescent="0.35">
      <c r="A122" s="276"/>
      <c r="B122" s="1619"/>
      <c r="C122" s="574" t="s">
        <v>1071</v>
      </c>
      <c r="D122" s="277" t="s">
        <v>1072</v>
      </c>
      <c r="E122" s="277" t="str">
        <f>IF(VLOOKUP(D122,'EMBOP-CI_ITA'!$D$4:$D$250,1,FALSE)=D122,"YES","NO")</f>
        <v>YES</v>
      </c>
      <c r="F122" s="278" t="s">
        <v>464</v>
      </c>
      <c r="G122" s="601">
        <v>0</v>
      </c>
      <c r="H122" s="600"/>
      <c r="I122" s="561">
        <f t="shared" si="6"/>
        <v>0</v>
      </c>
      <c r="J122" s="603"/>
      <c r="K122" s="559" t="s">
        <v>872</v>
      </c>
      <c r="L122" s="559" t="s">
        <v>873</v>
      </c>
      <c r="M122" s="283"/>
    </row>
    <row r="123" spans="1:13" ht="13" x14ac:dyDescent="0.35">
      <c r="A123" s="276"/>
      <c r="B123" s="1619"/>
      <c r="C123" s="574" t="s">
        <v>1073</v>
      </c>
      <c r="D123" s="277" t="s">
        <v>1074</v>
      </c>
      <c r="E123" s="277" t="str">
        <f>IF(VLOOKUP(D123,'EMBOP-CI_ITA'!$D$4:$D$250,1,FALSE)=D123,"YES","NO")</f>
        <v>YES</v>
      </c>
      <c r="F123" s="278" t="s">
        <v>464</v>
      </c>
      <c r="G123" s="601">
        <v>0</v>
      </c>
      <c r="H123" s="600"/>
      <c r="I123" s="561">
        <f t="shared" si="6"/>
        <v>0</v>
      </c>
      <c r="J123" s="603"/>
      <c r="K123" s="559" t="s">
        <v>872</v>
      </c>
      <c r="L123" s="559" t="s">
        <v>873</v>
      </c>
      <c r="M123" s="283"/>
    </row>
    <row r="124" spans="1:13" ht="13" x14ac:dyDescent="0.35">
      <c r="A124" s="276"/>
      <c r="B124" s="1619"/>
      <c r="C124" s="574" t="s">
        <v>1075</v>
      </c>
      <c r="D124" s="277" t="s">
        <v>1076</v>
      </c>
      <c r="E124" s="277" t="str">
        <f>IF(VLOOKUP(D124,'EMBOP-CI_ITA'!$D$4:$D$250,1,FALSE)=D124,"YES","NO")</f>
        <v>YES</v>
      </c>
      <c r="F124" s="278" t="s">
        <v>464</v>
      </c>
      <c r="G124" s="601">
        <v>0</v>
      </c>
      <c r="H124" s="600"/>
      <c r="I124" s="561">
        <f t="shared" si="6"/>
        <v>0</v>
      </c>
      <c r="J124" s="603"/>
      <c r="K124" s="559" t="s">
        <v>872</v>
      </c>
      <c r="L124" s="559" t="s">
        <v>873</v>
      </c>
      <c r="M124" s="283"/>
    </row>
    <row r="125" spans="1:13" ht="15" customHeight="1" x14ac:dyDescent="0.35">
      <c r="A125" s="276" t="str">
        <f t="shared" ref="A125:A139" si="7">+CONCATENATE($A$115,".",TEXT(ROW(A5)-ROW($A$1),0))</f>
        <v>ESC1.7.4</v>
      </c>
      <c r="B125" s="1619"/>
      <c r="C125" s="574" t="s">
        <v>1077</v>
      </c>
      <c r="D125" s="277" t="s">
        <v>1078</v>
      </c>
      <c r="E125" s="277" t="str">
        <f>IF(VLOOKUP(D125,'EMBOP-CI_ITA'!$D$4:$D$250,1,FALSE)=D125,"YES","NO")</f>
        <v>YES</v>
      </c>
      <c r="F125" s="278" t="s">
        <v>464</v>
      </c>
      <c r="G125" s="601">
        <v>0</v>
      </c>
      <c r="H125" s="600"/>
      <c r="I125" s="561">
        <f t="shared" si="6"/>
        <v>0</v>
      </c>
      <c r="J125" s="1621" t="s">
        <v>871</v>
      </c>
      <c r="K125" s="559" t="s">
        <v>872</v>
      </c>
      <c r="L125" s="559" t="s">
        <v>873</v>
      </c>
      <c r="M125" s="283"/>
    </row>
    <row r="126" spans="1:13" ht="15" customHeight="1" x14ac:dyDescent="0.35">
      <c r="A126" s="276" t="str">
        <f t="shared" si="7"/>
        <v>ESC1.7.5</v>
      </c>
      <c r="B126" s="1619"/>
      <c r="C126" s="574" t="s">
        <v>1079</v>
      </c>
      <c r="D126" s="277" t="s">
        <v>1080</v>
      </c>
      <c r="E126" s="277" t="str">
        <f>IF(VLOOKUP(D126,'EMBOP-CI_ITA'!$D$4:$D$250,1,FALSE)=D126,"YES","NO")</f>
        <v>YES</v>
      </c>
      <c r="F126" s="278" t="s">
        <v>464</v>
      </c>
      <c r="G126" s="601">
        <v>0</v>
      </c>
      <c r="H126" s="600"/>
      <c r="I126" s="561">
        <f t="shared" si="6"/>
        <v>0</v>
      </c>
      <c r="J126" s="1622"/>
      <c r="K126" s="559" t="s">
        <v>872</v>
      </c>
      <c r="L126" s="559" t="s">
        <v>873</v>
      </c>
      <c r="M126" s="283"/>
    </row>
    <row r="127" spans="1:13" ht="13" x14ac:dyDescent="0.35">
      <c r="A127" s="276" t="str">
        <f t="shared" si="7"/>
        <v>ESC1.7.6</v>
      </c>
      <c r="B127" s="1619"/>
      <c r="C127" s="574" t="s">
        <v>1081</v>
      </c>
      <c r="D127" s="277" t="s">
        <v>1082</v>
      </c>
      <c r="E127" s="277" t="str">
        <f>IF(VLOOKUP(D127,'EMBOP-CI_ITA'!$D$4:$D$250,1,FALSE)=D127,"YES","NO")</f>
        <v>YES</v>
      </c>
      <c r="F127" s="278" t="s">
        <v>464</v>
      </c>
      <c r="G127" s="601">
        <v>0</v>
      </c>
      <c r="H127" s="600"/>
      <c r="I127" s="561">
        <f t="shared" si="6"/>
        <v>0</v>
      </c>
      <c r="J127" s="1622"/>
      <c r="K127" s="559" t="s">
        <v>872</v>
      </c>
      <c r="L127" s="559" t="s">
        <v>873</v>
      </c>
      <c r="M127" s="283"/>
    </row>
    <row r="128" spans="1:13" ht="13" x14ac:dyDescent="0.35">
      <c r="A128" s="276" t="str">
        <f t="shared" si="7"/>
        <v>ESC1.7.7</v>
      </c>
      <c r="B128" s="1619"/>
      <c r="C128" s="574" t="s">
        <v>1083</v>
      </c>
      <c r="D128" s="277" t="s">
        <v>1084</v>
      </c>
      <c r="E128" s="277" t="str">
        <f>IF(VLOOKUP(D128,'EMBOP-CI_ITA'!$D$4:$D$250,1,FALSE)=D128,"YES","NO")</f>
        <v>YES</v>
      </c>
      <c r="F128" s="278" t="s">
        <v>464</v>
      </c>
      <c r="G128" s="601">
        <v>0</v>
      </c>
      <c r="H128" s="600"/>
      <c r="I128" s="561">
        <f t="shared" si="6"/>
        <v>0</v>
      </c>
      <c r="J128" s="1622"/>
      <c r="K128" s="559" t="s">
        <v>872</v>
      </c>
      <c r="L128" s="559" t="s">
        <v>873</v>
      </c>
      <c r="M128" s="283"/>
    </row>
    <row r="129" spans="1:13" ht="13" x14ac:dyDescent="0.35">
      <c r="A129" s="276" t="str">
        <f t="shared" si="7"/>
        <v>ESC1.7.8</v>
      </c>
      <c r="B129" s="1619"/>
      <c r="C129" s="574" t="s">
        <v>1085</v>
      </c>
      <c r="D129" s="277" t="s">
        <v>1086</v>
      </c>
      <c r="E129" s="277" t="str">
        <f>IF(VLOOKUP(D129,'EMBOP-CI_ITA'!$D$4:$D$250,1,FALSE)=D129,"YES","NO")</f>
        <v>YES</v>
      </c>
      <c r="F129" s="278" t="s">
        <v>464</v>
      </c>
      <c r="G129" s="601">
        <v>0</v>
      </c>
      <c r="H129" s="600"/>
      <c r="I129" s="561">
        <f t="shared" si="6"/>
        <v>0</v>
      </c>
      <c r="J129" s="1623"/>
      <c r="K129" s="559" t="s">
        <v>872</v>
      </c>
      <c r="L129" s="559" t="s">
        <v>873</v>
      </c>
      <c r="M129" s="283"/>
    </row>
    <row r="130" spans="1:13" ht="13" x14ac:dyDescent="0.35">
      <c r="A130" s="276" t="str">
        <f t="shared" si="7"/>
        <v>ESC1.7.9</v>
      </c>
      <c r="B130" s="1619"/>
      <c r="C130" s="574" t="s">
        <v>1087</v>
      </c>
      <c r="D130" s="277" t="s">
        <v>1088</v>
      </c>
      <c r="E130" s="277" t="str">
        <f>IF(VLOOKUP(D130,'EMBOP-CI_ITA'!$D$4:$D$250,1,FALSE)=D130,"YES","NO")</f>
        <v>YES</v>
      </c>
      <c r="F130" s="278" t="s">
        <v>464</v>
      </c>
      <c r="G130" s="601">
        <v>0</v>
      </c>
      <c r="H130" s="600"/>
      <c r="I130" s="561">
        <f t="shared" si="6"/>
        <v>0</v>
      </c>
      <c r="J130" s="602"/>
      <c r="K130" s="559" t="s">
        <v>872</v>
      </c>
      <c r="L130" s="559" t="s">
        <v>873</v>
      </c>
      <c r="M130" s="283"/>
    </row>
    <row r="131" spans="1:13" ht="13" x14ac:dyDescent="0.35">
      <c r="A131" s="276" t="str">
        <f t="shared" si="7"/>
        <v>ESC1.7.10</v>
      </c>
      <c r="B131" s="1619"/>
      <c r="C131" s="574" t="s">
        <v>1089</v>
      </c>
      <c r="D131" s="277" t="s">
        <v>1090</v>
      </c>
      <c r="E131" s="277" t="str">
        <f>IF(VLOOKUP(D131,'EMBOP-CI_ITA'!$D$4:$D$250,1,FALSE)=D131,"YES","NO")</f>
        <v>YES</v>
      </c>
      <c r="F131" s="278" t="s">
        <v>464</v>
      </c>
      <c r="G131" s="601">
        <v>0</v>
      </c>
      <c r="H131" s="600"/>
      <c r="I131" s="561">
        <f t="shared" si="6"/>
        <v>0</v>
      </c>
      <c r="J131" s="602"/>
      <c r="K131" s="559" t="s">
        <v>872</v>
      </c>
      <c r="L131" s="559" t="s">
        <v>873</v>
      </c>
      <c r="M131" s="283"/>
    </row>
    <row r="132" spans="1:13" ht="13" x14ac:dyDescent="0.35">
      <c r="A132" s="276" t="str">
        <f t="shared" si="7"/>
        <v>ESC1.7.11</v>
      </c>
      <c r="B132" s="1619"/>
      <c r="C132" s="574" t="s">
        <v>1091</v>
      </c>
      <c r="D132" s="277" t="s">
        <v>1092</v>
      </c>
      <c r="E132" s="277" t="str">
        <f>IF(VLOOKUP(D132,'EMBOP-CI_ITA'!$D$4:$D$250,1,FALSE)=D132,"YES","NO")</f>
        <v>YES</v>
      </c>
      <c r="F132" s="278" t="s">
        <v>464</v>
      </c>
      <c r="G132" s="601">
        <v>0</v>
      </c>
      <c r="H132" s="600"/>
      <c r="I132" s="561">
        <f t="shared" si="6"/>
        <v>0</v>
      </c>
      <c r="J132" s="602"/>
      <c r="K132" s="283" t="s">
        <v>872</v>
      </c>
      <c r="L132" s="283" t="s">
        <v>873</v>
      </c>
      <c r="M132" s="283"/>
    </row>
    <row r="133" spans="1:13" ht="13" x14ac:dyDescent="0.35">
      <c r="A133" s="276" t="str">
        <f t="shared" si="7"/>
        <v>ESC1.7.12</v>
      </c>
      <c r="B133" s="1619"/>
      <c r="C133" s="574" t="s">
        <v>1093</v>
      </c>
      <c r="D133" s="277" t="s">
        <v>1094</v>
      </c>
      <c r="E133" s="277" t="str">
        <f>IF(VLOOKUP(D133,'EMBOP-CI_ITA'!$D$4:$D$250,1,FALSE)=D133,"YES","NO")</f>
        <v>YES</v>
      </c>
      <c r="F133" s="278" t="s">
        <v>464</v>
      </c>
      <c r="G133" s="601">
        <v>0</v>
      </c>
      <c r="H133" s="600"/>
      <c r="I133" s="561">
        <f t="shared" si="6"/>
        <v>0</v>
      </c>
      <c r="J133" s="602"/>
      <c r="K133" s="283" t="s">
        <v>883</v>
      </c>
      <c r="L133" s="283" t="s">
        <v>873</v>
      </c>
      <c r="M133" s="283"/>
    </row>
    <row r="134" spans="1:13" ht="13" x14ac:dyDescent="0.35">
      <c r="A134" s="276" t="str">
        <f t="shared" si="7"/>
        <v>ESC1.7.13</v>
      </c>
      <c r="B134" s="1619"/>
      <c r="C134" s="574" t="s">
        <v>1095</v>
      </c>
      <c r="D134" s="277" t="s">
        <v>1096</v>
      </c>
      <c r="E134" s="277" t="str">
        <f>IF(VLOOKUP(D134,'EMBOP-CI_ITA'!$D$4:$D$250,1,FALSE)=D134,"YES","NO")</f>
        <v>YES</v>
      </c>
      <c r="F134" s="278" t="s">
        <v>464</v>
      </c>
      <c r="G134" s="601">
        <v>0</v>
      </c>
      <c r="H134" s="600"/>
      <c r="I134" s="561">
        <f t="shared" si="6"/>
        <v>0</v>
      </c>
      <c r="J134" s="602"/>
      <c r="K134" s="283" t="s">
        <v>872</v>
      </c>
      <c r="L134" s="283" t="s">
        <v>873</v>
      </c>
      <c r="M134" s="283"/>
    </row>
    <row r="135" spans="1:13" ht="13" x14ac:dyDescent="0.35">
      <c r="A135" s="276" t="str">
        <f t="shared" si="7"/>
        <v>ESC1.7.14</v>
      </c>
      <c r="B135" s="1619"/>
      <c r="C135" s="574" t="s">
        <v>1097</v>
      </c>
      <c r="D135" s="277" t="s">
        <v>1098</v>
      </c>
      <c r="E135" s="277" t="str">
        <f>IF(VLOOKUP(D135,'EMBOP-CI_ITA'!$D$4:$D$250,1,FALSE)=D135,"YES","NO")</f>
        <v>YES</v>
      </c>
      <c r="F135" s="278" t="s">
        <v>464</v>
      </c>
      <c r="G135" s="601">
        <v>0</v>
      </c>
      <c r="H135" s="600"/>
      <c r="I135" s="561">
        <f t="shared" si="6"/>
        <v>0</v>
      </c>
      <c r="J135" s="282" t="s">
        <v>871</v>
      </c>
      <c r="K135" s="283" t="s">
        <v>883</v>
      </c>
      <c r="L135" s="283" t="s">
        <v>873</v>
      </c>
      <c r="M135" s="283"/>
    </row>
    <row r="136" spans="1:13" ht="13" x14ac:dyDescent="0.35">
      <c r="A136" s="276" t="str">
        <f t="shared" si="7"/>
        <v>ESC1.7.15</v>
      </c>
      <c r="B136" s="1619"/>
      <c r="C136" s="574" t="s">
        <v>1099</v>
      </c>
      <c r="D136" s="277" t="s">
        <v>1100</v>
      </c>
      <c r="E136" s="277" t="str">
        <f>IF(VLOOKUP(D136,'EMBOP-CI_ITA'!$D$4:$D$250,1,FALSE)=D136,"YES","NO")</f>
        <v>YES</v>
      </c>
      <c r="F136" s="278" t="s">
        <v>464</v>
      </c>
      <c r="G136" s="601">
        <v>0</v>
      </c>
      <c r="H136" s="600"/>
      <c r="I136" s="561">
        <f t="shared" si="6"/>
        <v>0</v>
      </c>
      <c r="J136" s="282"/>
      <c r="K136" s="283" t="s">
        <v>872</v>
      </c>
      <c r="L136" s="283" t="s">
        <v>873</v>
      </c>
      <c r="M136" s="283"/>
    </row>
    <row r="137" spans="1:13" ht="13" x14ac:dyDescent="0.35">
      <c r="A137" s="276" t="str">
        <f t="shared" si="7"/>
        <v>ESC1.7.16</v>
      </c>
      <c r="B137" s="1619"/>
      <c r="C137" s="574" t="s">
        <v>1101</v>
      </c>
      <c r="D137" s="277" t="s">
        <v>1102</v>
      </c>
      <c r="E137" s="277" t="str">
        <f>IF(VLOOKUP(D137,'EMBOP-CI_ITA'!$D$4:$D$250,1,FALSE)=D137,"YES","NO")</f>
        <v>YES</v>
      </c>
      <c r="F137" s="278" t="s">
        <v>464</v>
      </c>
      <c r="G137" s="601">
        <v>0</v>
      </c>
      <c r="H137" s="600"/>
      <c r="I137" s="561">
        <f t="shared" si="6"/>
        <v>0</v>
      </c>
      <c r="J137" s="282" t="s">
        <v>871</v>
      </c>
      <c r="K137" s="283" t="s">
        <v>883</v>
      </c>
      <c r="L137" s="283" t="s">
        <v>873</v>
      </c>
      <c r="M137" s="283"/>
    </row>
    <row r="138" spans="1:13" ht="13" x14ac:dyDescent="0.35">
      <c r="A138" s="276" t="str">
        <f t="shared" si="7"/>
        <v>ESC1.7.17</v>
      </c>
      <c r="B138" s="1619"/>
      <c r="C138" s="574" t="s">
        <v>1103</v>
      </c>
      <c r="D138" s="277" t="s">
        <v>1104</v>
      </c>
      <c r="E138" s="277" t="str">
        <f>IF(VLOOKUP(D138,'EMBOP-CI_ITA'!$D$4:$D$250,1,FALSE)=D138,"YES","NO")</f>
        <v>YES</v>
      </c>
      <c r="F138" s="278" t="s">
        <v>464</v>
      </c>
      <c r="G138" s="601">
        <v>0</v>
      </c>
      <c r="H138" s="600"/>
      <c r="I138" s="561">
        <f t="shared" si="6"/>
        <v>0</v>
      </c>
      <c r="J138" s="282"/>
      <c r="K138" s="283" t="s">
        <v>872</v>
      </c>
      <c r="L138" s="283" t="s">
        <v>873</v>
      </c>
      <c r="M138" s="283"/>
    </row>
    <row r="139" spans="1:13" ht="13" x14ac:dyDescent="0.35">
      <c r="A139" s="276" t="str">
        <f t="shared" si="7"/>
        <v>ESC1.7.18</v>
      </c>
      <c r="B139" s="1620"/>
      <c r="C139" s="574" t="s">
        <v>1105</v>
      </c>
      <c r="D139" s="277" t="s">
        <v>1106</v>
      </c>
      <c r="E139" s="277" t="str">
        <f>IF(VLOOKUP(D139,'EMBOP-CI_ITA'!$D$4:$D$250,1,FALSE)=D139,"YES","NO")</f>
        <v>YES</v>
      </c>
      <c r="F139" s="278" t="s">
        <v>464</v>
      </c>
      <c r="G139" s="279">
        <v>0</v>
      </c>
      <c r="H139" s="600"/>
      <c r="I139" s="561">
        <f t="shared" si="6"/>
        <v>0</v>
      </c>
      <c r="J139" s="282" t="s">
        <v>871</v>
      </c>
      <c r="K139" s="283" t="s">
        <v>883</v>
      </c>
      <c r="L139" s="283" t="s">
        <v>873</v>
      </c>
      <c r="M139" s="283"/>
    </row>
    <row r="140" spans="1:13" ht="13.5" customHeight="1" x14ac:dyDescent="0.35">
      <c r="A140" s="276" t="e">
        <f>+CONCATENATE($A$115,".",TEXT(ROW(#REF!)-ROW($A$1),0))</f>
        <v>#REF!</v>
      </c>
      <c r="B140" s="1616" t="s">
        <v>1107</v>
      </c>
      <c r="C140" s="599" t="s">
        <v>1108</v>
      </c>
      <c r="D140" s="537" t="s">
        <v>1109</v>
      </c>
      <c r="E140" s="537" t="str">
        <f>IF(VLOOKUP(D140,'EMBOP-CI_ITA'!$D$4:$D$250,1,FALSE)=D140,"YES","NO")</f>
        <v>YES</v>
      </c>
      <c r="F140" s="278" t="s">
        <v>464</v>
      </c>
      <c r="G140" s="279">
        <v>0</v>
      </c>
      <c r="H140" s="280"/>
      <c r="I140" s="561">
        <f t="shared" si="6"/>
        <v>0</v>
      </c>
      <c r="J140" s="282" t="s">
        <v>871</v>
      </c>
      <c r="K140" s="283" t="s">
        <v>883</v>
      </c>
      <c r="L140" s="283" t="s">
        <v>873</v>
      </c>
      <c r="M140" s="283"/>
    </row>
    <row r="141" spans="1:13" ht="34.5" customHeight="1" x14ac:dyDescent="0.35">
      <c r="A141" s="276" t="e">
        <f>+CONCATENATE($A$115,".",TEXT(ROW(#REF!)-ROW($A$1),0))</f>
        <v>#REF!</v>
      </c>
      <c r="B141" s="1620"/>
      <c r="C141" s="558" t="s">
        <v>1110</v>
      </c>
      <c r="D141" s="537" t="s">
        <v>1111</v>
      </c>
      <c r="E141" s="537" t="str">
        <f>IF(VLOOKUP(D141,'EMBOP-CI_ITA'!$D$4:$D$250,1,FALSE)=D141,"YES","NO")</f>
        <v>YES</v>
      </c>
      <c r="F141" s="278" t="s">
        <v>464</v>
      </c>
      <c r="G141" s="279">
        <v>0</v>
      </c>
      <c r="H141" s="280"/>
      <c r="I141" s="561">
        <f t="shared" si="6"/>
        <v>0</v>
      </c>
      <c r="J141" s="282" t="s">
        <v>871</v>
      </c>
      <c r="K141" s="283" t="s">
        <v>883</v>
      </c>
      <c r="L141" s="283" t="s">
        <v>873</v>
      </c>
      <c r="M141" s="283"/>
    </row>
    <row r="142" spans="1:13" ht="39" x14ac:dyDescent="0.35">
      <c r="A142" s="276" t="str">
        <f>+CONCATENATE($A$115,".",TEXT(ROW(A20)-ROW($A$1),0))</f>
        <v>ESC1.7.19</v>
      </c>
      <c r="B142" s="564" t="s">
        <v>973</v>
      </c>
      <c r="C142" s="558" t="s">
        <v>806</v>
      </c>
      <c r="D142" s="698" t="s">
        <v>1112</v>
      </c>
      <c r="E142" s="537" t="str">
        <f>IF(VLOOKUP(D142,'EMBOP-CI_ITA'!$D$4:$D$250,1,FALSE)=D142,"YES","NO")</f>
        <v>YES</v>
      </c>
      <c r="F142" s="278" t="s">
        <v>464</v>
      </c>
      <c r="G142" s="279">
        <v>0</v>
      </c>
      <c r="H142" s="280"/>
      <c r="I142" s="281">
        <f t="shared" si="6"/>
        <v>0</v>
      </c>
      <c r="J142" s="282" t="s">
        <v>871</v>
      </c>
      <c r="K142" s="283" t="s">
        <v>883</v>
      </c>
      <c r="L142" s="283" t="s">
        <v>873</v>
      </c>
      <c r="M142" s="283"/>
    </row>
    <row r="143" spans="1:13" s="677" customFormat="1" ht="13" x14ac:dyDescent="0.35">
      <c r="A143" s="682" t="s">
        <v>1113</v>
      </c>
      <c r="B143" s="683"/>
      <c r="C143" s="682"/>
      <c r="D143" s="682" t="s">
        <v>1114</v>
      </c>
      <c r="E143" s="682" t="str">
        <f>IF(VLOOKUP(D143,'EMBOP-CI_ITA'!$D$4:$D$250,1,FALSE)=D143,"YES","NO")</f>
        <v>YES</v>
      </c>
      <c r="F143" s="681"/>
      <c r="G143" s="680"/>
      <c r="H143" s="679"/>
      <c r="I143" s="679"/>
      <c r="J143" s="679"/>
      <c r="K143" s="678"/>
      <c r="L143" s="678"/>
      <c r="M143" s="678"/>
    </row>
    <row r="144" spans="1:13" s="655" customFormat="1" ht="13" x14ac:dyDescent="0.35">
      <c r="A144" s="671" t="s">
        <v>1115</v>
      </c>
      <c r="B144" s="670"/>
      <c r="C144" s="676" t="s">
        <v>1116</v>
      </c>
      <c r="D144" s="670" t="s">
        <v>1117</v>
      </c>
      <c r="E144" s="670" t="str">
        <f>IF(VLOOKUP(D144,'EMBOP-CI_ITA'!$D$4:$D$250,1,FALSE)=D144,"YES","NO")</f>
        <v>YES</v>
      </c>
      <c r="F144" s="669"/>
      <c r="G144" s="668"/>
      <c r="H144" s="667"/>
      <c r="I144" s="667"/>
      <c r="J144" s="666"/>
      <c r="K144" s="665"/>
      <c r="L144" s="665"/>
      <c r="M144" s="665"/>
    </row>
    <row r="145" spans="1:13" s="655" customFormat="1" ht="26" x14ac:dyDescent="0.35">
      <c r="A145" s="675" t="str">
        <f>+CONCATENATE($A$144,".",TEXT(ROW(A2)-ROW($A$1),0))</f>
        <v>ECC2.1.1</v>
      </c>
      <c r="B145" s="663" t="s">
        <v>1118</v>
      </c>
      <c r="C145" s="662" t="s">
        <v>1119</v>
      </c>
      <c r="D145" s="663" t="s">
        <v>1120</v>
      </c>
      <c r="E145" s="663" t="str">
        <f>IF(VLOOKUP(D145,'EMBOP-CI_ITA'!$D$4:$D$250,1,FALSE)=D145,"YES","NO")</f>
        <v>YES</v>
      </c>
      <c r="F145" s="662" t="s">
        <v>345</v>
      </c>
      <c r="G145" s="661">
        <v>0</v>
      </c>
      <c r="H145" s="660"/>
      <c r="I145" s="659">
        <f>+G145*H145</f>
        <v>0</v>
      </c>
      <c r="J145" s="658" t="s">
        <v>871</v>
      </c>
      <c r="K145" s="657" t="s">
        <v>883</v>
      </c>
      <c r="L145" s="657" t="s">
        <v>873</v>
      </c>
      <c r="M145" s="656"/>
    </row>
    <row r="146" spans="1:13" s="655" customFormat="1" ht="26" x14ac:dyDescent="0.35">
      <c r="A146" s="675" t="str">
        <f>+CONCATENATE($A$144,".",TEXT(ROW(A3)-ROW($A$1),0))</f>
        <v>ECC2.1.2</v>
      </c>
      <c r="B146" s="663" t="s">
        <v>1118</v>
      </c>
      <c r="C146" s="662" t="s">
        <v>1121</v>
      </c>
      <c r="D146" s="663" t="s">
        <v>1122</v>
      </c>
      <c r="E146" s="663" t="str">
        <f>IF(VLOOKUP(D146,'EMBOP-CI_ITA'!$D$4:$D$250,1,FALSE)=D146,"YES","NO")</f>
        <v>YES</v>
      </c>
      <c r="F146" s="662" t="s">
        <v>345</v>
      </c>
      <c r="G146" s="661">
        <v>0</v>
      </c>
      <c r="H146" s="660"/>
      <c r="I146" s="659">
        <f>+G146*H146</f>
        <v>0</v>
      </c>
      <c r="J146" s="658" t="s">
        <v>871</v>
      </c>
      <c r="K146" s="657" t="s">
        <v>883</v>
      </c>
      <c r="L146" s="657" t="s">
        <v>873</v>
      </c>
      <c r="M146" s="656"/>
    </row>
    <row r="147" spans="1:13" s="655" customFormat="1" ht="13" x14ac:dyDescent="0.35">
      <c r="A147" s="671" t="s">
        <v>1123</v>
      </c>
      <c r="B147" s="670"/>
      <c r="C147" s="669" t="s">
        <v>1124</v>
      </c>
      <c r="D147" s="670" t="s">
        <v>1125</v>
      </c>
      <c r="E147" s="670" t="str">
        <f>IF(VLOOKUP(D147,'EMBOP-CI_ITA'!$D$4:$D$250,1,FALSE)=D147,"YES","NO")</f>
        <v>YES</v>
      </c>
      <c r="F147" s="669"/>
      <c r="G147" s="668"/>
      <c r="H147" s="667"/>
      <c r="I147" s="667"/>
      <c r="J147" s="666"/>
      <c r="K147" s="665"/>
      <c r="L147" s="665"/>
      <c r="M147" s="665"/>
    </row>
    <row r="148" spans="1:13" s="655" customFormat="1" ht="26" x14ac:dyDescent="0.35">
      <c r="A148" s="664" t="str">
        <f t="shared" ref="A148:A164" si="8">+CONCATENATE($A$147,".",TEXT(ROW(A2)-ROW($A$1),0))</f>
        <v>ECC2.2.1</v>
      </c>
      <c r="B148" s="663" t="s">
        <v>1118</v>
      </c>
      <c r="C148" s="662" t="s">
        <v>1126</v>
      </c>
      <c r="D148" s="672" t="s">
        <v>1127</v>
      </c>
      <c r="E148" s="672" t="str">
        <f>IF(VLOOKUP(D148,'EMBOP-CI_ITA'!$D$4:$D$250,1,FALSE)=D148,"YES","NO")</f>
        <v>YES</v>
      </c>
      <c r="F148" s="662" t="s">
        <v>345</v>
      </c>
      <c r="G148" s="661">
        <v>0</v>
      </c>
      <c r="H148" s="660"/>
      <c r="I148" s="659">
        <f t="shared" ref="I148:I164" si="9">+G148*H148</f>
        <v>0</v>
      </c>
      <c r="J148" s="658" t="s">
        <v>871</v>
      </c>
      <c r="K148" s="657" t="s">
        <v>1128</v>
      </c>
      <c r="L148" s="657" t="s">
        <v>873</v>
      </c>
      <c r="M148" s="665"/>
    </row>
    <row r="149" spans="1:13" s="655" customFormat="1" ht="26" x14ac:dyDescent="0.35">
      <c r="A149" s="664" t="str">
        <f t="shared" si="8"/>
        <v>ECC2.2.2</v>
      </c>
      <c r="B149" s="663" t="s">
        <v>1118</v>
      </c>
      <c r="C149" s="662" t="s">
        <v>1129</v>
      </c>
      <c r="D149" s="672" t="s">
        <v>1130</v>
      </c>
      <c r="E149" s="672" t="str">
        <f>IF(VLOOKUP(D149,'EMBOP-CI_ITA'!$D$4:$D$250,1,FALSE)=D149,"YES","NO")</f>
        <v>YES</v>
      </c>
      <c r="F149" s="662" t="s">
        <v>345</v>
      </c>
      <c r="G149" s="661">
        <v>0</v>
      </c>
      <c r="H149" s="660"/>
      <c r="I149" s="659">
        <f t="shared" si="9"/>
        <v>0</v>
      </c>
      <c r="J149" s="658" t="s">
        <v>871</v>
      </c>
      <c r="K149" s="657" t="s">
        <v>1128</v>
      </c>
      <c r="L149" s="657" t="s">
        <v>873</v>
      </c>
      <c r="M149" s="665"/>
    </row>
    <row r="150" spans="1:13" s="655" customFormat="1" ht="26" x14ac:dyDescent="0.35">
      <c r="A150" s="664" t="str">
        <f t="shared" si="8"/>
        <v>ECC2.2.3</v>
      </c>
      <c r="B150" s="663" t="s">
        <v>1118</v>
      </c>
      <c r="C150" s="662" t="s">
        <v>1131</v>
      </c>
      <c r="D150" s="672" t="s">
        <v>1132</v>
      </c>
      <c r="E150" s="672" t="str">
        <f>IF(VLOOKUP(D150,'EMBOP-CI_ITA'!$D$4:$D$250,1,FALSE)=D150,"YES","NO")</f>
        <v>YES</v>
      </c>
      <c r="F150" s="662" t="s">
        <v>345</v>
      </c>
      <c r="G150" s="661">
        <v>0</v>
      </c>
      <c r="H150" s="660"/>
      <c r="I150" s="659">
        <f t="shared" si="9"/>
        <v>0</v>
      </c>
      <c r="J150" s="658" t="s">
        <v>871</v>
      </c>
      <c r="K150" s="657" t="s">
        <v>1128</v>
      </c>
      <c r="L150" s="657" t="s">
        <v>873</v>
      </c>
      <c r="M150" s="665"/>
    </row>
    <row r="151" spans="1:13" s="655" customFormat="1" ht="26" x14ac:dyDescent="0.35">
      <c r="A151" s="664" t="str">
        <f t="shared" si="8"/>
        <v>ECC2.2.4</v>
      </c>
      <c r="B151" s="663" t="s">
        <v>1118</v>
      </c>
      <c r="C151" s="662" t="s">
        <v>1133</v>
      </c>
      <c r="D151" s="672" t="s">
        <v>1134</v>
      </c>
      <c r="E151" s="672" t="str">
        <f>IF(VLOOKUP(D151,'EMBOP-CI_ITA'!$D$4:$D$250,1,FALSE)=D151,"YES","NO")</f>
        <v>YES</v>
      </c>
      <c r="F151" s="662" t="s">
        <v>345</v>
      </c>
      <c r="G151" s="661">
        <v>0</v>
      </c>
      <c r="H151" s="660"/>
      <c r="I151" s="659">
        <f t="shared" si="9"/>
        <v>0</v>
      </c>
      <c r="J151" s="658" t="s">
        <v>871</v>
      </c>
      <c r="K151" s="657" t="s">
        <v>1128</v>
      </c>
      <c r="L151" s="657" t="s">
        <v>873</v>
      </c>
      <c r="M151" s="665"/>
    </row>
    <row r="152" spans="1:13" s="655" customFormat="1" ht="26" x14ac:dyDescent="0.35">
      <c r="A152" s="664" t="str">
        <f t="shared" si="8"/>
        <v>ECC2.2.5</v>
      </c>
      <c r="B152" s="663" t="s">
        <v>1118</v>
      </c>
      <c r="C152" s="662" t="s">
        <v>1135</v>
      </c>
      <c r="D152" s="672" t="s">
        <v>1136</v>
      </c>
      <c r="E152" s="672" t="str">
        <f>IF(VLOOKUP(D152,'EMBOP-CI_ITA'!$D$4:$D$250,1,FALSE)=D152,"YES","NO")</f>
        <v>YES</v>
      </c>
      <c r="F152" s="662" t="s">
        <v>345</v>
      </c>
      <c r="G152" s="661">
        <v>0</v>
      </c>
      <c r="H152" s="660"/>
      <c r="I152" s="659">
        <f t="shared" si="9"/>
        <v>0</v>
      </c>
      <c r="J152" s="658" t="s">
        <v>871</v>
      </c>
      <c r="K152" s="657" t="s">
        <v>1128</v>
      </c>
      <c r="L152" s="657" t="s">
        <v>873</v>
      </c>
      <c r="M152" s="665"/>
    </row>
    <row r="153" spans="1:13" s="655" customFormat="1" ht="26" x14ac:dyDescent="0.35">
      <c r="A153" s="664" t="str">
        <f t="shared" si="8"/>
        <v>ECC2.2.6</v>
      </c>
      <c r="B153" s="663" t="s">
        <v>1118</v>
      </c>
      <c r="C153" s="662" t="s">
        <v>1137</v>
      </c>
      <c r="D153" s="672" t="s">
        <v>1138</v>
      </c>
      <c r="E153" s="672" t="str">
        <f>IF(VLOOKUP(D153,'EMBOP-CI_ITA'!$D$4:$D$250,1,FALSE)=D153,"YES","NO")</f>
        <v>YES</v>
      </c>
      <c r="F153" s="662" t="s">
        <v>345</v>
      </c>
      <c r="G153" s="661">
        <v>0</v>
      </c>
      <c r="H153" s="660"/>
      <c r="I153" s="659">
        <f t="shared" si="9"/>
        <v>0</v>
      </c>
      <c r="J153" s="658" t="s">
        <v>871</v>
      </c>
      <c r="K153" s="657" t="s">
        <v>1128</v>
      </c>
      <c r="L153" s="657" t="s">
        <v>873</v>
      </c>
      <c r="M153" s="665"/>
    </row>
    <row r="154" spans="1:13" s="655" customFormat="1" ht="26" x14ac:dyDescent="0.35">
      <c r="A154" s="664" t="str">
        <f t="shared" si="8"/>
        <v>ECC2.2.7</v>
      </c>
      <c r="B154" s="663" t="s">
        <v>1118</v>
      </c>
      <c r="C154" s="662" t="s">
        <v>1139</v>
      </c>
      <c r="D154" s="672" t="s">
        <v>1140</v>
      </c>
      <c r="E154" s="672" t="str">
        <f>IF(VLOOKUP(D154,'EMBOP-CI_ITA'!$D$4:$D$250,1,FALSE)=D154,"YES","NO")</f>
        <v>YES</v>
      </c>
      <c r="F154" s="662" t="s">
        <v>345</v>
      </c>
      <c r="G154" s="661">
        <v>0</v>
      </c>
      <c r="H154" s="660"/>
      <c r="I154" s="659">
        <f t="shared" si="9"/>
        <v>0</v>
      </c>
      <c r="J154" s="658" t="s">
        <v>871</v>
      </c>
      <c r="K154" s="657" t="s">
        <v>1128</v>
      </c>
      <c r="L154" s="657" t="s">
        <v>873</v>
      </c>
      <c r="M154" s="665"/>
    </row>
    <row r="155" spans="1:13" s="655" customFormat="1" ht="26" x14ac:dyDescent="0.35">
      <c r="A155" s="664" t="str">
        <f t="shared" si="8"/>
        <v>ECC2.2.8</v>
      </c>
      <c r="B155" s="663" t="s">
        <v>1118</v>
      </c>
      <c r="C155" s="662" t="s">
        <v>1141</v>
      </c>
      <c r="D155" s="672" t="s">
        <v>1142</v>
      </c>
      <c r="E155" s="672" t="str">
        <f>IF(VLOOKUP(D155,'EMBOP-CI_ITA'!$D$4:$D$250,1,FALSE)=D155,"YES","NO")</f>
        <v>YES</v>
      </c>
      <c r="F155" s="662" t="s">
        <v>345</v>
      </c>
      <c r="G155" s="661">
        <v>0</v>
      </c>
      <c r="H155" s="660"/>
      <c r="I155" s="659">
        <f t="shared" si="9"/>
        <v>0</v>
      </c>
      <c r="J155" s="658" t="s">
        <v>871</v>
      </c>
      <c r="K155" s="657" t="s">
        <v>1128</v>
      </c>
      <c r="L155" s="657" t="s">
        <v>873</v>
      </c>
      <c r="M155" s="665"/>
    </row>
    <row r="156" spans="1:13" s="655" customFormat="1" ht="26" x14ac:dyDescent="0.35">
      <c r="A156" s="664" t="str">
        <f t="shared" si="8"/>
        <v>ECC2.2.9</v>
      </c>
      <c r="B156" s="663" t="s">
        <v>1118</v>
      </c>
      <c r="C156" s="662" t="s">
        <v>1143</v>
      </c>
      <c r="D156" s="672" t="s">
        <v>1144</v>
      </c>
      <c r="E156" s="672" t="str">
        <f>IF(VLOOKUP(D156,'EMBOP-CI_ITA'!$D$4:$D$250,1,FALSE)=D156,"YES","NO")</f>
        <v>YES</v>
      </c>
      <c r="F156" s="662" t="s">
        <v>345</v>
      </c>
      <c r="G156" s="661">
        <v>0</v>
      </c>
      <c r="H156" s="660"/>
      <c r="I156" s="659">
        <f t="shared" si="9"/>
        <v>0</v>
      </c>
      <c r="J156" s="658" t="s">
        <v>871</v>
      </c>
      <c r="K156" s="657" t="s">
        <v>1128</v>
      </c>
      <c r="L156" s="657" t="s">
        <v>873</v>
      </c>
      <c r="M156" s="665"/>
    </row>
    <row r="157" spans="1:13" s="655" customFormat="1" ht="26" x14ac:dyDescent="0.35">
      <c r="A157" s="664" t="str">
        <f t="shared" si="8"/>
        <v>ECC2.2.10</v>
      </c>
      <c r="B157" s="663" t="s">
        <v>1118</v>
      </c>
      <c r="C157" s="662" t="s">
        <v>1145</v>
      </c>
      <c r="D157" s="672" t="s">
        <v>1146</v>
      </c>
      <c r="E157" s="672" t="str">
        <f>IF(VLOOKUP(D157,'EMBOP-CI_ITA'!$D$4:$D$250,1,FALSE)=D157,"YES","NO")</f>
        <v>YES</v>
      </c>
      <c r="F157" s="662" t="s">
        <v>345</v>
      </c>
      <c r="G157" s="661">
        <v>0</v>
      </c>
      <c r="H157" s="660"/>
      <c r="I157" s="659">
        <f t="shared" si="9"/>
        <v>0</v>
      </c>
      <c r="J157" s="658" t="s">
        <v>871</v>
      </c>
      <c r="K157" s="657" t="s">
        <v>1128</v>
      </c>
      <c r="L157" s="657" t="s">
        <v>873</v>
      </c>
      <c r="M157" s="665"/>
    </row>
    <row r="158" spans="1:13" s="655" customFormat="1" ht="26" x14ac:dyDescent="0.35">
      <c r="A158" s="664" t="str">
        <f t="shared" si="8"/>
        <v>ECC2.2.11</v>
      </c>
      <c r="B158" s="663" t="s">
        <v>1118</v>
      </c>
      <c r="C158" s="662" t="s">
        <v>1147</v>
      </c>
      <c r="D158" s="672" t="s">
        <v>1148</v>
      </c>
      <c r="E158" s="672" t="str">
        <f>IF(VLOOKUP(D158,'EMBOP-CI_ITA'!$D$4:$D$250,1,FALSE)=D158,"YES","NO")</f>
        <v>YES</v>
      </c>
      <c r="F158" s="662" t="s">
        <v>345</v>
      </c>
      <c r="G158" s="661">
        <v>0</v>
      </c>
      <c r="H158" s="660"/>
      <c r="I158" s="659">
        <f t="shared" si="9"/>
        <v>0</v>
      </c>
      <c r="J158" s="658" t="s">
        <v>871</v>
      </c>
      <c r="K158" s="657" t="s">
        <v>1128</v>
      </c>
      <c r="L158" s="657" t="s">
        <v>873</v>
      </c>
      <c r="M158" s="665"/>
    </row>
    <row r="159" spans="1:13" s="655" customFormat="1" ht="26" x14ac:dyDescent="0.35">
      <c r="A159" s="664" t="str">
        <f t="shared" si="8"/>
        <v>ECC2.2.12</v>
      </c>
      <c r="B159" s="663" t="s">
        <v>1118</v>
      </c>
      <c r="C159" s="662" t="s">
        <v>1149</v>
      </c>
      <c r="D159" s="672" t="s">
        <v>1150</v>
      </c>
      <c r="E159" s="672" t="str">
        <f>IF(VLOOKUP(D159,'EMBOP-CI_ITA'!$D$4:$D$250,1,FALSE)=D159,"YES","NO")</f>
        <v>YES</v>
      </c>
      <c r="F159" s="662" t="s">
        <v>345</v>
      </c>
      <c r="G159" s="661">
        <v>0</v>
      </c>
      <c r="H159" s="660"/>
      <c r="I159" s="659">
        <f t="shared" si="9"/>
        <v>0</v>
      </c>
      <c r="J159" s="658" t="s">
        <v>871</v>
      </c>
      <c r="K159" s="657" t="s">
        <v>1128</v>
      </c>
      <c r="L159" s="657" t="s">
        <v>873</v>
      </c>
      <c r="M159" s="665"/>
    </row>
    <row r="160" spans="1:13" s="655" customFormat="1" ht="26" x14ac:dyDescent="0.35">
      <c r="A160" s="664" t="str">
        <f t="shared" si="8"/>
        <v>ECC2.2.13</v>
      </c>
      <c r="B160" s="663" t="s">
        <v>1118</v>
      </c>
      <c r="C160" s="662" t="s">
        <v>1151</v>
      </c>
      <c r="D160" s="672" t="s">
        <v>1152</v>
      </c>
      <c r="E160" s="672" t="str">
        <f>IF(VLOOKUP(D160,'EMBOP-CI_ITA'!$D$4:$D$250,1,FALSE)=D160,"YES","NO")</f>
        <v>YES</v>
      </c>
      <c r="F160" s="662" t="s">
        <v>345</v>
      </c>
      <c r="G160" s="661">
        <v>0</v>
      </c>
      <c r="H160" s="660"/>
      <c r="I160" s="659">
        <f t="shared" si="9"/>
        <v>0</v>
      </c>
      <c r="J160" s="658" t="s">
        <v>871</v>
      </c>
      <c r="K160" s="657" t="s">
        <v>1128</v>
      </c>
      <c r="L160" s="657" t="s">
        <v>873</v>
      </c>
      <c r="M160" s="665"/>
    </row>
    <row r="161" spans="1:13" s="655" customFormat="1" ht="26" x14ac:dyDescent="0.35">
      <c r="A161" s="664" t="str">
        <f t="shared" si="8"/>
        <v>ECC2.2.14</v>
      </c>
      <c r="B161" s="663" t="s">
        <v>1118</v>
      </c>
      <c r="C161" s="662" t="s">
        <v>1153</v>
      </c>
      <c r="D161" s="672" t="s">
        <v>1154</v>
      </c>
      <c r="E161" s="672" t="str">
        <f>IF(VLOOKUP(D161,'EMBOP-CI_ITA'!$D$4:$D$250,1,FALSE)=D161,"YES","NO")</f>
        <v>YES</v>
      </c>
      <c r="F161" s="662" t="s">
        <v>345</v>
      </c>
      <c r="G161" s="661">
        <v>0</v>
      </c>
      <c r="H161" s="660"/>
      <c r="I161" s="659">
        <f t="shared" si="9"/>
        <v>0</v>
      </c>
      <c r="J161" s="658" t="s">
        <v>871</v>
      </c>
      <c r="K161" s="657" t="s">
        <v>1128</v>
      </c>
      <c r="L161" s="657" t="s">
        <v>873</v>
      </c>
      <c r="M161" s="665"/>
    </row>
    <row r="162" spans="1:13" s="655" customFormat="1" ht="26" x14ac:dyDescent="0.35">
      <c r="A162" s="664" t="str">
        <f t="shared" si="8"/>
        <v>ECC2.2.15</v>
      </c>
      <c r="B162" s="663" t="s">
        <v>1118</v>
      </c>
      <c r="C162" s="662" t="s">
        <v>1155</v>
      </c>
      <c r="D162" s="672" t="s">
        <v>1156</v>
      </c>
      <c r="E162" s="672" t="str">
        <f>IF(VLOOKUP(D162,'EMBOP-CI_ITA'!$D$4:$D$250,1,FALSE)=D162,"YES","NO")</f>
        <v>YES</v>
      </c>
      <c r="F162" s="662" t="s">
        <v>345</v>
      </c>
      <c r="G162" s="661">
        <v>0</v>
      </c>
      <c r="H162" s="660"/>
      <c r="I162" s="659">
        <f t="shared" si="9"/>
        <v>0</v>
      </c>
      <c r="J162" s="658" t="s">
        <v>871</v>
      </c>
      <c r="K162" s="657" t="s">
        <v>1128</v>
      </c>
      <c r="L162" s="657" t="s">
        <v>873</v>
      </c>
      <c r="M162" s="665"/>
    </row>
    <row r="163" spans="1:13" s="655" customFormat="1" ht="26" x14ac:dyDescent="0.35">
      <c r="A163" s="664" t="str">
        <f t="shared" si="8"/>
        <v>ECC2.2.16</v>
      </c>
      <c r="B163" s="663" t="s">
        <v>1118</v>
      </c>
      <c r="C163" s="662" t="s">
        <v>1157</v>
      </c>
      <c r="D163" s="672" t="s">
        <v>1158</v>
      </c>
      <c r="E163" s="672" t="str">
        <f>IF(VLOOKUP(D163,'EMBOP-CI_ITA'!$D$4:$D$250,1,FALSE)=D163,"YES","NO")</f>
        <v>YES</v>
      </c>
      <c r="F163" s="662" t="s">
        <v>345</v>
      </c>
      <c r="G163" s="661">
        <v>0</v>
      </c>
      <c r="H163" s="660"/>
      <c r="I163" s="659">
        <f t="shared" si="9"/>
        <v>0</v>
      </c>
      <c r="J163" s="658" t="s">
        <v>871</v>
      </c>
      <c r="K163" s="657" t="s">
        <v>1128</v>
      </c>
      <c r="L163" s="657" t="s">
        <v>873</v>
      </c>
      <c r="M163" s="665"/>
    </row>
    <row r="164" spans="1:13" s="655" customFormat="1" ht="26" x14ac:dyDescent="0.35">
      <c r="A164" s="664" t="str">
        <f t="shared" si="8"/>
        <v>ECC2.2.17</v>
      </c>
      <c r="B164" s="663" t="s">
        <v>1118</v>
      </c>
      <c r="C164" s="662" t="s">
        <v>1159</v>
      </c>
      <c r="D164" s="672" t="s">
        <v>1160</v>
      </c>
      <c r="E164" s="672" t="str">
        <f>IF(VLOOKUP(D164,'EMBOP-CI_ITA'!$D$4:$D$250,1,FALSE)=D164,"YES","NO")</f>
        <v>YES</v>
      </c>
      <c r="F164" s="662" t="s">
        <v>345</v>
      </c>
      <c r="G164" s="661">
        <v>0</v>
      </c>
      <c r="H164" s="660"/>
      <c r="I164" s="659">
        <f t="shared" si="9"/>
        <v>0</v>
      </c>
      <c r="J164" s="658" t="s">
        <v>871</v>
      </c>
      <c r="K164" s="657" t="s">
        <v>1128</v>
      </c>
      <c r="L164" s="657" t="s">
        <v>873</v>
      </c>
      <c r="M164" s="665"/>
    </row>
    <row r="165" spans="1:13" s="655" customFormat="1" ht="13" x14ac:dyDescent="0.35">
      <c r="A165" s="671" t="s">
        <v>1161</v>
      </c>
      <c r="B165" s="670"/>
      <c r="C165" s="669" t="s">
        <v>1162</v>
      </c>
      <c r="D165" s="670" t="s">
        <v>1163</v>
      </c>
      <c r="E165" s="670" t="str">
        <f>IF(VLOOKUP(D165,'EMBOP-CI_ITA'!$D$4:$D$250,1,FALSE)=D165,"YES","NO")</f>
        <v>YES</v>
      </c>
      <c r="F165" s="669"/>
      <c r="G165" s="669"/>
      <c r="H165" s="674"/>
      <c r="I165" s="674"/>
      <c r="J165" s="674"/>
      <c r="K165" s="665"/>
      <c r="L165" s="665"/>
      <c r="M165" s="665"/>
    </row>
    <row r="166" spans="1:13" s="655" customFormat="1" ht="26" x14ac:dyDescent="0.35">
      <c r="A166" s="664" t="str">
        <f t="shared" ref="A166:A171" si="10">+CONCATENATE($A$165,".",TEXT(ROW(A2)-ROW($A$1),0))</f>
        <v>ECC2.3.1</v>
      </c>
      <c r="B166" s="663" t="s">
        <v>1118</v>
      </c>
      <c r="C166" s="662" t="s">
        <v>1164</v>
      </c>
      <c r="D166" s="672" t="s">
        <v>1165</v>
      </c>
      <c r="E166" s="672" t="str">
        <f>IF(VLOOKUP(D166,'EMBOP-CI_ITA'!$D$4:$D$250,1,FALSE)=D166,"YES","NO")</f>
        <v>YES</v>
      </c>
      <c r="F166" s="662" t="s">
        <v>345</v>
      </c>
      <c r="G166" s="661">
        <v>0</v>
      </c>
      <c r="H166" s="660"/>
      <c r="I166" s="659">
        <f t="shared" ref="I166:I171" si="11">+G166*H166</f>
        <v>0</v>
      </c>
      <c r="J166" s="658" t="s">
        <v>871</v>
      </c>
      <c r="K166" s="657" t="s">
        <v>1128</v>
      </c>
      <c r="L166" s="657" t="s">
        <v>873</v>
      </c>
      <c r="M166" s="656"/>
    </row>
    <row r="167" spans="1:13" s="655" customFormat="1" ht="26" x14ac:dyDescent="0.35">
      <c r="A167" s="664" t="str">
        <f t="shared" si="10"/>
        <v>ECC2.3.2</v>
      </c>
      <c r="B167" s="663" t="s">
        <v>1118</v>
      </c>
      <c r="C167" s="662" t="s">
        <v>1166</v>
      </c>
      <c r="D167" s="672" t="s">
        <v>1167</v>
      </c>
      <c r="E167" s="672" t="str">
        <f>IF(VLOOKUP(D167,'EMBOP-CI_ITA'!$D$4:$D$250,1,FALSE)=D167,"YES","NO")</f>
        <v>YES</v>
      </c>
      <c r="F167" s="662" t="s">
        <v>345</v>
      </c>
      <c r="G167" s="661">
        <v>0</v>
      </c>
      <c r="H167" s="660"/>
      <c r="I167" s="659">
        <f t="shared" si="11"/>
        <v>0</v>
      </c>
      <c r="J167" s="658" t="s">
        <v>871</v>
      </c>
      <c r="K167" s="657" t="s">
        <v>1128</v>
      </c>
      <c r="L167" s="657" t="s">
        <v>873</v>
      </c>
      <c r="M167" s="656"/>
    </row>
    <row r="168" spans="1:13" s="655" customFormat="1" ht="26" x14ac:dyDescent="0.35">
      <c r="A168" s="664" t="str">
        <f t="shared" si="10"/>
        <v>ECC2.3.3</v>
      </c>
      <c r="B168" s="663" t="s">
        <v>1118</v>
      </c>
      <c r="C168" s="662" t="s">
        <v>1168</v>
      </c>
      <c r="D168" s="672" t="s">
        <v>1169</v>
      </c>
      <c r="E168" s="672" t="str">
        <f>IF(VLOOKUP(D168,'EMBOP-CI_ITA'!$D$4:$D$250,1,FALSE)=D168,"YES","NO")</f>
        <v>YES</v>
      </c>
      <c r="F168" s="662" t="s">
        <v>345</v>
      </c>
      <c r="G168" s="661">
        <v>0</v>
      </c>
      <c r="H168" s="660"/>
      <c r="I168" s="659">
        <f t="shared" si="11"/>
        <v>0</v>
      </c>
      <c r="J168" s="658" t="s">
        <v>871</v>
      </c>
      <c r="K168" s="657" t="s">
        <v>1128</v>
      </c>
      <c r="L168" s="657" t="s">
        <v>873</v>
      </c>
      <c r="M168" s="656"/>
    </row>
    <row r="169" spans="1:13" s="655" customFormat="1" ht="26" x14ac:dyDescent="0.35">
      <c r="A169" s="664" t="str">
        <f t="shared" si="10"/>
        <v>ECC2.3.4</v>
      </c>
      <c r="B169" s="663" t="s">
        <v>1118</v>
      </c>
      <c r="C169" s="662" t="s">
        <v>1170</v>
      </c>
      <c r="D169" s="672" t="s">
        <v>1171</v>
      </c>
      <c r="E169" s="672" t="str">
        <f>IF(VLOOKUP(D169,'EMBOP-CI_ITA'!$D$4:$D$250,1,FALSE)=D169,"YES","NO")</f>
        <v>YES</v>
      </c>
      <c r="F169" s="662" t="s">
        <v>345</v>
      </c>
      <c r="G169" s="661">
        <v>0</v>
      </c>
      <c r="H169" s="660"/>
      <c r="I169" s="659">
        <f t="shared" si="11"/>
        <v>0</v>
      </c>
      <c r="J169" s="658" t="s">
        <v>871</v>
      </c>
      <c r="K169" s="657" t="s">
        <v>1128</v>
      </c>
      <c r="L169" s="657" t="s">
        <v>873</v>
      </c>
      <c r="M169" s="656"/>
    </row>
    <row r="170" spans="1:13" s="655" customFormat="1" ht="26" x14ac:dyDescent="0.35">
      <c r="A170" s="664" t="str">
        <f t="shared" si="10"/>
        <v>ECC2.3.5</v>
      </c>
      <c r="B170" s="663" t="s">
        <v>1118</v>
      </c>
      <c r="C170" s="662" t="s">
        <v>1172</v>
      </c>
      <c r="D170" s="672" t="s">
        <v>1173</v>
      </c>
      <c r="E170" s="672" t="str">
        <f>IF(VLOOKUP(D170,'EMBOP-CI_ITA'!$D$4:$D$250,1,FALSE)=D170,"YES","NO")</f>
        <v>YES</v>
      </c>
      <c r="F170" s="662" t="s">
        <v>345</v>
      </c>
      <c r="G170" s="661">
        <v>0</v>
      </c>
      <c r="H170" s="660"/>
      <c r="I170" s="659">
        <f t="shared" si="11"/>
        <v>0</v>
      </c>
      <c r="J170" s="658" t="s">
        <v>871</v>
      </c>
      <c r="K170" s="657" t="s">
        <v>1128</v>
      </c>
      <c r="L170" s="657" t="s">
        <v>873</v>
      </c>
      <c r="M170" s="656"/>
    </row>
    <row r="171" spans="1:13" s="655" customFormat="1" ht="26.25" customHeight="1" x14ac:dyDescent="0.35">
      <c r="A171" s="664" t="str">
        <f t="shared" si="10"/>
        <v>ECC2.3.6</v>
      </c>
      <c r="B171" s="663" t="s">
        <v>1118</v>
      </c>
      <c r="C171" s="662" t="s">
        <v>1174</v>
      </c>
      <c r="D171" s="672" t="s">
        <v>1175</v>
      </c>
      <c r="E171" s="672" t="str">
        <f>IF(VLOOKUP(D171,'EMBOP-CI_ITA'!$D$4:$D$250,1,FALSE)=D171,"YES","NO")</f>
        <v>YES</v>
      </c>
      <c r="F171" s="662" t="s">
        <v>345</v>
      </c>
      <c r="G171" s="661">
        <v>0</v>
      </c>
      <c r="H171" s="660"/>
      <c r="I171" s="659">
        <f t="shared" si="11"/>
        <v>0</v>
      </c>
      <c r="J171" s="658" t="s">
        <v>871</v>
      </c>
      <c r="K171" s="657" t="s">
        <v>1128</v>
      </c>
      <c r="L171" s="657" t="s">
        <v>873</v>
      </c>
      <c r="M171" s="656"/>
    </row>
    <row r="172" spans="1:13" s="655" customFormat="1" ht="13" x14ac:dyDescent="0.35">
      <c r="A172" s="671" t="s">
        <v>1176</v>
      </c>
      <c r="B172" s="670"/>
      <c r="C172" s="669" t="s">
        <v>1177</v>
      </c>
      <c r="D172" s="670" t="s">
        <v>1178</v>
      </c>
      <c r="E172" s="670" t="str">
        <f>IF(VLOOKUP(D172,'EMBOP-CI_ITA'!$D$4:$D$250,1,FALSE)=D172,"YES","NO")</f>
        <v>YES</v>
      </c>
      <c r="F172" s="669"/>
      <c r="G172" s="668"/>
      <c r="H172" s="667"/>
      <c r="I172" s="667"/>
      <c r="J172" s="666"/>
      <c r="K172" s="665"/>
      <c r="L172" s="665"/>
      <c r="M172" s="665"/>
    </row>
    <row r="173" spans="1:13" s="655" customFormat="1" ht="26" x14ac:dyDescent="0.35">
      <c r="A173" s="664" t="str">
        <f t="shared" ref="A173:A178" si="12">+CONCATENATE($A$172,".",TEXT(ROW(A2)-ROW($A$1),0))</f>
        <v>ECC2.4.1</v>
      </c>
      <c r="B173" s="663" t="s">
        <v>1118</v>
      </c>
      <c r="C173" s="673" t="s">
        <v>1179</v>
      </c>
      <c r="D173" s="672" t="s">
        <v>1180</v>
      </c>
      <c r="E173" s="672" t="str">
        <f>IF(VLOOKUP(D173,'EMBOP-CI_ITA'!$D$4:$D$250,1,FALSE)=D173,"YES","NO")</f>
        <v>YES</v>
      </c>
      <c r="F173" s="662" t="s">
        <v>345</v>
      </c>
      <c r="G173" s="661">
        <v>0</v>
      </c>
      <c r="H173" s="660"/>
      <c r="I173" s="659">
        <f t="shared" ref="I173:I186" si="13">+G173*H173</f>
        <v>0</v>
      </c>
      <c r="J173" s="658" t="s">
        <v>871</v>
      </c>
      <c r="K173" s="657" t="s">
        <v>1128</v>
      </c>
      <c r="L173" s="657" t="s">
        <v>873</v>
      </c>
      <c r="M173" s="656"/>
    </row>
    <row r="174" spans="1:13" s="655" customFormat="1" ht="26" x14ac:dyDescent="0.35">
      <c r="A174" s="664" t="str">
        <f t="shared" si="12"/>
        <v>ECC2.4.2</v>
      </c>
      <c r="B174" s="663" t="s">
        <v>1118</v>
      </c>
      <c r="C174" s="673" t="s">
        <v>1181</v>
      </c>
      <c r="D174" s="672" t="s">
        <v>1182</v>
      </c>
      <c r="E174" s="672" t="str">
        <f>IF(VLOOKUP(D174,'EMBOP-CI_ITA'!$D$4:$D$250,1,FALSE)=D174,"YES","NO")</f>
        <v>YES</v>
      </c>
      <c r="F174" s="662" t="s">
        <v>345</v>
      </c>
      <c r="G174" s="661">
        <v>0</v>
      </c>
      <c r="H174" s="660"/>
      <c r="I174" s="659">
        <f t="shared" si="13"/>
        <v>0</v>
      </c>
      <c r="J174" s="658" t="s">
        <v>871</v>
      </c>
      <c r="K174" s="657" t="s">
        <v>1128</v>
      </c>
      <c r="L174" s="657" t="s">
        <v>873</v>
      </c>
      <c r="M174" s="656"/>
    </row>
    <row r="175" spans="1:13" s="655" customFormat="1" ht="26" x14ac:dyDescent="0.35">
      <c r="A175" s="664" t="str">
        <f t="shared" si="12"/>
        <v>ECC2.4.3</v>
      </c>
      <c r="B175" s="663" t="s">
        <v>1118</v>
      </c>
      <c r="C175" s="673" t="s">
        <v>1183</v>
      </c>
      <c r="D175" s="672" t="s">
        <v>1184</v>
      </c>
      <c r="E175" s="672" t="str">
        <f>IF(VLOOKUP(D175,'EMBOP-CI_ITA'!$D$4:$D$250,1,FALSE)=D175,"YES","NO")</f>
        <v>YES</v>
      </c>
      <c r="F175" s="662" t="s">
        <v>345</v>
      </c>
      <c r="G175" s="661">
        <v>0</v>
      </c>
      <c r="H175" s="660"/>
      <c r="I175" s="659">
        <f t="shared" si="13"/>
        <v>0</v>
      </c>
      <c r="J175" s="658" t="s">
        <v>871</v>
      </c>
      <c r="K175" s="657" t="s">
        <v>1128</v>
      </c>
      <c r="L175" s="657" t="s">
        <v>873</v>
      </c>
      <c r="M175" s="656"/>
    </row>
    <row r="176" spans="1:13" s="655" customFormat="1" ht="26" x14ac:dyDescent="0.35">
      <c r="A176" s="664" t="str">
        <f t="shared" si="12"/>
        <v>ECC2.4.4</v>
      </c>
      <c r="B176" s="663" t="s">
        <v>1118</v>
      </c>
      <c r="C176" s="673" t="s">
        <v>1185</v>
      </c>
      <c r="D176" s="672" t="s">
        <v>1186</v>
      </c>
      <c r="E176" s="672" t="str">
        <f>IF(VLOOKUP(D176,'EMBOP-CI_ITA'!$D$4:$D$250,1,FALSE)=D176,"YES","NO")</f>
        <v>YES</v>
      </c>
      <c r="F176" s="662" t="s">
        <v>345</v>
      </c>
      <c r="G176" s="661">
        <v>0</v>
      </c>
      <c r="H176" s="660"/>
      <c r="I176" s="659">
        <f t="shared" si="13"/>
        <v>0</v>
      </c>
      <c r="J176" s="658" t="s">
        <v>871</v>
      </c>
      <c r="K176" s="657" t="s">
        <v>1128</v>
      </c>
      <c r="L176" s="657" t="s">
        <v>873</v>
      </c>
      <c r="M176" s="656"/>
    </row>
    <row r="177" spans="1:13" s="655" customFormat="1" ht="26" x14ac:dyDescent="0.35">
      <c r="A177" s="664" t="str">
        <f t="shared" si="12"/>
        <v>ECC2.4.5</v>
      </c>
      <c r="B177" s="663" t="s">
        <v>1118</v>
      </c>
      <c r="C177" s="673" t="s">
        <v>1187</v>
      </c>
      <c r="D177" s="672" t="s">
        <v>1188</v>
      </c>
      <c r="E177" s="672" t="str">
        <f>IF(VLOOKUP(D177,'EMBOP-CI_ITA'!$D$4:$D$250,1,FALSE)=D177,"YES","NO")</f>
        <v>YES</v>
      </c>
      <c r="F177" s="662" t="s">
        <v>345</v>
      </c>
      <c r="G177" s="661">
        <v>0</v>
      </c>
      <c r="H177" s="660"/>
      <c r="I177" s="659">
        <f t="shared" si="13"/>
        <v>0</v>
      </c>
      <c r="J177" s="658" t="s">
        <v>871</v>
      </c>
      <c r="K177" s="657" t="s">
        <v>1128</v>
      </c>
      <c r="L177" s="657" t="s">
        <v>873</v>
      </c>
      <c r="M177" s="656"/>
    </row>
    <row r="178" spans="1:13" s="655" customFormat="1" ht="26" x14ac:dyDescent="0.35">
      <c r="A178" s="664" t="str">
        <f t="shared" si="12"/>
        <v>ECC2.4.6</v>
      </c>
      <c r="B178" s="663" t="s">
        <v>1118</v>
      </c>
      <c r="C178" s="673" t="s">
        <v>1189</v>
      </c>
      <c r="D178" s="672" t="s">
        <v>1190</v>
      </c>
      <c r="E178" s="672" t="str">
        <f>IF(VLOOKUP(D178,'EMBOP-CI_ITA'!$D$4:$D$250,1,FALSE)=D178,"YES","NO")</f>
        <v>YES</v>
      </c>
      <c r="F178" s="662" t="s">
        <v>345</v>
      </c>
      <c r="G178" s="661">
        <v>0</v>
      </c>
      <c r="H178" s="660"/>
      <c r="I178" s="659">
        <f t="shared" si="13"/>
        <v>0</v>
      </c>
      <c r="J178" s="658" t="s">
        <v>871</v>
      </c>
      <c r="K178" s="657" t="s">
        <v>1128</v>
      </c>
      <c r="L178" s="657" t="s">
        <v>873</v>
      </c>
      <c r="M178" s="656"/>
    </row>
    <row r="179" spans="1:13" s="655" customFormat="1" ht="26.25" customHeight="1" x14ac:dyDescent="0.35">
      <c r="A179" s="664" t="str">
        <f>+CONCATENATE($A$172,".",TEXT(ROW(A9)-ROW($A$1),0))</f>
        <v>ECC2.4.8</v>
      </c>
      <c r="B179" s="663" t="s">
        <v>1118</v>
      </c>
      <c r="C179" s="673" t="s">
        <v>1191</v>
      </c>
      <c r="D179" s="672" t="s">
        <v>1192</v>
      </c>
      <c r="E179" s="672" t="str">
        <f>IF(VLOOKUP(D179,'EMBOP-CI_ITA'!$D$4:$D$250,1,FALSE)=D179,"YES","NO")</f>
        <v>YES</v>
      </c>
      <c r="F179" s="662" t="s">
        <v>345</v>
      </c>
      <c r="G179" s="661">
        <v>0</v>
      </c>
      <c r="H179" s="660"/>
      <c r="I179" s="659">
        <f t="shared" si="13"/>
        <v>0</v>
      </c>
      <c r="J179" s="658" t="s">
        <v>871</v>
      </c>
      <c r="K179" s="657" t="s">
        <v>1128</v>
      </c>
      <c r="L179" s="657" t="s">
        <v>873</v>
      </c>
      <c r="M179" s="656"/>
    </row>
    <row r="180" spans="1:13" s="655" customFormat="1" ht="26" x14ac:dyDescent="0.35">
      <c r="A180" s="664" t="str">
        <f>+CONCATENATE($A$172,".",TEXT(ROW(A11)-ROW($A$1),0))</f>
        <v>ECC2.4.10</v>
      </c>
      <c r="B180" s="663" t="s">
        <v>1118</v>
      </c>
      <c r="C180" s="673" t="s">
        <v>1193</v>
      </c>
      <c r="D180" s="672" t="s">
        <v>1194</v>
      </c>
      <c r="E180" s="672" t="str">
        <f>IF(VLOOKUP(D180,'EMBOP-CI_ITA'!$D$4:$D$250,1,FALSE)=D180,"YES","NO")</f>
        <v>YES</v>
      </c>
      <c r="F180" s="662" t="s">
        <v>345</v>
      </c>
      <c r="G180" s="661">
        <v>0</v>
      </c>
      <c r="H180" s="660"/>
      <c r="I180" s="659">
        <f t="shared" si="13"/>
        <v>0</v>
      </c>
      <c r="J180" s="658" t="s">
        <v>871</v>
      </c>
      <c r="K180" s="657" t="s">
        <v>1128</v>
      </c>
      <c r="L180" s="657" t="s">
        <v>873</v>
      </c>
      <c r="M180" s="656"/>
    </row>
    <row r="181" spans="1:13" s="655" customFormat="1" ht="26" x14ac:dyDescent="0.35">
      <c r="A181" s="664" t="e">
        <f>+CONCATENATE($A$172,".",TEXT(ROW(#REF!)-ROW($A$1),0))</f>
        <v>#REF!</v>
      </c>
      <c r="B181" s="663" t="s">
        <v>1118</v>
      </c>
      <c r="C181" s="673" t="s">
        <v>1195</v>
      </c>
      <c r="D181" s="672" t="s">
        <v>1196</v>
      </c>
      <c r="E181" s="672" t="str">
        <f>IF(VLOOKUP(D181,'EMBOP-CI_ITA'!$D$4:$D$250,1,FALSE)=D181,"YES","NO")</f>
        <v>YES</v>
      </c>
      <c r="F181" s="662" t="s">
        <v>345</v>
      </c>
      <c r="G181" s="661">
        <v>0</v>
      </c>
      <c r="H181" s="660"/>
      <c r="I181" s="659">
        <f t="shared" si="13"/>
        <v>0</v>
      </c>
      <c r="J181" s="658" t="s">
        <v>871</v>
      </c>
      <c r="K181" s="657" t="s">
        <v>1128</v>
      </c>
      <c r="L181" s="657" t="s">
        <v>873</v>
      </c>
      <c r="M181" s="656"/>
    </row>
    <row r="182" spans="1:13" s="655" customFormat="1" ht="26" x14ac:dyDescent="0.35">
      <c r="A182" s="664" t="e">
        <f>+CONCATENATE($A$172,".",TEXT(ROW(#REF!)-ROW($A$1),0))</f>
        <v>#REF!</v>
      </c>
      <c r="B182" s="663" t="s">
        <v>1118</v>
      </c>
      <c r="C182" s="673" t="s">
        <v>1197</v>
      </c>
      <c r="D182" s="672" t="s">
        <v>1198</v>
      </c>
      <c r="E182" s="672" t="str">
        <f>IF(VLOOKUP(D182,'EMBOP-CI_ITA'!$D$4:$D$250,1,FALSE)=D182,"YES","NO")</f>
        <v>YES</v>
      </c>
      <c r="F182" s="662" t="s">
        <v>345</v>
      </c>
      <c r="G182" s="661">
        <v>0</v>
      </c>
      <c r="H182" s="660"/>
      <c r="I182" s="659">
        <f t="shared" si="13"/>
        <v>0</v>
      </c>
      <c r="J182" s="658" t="s">
        <v>871</v>
      </c>
      <c r="K182" s="657" t="s">
        <v>1128</v>
      </c>
      <c r="L182" s="657" t="s">
        <v>873</v>
      </c>
      <c r="M182" s="656"/>
    </row>
    <row r="183" spans="1:13" s="655" customFormat="1" ht="26" x14ac:dyDescent="0.35">
      <c r="A183" s="664" t="str">
        <f>+CONCATENATE($A$172,".",TEXT(ROW(A18)-ROW($A$1),0))</f>
        <v>ECC2.4.17</v>
      </c>
      <c r="B183" s="663" t="s">
        <v>1118</v>
      </c>
      <c r="C183" s="673" t="s">
        <v>1199</v>
      </c>
      <c r="D183" s="672" t="s">
        <v>1200</v>
      </c>
      <c r="E183" s="672" t="str">
        <f>IF(VLOOKUP(D183,'EMBOP-CI_ITA'!$D$4:$D$250,1,FALSE)=D183,"YES","NO")</f>
        <v>YES</v>
      </c>
      <c r="F183" s="662" t="s">
        <v>345</v>
      </c>
      <c r="G183" s="661">
        <v>0</v>
      </c>
      <c r="H183" s="660"/>
      <c r="I183" s="659">
        <f t="shared" si="13"/>
        <v>0</v>
      </c>
      <c r="J183" s="658" t="s">
        <v>871</v>
      </c>
      <c r="K183" s="657" t="s">
        <v>1128</v>
      </c>
      <c r="L183" s="657" t="s">
        <v>873</v>
      </c>
      <c r="M183" s="656"/>
    </row>
    <row r="184" spans="1:13" s="655" customFormat="1" ht="26" x14ac:dyDescent="0.35">
      <c r="A184" s="664" t="str">
        <f>+CONCATENATE($A$172,".",TEXT(ROW(A19)-ROW($A$1),0))</f>
        <v>ECC2.4.18</v>
      </c>
      <c r="B184" s="663" t="s">
        <v>1118</v>
      </c>
      <c r="C184" s="673" t="s">
        <v>1201</v>
      </c>
      <c r="D184" s="672" t="s">
        <v>1202</v>
      </c>
      <c r="E184" s="672" t="str">
        <f>IF(VLOOKUP(D184,'EMBOP-CI_ITA'!$D$4:$D$250,1,FALSE)=D184,"YES","NO")</f>
        <v>YES</v>
      </c>
      <c r="F184" s="662" t="s">
        <v>345</v>
      </c>
      <c r="G184" s="661">
        <v>0</v>
      </c>
      <c r="H184" s="660"/>
      <c r="I184" s="659">
        <f t="shared" si="13"/>
        <v>0</v>
      </c>
      <c r="J184" s="658" t="s">
        <v>871</v>
      </c>
      <c r="K184" s="657" t="s">
        <v>1128</v>
      </c>
      <c r="L184" s="657" t="s">
        <v>873</v>
      </c>
      <c r="M184" s="656"/>
    </row>
    <row r="185" spans="1:13" s="655" customFormat="1" ht="26.25" customHeight="1" x14ac:dyDescent="0.35">
      <c r="A185" s="664" t="e">
        <f>+CONCATENATE($A$172,".",TEXT(ROW(#REF!)-ROW($A$1),0))</f>
        <v>#REF!</v>
      </c>
      <c r="B185" s="663" t="s">
        <v>1118</v>
      </c>
      <c r="C185" s="673" t="s">
        <v>1203</v>
      </c>
      <c r="D185" s="672" t="s">
        <v>1204</v>
      </c>
      <c r="E185" s="672" t="str">
        <f>IF(VLOOKUP(D185,'EMBOP-CI_ITA'!$D$4:$D$250,1,FALSE)=D185,"YES","NO")</f>
        <v>YES</v>
      </c>
      <c r="F185" s="662" t="s">
        <v>345</v>
      </c>
      <c r="G185" s="661">
        <v>0</v>
      </c>
      <c r="H185" s="660"/>
      <c r="I185" s="659">
        <f t="shared" si="13"/>
        <v>0</v>
      </c>
      <c r="J185" s="658" t="s">
        <v>871</v>
      </c>
      <c r="K185" s="657" t="s">
        <v>1128</v>
      </c>
      <c r="L185" s="657" t="s">
        <v>873</v>
      </c>
      <c r="M185" s="656"/>
    </row>
    <row r="186" spans="1:13" s="655" customFormat="1" ht="26.25" customHeight="1" x14ac:dyDescent="0.35">
      <c r="A186" s="664" t="e">
        <f>+CONCATENATE($A$172,".",TEXT(ROW(#REF!)-ROW($A$1),0))</f>
        <v>#REF!</v>
      </c>
      <c r="B186" s="663" t="s">
        <v>1118</v>
      </c>
      <c r="C186" s="673" t="s">
        <v>1205</v>
      </c>
      <c r="D186" s="672" t="s">
        <v>1206</v>
      </c>
      <c r="E186" s="672" t="str">
        <f>IF(VLOOKUP(D186,'EMBOP-CI_ITA'!$D$4:$D$250,1,FALSE)=D186,"YES","NO")</f>
        <v>YES</v>
      </c>
      <c r="F186" s="662" t="s">
        <v>345</v>
      </c>
      <c r="G186" s="661">
        <v>0</v>
      </c>
      <c r="H186" s="660"/>
      <c r="I186" s="659">
        <f t="shared" si="13"/>
        <v>0</v>
      </c>
      <c r="J186" s="658" t="s">
        <v>871</v>
      </c>
      <c r="K186" s="657" t="s">
        <v>1128</v>
      </c>
      <c r="L186" s="657" t="s">
        <v>873</v>
      </c>
      <c r="M186" s="656"/>
    </row>
    <row r="187" spans="1:13" s="655" customFormat="1" ht="13" x14ac:dyDescent="0.35">
      <c r="A187" s="671" t="s">
        <v>1212</v>
      </c>
      <c r="B187" s="670"/>
      <c r="C187" s="669" t="s">
        <v>1342</v>
      </c>
      <c r="D187" s="670" t="s">
        <v>1214</v>
      </c>
      <c r="E187" s="670" t="str">
        <f>IF(VLOOKUP(D187,'EMBOP-CI_ITA'!$D$4:$D$250,1,FALSE)=D187,"YES","NO")</f>
        <v>YES</v>
      </c>
      <c r="F187" s="669"/>
      <c r="G187" s="668"/>
      <c r="H187" s="667"/>
      <c r="I187" s="667"/>
      <c r="J187" s="666"/>
      <c r="K187" s="665"/>
      <c r="L187" s="665"/>
      <c r="M187" s="665"/>
    </row>
    <row r="188" spans="1:13" s="655" customFormat="1" ht="26" x14ac:dyDescent="0.35">
      <c r="A188" s="664" t="str">
        <f>+CONCATENATE($A$187,".",TEXT(ROW(A2)-ROW($A$1),0))</f>
        <v>ECC2.24.2.1</v>
      </c>
      <c r="B188" s="663" t="s">
        <v>1118</v>
      </c>
      <c r="C188" s="662" t="s">
        <v>1215</v>
      </c>
      <c r="D188" s="663" t="s">
        <v>1216</v>
      </c>
      <c r="E188" s="663" t="str">
        <f>IF(VLOOKUP(D188,'EMBOP-CI_ITA'!$D$4:$D$250,1,FALSE)=D188,"YES","NO")</f>
        <v>YES</v>
      </c>
      <c r="F188" s="662" t="s">
        <v>1045</v>
      </c>
      <c r="G188" s="661">
        <v>0</v>
      </c>
      <c r="H188" s="660"/>
      <c r="I188" s="659">
        <f>+G188*H188</f>
        <v>0</v>
      </c>
      <c r="J188" s="658" t="s">
        <v>871</v>
      </c>
      <c r="K188" s="657" t="s">
        <v>1128</v>
      </c>
      <c r="L188" s="657" t="s">
        <v>873</v>
      </c>
      <c r="M188" s="656"/>
    </row>
    <row r="189" spans="1:13" s="655" customFormat="1" ht="26" x14ac:dyDescent="0.35">
      <c r="A189" s="664" t="str">
        <f>+CONCATENATE($A$187,".",TEXT(ROW(A3)-ROW($A$1),0))</f>
        <v>ECC2.24.2.2</v>
      </c>
      <c r="B189" s="663" t="s">
        <v>1118</v>
      </c>
      <c r="C189" s="662" t="s">
        <v>1217</v>
      </c>
      <c r="D189" s="663" t="s">
        <v>1218</v>
      </c>
      <c r="E189" s="663" t="str">
        <f>IF(VLOOKUP(D189,'EMBOP-CI_ITA'!$D$4:$D$250,1,FALSE)=D189,"YES","NO")</f>
        <v>YES</v>
      </c>
      <c r="F189" s="662" t="s">
        <v>1045</v>
      </c>
      <c r="G189" s="661">
        <v>0</v>
      </c>
      <c r="H189" s="660"/>
      <c r="I189" s="659">
        <f>+G189*H189</f>
        <v>0</v>
      </c>
      <c r="J189" s="658" t="s">
        <v>871</v>
      </c>
      <c r="K189" s="657" t="s">
        <v>1128</v>
      </c>
      <c r="L189" s="657" t="s">
        <v>873</v>
      </c>
      <c r="M189" s="656"/>
    </row>
    <row r="190" spans="1:13" s="655" customFormat="1" ht="26" x14ac:dyDescent="0.35">
      <c r="A190" s="664" t="str">
        <f>+CONCATENATE($A$189,".",TEXT(ROW(A2)-ROW($A$1),0))</f>
        <v>ECC2.24.2.2.1</v>
      </c>
      <c r="B190" s="663" t="s">
        <v>1118</v>
      </c>
      <c r="C190" s="662" t="s">
        <v>1219</v>
      </c>
      <c r="D190" s="663" t="s">
        <v>1220</v>
      </c>
      <c r="E190" s="663" t="str">
        <f>IF(VLOOKUP(D190,'EMBOP-CI_ITA'!$D$4:$D$250,1,FALSE)=D190,"YES","NO")</f>
        <v>YES</v>
      </c>
      <c r="F190" s="662" t="s">
        <v>1045</v>
      </c>
      <c r="G190" s="661">
        <v>0</v>
      </c>
      <c r="H190" s="660"/>
      <c r="I190" s="659">
        <f>+G190*H190</f>
        <v>0</v>
      </c>
      <c r="J190" s="658" t="s">
        <v>871</v>
      </c>
      <c r="K190" s="657" t="s">
        <v>1128</v>
      </c>
      <c r="L190" s="657" t="s">
        <v>873</v>
      </c>
      <c r="M190" s="656"/>
    </row>
    <row r="191" spans="1:13" s="655" customFormat="1" ht="26" x14ac:dyDescent="0.35">
      <c r="A191" s="664" t="str">
        <f>+CONCATENATE($A$189,".",TEXT(ROW(A3)-ROW($A$1),0))</f>
        <v>ECC2.24.2.2.2</v>
      </c>
      <c r="B191" s="663" t="s">
        <v>1118</v>
      </c>
      <c r="C191" s="662" t="s">
        <v>1221</v>
      </c>
      <c r="D191" s="663" t="s">
        <v>1222</v>
      </c>
      <c r="E191" s="663" t="str">
        <f>IF(VLOOKUP(D191,'EMBOP-CI_ITA'!$D$4:$D$250,1,FALSE)=D191,"YES","NO")</f>
        <v>YES</v>
      </c>
      <c r="F191" s="662" t="s">
        <v>1045</v>
      </c>
      <c r="G191" s="661">
        <v>0</v>
      </c>
      <c r="H191" s="660"/>
      <c r="I191" s="659">
        <f>+G191*H191</f>
        <v>0</v>
      </c>
      <c r="J191" s="658" t="s">
        <v>871</v>
      </c>
      <c r="K191" s="657" t="s">
        <v>1128</v>
      </c>
      <c r="L191" s="657" t="s">
        <v>873</v>
      </c>
      <c r="M191" s="656"/>
    </row>
    <row r="192" spans="1:13" s="655" customFormat="1" ht="26.25" customHeight="1" x14ac:dyDescent="0.35">
      <c r="A192" s="664" t="str">
        <f>+CONCATENATE($A$189,".",TEXT(ROW(A4)-ROW($A$1),0))</f>
        <v>ECC2.24.2.2.3</v>
      </c>
      <c r="B192" s="663" t="s">
        <v>1118</v>
      </c>
      <c r="C192" s="662" t="s">
        <v>1223</v>
      </c>
      <c r="D192" s="663" t="s">
        <v>1224</v>
      </c>
      <c r="E192" s="663" t="str">
        <f>IF(VLOOKUP(D192,'EMBOP-CI_ITA'!$D$4:$D$250,1,FALSE)=D192,"YES","NO")</f>
        <v>YES</v>
      </c>
      <c r="F192" s="662" t="s">
        <v>1045</v>
      </c>
      <c r="G192" s="661">
        <v>0</v>
      </c>
      <c r="H192" s="660"/>
      <c r="I192" s="659">
        <f>+G192*H192</f>
        <v>0</v>
      </c>
      <c r="J192" s="658" t="s">
        <v>871</v>
      </c>
      <c r="K192" s="657" t="s">
        <v>1128</v>
      </c>
      <c r="L192" s="657" t="s">
        <v>873</v>
      </c>
      <c r="M192" s="656"/>
    </row>
    <row r="193" spans="1:12" x14ac:dyDescent="0.35"/>
    <row r="194" spans="1:12" ht="26" x14ac:dyDescent="0.35">
      <c r="A194" s="553" t="s">
        <v>1225</v>
      </c>
      <c r="B194" s="551"/>
      <c r="C194" s="551"/>
      <c r="D194" s="552" t="s">
        <v>1226</v>
      </c>
      <c r="E194" s="552" t="str">
        <f>IF(VLOOKUP(D194,'EMBOP-CI_ITA'!$D$4:$D$250,1,FALSE)=D194,"YES","NO")</f>
        <v>YES</v>
      </c>
      <c r="F194" s="551"/>
      <c r="G194" s="567"/>
      <c r="H194" s="565"/>
      <c r="I194" s="565"/>
      <c r="J194" s="549"/>
      <c r="K194" s="548"/>
      <c r="L194" s="548"/>
    </row>
    <row r="195" spans="1:12" ht="78" x14ac:dyDescent="0.35">
      <c r="A195" s="276" t="str">
        <f>+CONCATENATE($A$194,".",TEXT(ROW(A2)-ROW($A$1),0))</f>
        <v>ESC2.24.4.1</v>
      </c>
      <c r="B195" s="563" t="s">
        <v>1227</v>
      </c>
      <c r="C195" s="574" t="s">
        <v>1228</v>
      </c>
      <c r="D195" s="277" t="s">
        <v>1229</v>
      </c>
      <c r="E195" s="277" t="str">
        <f>IF(VLOOKUP(D195,'EMBOP-CI_ITA'!$D$4:$D$250,1,FALSE)=D195,"YES","NO")</f>
        <v>YES</v>
      </c>
      <c r="F195" s="278" t="s">
        <v>464</v>
      </c>
      <c r="G195" s="279">
        <v>0</v>
      </c>
      <c r="H195" s="280"/>
      <c r="I195" s="281">
        <f>+G195*H195</f>
        <v>0</v>
      </c>
      <c r="J195" s="282" t="s">
        <v>871</v>
      </c>
      <c r="K195" s="283" t="s">
        <v>872</v>
      </c>
      <c r="L195" s="283" t="s">
        <v>873</v>
      </c>
    </row>
    <row r="196" spans="1:12" ht="104" x14ac:dyDescent="0.35">
      <c r="A196" s="276" t="str">
        <f>+CONCATENATE($A$194,".",TEXT(ROW(A3)-ROW($A$1),0))</f>
        <v>ESC2.24.4.2</v>
      </c>
      <c r="B196" s="564" t="s">
        <v>1230</v>
      </c>
      <c r="C196" s="574" t="s">
        <v>1231</v>
      </c>
      <c r="D196" s="277" t="s">
        <v>1232</v>
      </c>
      <c r="E196" s="277" t="str">
        <f>IF(VLOOKUP(D196,'EMBOP-CI_ITA'!$D$4:$D$250,1,FALSE)=D196,"YES","NO")</f>
        <v>YES</v>
      </c>
      <c r="F196" s="278" t="s">
        <v>464</v>
      </c>
      <c r="G196" s="279">
        <v>0</v>
      </c>
      <c r="H196" s="280"/>
      <c r="I196" s="281">
        <f>+G196*H196</f>
        <v>0</v>
      </c>
      <c r="J196" s="282" t="s">
        <v>871</v>
      </c>
      <c r="K196" s="283" t="s">
        <v>883</v>
      </c>
      <c r="L196" s="283" t="s">
        <v>873</v>
      </c>
    </row>
    <row r="197" spans="1:12" s="275" customFormat="1" ht="13" x14ac:dyDescent="0.35">
      <c r="A197" s="268" t="s">
        <v>1233</v>
      </c>
      <c r="B197" s="578"/>
      <c r="C197" s="578"/>
      <c r="D197" s="270" t="s">
        <v>1234</v>
      </c>
      <c r="E197" s="270" t="str">
        <f>IF(VLOOKUP(D197,'EMBOP-CI_ITA'!$D$4:$D$250,1,FALSE)=D197,"YES","NO")</f>
        <v>YES</v>
      </c>
      <c r="F197" s="269"/>
      <c r="G197" s="271"/>
      <c r="H197" s="285"/>
      <c r="I197" s="285"/>
      <c r="J197" s="273" t="s">
        <v>871</v>
      </c>
      <c r="K197" s="274"/>
      <c r="L197" s="274"/>
    </row>
    <row r="198" spans="1:12" ht="65" x14ac:dyDescent="0.35">
      <c r="A198" s="276" t="str">
        <f>+CONCATENATE($A$197,".",TEXT(ROW(A2)-ROW($A$1),0))</f>
        <v>ESC3.1</v>
      </c>
      <c r="B198" s="564" t="s">
        <v>1235</v>
      </c>
      <c r="C198" s="575" t="s">
        <v>1236</v>
      </c>
      <c r="D198" s="277" t="s">
        <v>1237</v>
      </c>
      <c r="E198" s="277" t="str">
        <f>IF(VLOOKUP(D198,'EMBOP-CI_ITA'!$D$4:$D$250,1,FALSE)=D198,"YES","NO")</f>
        <v>YES</v>
      </c>
      <c r="F198" s="278" t="s">
        <v>141</v>
      </c>
      <c r="G198" s="279">
        <v>0</v>
      </c>
      <c r="H198" s="280"/>
      <c r="I198" s="281">
        <f>+G198*H198</f>
        <v>0</v>
      </c>
      <c r="J198" s="282" t="s">
        <v>871</v>
      </c>
      <c r="K198" s="283" t="s">
        <v>872</v>
      </c>
      <c r="L198" s="283" t="s">
        <v>873</v>
      </c>
    </row>
    <row r="199" spans="1:12" ht="91" x14ac:dyDescent="0.35">
      <c r="A199" s="276" t="str">
        <f>+CONCATENATE($A$197,".",TEXT(ROW(A3)-ROW($A$1),0))</f>
        <v>ESC3.2</v>
      </c>
      <c r="B199" s="564" t="s">
        <v>1238</v>
      </c>
      <c r="C199" s="575" t="s">
        <v>1239</v>
      </c>
      <c r="D199" s="277" t="s">
        <v>1240</v>
      </c>
      <c r="E199" s="277" t="str">
        <f>IF(VLOOKUP(D199,'EMBOP-CI_ITA'!$D$4:$D$250,1,FALSE)=D199,"YES","NO")</f>
        <v>YES</v>
      </c>
      <c r="F199" s="278" t="s">
        <v>141</v>
      </c>
      <c r="G199" s="279">
        <v>0</v>
      </c>
      <c r="H199" s="280"/>
      <c r="I199" s="281">
        <f>+G199*H199</f>
        <v>0</v>
      </c>
      <c r="J199" s="282" t="s">
        <v>871</v>
      </c>
      <c r="K199" s="283" t="s">
        <v>883</v>
      </c>
      <c r="L199" s="283" t="s">
        <v>873</v>
      </c>
    </row>
    <row r="200" spans="1:12" s="275" customFormat="1" ht="13" x14ac:dyDescent="0.35">
      <c r="A200" s="268" t="s">
        <v>1241</v>
      </c>
      <c r="B200" s="269"/>
      <c r="C200" s="269"/>
      <c r="D200" s="270" t="s">
        <v>1242</v>
      </c>
      <c r="E200" s="270" t="str">
        <f>IF(VLOOKUP(D200,'EMBOP-CI_ITA'!$D$4:$D$250,1,FALSE)=D200,"YES","NO")</f>
        <v>YES</v>
      </c>
      <c r="F200" s="269"/>
      <c r="G200" s="271"/>
      <c r="H200" s="272"/>
      <c r="I200" s="272"/>
      <c r="J200" s="273"/>
      <c r="K200" s="274"/>
      <c r="L200" s="274"/>
    </row>
    <row r="201" spans="1:12" s="275" customFormat="1" ht="13" x14ac:dyDescent="0.35">
      <c r="A201" s="553" t="s">
        <v>1243</v>
      </c>
      <c r="B201" s="551"/>
      <c r="C201" s="551"/>
      <c r="D201" s="571" t="s">
        <v>1244</v>
      </c>
      <c r="E201" s="571" t="str">
        <f>IF(VLOOKUP(D201,'EMBOP-CI_ITA'!$D$4:$D$250,1,FALSE)=D201,"YES","NO")</f>
        <v>YES</v>
      </c>
      <c r="F201" s="551"/>
      <c r="G201" s="567"/>
      <c r="H201" s="565"/>
      <c r="I201" s="565"/>
      <c r="J201" s="549"/>
      <c r="K201" s="548"/>
      <c r="L201" s="548"/>
    </row>
    <row r="202" spans="1:12" ht="26" x14ac:dyDescent="0.35">
      <c r="A202" s="276" t="str">
        <f>+CONCATENATE($A$201,".",TEXT(ROW(A2)-ROW($A$1),0))</f>
        <v>ESC4.1.1</v>
      </c>
      <c r="B202" s="563" t="s">
        <v>1245</v>
      </c>
      <c r="C202" s="574" t="s">
        <v>1246</v>
      </c>
      <c r="D202" s="791" t="s">
        <v>1247</v>
      </c>
      <c r="E202" s="791" t="str">
        <f>IF(VLOOKUP(D202,'EMBOP-CI_ITA'!$D$4:$D$250,1,FALSE)=D202,"YES","NO")</f>
        <v>YES</v>
      </c>
      <c r="F202" s="278" t="s">
        <v>464</v>
      </c>
      <c r="G202" s="279">
        <v>0</v>
      </c>
      <c r="H202" s="280"/>
      <c r="I202" s="281">
        <f>+G202*H202</f>
        <v>0</v>
      </c>
      <c r="J202" s="282" t="s">
        <v>871</v>
      </c>
      <c r="K202" s="283" t="s">
        <v>872</v>
      </c>
      <c r="L202" s="283" t="s">
        <v>1248</v>
      </c>
    </row>
    <row r="203" spans="1:12" ht="88.5" customHeight="1" x14ac:dyDescent="0.35">
      <c r="A203" s="276" t="str">
        <f>+CONCATENATE($A$201,".",TEXT(ROW(A3)-ROW($A$1),0))</f>
        <v>ESC4.1.2</v>
      </c>
      <c r="B203" s="564" t="s">
        <v>1249</v>
      </c>
      <c r="C203" s="558" t="s">
        <v>1250</v>
      </c>
      <c r="D203" s="818" t="s">
        <v>1251</v>
      </c>
      <c r="E203" s="791" t="str">
        <f>IF(VLOOKUP(D203,'EMBOP-CI_ITA'!$D$4:$D$250,1,FALSE)=D203,"YES","NO")</f>
        <v>YES</v>
      </c>
      <c r="F203" s="278" t="s">
        <v>464</v>
      </c>
      <c r="G203" s="279">
        <v>0</v>
      </c>
      <c r="H203" s="280"/>
      <c r="I203" s="281">
        <f>+G203*H203</f>
        <v>0</v>
      </c>
      <c r="J203" s="282" t="s">
        <v>871</v>
      </c>
      <c r="K203" s="283" t="s">
        <v>883</v>
      </c>
      <c r="L203" s="283" t="s">
        <v>1248</v>
      </c>
    </row>
    <row r="204" spans="1:12" s="648" customFormat="1" ht="13" x14ac:dyDescent="0.35">
      <c r="A204" s="654" t="s">
        <v>1252</v>
      </c>
      <c r="B204" s="652"/>
      <c r="C204" s="652"/>
      <c r="D204" s="653" t="s">
        <v>1253</v>
      </c>
      <c r="E204" s="653" t="str">
        <f>IF(VLOOKUP(D204,'EMBOP-CI_ITA'!$D$4:$D$250,1,FALSE)=D204,"YES","NO")</f>
        <v>YES</v>
      </c>
      <c r="F204" s="652"/>
      <c r="G204" s="651"/>
      <c r="H204" s="651"/>
      <c r="I204" s="651"/>
      <c r="J204" s="650"/>
      <c r="K204" s="649"/>
      <c r="L204" s="649"/>
    </row>
    <row r="205" spans="1:12" s="638" customFormat="1" ht="13" x14ac:dyDescent="0.35">
      <c r="A205" s="647" t="str">
        <f>+CONCATENATE($A$204,".",TEXT(ROW(A2)-ROW($A$1),0))</f>
        <v>ESC4.2.1</v>
      </c>
      <c r="B205" s="1634" t="s">
        <v>1254</v>
      </c>
      <c r="C205" s="646" t="s">
        <v>1255</v>
      </c>
      <c r="D205" s="645" t="s">
        <v>1256</v>
      </c>
      <c r="E205" s="645" t="str">
        <f>IF(VLOOKUP(D205,'EMBOP-CI_ITA'!$D$4:$D$250,1,FALSE)=D205,"YES","NO")</f>
        <v>YES</v>
      </c>
      <c r="F205" s="644" t="s">
        <v>464</v>
      </c>
      <c r="G205" s="643">
        <v>0</v>
      </c>
      <c r="H205" s="642"/>
      <c r="I205" s="641">
        <f>+G205*H205</f>
        <v>0</v>
      </c>
      <c r="J205" s="640" t="s">
        <v>871</v>
      </c>
      <c r="K205" s="639" t="s">
        <v>872</v>
      </c>
      <c r="L205" s="639" t="s">
        <v>873</v>
      </c>
    </row>
    <row r="206" spans="1:12" s="638" customFormat="1" ht="13" x14ac:dyDescent="0.35">
      <c r="A206" s="647" t="str">
        <f>+CONCATENATE($A$204,".",TEXT(ROW(A5)-ROW($A$1),0))</f>
        <v>ESC4.2.4</v>
      </c>
      <c r="B206" s="1635"/>
      <c r="C206" s="646" t="s">
        <v>1257</v>
      </c>
      <c r="D206" s="645" t="s">
        <v>1258</v>
      </c>
      <c r="E206" s="645" t="str">
        <f>IF(VLOOKUP(D206,'EMBOP-CI_ITA'!$D$4:$D$250,1,FALSE)=D206,"YES","NO")</f>
        <v>YES</v>
      </c>
      <c r="F206" s="644" t="s">
        <v>464</v>
      </c>
      <c r="G206" s="643">
        <v>0</v>
      </c>
      <c r="H206" s="642"/>
      <c r="I206" s="641">
        <f>+G206*H206</f>
        <v>0</v>
      </c>
      <c r="J206" s="640" t="s">
        <v>871</v>
      </c>
      <c r="K206" s="639" t="s">
        <v>883</v>
      </c>
      <c r="L206" s="639" t="s">
        <v>873</v>
      </c>
    </row>
    <row r="207" spans="1:12" s="275" customFormat="1" ht="13" x14ac:dyDescent="0.35">
      <c r="A207" s="553" t="s">
        <v>1259</v>
      </c>
      <c r="B207" s="566"/>
      <c r="C207" s="566"/>
      <c r="D207" s="552" t="s">
        <v>1260</v>
      </c>
      <c r="E207" s="552" t="str">
        <f>IF(VLOOKUP(D207,'EMBOP-CI_ITA'!$D$4:$D$250,1,FALSE)=D207,"YES","NO")</f>
        <v>YES</v>
      </c>
      <c r="F207" s="551"/>
      <c r="G207" s="567"/>
      <c r="H207" s="565"/>
      <c r="I207" s="565"/>
      <c r="J207" s="549"/>
      <c r="K207" s="548"/>
      <c r="L207" s="548"/>
    </row>
    <row r="208" spans="1:12" ht="78" x14ac:dyDescent="0.35">
      <c r="A208" s="276" t="str">
        <f>+CONCATENATE($A$207,".",TEXT(ROW(A2)-ROW($A$1),0))</f>
        <v>ESC4.3.1</v>
      </c>
      <c r="B208" s="564" t="s">
        <v>1343</v>
      </c>
      <c r="C208" s="574" t="s">
        <v>642</v>
      </c>
      <c r="D208" s="277" t="s">
        <v>1344</v>
      </c>
      <c r="E208" s="277" t="e">
        <f>IF(VLOOKUP(D208,'EMBOP-CI_ITA'!$D$4:$D$250,1,FALSE)=D208,"YES","NO")</f>
        <v>#N/A</v>
      </c>
      <c r="F208" s="575" t="s">
        <v>1345</v>
      </c>
      <c r="G208" s="279">
        <v>0</v>
      </c>
      <c r="H208" s="280"/>
      <c r="I208" s="281">
        <f t="shared" ref="I208:I219" si="14">+G208*H208</f>
        <v>0</v>
      </c>
      <c r="J208" s="282" t="s">
        <v>871</v>
      </c>
      <c r="K208" s="283" t="s">
        <v>883</v>
      </c>
      <c r="L208" s="283" t="s">
        <v>873</v>
      </c>
    </row>
    <row r="209" spans="1:12" ht="78" x14ac:dyDescent="0.35">
      <c r="A209" s="276" t="str">
        <f>+CONCATENATE($A$207,".",TEXT(ROW(A3)-ROW($A$1),0))</f>
        <v>ESC4.3.2</v>
      </c>
      <c r="B209" s="564" t="s">
        <v>1262</v>
      </c>
      <c r="C209" s="574" t="s">
        <v>648</v>
      </c>
      <c r="D209" s="277" t="s">
        <v>1263</v>
      </c>
      <c r="E209" s="277" t="str">
        <f>IF(VLOOKUP(D209,'EMBOP-CI_ITA'!$D$4:$D$250,1,FALSE)=D209,"YES","NO")</f>
        <v>YES</v>
      </c>
      <c r="F209" s="575" t="s">
        <v>464</v>
      </c>
      <c r="G209" s="279">
        <v>0</v>
      </c>
      <c r="H209" s="280"/>
      <c r="I209" s="281">
        <f t="shared" si="14"/>
        <v>0</v>
      </c>
      <c r="J209" s="282" t="s">
        <v>871</v>
      </c>
      <c r="K209" s="283" t="s">
        <v>1128</v>
      </c>
      <c r="L209" s="283" t="s">
        <v>873</v>
      </c>
    </row>
    <row r="210" spans="1:12" ht="65" x14ac:dyDescent="0.35">
      <c r="A210" s="276"/>
      <c r="B210" s="564" t="s">
        <v>1264</v>
      </c>
      <c r="C210" s="574" t="s">
        <v>1265</v>
      </c>
      <c r="D210" s="278" t="s">
        <v>1266</v>
      </c>
      <c r="E210" s="278" t="str">
        <f>IF(VLOOKUP(D210,'EMBOP-CI_ITA'!$D$4:$D$250,1,FALSE)=D210,"YES","NO")</f>
        <v>YES</v>
      </c>
      <c r="F210" s="575" t="s">
        <v>464</v>
      </c>
      <c r="G210" s="279">
        <v>0</v>
      </c>
      <c r="H210" s="280"/>
      <c r="I210" s="281">
        <f t="shared" si="14"/>
        <v>0</v>
      </c>
      <c r="J210" s="282"/>
      <c r="K210" s="283" t="s">
        <v>872</v>
      </c>
      <c r="L210" s="283" t="s">
        <v>873</v>
      </c>
    </row>
    <row r="211" spans="1:12" ht="65" x14ac:dyDescent="0.35">
      <c r="A211" s="276" t="str">
        <f>+CONCATENATE($A$207,".",TEXT(ROW(A4)-ROW($A$1),0))</f>
        <v>ESC4.3.3</v>
      </c>
      <c r="B211" s="564" t="s">
        <v>1264</v>
      </c>
      <c r="C211" s="574" t="s">
        <v>1267</v>
      </c>
      <c r="D211" s="278" t="s">
        <v>1268</v>
      </c>
      <c r="E211" s="278" t="str">
        <f>IF(VLOOKUP(D211,'EMBOP-CI_ITA'!$D$4:$D$250,1,FALSE)=D211,"YES","NO")</f>
        <v>YES</v>
      </c>
      <c r="F211" s="575" t="s">
        <v>464</v>
      </c>
      <c r="G211" s="279">
        <v>0</v>
      </c>
      <c r="H211" s="280"/>
      <c r="I211" s="281">
        <f t="shared" si="14"/>
        <v>0</v>
      </c>
      <c r="J211" s="282" t="s">
        <v>871</v>
      </c>
      <c r="K211" s="283" t="s">
        <v>883</v>
      </c>
      <c r="L211" s="283" t="s">
        <v>873</v>
      </c>
    </row>
    <row r="212" spans="1:12" x14ac:dyDescent="0.35">
      <c r="A212" s="276" t="str">
        <f>+CONCATENATE($A$207,".",TEXT(ROW(A5)-ROW($A$1),0))</f>
        <v>ESC4.3.4</v>
      </c>
      <c r="B212" s="563" t="s">
        <v>1269</v>
      </c>
      <c r="C212" s="574" t="s">
        <v>1270</v>
      </c>
      <c r="D212" s="277" t="s">
        <v>1271</v>
      </c>
      <c r="E212" s="277" t="str">
        <f>IF(VLOOKUP(D212,'EMBOP-CI_ITA'!$D$4:$D$250,1,FALSE)=D212,"YES","NO")</f>
        <v>YES</v>
      </c>
      <c r="F212" s="278" t="s">
        <v>464</v>
      </c>
      <c r="G212" s="279">
        <v>0</v>
      </c>
      <c r="H212" s="280"/>
      <c r="I212" s="281">
        <f t="shared" si="14"/>
        <v>0</v>
      </c>
      <c r="J212" s="282" t="s">
        <v>871</v>
      </c>
      <c r="K212" s="283" t="s">
        <v>883</v>
      </c>
      <c r="L212" s="283" t="s">
        <v>873</v>
      </c>
    </row>
    <row r="213" spans="1:12" x14ac:dyDescent="0.35">
      <c r="A213" s="276" t="str">
        <f>+CONCATENATE($A$207,".",TEXT(ROW(A6)-ROW($A$1),0))</f>
        <v>ESC4.3.5</v>
      </c>
      <c r="B213" s="563" t="s">
        <v>1269</v>
      </c>
      <c r="C213" s="574" t="s">
        <v>1272</v>
      </c>
      <c r="D213" s="277" t="s">
        <v>1273</v>
      </c>
      <c r="E213" s="277" t="str">
        <f>IF(VLOOKUP(D213,'EMBOP-CI_ITA'!$D$4:$D$250,1,FALSE)=D213,"YES","NO")</f>
        <v>YES</v>
      </c>
      <c r="F213" s="278" t="s">
        <v>464</v>
      </c>
      <c r="G213" s="279">
        <v>0</v>
      </c>
      <c r="H213" s="280"/>
      <c r="I213" s="281">
        <f t="shared" si="14"/>
        <v>0</v>
      </c>
      <c r="J213" s="282" t="s">
        <v>871</v>
      </c>
      <c r="K213" s="283" t="s">
        <v>883</v>
      </c>
      <c r="L213" s="283" t="s">
        <v>873</v>
      </c>
    </row>
    <row r="214" spans="1:12" x14ac:dyDescent="0.35">
      <c r="A214" s="276" t="str">
        <f>+CONCATENATE($A$207,".",TEXT(ROW(A7)-ROW($A$1),0))</f>
        <v>ESC4.3.6</v>
      </c>
      <c r="B214" s="563" t="s">
        <v>1269</v>
      </c>
      <c r="C214" s="574" t="s">
        <v>1274</v>
      </c>
      <c r="D214" s="277" t="s">
        <v>1275</v>
      </c>
      <c r="E214" s="277" t="str">
        <f>IF(VLOOKUP(D214,'EMBOP-CI_ITA'!$D$4:$D$250,1,FALSE)=D214,"YES","NO")</f>
        <v>YES</v>
      </c>
      <c r="F214" s="278" t="s">
        <v>464</v>
      </c>
      <c r="G214" s="279">
        <v>0</v>
      </c>
      <c r="H214" s="280"/>
      <c r="I214" s="281">
        <f t="shared" si="14"/>
        <v>0</v>
      </c>
      <c r="J214" s="282" t="s">
        <v>871</v>
      </c>
      <c r="K214" s="283" t="s">
        <v>883</v>
      </c>
      <c r="L214" s="283" t="s">
        <v>873</v>
      </c>
    </row>
    <row r="215" spans="1:12" ht="26" x14ac:dyDescent="0.35">
      <c r="A215" s="276" t="str">
        <f>+CONCATENATE($A$207,".",TEXT(ROW(A8)-ROW($A$1),0))</f>
        <v>ESC4.3.7</v>
      </c>
      <c r="B215" s="563" t="s">
        <v>1269</v>
      </c>
      <c r="C215" s="574" t="s">
        <v>1276</v>
      </c>
      <c r="D215" s="277" t="s">
        <v>1277</v>
      </c>
      <c r="E215" s="277" t="str">
        <f>IF(VLOOKUP(D215,'EMBOP-CI_ITA'!$D$4:$D$250,1,FALSE)=D215,"YES","NO")</f>
        <v>YES</v>
      </c>
      <c r="F215" s="278" t="s">
        <v>1045</v>
      </c>
      <c r="G215" s="279">
        <v>0</v>
      </c>
      <c r="H215" s="280"/>
      <c r="I215" s="281">
        <f t="shared" si="14"/>
        <v>0</v>
      </c>
      <c r="J215" s="282" t="s">
        <v>871</v>
      </c>
      <c r="K215" s="283" t="s">
        <v>1128</v>
      </c>
      <c r="L215" s="283" t="s">
        <v>873</v>
      </c>
    </row>
    <row r="216" spans="1:12" ht="104" x14ac:dyDescent="0.35">
      <c r="A216" s="276"/>
      <c r="B216" s="564" t="s">
        <v>1278</v>
      </c>
      <c r="C216" s="574" t="s">
        <v>629</v>
      </c>
      <c r="D216" s="277" t="s">
        <v>1279</v>
      </c>
      <c r="E216" s="277" t="str">
        <f>IF(VLOOKUP(D216,'EMBOP-CI_ITA'!$D$4:$D$250,1,FALSE)=D216,"YES","NO")</f>
        <v>YES</v>
      </c>
      <c r="F216" s="278" t="s">
        <v>1045</v>
      </c>
      <c r="G216" s="279">
        <v>0</v>
      </c>
      <c r="H216" s="280"/>
      <c r="I216" s="281">
        <f t="shared" si="14"/>
        <v>0</v>
      </c>
      <c r="J216" s="282" t="s">
        <v>871</v>
      </c>
      <c r="K216" s="283" t="s">
        <v>883</v>
      </c>
      <c r="L216" s="283" t="s">
        <v>873</v>
      </c>
    </row>
    <row r="217" spans="1:12" ht="52" x14ac:dyDescent="0.35">
      <c r="A217" s="276"/>
      <c r="B217" s="564" t="s">
        <v>1280</v>
      </c>
      <c r="C217" s="574" t="s">
        <v>1281</v>
      </c>
      <c r="D217" s="277" t="s">
        <v>1282</v>
      </c>
      <c r="E217" s="277" t="str">
        <f>IF(VLOOKUP(D217,'EMBOP-CI_ITA'!$D$4:$D$250,1,FALSE)=D217,"YES","NO")</f>
        <v>YES</v>
      </c>
      <c r="F217" s="278" t="s">
        <v>1045</v>
      </c>
      <c r="G217" s="279">
        <v>0</v>
      </c>
      <c r="H217" s="280"/>
      <c r="I217" s="281">
        <f t="shared" si="14"/>
        <v>0</v>
      </c>
      <c r="J217" s="282"/>
      <c r="K217" s="283" t="s">
        <v>872</v>
      </c>
      <c r="L217" s="283" t="s">
        <v>873</v>
      </c>
    </row>
    <row r="218" spans="1:12" ht="78" x14ac:dyDescent="0.35">
      <c r="A218" s="276"/>
      <c r="B218" s="564" t="s">
        <v>1283</v>
      </c>
      <c r="C218" s="574" t="s">
        <v>1284</v>
      </c>
      <c r="D218" s="277" t="s">
        <v>1285</v>
      </c>
      <c r="E218" s="277" t="str">
        <f>IF(VLOOKUP(D218,'EMBOP-CI_ITA'!$D$4:$D$250,1,FALSE)=D218,"YES","NO")</f>
        <v>YES</v>
      </c>
      <c r="F218" s="278" t="s">
        <v>1045</v>
      </c>
      <c r="G218" s="279">
        <v>0</v>
      </c>
      <c r="H218" s="280"/>
      <c r="I218" s="281">
        <f t="shared" si="14"/>
        <v>0</v>
      </c>
      <c r="J218" s="282"/>
      <c r="K218" s="283" t="s">
        <v>883</v>
      </c>
      <c r="L218" s="283" t="s">
        <v>873</v>
      </c>
    </row>
    <row r="219" spans="1:12" ht="52" x14ac:dyDescent="0.35">
      <c r="A219" s="276" t="str">
        <f>+CONCATENATE($A$207,".",TEXT(ROW(A11)-ROW($A$1),0))</f>
        <v>ESC4.3.10</v>
      </c>
      <c r="B219" s="556" t="s">
        <v>1286</v>
      </c>
      <c r="C219" s="558" t="s">
        <v>648</v>
      </c>
      <c r="D219" s="277" t="s">
        <v>649</v>
      </c>
      <c r="E219" s="277" t="str">
        <f>IF(VLOOKUP(D219,'EMBOP-CI_ITA'!$D$4:$D$250,1,FALSE)=D219,"YES","NO")</f>
        <v>YES</v>
      </c>
      <c r="F219" s="278" t="s">
        <v>164</v>
      </c>
      <c r="G219" s="279">
        <v>1</v>
      </c>
      <c r="H219" s="280"/>
      <c r="I219" s="281">
        <f t="shared" si="14"/>
        <v>0</v>
      </c>
      <c r="J219" s="282"/>
      <c r="K219" s="283" t="s">
        <v>883</v>
      </c>
      <c r="L219" s="283" t="s">
        <v>873</v>
      </c>
    </row>
    <row r="220" spans="1:12" x14ac:dyDescent="0.35">
      <c r="A220" s="553" t="s">
        <v>1287</v>
      </c>
      <c r="B220" s="551"/>
      <c r="C220" s="551"/>
      <c r="D220" s="653" t="s">
        <v>1288</v>
      </c>
      <c r="E220" s="552" t="str">
        <f>IF(VLOOKUP(D220,'EMBOP-CI_ITA'!$D$4:$D$250,1,FALSE)=D220,"YES","NO")</f>
        <v>YES</v>
      </c>
      <c r="F220" s="551"/>
      <c r="G220" s="567"/>
      <c r="H220" s="565"/>
      <c r="I220" s="565"/>
      <c r="J220" s="549"/>
      <c r="K220" s="548"/>
      <c r="L220" s="548"/>
    </row>
    <row r="221" spans="1:12" ht="143" x14ac:dyDescent="0.35">
      <c r="A221" s="276" t="e">
        <f>+CONCATENATE($A$207,".",TEXT(ROW(#REF!)-ROW($A$1),0))</f>
        <v>#REF!</v>
      </c>
      <c r="B221" s="556" t="s">
        <v>1289</v>
      </c>
      <c r="C221" s="558" t="s">
        <v>1290</v>
      </c>
      <c r="D221" s="645" t="s">
        <v>1291</v>
      </c>
      <c r="E221" s="277" t="str">
        <f>IF(VLOOKUP(D221,'EMBOP-CI_ITA'!$D$4:$D$250,1,FALSE)=D221,"YES","NO")</f>
        <v>YES</v>
      </c>
      <c r="F221" s="278" t="s">
        <v>1292</v>
      </c>
      <c r="G221" s="279">
        <v>1</v>
      </c>
      <c r="H221" s="280"/>
      <c r="I221" s="281">
        <f>+G221*H221</f>
        <v>0</v>
      </c>
      <c r="J221" s="282"/>
      <c r="K221" s="283" t="s">
        <v>883</v>
      </c>
      <c r="L221" s="278" t="s">
        <v>873</v>
      </c>
    </row>
    <row r="222" spans="1:12" ht="30.75" customHeight="1" x14ac:dyDescent="0.35">
      <c r="A222" s="276" t="str">
        <f>+CONCATENATE($A$207,".",TEXT(ROW(A18)-ROW($A$1),0))</f>
        <v>ESC4.3.17</v>
      </c>
      <c r="B222" s="556" t="s">
        <v>1346</v>
      </c>
      <c r="C222" s="558" t="s">
        <v>1294</v>
      </c>
      <c r="D222" s="645" t="s">
        <v>1295</v>
      </c>
      <c r="E222" s="277" t="str">
        <f>IF(VLOOKUP(D222,'EMBOP-CI_ITA'!$D$4:$D$250,1,FALSE)=D222,"YES","NO")</f>
        <v>YES</v>
      </c>
      <c r="F222" s="278" t="s">
        <v>464</v>
      </c>
      <c r="G222" s="279">
        <v>1</v>
      </c>
      <c r="H222" s="280"/>
      <c r="I222" s="281">
        <f>+G222*H222</f>
        <v>0</v>
      </c>
      <c r="J222" s="282"/>
      <c r="K222" s="283" t="s">
        <v>883</v>
      </c>
      <c r="L222" s="278" t="s">
        <v>873</v>
      </c>
    </row>
    <row r="223" spans="1:12" ht="104" x14ac:dyDescent="0.35">
      <c r="A223" s="276" t="str">
        <f>+CONCATENATE($A$207,".",TEXT(ROW(A19)-ROW($A$1),0))</f>
        <v>ESC4.3.18</v>
      </c>
      <c r="B223" s="556" t="s">
        <v>1347</v>
      </c>
      <c r="C223" s="558" t="s">
        <v>1297</v>
      </c>
      <c r="D223" s="645" t="s">
        <v>1298</v>
      </c>
      <c r="E223" s="277" t="str">
        <f>IF(VLOOKUP(D223,'EMBOP-CI_ITA'!$D$4:$D$250,1,FALSE)=D223,"YES","NO")</f>
        <v>YES</v>
      </c>
      <c r="F223" s="278" t="s">
        <v>464</v>
      </c>
      <c r="G223" s="279">
        <v>1</v>
      </c>
      <c r="H223" s="280"/>
      <c r="I223" s="281">
        <f>+G223*H223</f>
        <v>0</v>
      </c>
      <c r="J223" s="282"/>
      <c r="K223" s="283" t="s">
        <v>883</v>
      </c>
      <c r="L223" s="278" t="s">
        <v>873</v>
      </c>
    </row>
    <row r="224" spans="1:12" s="275" customFormat="1" ht="13" x14ac:dyDescent="0.35">
      <c r="A224" s="553" t="s">
        <v>1287</v>
      </c>
      <c r="B224" s="551"/>
      <c r="C224" s="551"/>
      <c r="D224" s="552" t="s">
        <v>832</v>
      </c>
      <c r="E224" s="552" t="str">
        <f>IF(VLOOKUP(D224,'EMBOP-CI_ITA'!$D$4:$D$250,1,FALSE)=D224,"YES","NO")</f>
        <v>YES</v>
      </c>
      <c r="F224" s="551"/>
      <c r="G224" s="567"/>
      <c r="H224" s="565"/>
      <c r="I224" s="565"/>
      <c r="J224" s="549"/>
      <c r="K224" s="548"/>
      <c r="L224" s="548"/>
    </row>
    <row r="225" spans="1:13" s="629" customFormat="1" ht="52" x14ac:dyDescent="0.35">
      <c r="A225" s="631" t="str">
        <f>+CONCATENATE($A$224,".",TEXT(ROW(A3)-ROW($A$1),0))</f>
        <v>ESC4.4.2</v>
      </c>
      <c r="B225" s="637" t="s">
        <v>1299</v>
      </c>
      <c r="C225" s="632" t="s">
        <v>1300</v>
      </c>
      <c r="D225" s="626" t="s">
        <v>1301</v>
      </c>
      <c r="E225" s="626" t="str">
        <f>IF(VLOOKUP(D225,'EMBOP-CI_ITA'!$D$4:$D$250,1,FALSE)=D225,"YES","NO")</f>
        <v>YES</v>
      </c>
      <c r="F225" s="625" t="s">
        <v>464</v>
      </c>
      <c r="G225" s="624">
        <v>0</v>
      </c>
      <c r="H225" s="623"/>
      <c r="I225" s="622">
        <f>+G225*H225</f>
        <v>0</v>
      </c>
      <c r="J225" s="621" t="s">
        <v>871</v>
      </c>
      <c r="K225" s="620" t="s">
        <v>883</v>
      </c>
      <c r="L225" s="620" t="s">
        <v>873</v>
      </c>
      <c r="M225" s="620"/>
    </row>
    <row r="228" spans="1:13" s="633" customFormat="1" ht="15.5" x14ac:dyDescent="0.35">
      <c r="A228" s="636"/>
      <c r="B228" s="635"/>
      <c r="C228" s="635"/>
      <c r="D228" s="634" t="s">
        <v>855</v>
      </c>
      <c r="E228" s="817"/>
      <c r="F228" s="1636" t="s">
        <v>1305</v>
      </c>
      <c r="G228" s="1637"/>
      <c r="H228" s="1637"/>
      <c r="I228" s="1638"/>
      <c r="J228" s="1614" t="s">
        <v>4</v>
      </c>
      <c r="K228" s="1614" t="s">
        <v>857</v>
      </c>
      <c r="L228" s="1614" t="s">
        <v>858</v>
      </c>
      <c r="M228" s="1614" t="s">
        <v>1306</v>
      </c>
    </row>
    <row r="229" spans="1:13" ht="26" x14ac:dyDescent="0.35">
      <c r="A229" s="265" t="s">
        <v>860</v>
      </c>
      <c r="B229" s="568" t="s">
        <v>861</v>
      </c>
      <c r="C229" s="266" t="s">
        <v>862</v>
      </c>
      <c r="D229" s="266" t="s">
        <v>138</v>
      </c>
      <c r="E229" s="266"/>
      <c r="F229" s="267" t="s">
        <v>338</v>
      </c>
      <c r="G229" s="266" t="s">
        <v>864</v>
      </c>
      <c r="H229" s="267" t="s">
        <v>865</v>
      </c>
      <c r="I229" s="266" t="s">
        <v>133</v>
      </c>
      <c r="J229" s="1615"/>
      <c r="K229" s="1615"/>
      <c r="L229" s="1615"/>
      <c r="M229" s="1615"/>
    </row>
    <row r="230" spans="1:13" s="275" customFormat="1" ht="13" x14ac:dyDescent="0.35">
      <c r="A230" s="268" t="s">
        <v>1307</v>
      </c>
      <c r="B230" s="269"/>
      <c r="C230" s="269"/>
      <c r="D230" s="270" t="s">
        <v>1308</v>
      </c>
      <c r="E230" s="270" t="str">
        <f>IF(VLOOKUP(D230,'EMBOP-CI_ITA'!$D$4:$D$250,1,FALSE)=D230,"YES","NO")</f>
        <v>YES</v>
      </c>
      <c r="F230" s="269"/>
      <c r="G230" s="271"/>
      <c r="H230" s="272"/>
      <c r="I230" s="272"/>
      <c r="J230" s="273"/>
      <c r="K230" s="274"/>
      <c r="L230" s="274"/>
      <c r="M230" s="274"/>
    </row>
    <row r="231" spans="1:13" s="275" customFormat="1" ht="13" x14ac:dyDescent="0.35">
      <c r="A231" s="553" t="s">
        <v>1309</v>
      </c>
      <c r="B231" s="551"/>
      <c r="C231" s="551"/>
      <c r="D231" s="552" t="s">
        <v>767</v>
      </c>
      <c r="E231" s="552" t="str">
        <f>IF(VLOOKUP(D231,'EMBOP-CI_ITA'!$D$4:$D$250,1,FALSE)=D231,"YES","NO")</f>
        <v>YES</v>
      </c>
      <c r="F231" s="551"/>
      <c r="G231" s="567"/>
      <c r="H231" s="550"/>
      <c r="I231" s="550"/>
      <c r="J231" s="549"/>
      <c r="K231" s="548"/>
      <c r="L231" s="548"/>
      <c r="M231" s="548"/>
    </row>
    <row r="232" spans="1:13" ht="130" x14ac:dyDescent="0.35">
      <c r="A232" s="276" t="str">
        <f>+CONCATENATE($A$231,".",TEXT(ROW(A2)-ROW($A$1),0))</f>
        <v>OESC1.1.1</v>
      </c>
      <c r="B232" s="564" t="s">
        <v>1348</v>
      </c>
      <c r="C232" s="558" t="s">
        <v>640</v>
      </c>
      <c r="D232" s="277" t="s">
        <v>641</v>
      </c>
      <c r="E232" s="277" t="e">
        <f>IF(VLOOKUP(D232,'EMBOP-CI_ITA'!$D$4:$D$250,1,FALSE)=D232,"YES","NO")</f>
        <v>#N/A</v>
      </c>
      <c r="F232" s="278" t="s">
        <v>141</v>
      </c>
      <c r="G232" s="279">
        <v>0</v>
      </c>
      <c r="H232" s="280"/>
      <c r="I232" s="281">
        <f>G232*H232</f>
        <v>0</v>
      </c>
      <c r="J232" s="282" t="s">
        <v>871</v>
      </c>
      <c r="K232" s="283" t="s">
        <v>872</v>
      </c>
      <c r="L232" s="283" t="s">
        <v>1248</v>
      </c>
      <c r="M232" s="283"/>
    </row>
    <row r="233" spans="1:13" s="275" customFormat="1" ht="13" x14ac:dyDescent="0.35">
      <c r="A233" s="553" t="s">
        <v>1311</v>
      </c>
      <c r="B233" s="566"/>
      <c r="C233" s="551"/>
      <c r="D233" s="552" t="s">
        <v>1349</v>
      </c>
      <c r="E233" s="552" t="str">
        <f>IF(VLOOKUP(D233,'EMBOP-CI_ITA'!$D$4:$D$250,1,FALSE)=D233,"YES","NO")</f>
        <v>YES</v>
      </c>
      <c r="F233" s="551"/>
      <c r="G233" s="565"/>
      <c r="H233" s="565"/>
      <c r="I233" s="565"/>
      <c r="J233" s="549"/>
      <c r="K233" s="548"/>
      <c r="L233" s="548"/>
      <c r="M233" s="548"/>
    </row>
    <row r="234" spans="1:13" ht="39" x14ac:dyDescent="0.35">
      <c r="A234" s="276" t="str">
        <f>+CONCATENATE($A$233,".",TEXT(ROW(A2)-ROW($A$1),0))</f>
        <v>OESC1.2.1</v>
      </c>
      <c r="B234" s="564" t="s">
        <v>1313</v>
      </c>
      <c r="C234" s="278" t="s">
        <v>652</v>
      </c>
      <c r="D234" s="277" t="s">
        <v>653</v>
      </c>
      <c r="E234" s="277" t="str">
        <f>IF(VLOOKUP(D234,'EMBOP-CI_ITA'!$D$4:$D$250,1,FALSE)=D234,"YES","NO")</f>
        <v>YES</v>
      </c>
      <c r="F234" s="278" t="s">
        <v>141</v>
      </c>
      <c r="G234" s="279">
        <v>0</v>
      </c>
      <c r="H234" s="280"/>
      <c r="I234" s="281">
        <f>G234*H234</f>
        <v>0</v>
      </c>
      <c r="J234" s="282" t="s">
        <v>871</v>
      </c>
      <c r="K234" s="283" t="s">
        <v>872</v>
      </c>
      <c r="L234" s="283" t="s">
        <v>1248</v>
      </c>
      <c r="M234" s="283"/>
    </row>
    <row r="235" spans="1:13" ht="39" x14ac:dyDescent="0.35">
      <c r="A235" s="276" t="str">
        <f>+CONCATENATE($A$233,".",TEXT(ROW(A3)-ROW($A$1),0))</f>
        <v>OESC1.2.2</v>
      </c>
      <c r="B235" s="563" t="s">
        <v>1315</v>
      </c>
      <c r="C235" s="562" t="s">
        <v>654</v>
      </c>
      <c r="D235" s="554" t="s">
        <v>655</v>
      </c>
      <c r="E235" s="554" t="str">
        <f>IF(VLOOKUP(D235,'EMBOP-CI_ITA'!$D$4:$D$250,1,FALSE)=D235,"YES","NO")</f>
        <v>YES</v>
      </c>
      <c r="F235" s="562" t="s">
        <v>141</v>
      </c>
      <c r="G235" s="279">
        <v>0</v>
      </c>
      <c r="H235" s="280"/>
      <c r="I235" s="561">
        <f>G235*H235</f>
        <v>0</v>
      </c>
      <c r="J235" s="560" t="s">
        <v>871</v>
      </c>
      <c r="K235" s="559" t="s">
        <v>883</v>
      </c>
      <c r="L235" s="559" t="s">
        <v>1248</v>
      </c>
      <c r="M235" s="559"/>
    </row>
    <row r="236" spans="1:13" ht="13" x14ac:dyDescent="0.35">
      <c r="A236" s="268" t="s">
        <v>1317</v>
      </c>
      <c r="B236" s="269"/>
      <c r="C236" s="269"/>
      <c r="D236" s="270" t="s">
        <v>1242</v>
      </c>
      <c r="E236" s="270" t="str">
        <f>IF(VLOOKUP(D236,'EMBOP-CI_ITA'!$D$4:$D$250,1,FALSE)=D236,"YES","NO")</f>
        <v>YES</v>
      </c>
      <c r="F236" s="269"/>
      <c r="G236" s="272"/>
      <c r="H236" s="272"/>
      <c r="I236" s="272"/>
      <c r="J236" s="273"/>
      <c r="K236" s="274"/>
      <c r="L236" s="274"/>
      <c r="M236" s="274"/>
    </row>
    <row r="237" spans="1:13" ht="13" x14ac:dyDescent="0.35">
      <c r="A237" s="553" t="s">
        <v>1318</v>
      </c>
      <c r="B237" s="552"/>
      <c r="C237" s="551"/>
      <c r="D237" s="552" t="s">
        <v>1319</v>
      </c>
      <c r="E237" s="552" t="str">
        <f>IF(VLOOKUP(D237,'EMBOP-CI_ITA'!$D$4:$D$250,1,FALSE)=D237,"YES","NO")</f>
        <v>YES</v>
      </c>
      <c r="F237" s="551"/>
      <c r="G237" s="550"/>
      <c r="H237" s="550"/>
      <c r="I237" s="550"/>
      <c r="J237" s="549"/>
      <c r="K237" s="548"/>
      <c r="L237" s="548"/>
      <c r="M237" s="548"/>
    </row>
    <row r="238" spans="1:13" ht="51" customHeight="1" x14ac:dyDescent="0.35">
      <c r="A238" s="276" t="str">
        <f>+CONCATENATE($A$237,".",TEXT(ROW(A2)-ROW($A$1),0))</f>
        <v>OECC2.2.1</v>
      </c>
      <c r="B238" s="1624" t="s">
        <v>1320</v>
      </c>
      <c r="C238" s="558" t="s">
        <v>611</v>
      </c>
      <c r="D238" s="277" t="s">
        <v>612</v>
      </c>
      <c r="E238" s="277" t="str">
        <f>IF(VLOOKUP(D238,'EMBOP-CI_ITA'!$D$4:$D$250,1,FALSE)=D238,"YES","NO")</f>
        <v>YES</v>
      </c>
      <c r="F238" s="278" t="s">
        <v>141</v>
      </c>
      <c r="G238" s="279">
        <v>0</v>
      </c>
      <c r="H238" s="280"/>
      <c r="I238" s="281">
        <f>G238*H238</f>
        <v>0</v>
      </c>
      <c r="J238" s="282" t="s">
        <v>871</v>
      </c>
      <c r="K238" s="283" t="s">
        <v>872</v>
      </c>
      <c r="L238" s="283" t="s">
        <v>1248</v>
      </c>
      <c r="M238" s="283"/>
    </row>
    <row r="239" spans="1:13" s="629" customFormat="1" ht="13" x14ac:dyDescent="0.35">
      <c r="A239" s="631"/>
      <c r="B239" s="1625"/>
      <c r="C239" s="632" t="s">
        <v>613</v>
      </c>
      <c r="D239" s="626" t="s">
        <v>1321</v>
      </c>
      <c r="E239" s="626" t="str">
        <f>IF(VLOOKUP(D239,'EMBOP-CI_ITA'!$D$4:$D$250,1,FALSE)=D239,"YES","NO")</f>
        <v>YES</v>
      </c>
      <c r="F239" s="625" t="s">
        <v>141</v>
      </c>
      <c r="G239" s="624">
        <v>0</v>
      </c>
      <c r="H239" s="623"/>
      <c r="I239" s="622">
        <f>G239*H239</f>
        <v>0</v>
      </c>
      <c r="J239" s="621"/>
      <c r="K239" s="620" t="s">
        <v>883</v>
      </c>
      <c r="L239" s="620" t="s">
        <v>1248</v>
      </c>
      <c r="M239" s="620"/>
    </row>
    <row r="240" spans="1:13" ht="13" x14ac:dyDescent="0.35">
      <c r="A240" s="553" t="s">
        <v>1322</v>
      </c>
      <c r="B240" s="552"/>
      <c r="C240" s="551"/>
      <c r="D240" s="552" t="s">
        <v>1323</v>
      </c>
      <c r="E240" s="552" t="str">
        <f>IF(VLOOKUP(D240,'EMBOP-CI_ITA'!$D$4:$D$250,1,FALSE)=D240,"YES","NO")</f>
        <v>YES</v>
      </c>
      <c r="F240" s="551"/>
      <c r="G240" s="550"/>
      <c r="H240" s="550"/>
      <c r="I240" s="550"/>
      <c r="J240" s="549"/>
      <c r="K240" s="548"/>
      <c r="L240" s="548"/>
      <c r="M240" s="548"/>
    </row>
    <row r="241" spans="1:13" ht="13" x14ac:dyDescent="0.35">
      <c r="A241" s="276" t="str">
        <f>+CONCATENATE($A$240,".",TEXT(ROW(A2)-ROW($A$1),0))</f>
        <v>OECC2.3.1</v>
      </c>
      <c r="B241" s="1611" t="s">
        <v>1320</v>
      </c>
      <c r="C241" s="557" t="s">
        <v>618</v>
      </c>
      <c r="D241" s="277" t="s">
        <v>619</v>
      </c>
      <c r="E241" s="277" t="str">
        <f>IF(VLOOKUP(D241,'EMBOP-CI_ITA'!$D$4:$D$250,1,FALSE)=D241,"YES","NO")</f>
        <v>YES</v>
      </c>
      <c r="F241" s="278" t="s">
        <v>141</v>
      </c>
      <c r="G241" s="279">
        <v>0</v>
      </c>
      <c r="H241" s="280"/>
      <c r="I241" s="281">
        <f>G241*H241</f>
        <v>0</v>
      </c>
      <c r="J241" s="282" t="s">
        <v>871</v>
      </c>
      <c r="K241" s="283" t="s">
        <v>872</v>
      </c>
      <c r="L241" s="283" t="s">
        <v>1248</v>
      </c>
      <c r="M241" s="283"/>
    </row>
    <row r="242" spans="1:13" s="629" customFormat="1" ht="13" x14ac:dyDescent="0.35">
      <c r="A242" s="631" t="str">
        <f>+CONCATENATE($A$240,".",TEXT(ROW(A3)-ROW($A$1),0))</f>
        <v>OECC2.3.2</v>
      </c>
      <c r="B242" s="1611"/>
      <c r="C242" s="630" t="s">
        <v>620</v>
      </c>
      <c r="D242" s="626" t="s">
        <v>1324</v>
      </c>
      <c r="E242" s="626" t="str">
        <f>IF(VLOOKUP(D242,'EMBOP-CI_ITA'!$D$4:$D$250,1,FALSE)=D242,"YES","NO")</f>
        <v>YES</v>
      </c>
      <c r="F242" s="625" t="s">
        <v>141</v>
      </c>
      <c r="G242" s="624">
        <v>0</v>
      </c>
      <c r="H242" s="623"/>
      <c r="I242" s="622">
        <f>G242*H242</f>
        <v>0</v>
      </c>
      <c r="J242" s="621" t="s">
        <v>871</v>
      </c>
      <c r="K242" s="620" t="s">
        <v>883</v>
      </c>
      <c r="L242" s="620" t="s">
        <v>1248</v>
      </c>
      <c r="M242" s="620"/>
    </row>
    <row r="243" spans="1:13" ht="13" x14ac:dyDescent="0.35">
      <c r="A243" s="553" t="s">
        <v>1325</v>
      </c>
      <c r="B243" s="552"/>
      <c r="C243" s="551"/>
      <c r="D243" s="552" t="s">
        <v>1326</v>
      </c>
      <c r="E243" s="552" t="str">
        <f>IF(VLOOKUP(D243,'EMBOP-CI_ITA'!$D$4:$D$250,1,FALSE)=D243,"YES","NO")</f>
        <v>YES</v>
      </c>
      <c r="F243" s="551"/>
      <c r="G243" s="550"/>
      <c r="H243" s="550"/>
      <c r="I243" s="550"/>
      <c r="J243" s="549"/>
      <c r="K243" s="548"/>
      <c r="L243" s="548"/>
      <c r="M243" s="548"/>
    </row>
    <row r="244" spans="1:13" ht="25.5" customHeight="1" x14ac:dyDescent="0.35">
      <c r="A244" s="278"/>
      <c r="B244" s="1612" t="s">
        <v>1327</v>
      </c>
      <c r="C244" s="278" t="s">
        <v>1328</v>
      </c>
      <c r="D244" s="277" t="s">
        <v>1329</v>
      </c>
      <c r="E244" s="277" t="str">
        <f>IF(VLOOKUP(D244,'EMBOP-CI_ITA'!$D$4:$D$250,1,FALSE)=D244,"YES","NO")</f>
        <v>YES</v>
      </c>
      <c r="F244" s="278" t="s">
        <v>141</v>
      </c>
      <c r="G244" s="279">
        <v>0</v>
      </c>
      <c r="H244" s="280"/>
      <c r="I244" s="281">
        <f>G244*H244</f>
        <v>0</v>
      </c>
      <c r="J244" s="282" t="s">
        <v>871</v>
      </c>
      <c r="K244" s="283" t="s">
        <v>872</v>
      </c>
      <c r="L244" s="283" t="s">
        <v>1248</v>
      </c>
      <c r="M244" s="283"/>
    </row>
    <row r="245" spans="1:13" s="619" customFormat="1" x14ac:dyDescent="0.35">
      <c r="A245" s="628"/>
      <c r="B245" s="1613"/>
      <c r="C245" s="627" t="s">
        <v>1330</v>
      </c>
      <c r="D245" s="626" t="s">
        <v>1331</v>
      </c>
      <c r="E245" s="626" t="str">
        <f>IF(VLOOKUP(D245,'EMBOP-CI_ITA'!$D$4:$D$250,1,FALSE)=D245,"YES","NO")</f>
        <v>YES</v>
      </c>
      <c r="F245" s="625" t="s">
        <v>141</v>
      </c>
      <c r="G245" s="624">
        <v>0</v>
      </c>
      <c r="H245" s="623"/>
      <c r="I245" s="622">
        <f>G245*H245</f>
        <v>0</v>
      </c>
      <c r="J245" s="621" t="s">
        <v>871</v>
      </c>
      <c r="K245" s="620" t="s">
        <v>883</v>
      </c>
      <c r="L245" s="620" t="s">
        <v>1248</v>
      </c>
      <c r="M245" s="620"/>
    </row>
    <row r="246" spans="1:13" customFormat="1" x14ac:dyDescent="0.35">
      <c r="A246" s="553"/>
      <c r="B246" s="552"/>
      <c r="C246" s="551"/>
      <c r="D246" s="552" t="s">
        <v>1332</v>
      </c>
      <c r="E246" s="552" t="str">
        <f>IF(VLOOKUP(D246,'EMBOP-CI_ITA'!$D$4:$D$250,1,FALSE)=D246,"YES","NO")</f>
        <v>YES</v>
      </c>
      <c r="F246" s="551"/>
      <c r="G246" s="550"/>
      <c r="H246" s="550"/>
      <c r="I246" s="550"/>
      <c r="J246" s="549"/>
      <c r="K246" s="548"/>
      <c r="L246" s="548"/>
      <c r="M246" s="548"/>
    </row>
    <row r="247" spans="1:13" customFormat="1" ht="52" x14ac:dyDescent="0.35">
      <c r="A247" s="540"/>
      <c r="B247" s="547" t="s">
        <v>1333</v>
      </c>
      <c r="C247" s="278" t="s">
        <v>1334</v>
      </c>
      <c r="D247" s="277" t="s">
        <v>1335</v>
      </c>
      <c r="E247" s="277" t="str">
        <f>IF(VLOOKUP(D247,'EMBOP-CI_ITA'!$D$4:$D$250,1,FALSE)=D247,"YES","NO")</f>
        <v>YES</v>
      </c>
      <c r="F247" s="278" t="s">
        <v>141</v>
      </c>
      <c r="G247" s="279">
        <v>0</v>
      </c>
      <c r="H247" s="280"/>
      <c r="I247" s="281">
        <f>G247*H247</f>
        <v>0</v>
      </c>
      <c r="J247" s="282"/>
      <c r="K247" s="283" t="s">
        <v>1128</v>
      </c>
      <c r="L247" s="283" t="s">
        <v>1248</v>
      </c>
      <c r="M247" s="283"/>
    </row>
    <row r="248" spans="1:13" ht="15.5" x14ac:dyDescent="0.35">
      <c r="D248" s="286"/>
      <c r="E248" s="286"/>
      <c r="F248" s="287"/>
      <c r="G248" s="288" t="s">
        <v>1336</v>
      </c>
      <c r="H248" s="288" t="s">
        <v>1337</v>
      </c>
      <c r="I248" s="288" t="s">
        <v>1338</v>
      </c>
      <c r="J248" s="287"/>
    </row>
    <row r="249" spans="1:13" s="259" customFormat="1" ht="15.5" x14ac:dyDescent="0.35">
      <c r="B249" s="541"/>
      <c r="C249" s="542"/>
      <c r="D249" s="1626" t="s">
        <v>1339</v>
      </c>
      <c r="E249" s="1626"/>
      <c r="F249" s="1626"/>
      <c r="G249" s="281">
        <f>SUMIFS($I$5:$I$247,$K$5:$K$247,"W",$L$5:$L$247,"B")</f>
        <v>0</v>
      </c>
      <c r="H249" s="281">
        <f>SUMIFS($I$5:$I$247,$K$5:$K$247,"S",$L$5:$L$247,"B")</f>
        <v>0</v>
      </c>
      <c r="I249" s="281">
        <f>SUM(G249:H249)</f>
        <v>0</v>
      </c>
      <c r="J249" s="289"/>
      <c r="M249" s="284"/>
    </row>
    <row r="250" spans="1:13" s="259" customFormat="1" ht="15.5" x14ac:dyDescent="0.35">
      <c r="B250" s="541"/>
      <c r="C250" s="542"/>
      <c r="D250" s="1626" t="s">
        <v>1340</v>
      </c>
      <c r="E250" s="1626"/>
      <c r="F250" s="1626"/>
      <c r="G250" s="281">
        <f>SUMIFS($I$5:$I$247,$K$5:$K$247,"W",$L$5:$L$247,"O")</f>
        <v>0</v>
      </c>
      <c r="H250" s="281" t="e">
        <f>SUMIFS($I$5:$J$247,$K$5:$K$247,"S",$L$5:$L$247,"O")</f>
        <v>#VALUE!</v>
      </c>
      <c r="I250" s="281" t="e">
        <f>SUM(G250:H250)</f>
        <v>#VALUE!</v>
      </c>
      <c r="J250" s="289"/>
      <c r="M250" s="284"/>
    </row>
    <row r="251" spans="1:13" x14ac:dyDescent="0.35">
      <c r="F251" s="290"/>
      <c r="G251" s="281">
        <f>SUM(G249:G250)</f>
        <v>0</v>
      </c>
      <c r="H251" s="281" t="e">
        <f>SUM(H249:H250)</f>
        <v>#VALUE!</v>
      </c>
      <c r="I251" s="281" t="e">
        <f>SUM(I249:I250)</f>
        <v>#VALUE!</v>
      </c>
      <c r="J251" s="289"/>
    </row>
  </sheetData>
  <autoFilter ref="A2:M225" xr:uid="{857F10D8-5D09-4C45-9AFA-18FF584056D0}">
    <filterColumn colId="7" showButton="0"/>
  </autoFilter>
  <mergeCells count="36">
    <mergeCell ref="M2:M3"/>
    <mergeCell ref="B6:B8"/>
    <mergeCell ref="B29:B31"/>
    <mergeCell ref="H2:I2"/>
    <mergeCell ref="J2:J3"/>
    <mergeCell ref="K2:K3"/>
    <mergeCell ref="L2:L3"/>
    <mergeCell ref="B9:B14"/>
    <mergeCell ref="B15:B17"/>
    <mergeCell ref="B20:B22"/>
    <mergeCell ref="D250:F250"/>
    <mergeCell ref="B140:B141"/>
    <mergeCell ref="B205:B206"/>
    <mergeCell ref="F228:I228"/>
    <mergeCell ref="B23:B25"/>
    <mergeCell ref="B26:B28"/>
    <mergeCell ref="B34:B40"/>
    <mergeCell ref="B41:B50"/>
    <mergeCell ref="B51:B52"/>
    <mergeCell ref="B53:B62"/>
    <mergeCell ref="B63:B69"/>
    <mergeCell ref="B78:B81"/>
    <mergeCell ref="B82:B87"/>
    <mergeCell ref="D249:F249"/>
    <mergeCell ref="B88:B91"/>
    <mergeCell ref="B92:B97"/>
    <mergeCell ref="B98:B100"/>
    <mergeCell ref="B116:B139"/>
    <mergeCell ref="J125:J129"/>
    <mergeCell ref="M228:M229"/>
    <mergeCell ref="B238:B239"/>
    <mergeCell ref="B241:B242"/>
    <mergeCell ref="B244:B245"/>
    <mergeCell ref="K228:K229"/>
    <mergeCell ref="L228:L229"/>
    <mergeCell ref="J228:J229"/>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D248-2C3B-4D64-895E-21B758E19FEA}">
  <sheetPr>
    <tabColor rgb="FF00B050"/>
  </sheetPr>
  <dimension ref="B2:AL205"/>
  <sheetViews>
    <sheetView showGridLines="0" zoomScale="70" zoomScaleNormal="70" zoomScaleSheetLayoutView="80" workbookViewId="0">
      <pane xSplit="11" ySplit="9" topLeftCell="R181" activePane="bottomRight" state="frozen"/>
      <selection activeCell="G29" sqref="G29"/>
      <selection pane="topRight" activeCell="G29" sqref="G29"/>
      <selection pane="bottomLeft" activeCell="G29" sqref="G29"/>
      <selection pane="bottomRight" activeCell="V130" sqref="V130:V188"/>
    </sheetView>
  </sheetViews>
  <sheetFormatPr defaultColWidth="11" defaultRowHeight="12.5" outlineLevelRow="1" outlineLevelCol="1" x14ac:dyDescent="0.25"/>
  <cols>
    <col min="1" max="1" width="1.26953125" style="19" customWidth="1"/>
    <col min="2" max="2" width="12.453125" style="79" bestFit="1" customWidth="1"/>
    <col min="3" max="3" width="19.7265625" style="79" customWidth="1"/>
    <col min="4" max="4" width="13.7265625" style="79" bestFit="1" customWidth="1"/>
    <col min="5" max="5" width="6" style="79" hidden="1" customWidth="1"/>
    <col min="6" max="6" width="14.54296875" style="319" hidden="1" customWidth="1"/>
    <col min="7" max="7" width="22.81640625" style="319" hidden="1" customWidth="1"/>
    <col min="8" max="8" width="83.453125" style="1353" customWidth="1"/>
    <col min="9" max="9" width="7.1796875" style="79" bestFit="1" customWidth="1"/>
    <col min="10" max="10" width="11.54296875" style="79" hidden="1" customWidth="1"/>
    <col min="11" max="11" width="14" style="79" customWidth="1"/>
    <col min="12" max="20" width="18.453125" style="79" customWidth="1"/>
    <col min="21" max="21" width="14.453125" style="79" customWidth="1"/>
    <col min="22" max="22" width="15.7265625" style="79" bestFit="1" customWidth="1"/>
    <col min="23" max="23" width="50.453125" style="80" bestFit="1" customWidth="1"/>
    <col min="24" max="25" width="2.54296875" style="19" hidden="1" customWidth="1"/>
    <col min="26" max="29" width="9.26953125" style="19" hidden="1" customWidth="1" outlineLevel="1"/>
    <col min="30" max="30" width="6.54296875" style="19" hidden="1" customWidth="1" outlineLevel="1"/>
    <col min="31" max="31" width="12" style="19" hidden="1" customWidth="1" outlineLevel="1"/>
    <col min="32" max="33" width="7.81640625" style="19" hidden="1" customWidth="1" outlineLevel="1"/>
    <col min="34" max="37" width="10.54296875" style="19" hidden="1" customWidth="1" outlineLevel="1"/>
    <col min="38" max="38" width="8.453125" style="19" customWidth="1" collapsed="1"/>
    <col min="39" max="39" width="2.54296875" style="19" customWidth="1"/>
    <col min="40" max="16384" width="11" style="19"/>
  </cols>
  <sheetData>
    <row r="2" spans="2:38" ht="6.75" customHeight="1" thickBot="1" x14ac:dyDescent="0.3">
      <c r="W2" s="184" t="s">
        <v>1350</v>
      </c>
      <c r="X2" s="185"/>
      <c r="Y2" s="185"/>
      <c r="Z2" s="186"/>
      <c r="AA2" s="188"/>
      <c r="AB2" s="188"/>
      <c r="AC2" s="188"/>
      <c r="AD2" s="188"/>
      <c r="AE2" s="188"/>
      <c r="AF2" s="188"/>
      <c r="AG2" s="188"/>
      <c r="AH2" s="188"/>
      <c r="AI2" s="188"/>
      <c r="AJ2" s="188"/>
      <c r="AK2" s="187"/>
    </row>
    <row r="3" spans="2:38" ht="6.75" customHeight="1" x14ac:dyDescent="0.25">
      <c r="W3" s="18"/>
      <c r="X3" s="25"/>
      <c r="Y3" s="25"/>
      <c r="Z3" s="189" t="b">
        <v>1</v>
      </c>
      <c r="AA3" s="189" t="b">
        <v>1</v>
      </c>
      <c r="AB3" s="189" t="b">
        <v>1</v>
      </c>
      <c r="AC3" s="189" t="b">
        <v>1</v>
      </c>
      <c r="AD3" s="189" t="b">
        <v>1</v>
      </c>
      <c r="AE3" s="189" t="b">
        <v>1</v>
      </c>
      <c r="AF3" s="189" t="b">
        <v>1</v>
      </c>
      <c r="AG3" s="189" t="b">
        <v>1</v>
      </c>
      <c r="AH3" s="189" t="b">
        <v>1</v>
      </c>
      <c r="AI3" s="189" t="b">
        <v>1</v>
      </c>
      <c r="AJ3" s="189" t="b">
        <v>1</v>
      </c>
      <c r="AK3" s="189" t="b">
        <v>1</v>
      </c>
      <c r="AL3" s="189"/>
    </row>
    <row r="4" spans="2:38" ht="6.75" customHeight="1" x14ac:dyDescent="0.25">
      <c r="W4" s="19"/>
      <c r="Z4" s="189">
        <f t="shared" ref="Z4:AK4" si="0">IF(Z3=FALSE,0,1)</f>
        <v>1</v>
      </c>
      <c r="AA4" s="189">
        <f t="shared" si="0"/>
        <v>1</v>
      </c>
      <c r="AB4" s="189">
        <f t="shared" si="0"/>
        <v>1</v>
      </c>
      <c r="AC4" s="189">
        <f t="shared" si="0"/>
        <v>1</v>
      </c>
      <c r="AD4" s="189">
        <f t="shared" si="0"/>
        <v>1</v>
      </c>
      <c r="AE4" s="189">
        <f t="shared" si="0"/>
        <v>1</v>
      </c>
      <c r="AF4" s="189">
        <f t="shared" si="0"/>
        <v>1</v>
      </c>
      <c r="AG4" s="189">
        <f t="shared" si="0"/>
        <v>1</v>
      </c>
      <c r="AH4" s="189">
        <f t="shared" si="0"/>
        <v>1</v>
      </c>
      <c r="AI4" s="189">
        <f t="shared" si="0"/>
        <v>1</v>
      </c>
      <c r="AJ4" s="189">
        <f t="shared" si="0"/>
        <v>1</v>
      </c>
      <c r="AK4" s="189">
        <f t="shared" si="0"/>
        <v>1</v>
      </c>
      <c r="AL4" s="189"/>
    </row>
    <row r="5" spans="2:38" ht="6.75" customHeight="1" thickBot="1" x14ac:dyDescent="0.3">
      <c r="B5" s="14"/>
      <c r="C5" s="14"/>
      <c r="D5" s="15"/>
      <c r="E5" s="15"/>
      <c r="F5" s="320"/>
      <c r="G5" s="320"/>
      <c r="H5" s="1354"/>
      <c r="I5" s="16"/>
      <c r="J5" s="16"/>
      <c r="K5" s="17"/>
      <c r="L5" s="17"/>
      <c r="M5" s="17"/>
      <c r="N5" s="17"/>
      <c r="O5" s="17"/>
      <c r="P5" s="17"/>
      <c r="Q5" s="17"/>
      <c r="R5" s="17"/>
      <c r="S5" s="17"/>
      <c r="T5" s="17"/>
      <c r="U5" s="17"/>
      <c r="V5" s="17"/>
      <c r="W5" s="18"/>
      <c r="X5" s="25"/>
      <c r="Y5" s="25"/>
    </row>
    <row r="6" spans="2:38" ht="15" customHeight="1" thickBot="1" x14ac:dyDescent="0.3">
      <c r="B6" s="1639" t="s">
        <v>1351</v>
      </c>
      <c r="C6" s="1640"/>
      <c r="D6" s="1640"/>
      <c r="E6" s="1640"/>
      <c r="F6" s="1640"/>
      <c r="G6" s="1640"/>
      <c r="H6" s="1640"/>
      <c r="I6" s="1640"/>
      <c r="J6" s="1640"/>
      <c r="K6" s="1640"/>
      <c r="L6" s="1640"/>
      <c r="M6" s="1640"/>
      <c r="N6" s="1640"/>
      <c r="O6" s="1640"/>
      <c r="P6" s="1640"/>
      <c r="Q6" s="1640"/>
      <c r="R6" s="1640"/>
      <c r="S6" s="1640"/>
      <c r="T6" s="1640"/>
      <c r="U6" s="1640"/>
      <c r="V6" s="1640"/>
      <c r="W6" s="1641"/>
      <c r="X6" s="25"/>
      <c r="Y6" s="25"/>
      <c r="Z6" s="1642" t="s">
        <v>1352</v>
      </c>
      <c r="AA6" s="1643"/>
      <c r="AB6" s="1643"/>
      <c r="AC6" s="1643"/>
      <c r="AD6" s="1643"/>
      <c r="AE6" s="1643"/>
      <c r="AF6" s="1643"/>
      <c r="AG6" s="1643"/>
      <c r="AH6" s="1643"/>
      <c r="AI6" s="1643"/>
      <c r="AJ6" s="1643"/>
      <c r="AK6" s="1643"/>
      <c r="AL6" s="1644"/>
    </row>
    <row r="7" spans="2:38" ht="5.25" customHeight="1" thickBot="1" x14ac:dyDescent="0.35">
      <c r="B7" s="472"/>
      <c r="C7" s="14"/>
      <c r="D7" s="15"/>
      <c r="E7" s="15"/>
      <c r="F7" s="320"/>
      <c r="G7" s="320"/>
      <c r="H7" s="1355"/>
      <c r="I7" s="16"/>
      <c r="J7" s="16"/>
      <c r="K7" s="17"/>
      <c r="L7" s="17"/>
      <c r="M7" s="17"/>
      <c r="N7" s="17"/>
      <c r="O7" s="17"/>
      <c r="P7" s="17"/>
      <c r="Q7" s="17"/>
      <c r="R7" s="17"/>
      <c r="S7" s="17"/>
      <c r="T7" s="17"/>
      <c r="U7" s="17"/>
      <c r="V7" s="17"/>
      <c r="W7" s="474"/>
      <c r="X7" s="25"/>
      <c r="Y7" s="25"/>
      <c r="Z7" s="24"/>
      <c r="AA7" s="24"/>
      <c r="AB7" s="24"/>
      <c r="AC7" s="24"/>
      <c r="AD7" s="24"/>
      <c r="AE7" s="24"/>
      <c r="AF7" s="24"/>
      <c r="AG7" s="24"/>
      <c r="AH7" s="24"/>
      <c r="AI7" s="24"/>
      <c r="AJ7" s="24"/>
      <c r="AK7" s="24"/>
      <c r="AL7" s="24"/>
    </row>
    <row r="8" spans="2:38" s="197" customFormat="1" ht="26" x14ac:dyDescent="0.35">
      <c r="B8" s="190" t="s">
        <v>135</v>
      </c>
      <c r="C8" s="191" t="s">
        <v>1353</v>
      </c>
      <c r="D8" s="191" t="s">
        <v>1354</v>
      </c>
      <c r="E8" s="191"/>
      <c r="F8" s="322"/>
      <c r="G8" s="323"/>
      <c r="H8" s="1356" t="s">
        <v>1355</v>
      </c>
      <c r="I8" s="193" t="s">
        <v>1356</v>
      </c>
      <c r="J8" s="193" t="s">
        <v>1357</v>
      </c>
      <c r="K8" s="193" t="s">
        <v>1358</v>
      </c>
      <c r="L8" s="1513" t="s">
        <v>142</v>
      </c>
      <c r="M8" s="1513"/>
      <c r="N8" s="1513"/>
      <c r="O8" s="1513" t="s">
        <v>143</v>
      </c>
      <c r="P8" s="1513"/>
      <c r="Q8" s="1513"/>
      <c r="R8" s="1513"/>
      <c r="S8" s="1513" t="s">
        <v>144</v>
      </c>
      <c r="T8" s="1513"/>
      <c r="U8" s="193" t="s">
        <v>1359</v>
      </c>
      <c r="V8" s="193" t="s">
        <v>1360</v>
      </c>
      <c r="W8" s="194" t="s">
        <v>1361</v>
      </c>
      <c r="X8" s="34"/>
      <c r="Y8" s="34"/>
      <c r="Z8" s="190" t="s">
        <v>1362</v>
      </c>
      <c r="AA8" s="191" t="s">
        <v>1363</v>
      </c>
      <c r="AB8" s="191" t="s">
        <v>1364</v>
      </c>
      <c r="AC8" s="191" t="s">
        <v>1365</v>
      </c>
      <c r="AD8" s="193" t="s">
        <v>1366</v>
      </c>
      <c r="AE8" s="193" t="s">
        <v>1367</v>
      </c>
      <c r="AF8" s="193" t="s">
        <v>1368</v>
      </c>
      <c r="AG8" s="193" t="s">
        <v>1369</v>
      </c>
      <c r="AH8" s="193" t="s">
        <v>1370</v>
      </c>
      <c r="AI8" s="193" t="s">
        <v>1371</v>
      </c>
      <c r="AJ8" s="193" t="s">
        <v>1372</v>
      </c>
      <c r="AK8" s="195" t="s">
        <v>1373</v>
      </c>
      <c r="AL8" s="196" t="s">
        <v>133</v>
      </c>
    </row>
    <row r="9" spans="2:38" s="62" customFormat="1" ht="31.9" customHeight="1" x14ac:dyDescent="0.3">
      <c r="B9" s="64"/>
      <c r="C9" s="168"/>
      <c r="D9" s="198"/>
      <c r="E9" s="820"/>
      <c r="F9" s="324" t="s">
        <v>155</v>
      </c>
      <c r="G9" s="325" t="s">
        <v>155</v>
      </c>
      <c r="H9" s="199"/>
      <c r="I9" s="200"/>
      <c r="J9" s="200"/>
      <c r="K9" s="57"/>
      <c r="L9" s="983" t="s">
        <v>148</v>
      </c>
      <c r="M9" s="983" t="s">
        <v>149</v>
      </c>
      <c r="N9" s="983" t="s">
        <v>150</v>
      </c>
      <c r="O9" s="983" t="s">
        <v>148</v>
      </c>
      <c r="P9" s="983" t="s">
        <v>149</v>
      </c>
      <c r="Q9" s="983" t="s">
        <v>150</v>
      </c>
      <c r="R9" s="983" t="s">
        <v>151</v>
      </c>
      <c r="S9" s="983" t="s">
        <v>150</v>
      </c>
      <c r="T9" s="983" t="s">
        <v>152</v>
      </c>
      <c r="U9" s="201"/>
      <c r="V9" s="202"/>
      <c r="W9" s="46"/>
      <c r="X9" s="47"/>
      <c r="Y9" s="47"/>
      <c r="Z9" s="205"/>
      <c r="AA9" s="43"/>
      <c r="AB9" s="43"/>
      <c r="AC9" s="43"/>
      <c r="AD9" s="43"/>
      <c r="AE9" s="43"/>
      <c r="AF9" s="43"/>
      <c r="AG9" s="43"/>
      <c r="AH9" s="43"/>
      <c r="AI9" s="43"/>
      <c r="AJ9" s="43"/>
      <c r="AK9" s="203"/>
      <c r="AL9" s="204"/>
    </row>
    <row r="10" spans="2:38" ht="15.5" collapsed="1" x14ac:dyDescent="0.25">
      <c r="B10" s="63"/>
      <c r="C10" s="167"/>
      <c r="D10" s="35"/>
      <c r="E10" s="821"/>
      <c r="F10" s="326"/>
      <c r="G10" s="327"/>
      <c r="H10" s="1357" t="s">
        <v>1374</v>
      </c>
      <c r="I10" s="35" t="s">
        <v>207</v>
      </c>
      <c r="J10" s="35" t="s">
        <v>207</v>
      </c>
      <c r="K10" s="36"/>
      <c r="L10" s="36"/>
      <c r="M10" s="36"/>
      <c r="N10" s="36"/>
      <c r="O10" s="36"/>
      <c r="P10" s="36"/>
      <c r="Q10" s="36"/>
      <c r="R10" s="36"/>
      <c r="S10" s="36"/>
      <c r="T10" s="36"/>
      <c r="U10" s="37"/>
      <c r="V10" s="38"/>
      <c r="W10" s="206"/>
      <c r="Z10" s="207"/>
      <c r="AA10" s="210"/>
      <c r="AB10" s="210"/>
      <c r="AC10" s="210"/>
      <c r="AD10" s="210"/>
      <c r="AE10" s="210"/>
      <c r="AF10" s="210"/>
      <c r="AG10" s="210"/>
      <c r="AH10" s="210"/>
      <c r="AI10" s="210"/>
      <c r="AJ10" s="210"/>
      <c r="AK10" s="208"/>
      <c r="AL10" s="209"/>
    </row>
    <row r="11" spans="2:38" ht="15.5" x14ac:dyDescent="0.25">
      <c r="B11" s="48"/>
      <c r="C11" s="163"/>
      <c r="D11" s="39"/>
      <c r="E11" s="822"/>
      <c r="F11" s="432"/>
      <c r="G11" s="433"/>
      <c r="H11" s="1358" t="s">
        <v>1375</v>
      </c>
      <c r="I11" s="40" t="s">
        <v>207</v>
      </c>
      <c r="J11" s="40" t="s">
        <v>207</v>
      </c>
      <c r="K11" s="41"/>
      <c r="L11" s="41"/>
      <c r="M11" s="41"/>
      <c r="N11" s="41"/>
      <c r="O11" s="41"/>
      <c r="P11" s="41"/>
      <c r="Q11" s="41"/>
      <c r="R11" s="41"/>
      <c r="S11" s="41"/>
      <c r="T11" s="41"/>
      <c r="U11" s="42"/>
      <c r="V11" s="42"/>
      <c r="W11" s="211"/>
      <c r="Z11" s="212"/>
      <c r="AA11" s="215"/>
      <c r="AB11" s="215"/>
      <c r="AC11" s="215"/>
      <c r="AD11" s="215"/>
      <c r="AE11" s="215"/>
      <c r="AF11" s="215"/>
      <c r="AG11" s="215"/>
      <c r="AH11" s="215"/>
      <c r="AI11" s="215"/>
      <c r="AJ11" s="215"/>
      <c r="AK11" s="213"/>
      <c r="AL11" s="214"/>
    </row>
    <row r="12" spans="2:38" s="47" customFormat="1" ht="43.5" customHeight="1" outlineLevel="1" x14ac:dyDescent="0.3">
      <c r="B12" s="481" t="s">
        <v>1376</v>
      </c>
      <c r="C12" s="1335" t="str">
        <f>'Reference documents'!B27</f>
        <v>GRE.EEC.S.25.XX.S.00000.15.001.00</v>
      </c>
      <c r="D12" s="216" t="s">
        <v>1377</v>
      </c>
      <c r="E12" s="823"/>
      <c r="F12" s="328"/>
      <c r="G12" s="328"/>
      <c r="H12" s="1359" t="s">
        <v>1378</v>
      </c>
      <c r="I12" s="43" t="s">
        <v>1379</v>
      </c>
      <c r="J12" s="43" t="s">
        <v>1380</v>
      </c>
      <c r="K12" s="44">
        <f>AL12</f>
        <v>100000</v>
      </c>
      <c r="L12" s="1290">
        <v>7.6029029800490245E-3</v>
      </c>
      <c r="M12" s="1290">
        <v>40</v>
      </c>
      <c r="N12" s="1297">
        <f>L12*M12</f>
        <v>0.30411611920196097</v>
      </c>
      <c r="O12" s="1290">
        <v>5.0000000000000001E-3</v>
      </c>
      <c r="P12" s="1290">
        <v>70</v>
      </c>
      <c r="Q12" s="1297">
        <f>O12*P12</f>
        <v>0.35000000000000003</v>
      </c>
      <c r="R12" s="1298"/>
      <c r="S12" s="1290"/>
      <c r="T12" s="1298"/>
      <c r="U12" s="1291">
        <f t="shared" ref="U12" si="1">S12+Q12+N12</f>
        <v>0.654116119201961</v>
      </c>
      <c r="V12" s="45">
        <f>K12*U12</f>
        <v>65411.611920196097</v>
      </c>
      <c r="W12" s="217" t="s">
        <v>1381</v>
      </c>
      <c r="Z12" s="218">
        <v>100000</v>
      </c>
      <c r="AA12" s="219"/>
      <c r="AB12" s="219"/>
      <c r="AC12" s="219"/>
      <c r="AD12" s="219"/>
      <c r="AE12" s="219"/>
      <c r="AF12" s="219"/>
      <c r="AG12" s="219"/>
      <c r="AH12" s="219"/>
      <c r="AI12" s="219"/>
      <c r="AJ12" s="219"/>
      <c r="AK12" s="219"/>
      <c r="AL12" s="220">
        <f>SUMPRODUCT($Z$4:$AK$4,Z12:AK12)</f>
        <v>100000</v>
      </c>
    </row>
    <row r="13" spans="2:38" s="47" customFormat="1" ht="43.5" customHeight="1" outlineLevel="1" x14ac:dyDescent="0.3">
      <c r="B13" s="481" t="s">
        <v>1376</v>
      </c>
      <c r="C13" s="480" t="str">
        <f>'Reference documents'!B27</f>
        <v>GRE.EEC.S.25.XX.S.00000.15.001.00</v>
      </c>
      <c r="D13" s="216" t="s">
        <v>1382</v>
      </c>
      <c r="E13" s="824"/>
      <c r="F13" s="434"/>
      <c r="G13" s="435"/>
      <c r="H13" s="1359" t="s">
        <v>1383</v>
      </c>
      <c r="I13" s="43" t="s">
        <v>1384</v>
      </c>
      <c r="J13" s="43" t="s">
        <v>1385</v>
      </c>
      <c r="K13" s="44">
        <f>AL13</f>
        <v>1650</v>
      </c>
      <c r="L13" s="1290">
        <v>0.16261485847084761</v>
      </c>
      <c r="M13" s="1290">
        <v>40</v>
      </c>
      <c r="N13" s="1297">
        <f t="shared" ref="N13" si="2">L13*M13</f>
        <v>6.504594338833904</v>
      </c>
      <c r="O13" s="1290">
        <v>0.15</v>
      </c>
      <c r="P13" s="1290">
        <v>70</v>
      </c>
      <c r="Q13" s="1297">
        <f t="shared" ref="Q13" si="3">O13*P13</f>
        <v>10.5</v>
      </c>
      <c r="R13" s="1298"/>
      <c r="S13" s="1290"/>
      <c r="T13" s="1298"/>
      <c r="U13" s="1291">
        <f t="shared" ref="U13:U23" si="4">S13+Q13+N13</f>
        <v>17.004594338833904</v>
      </c>
      <c r="V13" s="45">
        <f>K13*U13</f>
        <v>28057.580659075942</v>
      </c>
      <c r="W13" s="217" t="s">
        <v>1386</v>
      </c>
      <c r="Z13" s="218">
        <v>1650</v>
      </c>
      <c r="AA13" s="221"/>
      <c r="AB13" s="221"/>
      <c r="AC13" s="221"/>
      <c r="AD13" s="221"/>
      <c r="AE13" s="221"/>
      <c r="AF13" s="221"/>
      <c r="AG13" s="221"/>
      <c r="AH13" s="221"/>
      <c r="AI13" s="221"/>
      <c r="AJ13" s="221"/>
      <c r="AK13" s="219"/>
      <c r="AL13" s="220">
        <f>SUMPRODUCT($Z$4:$AK$4,Z13:AK13)</f>
        <v>1650</v>
      </c>
    </row>
    <row r="14" spans="2:38" ht="15.5" x14ac:dyDescent="0.25">
      <c r="B14" s="48"/>
      <c r="C14" s="163"/>
      <c r="D14" s="39"/>
      <c r="E14" s="822"/>
      <c r="F14" s="432"/>
      <c r="G14" s="433"/>
      <c r="H14" s="1358" t="s">
        <v>1387</v>
      </c>
      <c r="I14" s="40" t="s">
        <v>207</v>
      </c>
      <c r="J14" s="40" t="s">
        <v>207</v>
      </c>
      <c r="K14" s="41"/>
      <c r="L14" s="41"/>
      <c r="M14" s="41"/>
      <c r="N14" s="41"/>
      <c r="O14" s="41"/>
      <c r="P14" s="41"/>
      <c r="Q14" s="41"/>
      <c r="R14" s="41"/>
      <c r="S14" s="41"/>
      <c r="T14" s="41"/>
      <c r="U14" s="42"/>
      <c r="V14" s="42"/>
      <c r="W14" s="211"/>
      <c r="Z14" s="212"/>
      <c r="AA14" s="215"/>
      <c r="AB14" s="215"/>
      <c r="AC14" s="215"/>
      <c r="AD14" s="215"/>
      <c r="AE14" s="215"/>
      <c r="AF14" s="215"/>
      <c r="AG14" s="215"/>
      <c r="AH14" s="215"/>
      <c r="AI14" s="215"/>
      <c r="AJ14" s="215"/>
      <c r="AK14" s="213"/>
      <c r="AL14" s="214"/>
    </row>
    <row r="15" spans="2:38" s="47" customFormat="1" ht="43.5" customHeight="1" outlineLevel="1" x14ac:dyDescent="0.3">
      <c r="B15" s="481" t="s">
        <v>1376</v>
      </c>
      <c r="C15" s="480" t="str">
        <f>'Reference documents'!B27</f>
        <v>GRE.EEC.S.25.XX.S.00000.15.001.00</v>
      </c>
      <c r="D15" s="216" t="s">
        <v>1388</v>
      </c>
      <c r="E15" s="823"/>
      <c r="F15" s="328"/>
      <c r="G15" s="328"/>
      <c r="H15" s="1359" t="s">
        <v>1389</v>
      </c>
      <c r="I15" s="43" t="s">
        <v>1379</v>
      </c>
      <c r="J15" s="43" t="s">
        <v>1380</v>
      </c>
      <c r="K15" s="44">
        <f t="shared" ref="K15:K18" si="5">AL15</f>
        <v>5500</v>
      </c>
      <c r="L15" s="1290">
        <v>8.7629286097359843E-2</v>
      </c>
      <c r="M15" s="1290">
        <v>40</v>
      </c>
      <c r="N15" s="1297">
        <f t="shared" ref="N15:N23" si="6">L15*M15</f>
        <v>3.5051714438943939</v>
      </c>
      <c r="O15" s="1290">
        <v>0.02</v>
      </c>
      <c r="P15" s="1290">
        <v>70</v>
      </c>
      <c r="Q15" s="1297">
        <f t="shared" ref="Q15:Q23" si="7">O15*P15</f>
        <v>1.4000000000000001</v>
      </c>
      <c r="R15" s="1298"/>
      <c r="S15" s="1290"/>
      <c r="T15" s="1298"/>
      <c r="U15" s="1291">
        <f t="shared" si="4"/>
        <v>4.9051714438943943</v>
      </c>
      <c r="V15" s="45">
        <f t="shared" ref="V15:V23" si="8">K15*U15</f>
        <v>26978.442941419169</v>
      </c>
      <c r="W15" s="217" t="s">
        <v>1390</v>
      </c>
      <c r="Z15" s="218">
        <v>5500</v>
      </c>
      <c r="AA15" s="221"/>
      <c r="AB15" s="221"/>
      <c r="AC15" s="221"/>
      <c r="AD15" s="221"/>
      <c r="AE15" s="221"/>
      <c r="AF15" s="221"/>
      <c r="AG15" s="221"/>
      <c r="AH15" s="221"/>
      <c r="AI15" s="221"/>
      <c r="AJ15" s="221"/>
      <c r="AK15" s="219"/>
      <c r="AL15" s="220">
        <f t="shared" ref="AL15:AL23" si="9">SUMPRODUCT($Z$4:$AK$4,Z15:AK15)</f>
        <v>5500</v>
      </c>
    </row>
    <row r="16" spans="2:38" s="47" customFormat="1" ht="53.25" customHeight="1" outlineLevel="1" x14ac:dyDescent="0.3">
      <c r="B16" s="481" t="s">
        <v>1376</v>
      </c>
      <c r="C16" s="480" t="str">
        <f>'Reference documents'!B27</f>
        <v>GRE.EEC.S.25.XX.S.00000.15.001.00</v>
      </c>
      <c r="D16" s="216" t="s">
        <v>1391</v>
      </c>
      <c r="E16" s="823"/>
      <c r="F16" s="328"/>
      <c r="G16" s="328"/>
      <c r="H16" s="1360" t="s">
        <v>1392</v>
      </c>
      <c r="I16" s="216" t="s">
        <v>1393</v>
      </c>
      <c r="J16" s="216" t="s">
        <v>1385</v>
      </c>
      <c r="K16" s="44">
        <f t="shared" si="5"/>
        <v>3000</v>
      </c>
      <c r="L16" s="1290">
        <v>0.17066085811331161</v>
      </c>
      <c r="M16" s="1290">
        <v>40</v>
      </c>
      <c r="N16" s="1297">
        <f t="shared" si="6"/>
        <v>6.8264343245324639</v>
      </c>
      <c r="O16" s="1290">
        <v>0.08</v>
      </c>
      <c r="P16" s="1290">
        <v>70</v>
      </c>
      <c r="Q16" s="1297">
        <f t="shared" si="7"/>
        <v>5.6000000000000005</v>
      </c>
      <c r="R16" s="1298"/>
      <c r="S16" s="1290"/>
      <c r="T16" s="1298"/>
      <c r="U16" s="1291">
        <f t="shared" si="4"/>
        <v>12.426434324532465</v>
      </c>
      <c r="V16" s="45">
        <f>K16*U16</f>
        <v>37279.302973597398</v>
      </c>
      <c r="W16" s="217" t="s">
        <v>1394</v>
      </c>
      <c r="Z16" s="218">
        <v>3000</v>
      </c>
      <c r="AA16" s="221"/>
      <c r="AB16" s="221"/>
      <c r="AC16" s="221"/>
      <c r="AD16" s="221"/>
      <c r="AE16" s="221"/>
      <c r="AF16" s="221"/>
      <c r="AG16" s="221"/>
      <c r="AH16" s="221"/>
      <c r="AI16" s="221"/>
      <c r="AJ16" s="221"/>
      <c r="AK16" s="219"/>
      <c r="AL16" s="220">
        <f t="shared" si="9"/>
        <v>3000</v>
      </c>
    </row>
    <row r="17" spans="2:38" s="47" customFormat="1" ht="51" customHeight="1" outlineLevel="1" x14ac:dyDescent="0.3">
      <c r="B17" s="481" t="s">
        <v>1376</v>
      </c>
      <c r="C17" s="480" t="str">
        <f>'Reference documents'!B27</f>
        <v>GRE.EEC.S.25.XX.S.00000.15.001.00</v>
      </c>
      <c r="D17" s="216" t="s">
        <v>1395</v>
      </c>
      <c r="E17" s="824"/>
      <c r="F17" s="434"/>
      <c r="G17" s="435"/>
      <c r="H17" s="1360" t="s">
        <v>1396</v>
      </c>
      <c r="I17" s="216" t="s">
        <v>1393</v>
      </c>
      <c r="J17" s="216" t="s">
        <v>1385</v>
      </c>
      <c r="K17" s="44">
        <f t="shared" si="5"/>
        <v>0</v>
      </c>
      <c r="L17" s="1290"/>
      <c r="M17" s="1290"/>
      <c r="N17" s="1297">
        <f t="shared" si="6"/>
        <v>0</v>
      </c>
      <c r="O17" s="1290"/>
      <c r="P17" s="1290"/>
      <c r="Q17" s="1297">
        <f t="shared" si="7"/>
        <v>0</v>
      </c>
      <c r="R17" s="1298"/>
      <c r="S17" s="1290"/>
      <c r="T17" s="1298"/>
      <c r="U17" s="1291">
        <f t="shared" si="4"/>
        <v>0</v>
      </c>
      <c r="V17" s="45">
        <f t="shared" si="8"/>
        <v>0</v>
      </c>
      <c r="W17" s="217"/>
      <c r="Z17" s="218"/>
      <c r="AA17" s="221"/>
      <c r="AB17" s="221"/>
      <c r="AC17" s="221"/>
      <c r="AD17" s="221"/>
      <c r="AE17" s="221"/>
      <c r="AF17" s="221"/>
      <c r="AG17" s="221"/>
      <c r="AH17" s="221"/>
      <c r="AI17" s="221"/>
      <c r="AJ17" s="221"/>
      <c r="AK17" s="219"/>
      <c r="AL17" s="220">
        <f t="shared" si="9"/>
        <v>0</v>
      </c>
    </row>
    <row r="18" spans="2:38" s="47" customFormat="1" ht="43.5" customHeight="1" outlineLevel="1" x14ac:dyDescent="0.3">
      <c r="B18" s="481" t="s">
        <v>1376</v>
      </c>
      <c r="C18" s="480" t="str">
        <f>'Reference documents'!B27</f>
        <v>GRE.EEC.S.25.XX.S.00000.15.001.00</v>
      </c>
      <c r="D18" s="216" t="s">
        <v>1397</v>
      </c>
      <c r="E18" s="823"/>
      <c r="F18" s="328"/>
      <c r="G18" s="328"/>
      <c r="H18" s="1360" t="s">
        <v>1398</v>
      </c>
      <c r="I18" s="216" t="s">
        <v>1393</v>
      </c>
      <c r="J18" s="216" t="s">
        <v>1385</v>
      </c>
      <c r="K18" s="44">
        <f t="shared" si="5"/>
        <v>0</v>
      </c>
      <c r="L18" s="1290"/>
      <c r="M18" s="1290"/>
      <c r="N18" s="1297">
        <f t="shared" si="6"/>
        <v>0</v>
      </c>
      <c r="O18" s="1290"/>
      <c r="P18" s="1290"/>
      <c r="Q18" s="1297">
        <f t="shared" si="7"/>
        <v>0</v>
      </c>
      <c r="R18" s="1298"/>
      <c r="S18" s="1290"/>
      <c r="T18" s="1298"/>
      <c r="U18" s="1291">
        <f t="shared" si="4"/>
        <v>0</v>
      </c>
      <c r="V18" s="45">
        <f t="shared" si="8"/>
        <v>0</v>
      </c>
      <c r="W18" s="217"/>
      <c r="Z18" s="218"/>
      <c r="AA18" s="221"/>
      <c r="AB18" s="221"/>
      <c r="AC18" s="221"/>
      <c r="AD18" s="221"/>
      <c r="AE18" s="221"/>
      <c r="AF18" s="221"/>
      <c r="AG18" s="221"/>
      <c r="AH18" s="221"/>
      <c r="AI18" s="221"/>
      <c r="AJ18" s="221"/>
      <c r="AK18" s="219"/>
      <c r="AL18" s="220">
        <f t="shared" si="9"/>
        <v>0</v>
      </c>
    </row>
    <row r="19" spans="2:38" s="47" customFormat="1" ht="43.5" customHeight="1" outlineLevel="1" x14ac:dyDescent="0.3">
      <c r="B19" s="481" t="s">
        <v>1376</v>
      </c>
      <c r="C19" s="480" t="str">
        <f>'Reference documents'!B27</f>
        <v>GRE.EEC.S.25.XX.S.00000.15.001.00</v>
      </c>
      <c r="D19" s="216" t="s">
        <v>1399</v>
      </c>
      <c r="E19" s="823"/>
      <c r="F19" s="328"/>
      <c r="G19" s="328"/>
      <c r="H19" s="1360" t="s">
        <v>1400</v>
      </c>
      <c r="I19" s="216" t="s">
        <v>1379</v>
      </c>
      <c r="J19" s="216" t="s">
        <v>1380</v>
      </c>
      <c r="K19" s="44">
        <f>AL19</f>
        <v>4000</v>
      </c>
      <c r="L19" s="1290">
        <v>4.7406880257425836E-2</v>
      </c>
      <c r="M19" s="1290">
        <v>40</v>
      </c>
      <c r="N19" s="1297">
        <f t="shared" si="6"/>
        <v>1.8962752102970335</v>
      </c>
      <c r="O19" s="1290">
        <v>0.02</v>
      </c>
      <c r="P19" s="1290">
        <v>70</v>
      </c>
      <c r="Q19" s="1297">
        <f t="shared" si="7"/>
        <v>1.4000000000000001</v>
      </c>
      <c r="R19" s="1298"/>
      <c r="S19" s="1290"/>
      <c r="T19" s="1298"/>
      <c r="U19" s="1291">
        <f t="shared" si="4"/>
        <v>3.2962752102970336</v>
      </c>
      <c r="V19" s="45">
        <f t="shared" si="8"/>
        <v>13185.100841188134</v>
      </c>
      <c r="W19" s="217"/>
      <c r="Z19" s="218">
        <v>4000</v>
      </c>
      <c r="AA19" s="221"/>
      <c r="AB19" s="221"/>
      <c r="AC19" s="221"/>
      <c r="AD19" s="221"/>
      <c r="AE19" s="221"/>
      <c r="AF19" s="221"/>
      <c r="AG19" s="221"/>
      <c r="AH19" s="221"/>
      <c r="AI19" s="221"/>
      <c r="AJ19" s="221"/>
      <c r="AK19" s="219"/>
      <c r="AL19" s="220">
        <f t="shared" si="9"/>
        <v>4000</v>
      </c>
    </row>
    <row r="20" spans="2:38" s="47" customFormat="1" ht="43.5" customHeight="1" outlineLevel="1" x14ac:dyDescent="0.3">
      <c r="B20" s="481" t="s">
        <v>1376</v>
      </c>
      <c r="C20" s="480" t="str">
        <f>'Reference documents'!B27</f>
        <v>GRE.EEC.S.25.XX.S.00000.15.001.00</v>
      </c>
      <c r="D20" s="216" t="s">
        <v>1401</v>
      </c>
      <c r="E20" s="823"/>
      <c r="F20" s="328"/>
      <c r="G20" s="328"/>
      <c r="H20" s="1360" t="s">
        <v>1402</v>
      </c>
      <c r="I20" s="216" t="s">
        <v>1393</v>
      </c>
      <c r="J20" s="216" t="s">
        <v>1385</v>
      </c>
      <c r="K20" s="44">
        <f t="shared" ref="K20:K23" si="10">AL20</f>
        <v>700</v>
      </c>
      <c r="L20" s="1290">
        <v>0.19390800071507175</v>
      </c>
      <c r="M20" s="1290">
        <v>40</v>
      </c>
      <c r="N20" s="1297">
        <f t="shared" si="6"/>
        <v>7.75632002860287</v>
      </c>
      <c r="O20" s="1290">
        <v>0.02</v>
      </c>
      <c r="P20" s="1290">
        <v>70</v>
      </c>
      <c r="Q20" s="1297">
        <f t="shared" si="7"/>
        <v>1.4000000000000001</v>
      </c>
      <c r="R20" s="1298"/>
      <c r="S20" s="1290"/>
      <c r="T20" s="1298"/>
      <c r="U20" s="1291">
        <f t="shared" si="4"/>
        <v>9.1563200286028703</v>
      </c>
      <c r="V20" s="45">
        <f t="shared" si="8"/>
        <v>6409.4240200220092</v>
      </c>
      <c r="W20" s="217" t="s">
        <v>1403</v>
      </c>
      <c r="Z20" s="218">
        <v>700</v>
      </c>
      <c r="AA20" s="221"/>
      <c r="AB20" s="221"/>
      <c r="AC20" s="221"/>
      <c r="AD20" s="221"/>
      <c r="AE20" s="221"/>
      <c r="AF20" s="221"/>
      <c r="AG20" s="221"/>
      <c r="AH20" s="221"/>
      <c r="AI20" s="221"/>
      <c r="AJ20" s="221"/>
      <c r="AK20" s="219"/>
      <c r="AL20" s="220">
        <f t="shared" si="9"/>
        <v>700</v>
      </c>
    </row>
    <row r="21" spans="2:38" s="47" customFormat="1" ht="43.5" customHeight="1" outlineLevel="1" x14ac:dyDescent="0.3">
      <c r="B21" s="481" t="s">
        <v>1376</v>
      </c>
      <c r="C21" s="480" t="str">
        <f>'Reference documents'!B27</f>
        <v>GRE.EEC.S.25.XX.S.00000.15.001.00</v>
      </c>
      <c r="D21" s="216" t="s">
        <v>1404</v>
      </c>
      <c r="E21" s="823"/>
      <c r="F21" s="328"/>
      <c r="G21" s="328"/>
      <c r="H21" s="1360" t="s">
        <v>1405</v>
      </c>
      <c r="I21" s="216" t="s">
        <v>1393</v>
      </c>
      <c r="J21" s="216" t="s">
        <v>1385</v>
      </c>
      <c r="K21" s="44">
        <f t="shared" si="10"/>
        <v>700</v>
      </c>
      <c r="L21" s="1290">
        <v>0.17143657469747087</v>
      </c>
      <c r="M21" s="1290">
        <v>40</v>
      </c>
      <c r="N21" s="1297">
        <f t="shared" si="6"/>
        <v>6.8574629878988347</v>
      </c>
      <c r="O21" s="1290">
        <v>0.5</v>
      </c>
      <c r="P21" s="1290">
        <v>70</v>
      </c>
      <c r="Q21" s="1297">
        <f t="shared" si="7"/>
        <v>35</v>
      </c>
      <c r="R21" s="1298"/>
      <c r="S21" s="1290"/>
      <c r="T21" s="1298"/>
      <c r="U21" s="1291">
        <f t="shared" si="4"/>
        <v>41.857462987898835</v>
      </c>
      <c r="V21" s="45">
        <f t="shared" si="8"/>
        <v>29300.224091529184</v>
      </c>
      <c r="W21" s="217" t="s">
        <v>1403</v>
      </c>
      <c r="Z21" s="218">
        <v>700</v>
      </c>
      <c r="AA21" s="221"/>
      <c r="AB21" s="221"/>
      <c r="AC21" s="221"/>
      <c r="AD21" s="221"/>
      <c r="AE21" s="221"/>
      <c r="AF21" s="221"/>
      <c r="AG21" s="221"/>
      <c r="AH21" s="221"/>
      <c r="AI21" s="221"/>
      <c r="AJ21" s="221"/>
      <c r="AK21" s="219"/>
      <c r="AL21" s="220">
        <f t="shared" si="9"/>
        <v>700</v>
      </c>
    </row>
    <row r="22" spans="2:38" s="47" customFormat="1" ht="43.5" customHeight="1" outlineLevel="1" x14ac:dyDescent="0.3">
      <c r="B22" s="481" t="s">
        <v>1376</v>
      </c>
      <c r="C22" s="480" t="str">
        <f>'Reference documents'!B27</f>
        <v>GRE.EEC.S.25.XX.S.00000.15.001.00</v>
      </c>
      <c r="D22" s="216" t="s">
        <v>1406</v>
      </c>
      <c r="E22" s="824"/>
      <c r="F22" s="434"/>
      <c r="G22" s="435"/>
      <c r="H22" s="1360" t="s">
        <v>1407</v>
      </c>
      <c r="I22" s="216" t="s">
        <v>1393</v>
      </c>
      <c r="J22" s="216" t="s">
        <v>1385</v>
      </c>
      <c r="K22" s="44">
        <f t="shared" si="10"/>
        <v>0</v>
      </c>
      <c r="L22" s="1290"/>
      <c r="M22" s="1290"/>
      <c r="N22" s="1297">
        <f t="shared" si="6"/>
        <v>0</v>
      </c>
      <c r="O22" s="1290"/>
      <c r="P22" s="1290"/>
      <c r="Q22" s="1297">
        <f t="shared" si="7"/>
        <v>0</v>
      </c>
      <c r="R22" s="1298"/>
      <c r="S22" s="1290"/>
      <c r="T22" s="1298"/>
      <c r="U22" s="1291">
        <f t="shared" si="4"/>
        <v>0</v>
      </c>
      <c r="V22" s="45">
        <f t="shared" si="8"/>
        <v>0</v>
      </c>
      <c r="W22" s="217"/>
      <c r="Z22" s="218"/>
      <c r="AA22" s="221"/>
      <c r="AB22" s="221"/>
      <c r="AC22" s="221"/>
      <c r="AD22" s="221"/>
      <c r="AE22" s="221"/>
      <c r="AF22" s="221"/>
      <c r="AG22" s="221"/>
      <c r="AH22" s="221"/>
      <c r="AI22" s="221"/>
      <c r="AJ22" s="221"/>
      <c r="AK22" s="219"/>
      <c r="AL22" s="220">
        <f t="shared" si="9"/>
        <v>0</v>
      </c>
    </row>
    <row r="23" spans="2:38" s="47" customFormat="1" ht="43.5" customHeight="1" outlineLevel="1" x14ac:dyDescent="0.3">
      <c r="B23" s="481" t="s">
        <v>1376</v>
      </c>
      <c r="C23" s="480" t="str">
        <f>'Reference documents'!B27</f>
        <v>GRE.EEC.S.25.XX.S.00000.15.001.00</v>
      </c>
      <c r="D23" s="216" t="s">
        <v>1408</v>
      </c>
      <c r="E23" s="824"/>
      <c r="F23" s="434"/>
      <c r="G23" s="435"/>
      <c r="H23" s="1360" t="s">
        <v>1409</v>
      </c>
      <c r="I23" s="216" t="s">
        <v>1393</v>
      </c>
      <c r="J23" s="216" t="s">
        <v>1385</v>
      </c>
      <c r="K23" s="44">
        <f t="shared" si="10"/>
        <v>0</v>
      </c>
      <c r="L23" s="1290"/>
      <c r="M23" s="1290"/>
      <c r="N23" s="1297">
        <f t="shared" si="6"/>
        <v>0</v>
      </c>
      <c r="O23" s="1290"/>
      <c r="P23" s="1290"/>
      <c r="Q23" s="1297">
        <f t="shared" si="7"/>
        <v>0</v>
      </c>
      <c r="R23" s="1298"/>
      <c r="S23" s="1290"/>
      <c r="T23" s="1298"/>
      <c r="U23" s="1291">
        <f t="shared" si="4"/>
        <v>0</v>
      </c>
      <c r="V23" s="45">
        <f t="shared" si="8"/>
        <v>0</v>
      </c>
      <c r="W23" s="217"/>
      <c r="Z23" s="218"/>
      <c r="AA23" s="221"/>
      <c r="AB23" s="221"/>
      <c r="AC23" s="221"/>
      <c r="AD23" s="221"/>
      <c r="AE23" s="221"/>
      <c r="AF23" s="221"/>
      <c r="AG23" s="221"/>
      <c r="AH23" s="221"/>
      <c r="AI23" s="221"/>
      <c r="AJ23" s="221"/>
      <c r="AK23" s="219"/>
      <c r="AL23" s="220">
        <f t="shared" si="9"/>
        <v>0</v>
      </c>
    </row>
    <row r="24" spans="2:38" ht="15.5" x14ac:dyDescent="0.25">
      <c r="B24" s="48"/>
      <c r="C24" s="163"/>
      <c r="D24" s="39"/>
      <c r="E24" s="822"/>
      <c r="F24" s="432"/>
      <c r="G24" s="433"/>
      <c r="H24" s="1361" t="s">
        <v>1410</v>
      </c>
      <c r="I24" s="40" t="s">
        <v>207</v>
      </c>
      <c r="J24" s="40" t="s">
        <v>207</v>
      </c>
      <c r="K24" s="41"/>
      <c r="L24" s="41"/>
      <c r="M24" s="41"/>
      <c r="N24" s="41"/>
      <c r="O24" s="41"/>
      <c r="P24" s="41"/>
      <c r="Q24" s="41"/>
      <c r="R24" s="41"/>
      <c r="S24" s="41"/>
      <c r="T24" s="41"/>
      <c r="U24" s="42"/>
      <c r="V24" s="42"/>
      <c r="W24" s="211"/>
      <c r="Z24" s="212"/>
      <c r="AA24" s="215"/>
      <c r="AB24" s="215"/>
      <c r="AC24" s="215"/>
      <c r="AD24" s="215"/>
      <c r="AE24" s="215"/>
      <c r="AF24" s="215"/>
      <c r="AG24" s="215"/>
      <c r="AH24" s="215"/>
      <c r="AI24" s="215"/>
      <c r="AJ24" s="215"/>
      <c r="AK24" s="213"/>
      <c r="AL24" s="214"/>
    </row>
    <row r="25" spans="2:38" s="47" customFormat="1" ht="43.5" customHeight="1" outlineLevel="1" x14ac:dyDescent="0.3">
      <c r="B25" s="481" t="s">
        <v>1376</v>
      </c>
      <c r="C25" s="480" t="str">
        <f>'Reference documents'!B27</f>
        <v>GRE.EEC.S.25.XX.S.00000.15.001.00</v>
      </c>
      <c r="D25" s="216" t="s">
        <v>1411</v>
      </c>
      <c r="E25" s="823"/>
      <c r="F25" s="328"/>
      <c r="G25" s="328"/>
      <c r="H25" s="1360" t="s">
        <v>1412</v>
      </c>
      <c r="I25" s="43" t="s">
        <v>1393</v>
      </c>
      <c r="J25" s="43" t="s">
        <v>1385</v>
      </c>
      <c r="K25" s="44">
        <f t="shared" ref="K25:K30" si="11">AL25</f>
        <v>1200</v>
      </c>
      <c r="L25" s="1290">
        <v>0.22227000178767931</v>
      </c>
      <c r="M25" s="1290">
        <v>40</v>
      </c>
      <c r="N25" s="1297">
        <f t="shared" ref="N25:N30" si="12">L25*M25</f>
        <v>8.8908000715071722</v>
      </c>
      <c r="O25" s="1290">
        <v>0.2</v>
      </c>
      <c r="P25" s="1290">
        <v>70</v>
      </c>
      <c r="Q25" s="1297">
        <f t="shared" ref="Q25:Q30" si="13">O25*P25</f>
        <v>14</v>
      </c>
      <c r="R25" s="1298"/>
      <c r="S25" s="1290">
        <v>42.511485847084757</v>
      </c>
      <c r="T25" s="1298"/>
      <c r="U25" s="1291">
        <f t="shared" ref="U25:U28" si="14">S25+Q25+N25</f>
        <v>65.402285918591929</v>
      </c>
      <c r="V25" s="45">
        <f t="shared" ref="V25:V30" si="15">K25*U25</f>
        <v>78482.743102310313</v>
      </c>
      <c r="W25" s="217"/>
      <c r="Z25" s="218">
        <v>1200</v>
      </c>
      <c r="AA25" s="221"/>
      <c r="AB25" s="221"/>
      <c r="AC25" s="221"/>
      <c r="AD25" s="221"/>
      <c r="AE25" s="221"/>
      <c r="AF25" s="221"/>
      <c r="AG25" s="221"/>
      <c r="AH25" s="221"/>
      <c r="AI25" s="221"/>
      <c r="AJ25" s="221"/>
      <c r="AK25" s="219"/>
      <c r="AL25" s="220">
        <f t="shared" ref="AL25:AL30" si="16">SUMPRODUCT($Z$4:$AK$4,Z25:AK25)</f>
        <v>1200</v>
      </c>
    </row>
    <row r="26" spans="2:38" s="47" customFormat="1" ht="43.5" customHeight="1" outlineLevel="1" x14ac:dyDescent="0.3">
      <c r="B26" s="481" t="s">
        <v>1376</v>
      </c>
      <c r="C26" s="480" t="str">
        <f>'Reference documents'!B27</f>
        <v>GRE.EEC.S.25.XX.S.00000.15.001.00</v>
      </c>
      <c r="D26" s="216" t="s">
        <v>1413</v>
      </c>
      <c r="E26" s="823"/>
      <c r="F26" s="328"/>
      <c r="G26" s="328"/>
      <c r="H26" s="1360" t="s">
        <v>1414</v>
      </c>
      <c r="I26" s="43" t="s">
        <v>1393</v>
      </c>
      <c r="J26" s="43" t="s">
        <v>1385</v>
      </c>
      <c r="K26" s="44">
        <f t="shared" si="11"/>
        <v>400</v>
      </c>
      <c r="L26" s="1290">
        <v>0.34153140325357645</v>
      </c>
      <c r="M26" s="1290">
        <v>40</v>
      </c>
      <c r="N26" s="1297">
        <f t="shared" si="12"/>
        <v>13.661256130143059</v>
      </c>
      <c r="O26" s="1290">
        <v>0.4</v>
      </c>
      <c r="P26" s="1290">
        <v>70</v>
      </c>
      <c r="Q26" s="1297">
        <f t="shared" si="13"/>
        <v>28</v>
      </c>
      <c r="R26" s="1298"/>
      <c r="S26" s="1290">
        <v>77.370904241694248</v>
      </c>
      <c r="T26" s="1298"/>
      <c r="U26" s="1291">
        <f t="shared" si="14"/>
        <v>119.03216037183731</v>
      </c>
      <c r="V26" s="45">
        <f t="shared" si="15"/>
        <v>47612.864148734923</v>
      </c>
      <c r="W26" s="217"/>
      <c r="Z26" s="218">
        <v>400</v>
      </c>
      <c r="AA26" s="221"/>
      <c r="AB26" s="221"/>
      <c r="AC26" s="221"/>
      <c r="AD26" s="221"/>
      <c r="AE26" s="221"/>
      <c r="AF26" s="221"/>
      <c r="AG26" s="221"/>
      <c r="AH26" s="221"/>
      <c r="AI26" s="221"/>
      <c r="AJ26" s="221"/>
      <c r="AK26" s="219"/>
      <c r="AL26" s="220">
        <f t="shared" si="16"/>
        <v>400</v>
      </c>
    </row>
    <row r="27" spans="2:38" ht="43.5" customHeight="1" outlineLevel="1" x14ac:dyDescent="0.3">
      <c r="B27" s="481" t="s">
        <v>1376</v>
      </c>
      <c r="C27" s="480" t="str">
        <f>'Reference documents'!B27</f>
        <v>GRE.EEC.S.25.XX.S.00000.15.001.00</v>
      </c>
      <c r="D27" s="216" t="s">
        <v>1415</v>
      </c>
      <c r="E27" s="825"/>
      <c r="F27" s="329"/>
      <c r="G27" s="329"/>
      <c r="H27" s="1362" t="s">
        <v>1416</v>
      </c>
      <c r="I27" s="43" t="s">
        <v>1393</v>
      </c>
      <c r="J27" s="43" t="s">
        <v>1385</v>
      </c>
      <c r="K27" s="44">
        <f t="shared" si="11"/>
        <v>0</v>
      </c>
      <c r="L27" s="1290"/>
      <c r="M27" s="1290"/>
      <c r="N27" s="1297">
        <f t="shared" si="12"/>
        <v>0</v>
      </c>
      <c r="O27" s="1290"/>
      <c r="P27" s="1290"/>
      <c r="Q27" s="1297">
        <f t="shared" si="13"/>
        <v>0</v>
      </c>
      <c r="R27" s="1298"/>
      <c r="S27" s="1290"/>
      <c r="T27" s="1298"/>
      <c r="U27" s="1291">
        <f t="shared" si="14"/>
        <v>0</v>
      </c>
      <c r="V27" s="45">
        <f t="shared" si="15"/>
        <v>0</v>
      </c>
      <c r="W27" s="217"/>
      <c r="X27" s="47"/>
      <c r="Y27" s="47"/>
      <c r="Z27" s="218"/>
      <c r="AA27" s="221"/>
      <c r="AB27" s="221"/>
      <c r="AC27" s="221"/>
      <c r="AD27" s="221"/>
      <c r="AE27" s="221"/>
      <c r="AF27" s="221"/>
      <c r="AG27" s="221"/>
      <c r="AH27" s="221"/>
      <c r="AI27" s="221"/>
      <c r="AJ27" s="221"/>
      <c r="AK27" s="219"/>
      <c r="AL27" s="220">
        <f t="shared" si="16"/>
        <v>0</v>
      </c>
    </row>
    <row r="28" spans="2:38" ht="43.5" customHeight="1" outlineLevel="1" x14ac:dyDescent="0.3">
      <c r="B28" s="481" t="s">
        <v>1376</v>
      </c>
      <c r="C28" s="480" t="str">
        <f>'Reference documents'!B27</f>
        <v>GRE.EEC.S.25.XX.S.00000.15.001.00</v>
      </c>
      <c r="D28" s="216" t="s">
        <v>1417</v>
      </c>
      <c r="E28" s="825"/>
      <c r="F28" s="328"/>
      <c r="G28" s="328"/>
      <c r="H28" s="1363" t="s">
        <v>1418</v>
      </c>
      <c r="I28" s="216" t="s">
        <v>1379</v>
      </c>
      <c r="J28" s="216" t="s">
        <v>1380</v>
      </c>
      <c r="K28" s="44">
        <f t="shared" si="11"/>
        <v>4000</v>
      </c>
      <c r="L28" s="1290">
        <v>4.5258572194719716E-2</v>
      </c>
      <c r="M28" s="1290">
        <v>40</v>
      </c>
      <c r="N28" s="1297">
        <f t="shared" si="12"/>
        <v>1.8103428877887886</v>
      </c>
      <c r="O28" s="1290"/>
      <c r="P28" s="1290"/>
      <c r="Q28" s="1297">
        <f t="shared" si="13"/>
        <v>0</v>
      </c>
      <c r="R28" s="1298"/>
      <c r="S28" s="1290">
        <v>8</v>
      </c>
      <c r="T28" s="1298"/>
      <c r="U28" s="1291">
        <f t="shared" si="14"/>
        <v>9.8103428877887886</v>
      </c>
      <c r="V28" s="45">
        <f t="shared" si="15"/>
        <v>39241.371551155156</v>
      </c>
      <c r="W28" s="217"/>
      <c r="X28" s="47"/>
      <c r="Y28" s="47"/>
      <c r="Z28" s="218">
        <v>4000</v>
      </c>
      <c r="AA28" s="221"/>
      <c r="AB28" s="221"/>
      <c r="AC28" s="221"/>
      <c r="AD28" s="221"/>
      <c r="AE28" s="221"/>
      <c r="AF28" s="221"/>
      <c r="AG28" s="221"/>
      <c r="AH28" s="221"/>
      <c r="AI28" s="221"/>
      <c r="AJ28" s="221"/>
      <c r="AK28" s="219"/>
      <c r="AL28" s="220">
        <f t="shared" si="16"/>
        <v>4000</v>
      </c>
    </row>
    <row r="29" spans="2:38" ht="43.5" customHeight="1" outlineLevel="1" x14ac:dyDescent="0.3">
      <c r="B29" s="481" t="s">
        <v>1376</v>
      </c>
      <c r="C29" s="480" t="str">
        <f>'Reference documents'!B27</f>
        <v>GRE.EEC.S.25.XX.S.00000.15.001.00</v>
      </c>
      <c r="D29" s="216" t="s">
        <v>1419</v>
      </c>
      <c r="E29" s="823"/>
      <c r="F29" s="328"/>
      <c r="G29" s="328"/>
      <c r="H29" s="1363" t="s">
        <v>1420</v>
      </c>
      <c r="I29" s="216" t="s">
        <v>1393</v>
      </c>
      <c r="J29" s="216" t="s">
        <v>1385</v>
      </c>
      <c r="K29" s="44">
        <f t="shared" si="11"/>
        <v>0</v>
      </c>
      <c r="L29" s="1290"/>
      <c r="M29" s="1290"/>
      <c r="N29" s="1297">
        <f t="shared" si="12"/>
        <v>0</v>
      </c>
      <c r="O29" s="1290"/>
      <c r="P29" s="1290"/>
      <c r="Q29" s="1297">
        <f t="shared" si="13"/>
        <v>0</v>
      </c>
      <c r="R29" s="1298"/>
      <c r="S29" s="1290"/>
      <c r="T29" s="1298"/>
      <c r="U29" s="1291">
        <f t="shared" ref="U29:U30" si="17">S29+Q29+N29</f>
        <v>0</v>
      </c>
      <c r="V29" s="45">
        <f t="shared" si="15"/>
        <v>0</v>
      </c>
      <c r="W29" s="217"/>
      <c r="X29" s="47"/>
      <c r="Y29" s="47"/>
      <c r="Z29" s="218"/>
      <c r="AA29" s="221"/>
      <c r="AB29" s="221"/>
      <c r="AC29" s="221"/>
      <c r="AD29" s="221"/>
      <c r="AE29" s="221"/>
      <c r="AF29" s="221"/>
      <c r="AG29" s="221"/>
      <c r="AH29" s="221"/>
      <c r="AI29" s="221"/>
      <c r="AJ29" s="221"/>
      <c r="AK29" s="219"/>
      <c r="AL29" s="220">
        <f t="shared" si="16"/>
        <v>0</v>
      </c>
    </row>
    <row r="30" spans="2:38" ht="43.5" customHeight="1" outlineLevel="1" x14ac:dyDescent="0.3">
      <c r="B30" s="481" t="s">
        <v>1376</v>
      </c>
      <c r="C30" s="480" t="str">
        <f>'Reference documents'!B27</f>
        <v>GRE.EEC.S.25.XX.S.00000.15.001.00</v>
      </c>
      <c r="D30" s="216" t="s">
        <v>1421</v>
      </c>
      <c r="E30" s="825"/>
      <c r="F30" s="328"/>
      <c r="G30" s="328"/>
      <c r="H30" s="1363" t="s">
        <v>1422</v>
      </c>
      <c r="I30" s="216" t="s">
        <v>1393</v>
      </c>
      <c r="J30" s="216" t="s">
        <v>1385</v>
      </c>
      <c r="K30" s="44">
        <f t="shared" si="11"/>
        <v>1000</v>
      </c>
      <c r="L30" s="1290">
        <v>0.47273655219582073</v>
      </c>
      <c r="M30" s="1290">
        <v>40</v>
      </c>
      <c r="N30" s="1297">
        <f t="shared" si="12"/>
        <v>18.909462087832829</v>
      </c>
      <c r="O30" s="1290">
        <v>0.25</v>
      </c>
      <c r="P30" s="1290">
        <v>70</v>
      </c>
      <c r="Q30" s="1297">
        <f t="shared" si="13"/>
        <v>17.5</v>
      </c>
      <c r="R30" s="1298"/>
      <c r="S30" s="1290">
        <v>10</v>
      </c>
      <c r="T30" s="1298"/>
      <c r="U30" s="1291">
        <f t="shared" si="17"/>
        <v>46.409462087832829</v>
      </c>
      <c r="V30" s="45">
        <f t="shared" si="15"/>
        <v>46409.462087832828</v>
      </c>
      <c r="W30" s="217" t="s">
        <v>1423</v>
      </c>
      <c r="X30" s="47"/>
      <c r="Y30" s="47"/>
      <c r="Z30" s="218"/>
      <c r="AA30" s="221"/>
      <c r="AB30" s="221"/>
      <c r="AC30" s="221"/>
      <c r="AD30" s="221"/>
      <c r="AE30" s="221"/>
      <c r="AF30" s="221"/>
      <c r="AG30" s="221"/>
      <c r="AH30" s="221">
        <v>1000</v>
      </c>
      <c r="AI30" s="221"/>
      <c r="AJ30" s="221"/>
      <c r="AK30" s="219"/>
      <c r="AL30" s="220">
        <f t="shared" si="16"/>
        <v>1000</v>
      </c>
    </row>
    <row r="31" spans="2:38" s="47" customFormat="1" ht="15.5" x14ac:dyDescent="0.3">
      <c r="B31" s="50"/>
      <c r="C31" s="164"/>
      <c r="D31" s="51" t="s">
        <v>207</v>
      </c>
      <c r="E31" s="826"/>
      <c r="F31" s="330"/>
      <c r="G31" s="331"/>
      <c r="H31" s="52" t="s">
        <v>1424</v>
      </c>
      <c r="I31" s="53"/>
      <c r="J31" s="53"/>
      <c r="K31" s="54"/>
      <c r="L31" s="54"/>
      <c r="M31" s="54"/>
      <c r="N31" s="54"/>
      <c r="O31" s="54"/>
      <c r="P31" s="54"/>
      <c r="Q31" s="54"/>
      <c r="R31" s="54"/>
      <c r="S31" s="54"/>
      <c r="T31" s="54"/>
      <c r="U31" s="55"/>
      <c r="V31" s="56">
        <f>SUM(V12:V30)</f>
        <v>418368.12833706115</v>
      </c>
      <c r="W31" s="224"/>
      <c r="Z31" s="225"/>
      <c r="AA31" s="228"/>
      <c r="AB31" s="228"/>
      <c r="AC31" s="228"/>
      <c r="AD31" s="228"/>
      <c r="AE31" s="228"/>
      <c r="AF31" s="228"/>
      <c r="AG31" s="228"/>
      <c r="AH31" s="228"/>
      <c r="AI31" s="228"/>
      <c r="AJ31" s="228"/>
      <c r="AK31" s="226"/>
      <c r="AL31" s="227"/>
    </row>
    <row r="33" spans="2:38" ht="15.5" collapsed="1" x14ac:dyDescent="0.3">
      <c r="B33" s="63"/>
      <c r="C33" s="167"/>
      <c r="D33" s="35"/>
      <c r="E33" s="821"/>
      <c r="F33" s="326"/>
      <c r="G33" s="327"/>
      <c r="H33" s="1357" t="s">
        <v>1425</v>
      </c>
      <c r="I33" s="35" t="s">
        <v>207</v>
      </c>
      <c r="J33" s="35" t="s">
        <v>207</v>
      </c>
      <c r="K33" s="36"/>
      <c r="L33" s="36"/>
      <c r="M33" s="36"/>
      <c r="N33" s="36"/>
      <c r="O33" s="36"/>
      <c r="P33" s="36"/>
      <c r="Q33" s="36"/>
      <c r="R33" s="36"/>
      <c r="S33" s="36"/>
      <c r="T33" s="36"/>
      <c r="U33" s="37"/>
      <c r="V33" s="38"/>
      <c r="W33" s="206"/>
      <c r="X33" s="47"/>
      <c r="Y33" s="47"/>
      <c r="Z33" s="207"/>
      <c r="AA33" s="210"/>
      <c r="AB33" s="210"/>
      <c r="AC33" s="210"/>
      <c r="AD33" s="210"/>
      <c r="AE33" s="210"/>
      <c r="AF33" s="210"/>
      <c r="AG33" s="210"/>
      <c r="AH33" s="210"/>
      <c r="AI33" s="210"/>
      <c r="AJ33" s="210"/>
      <c r="AK33" s="208"/>
      <c r="AL33" s="209"/>
    </row>
    <row r="34" spans="2:38" ht="15.5" x14ac:dyDescent="0.3">
      <c r="B34" s="48"/>
      <c r="C34" s="163"/>
      <c r="D34" s="39"/>
      <c r="E34" s="822"/>
      <c r="F34" s="432"/>
      <c r="G34" s="433"/>
      <c r="H34" s="1358" t="s">
        <v>1426</v>
      </c>
      <c r="I34" s="40"/>
      <c r="J34" s="40"/>
      <c r="K34" s="41"/>
      <c r="L34" s="41"/>
      <c r="M34" s="41"/>
      <c r="N34" s="41"/>
      <c r="O34" s="41"/>
      <c r="P34" s="41"/>
      <c r="Q34" s="41"/>
      <c r="R34" s="41"/>
      <c r="S34" s="41"/>
      <c r="T34" s="41"/>
      <c r="U34" s="42"/>
      <c r="V34" s="42"/>
      <c r="W34" s="211"/>
      <c r="X34" s="47"/>
      <c r="Y34" s="47"/>
      <c r="Z34" s="212"/>
      <c r="AA34" s="215"/>
      <c r="AB34" s="215"/>
      <c r="AC34" s="215"/>
      <c r="AD34" s="215"/>
      <c r="AE34" s="215"/>
      <c r="AF34" s="215"/>
      <c r="AG34" s="215"/>
      <c r="AH34" s="215"/>
      <c r="AI34" s="215"/>
      <c r="AJ34" s="215"/>
      <c r="AK34" s="213"/>
      <c r="AL34" s="214"/>
    </row>
    <row r="35" spans="2:38" ht="43.5" customHeight="1" outlineLevel="1" x14ac:dyDescent="0.3">
      <c r="B35" s="481" t="s">
        <v>1427</v>
      </c>
      <c r="C35" s="480" t="str">
        <f>'Reference documents'!B27</f>
        <v>GRE.EEC.S.25.XX.S.00000.15.001.00</v>
      </c>
      <c r="D35" s="49" t="s">
        <v>1428</v>
      </c>
      <c r="E35" s="827"/>
      <c r="F35" s="328"/>
      <c r="G35" s="328"/>
      <c r="H35" s="1363" t="s">
        <v>1429</v>
      </c>
      <c r="I35" s="216" t="s">
        <v>1393</v>
      </c>
      <c r="J35" s="216" t="s">
        <v>1385</v>
      </c>
      <c r="K35" s="44">
        <v>326</v>
      </c>
      <c r="L35" s="1290">
        <v>0.20591943030803134</v>
      </c>
      <c r="M35" s="1290">
        <v>40</v>
      </c>
      <c r="N35" s="1297">
        <f t="shared" ref="N35:N38" si="18">L35*M35</f>
        <v>8.2367772123212539</v>
      </c>
      <c r="O35" s="1290">
        <v>0.2</v>
      </c>
      <c r="P35" s="1290">
        <v>70</v>
      </c>
      <c r="Q35" s="1297">
        <f t="shared" ref="Q35:Q38" si="19">O35*P35</f>
        <v>14</v>
      </c>
      <c r="R35" s="1298"/>
      <c r="S35" s="1290"/>
      <c r="T35" s="1298"/>
      <c r="U35" s="1291">
        <f t="shared" ref="U35:U38" si="20">S35+Q35+N35</f>
        <v>22.236777212321254</v>
      </c>
      <c r="V35" s="232">
        <f>K35*U35</f>
        <v>7249.1893712167284</v>
      </c>
      <c r="W35" s="233" t="s">
        <v>1430</v>
      </c>
      <c r="X35" s="47"/>
      <c r="Y35" s="47"/>
      <c r="Z35" s="218"/>
      <c r="AA35" s="221"/>
      <c r="AB35" s="221"/>
      <c r="AC35" s="221"/>
      <c r="AD35" s="221"/>
      <c r="AE35" s="221"/>
      <c r="AF35" s="221"/>
      <c r="AG35" s="221"/>
      <c r="AH35" s="221"/>
      <c r="AI35" s="221"/>
      <c r="AJ35" s="221"/>
      <c r="AK35" s="219"/>
      <c r="AL35" s="220">
        <f>SUMPRODUCT($Z$4:$AK$4,Z35:AK35)</f>
        <v>0</v>
      </c>
    </row>
    <row r="36" spans="2:38" ht="43.5" customHeight="1" outlineLevel="1" x14ac:dyDescent="0.3">
      <c r="B36" s="481" t="s">
        <v>1427</v>
      </c>
      <c r="C36" s="480" t="str">
        <f>'Reference documents'!B27</f>
        <v>GRE.EEC.S.25.XX.S.00000.15.001.00</v>
      </c>
      <c r="D36" s="49" t="s">
        <v>1431</v>
      </c>
      <c r="E36" s="827"/>
      <c r="F36" s="328"/>
      <c r="G36" s="328"/>
      <c r="H36" s="1364" t="s">
        <v>1432</v>
      </c>
      <c r="I36" s="216" t="s">
        <v>1393</v>
      </c>
      <c r="J36" s="216" t="s">
        <v>1385</v>
      </c>
      <c r="K36" s="44">
        <f>AL36</f>
        <v>0</v>
      </c>
      <c r="L36" s="1290"/>
      <c r="M36" s="1290"/>
      <c r="N36" s="1297">
        <f t="shared" si="18"/>
        <v>0</v>
      </c>
      <c r="O36" s="1290"/>
      <c r="P36" s="1290"/>
      <c r="Q36" s="1297">
        <f t="shared" si="19"/>
        <v>0</v>
      </c>
      <c r="R36" s="1298"/>
      <c r="S36" s="1290"/>
      <c r="T36" s="1298"/>
      <c r="U36" s="1291">
        <f t="shared" si="20"/>
        <v>0</v>
      </c>
      <c r="V36" s="232">
        <f>K36*U36</f>
        <v>0</v>
      </c>
      <c r="W36" s="233"/>
      <c r="X36" s="47"/>
      <c r="Y36" s="47"/>
      <c r="Z36" s="218"/>
      <c r="AA36" s="221"/>
      <c r="AB36" s="221"/>
      <c r="AC36" s="221"/>
      <c r="AD36" s="221"/>
      <c r="AE36" s="221"/>
      <c r="AF36" s="221"/>
      <c r="AG36" s="221"/>
      <c r="AH36" s="221"/>
      <c r="AI36" s="221"/>
      <c r="AJ36" s="221"/>
      <c r="AK36" s="219"/>
      <c r="AL36" s="220">
        <f>SUMPRODUCT($Z$4:$AK$4,Z36:AK36)</f>
        <v>0</v>
      </c>
    </row>
    <row r="37" spans="2:38" ht="43.5" customHeight="1" outlineLevel="1" x14ac:dyDescent="0.3">
      <c r="B37" s="481" t="s">
        <v>1427</v>
      </c>
      <c r="C37" s="480" t="str">
        <f>'Reference documents'!B27</f>
        <v>GRE.EEC.S.25.XX.S.00000.15.001.00</v>
      </c>
      <c r="D37" s="49" t="s">
        <v>1433</v>
      </c>
      <c r="E37" s="827"/>
      <c r="F37" s="328"/>
      <c r="G37" s="328"/>
      <c r="H37" s="1364" t="s">
        <v>1434</v>
      </c>
      <c r="I37" s="216" t="s">
        <v>1393</v>
      </c>
      <c r="J37" s="216" t="s">
        <v>1385</v>
      </c>
      <c r="K37" s="44">
        <v>326</v>
      </c>
      <c r="L37" s="1290">
        <v>0.13103428877887885</v>
      </c>
      <c r="M37" s="1290">
        <v>40</v>
      </c>
      <c r="N37" s="1297">
        <f t="shared" si="18"/>
        <v>5.2413715511551544</v>
      </c>
      <c r="O37" s="1290">
        <v>0.2</v>
      </c>
      <c r="P37" s="1290">
        <v>70</v>
      </c>
      <c r="Q37" s="1297">
        <f t="shared" si="19"/>
        <v>14</v>
      </c>
      <c r="R37" s="1298"/>
      <c r="S37" s="1290">
        <v>20</v>
      </c>
      <c r="T37" s="1298"/>
      <c r="U37" s="1291">
        <f t="shared" si="20"/>
        <v>39.241371551155154</v>
      </c>
      <c r="V37" s="232">
        <f>K37*U37</f>
        <v>12792.687125676581</v>
      </c>
      <c r="W37" s="233" t="s">
        <v>1430</v>
      </c>
      <c r="X37" s="47"/>
      <c r="Y37" s="47"/>
      <c r="Z37" s="218"/>
      <c r="AA37" s="221"/>
      <c r="AB37" s="221"/>
      <c r="AC37" s="221"/>
      <c r="AD37" s="221"/>
      <c r="AE37" s="221"/>
      <c r="AF37" s="221"/>
      <c r="AG37" s="221"/>
      <c r="AH37" s="221"/>
      <c r="AI37" s="221"/>
      <c r="AJ37" s="221"/>
      <c r="AK37" s="219"/>
      <c r="AL37" s="220">
        <f>SUMPRODUCT($Z$4:$AK$4,Z37:AK37)</f>
        <v>0</v>
      </c>
    </row>
    <row r="38" spans="2:38" ht="118.15" customHeight="1" outlineLevel="1" x14ac:dyDescent="0.3">
      <c r="B38" s="481" t="s">
        <v>1427</v>
      </c>
      <c r="C38" s="480" t="s">
        <v>1435</v>
      </c>
      <c r="D38" s="216" t="s">
        <v>1436</v>
      </c>
      <c r="E38" s="827"/>
      <c r="F38" s="328"/>
      <c r="G38" s="328"/>
      <c r="H38" s="1414" t="s">
        <v>1437</v>
      </c>
      <c r="I38" s="216" t="s">
        <v>345</v>
      </c>
      <c r="J38" s="216" t="s">
        <v>1385</v>
      </c>
      <c r="K38" s="44">
        <v>651</v>
      </c>
      <c r="L38" s="1290">
        <v>0.41609143674367743</v>
      </c>
      <c r="M38" s="1290">
        <v>40</v>
      </c>
      <c r="N38" s="1297">
        <f t="shared" si="18"/>
        <v>16.643657469747097</v>
      </c>
      <c r="O38" s="1290">
        <v>0.4</v>
      </c>
      <c r="P38" s="1290">
        <v>70</v>
      </c>
      <c r="Q38" s="1297">
        <f t="shared" si="19"/>
        <v>28</v>
      </c>
      <c r="R38" s="1298"/>
      <c r="S38" s="1290">
        <v>60</v>
      </c>
      <c r="T38" s="1298"/>
      <c r="U38" s="1291">
        <f t="shared" si="20"/>
        <v>104.6436574697471</v>
      </c>
      <c r="V38" s="232">
        <f>K38*U38</f>
        <v>68123.021012805359</v>
      </c>
      <c r="W38" s="233" t="s">
        <v>1438</v>
      </c>
      <c r="X38" s="47"/>
      <c r="Y38" s="47"/>
      <c r="Z38" s="218"/>
      <c r="AA38" s="221"/>
      <c r="AB38" s="221"/>
      <c r="AC38" s="221"/>
      <c r="AD38" s="221"/>
      <c r="AE38" s="221"/>
      <c r="AF38" s="221"/>
      <c r="AG38" s="221"/>
      <c r="AH38" s="221"/>
      <c r="AI38" s="221"/>
      <c r="AJ38" s="221"/>
      <c r="AK38" s="219"/>
      <c r="AL38" s="220">
        <f>SUMPRODUCT($Z$4:$AK$4,Z38:AK38)</f>
        <v>0</v>
      </c>
    </row>
    <row r="39" spans="2:38" ht="15.5" x14ac:dyDescent="0.25">
      <c r="B39" s="48"/>
      <c r="C39" s="163"/>
      <c r="D39" s="39"/>
      <c r="E39" s="822"/>
      <c r="F39" s="432"/>
      <c r="G39" s="433"/>
      <c r="H39" s="1358" t="s">
        <v>1439</v>
      </c>
      <c r="I39" s="40" t="s">
        <v>207</v>
      </c>
      <c r="J39" s="40" t="s">
        <v>207</v>
      </c>
      <c r="K39" s="41"/>
      <c r="L39" s="41"/>
      <c r="M39" s="41"/>
      <c r="N39" s="41"/>
      <c r="O39" s="41"/>
      <c r="P39" s="41"/>
      <c r="Q39" s="41"/>
      <c r="R39" s="41"/>
      <c r="S39" s="41"/>
      <c r="T39" s="41"/>
      <c r="U39" s="42"/>
      <c r="V39" s="42"/>
      <c r="W39" s="211"/>
      <c r="Z39" s="212"/>
      <c r="AA39" s="215"/>
      <c r="AB39" s="215"/>
      <c r="AC39" s="215"/>
      <c r="AD39" s="215"/>
      <c r="AE39" s="215"/>
      <c r="AF39" s="215"/>
      <c r="AG39" s="215"/>
      <c r="AH39" s="215"/>
      <c r="AI39" s="215"/>
      <c r="AJ39" s="215"/>
      <c r="AK39" s="213"/>
      <c r="AL39" s="214"/>
    </row>
    <row r="40" spans="2:38" ht="121.15" customHeight="1" outlineLevel="1" x14ac:dyDescent="0.3">
      <c r="B40" s="481" t="s">
        <v>1427</v>
      </c>
      <c r="C40" s="480" t="str">
        <f>'Reference documents'!B27</f>
        <v>GRE.EEC.S.25.XX.S.00000.15.001.00</v>
      </c>
      <c r="D40" s="223" t="s">
        <v>1440</v>
      </c>
      <c r="E40" s="825"/>
      <c r="F40" s="328"/>
      <c r="G40" s="328"/>
      <c r="H40" s="1363" t="s">
        <v>1441</v>
      </c>
      <c r="I40" s="216" t="s">
        <v>1393</v>
      </c>
      <c r="J40" s="216" t="s">
        <v>1385</v>
      </c>
      <c r="K40" s="44">
        <v>479</v>
      </c>
      <c r="L40" s="1290">
        <v>0.45603428877887903</v>
      </c>
      <c r="M40" s="1290">
        <v>40</v>
      </c>
      <c r="N40" s="1297">
        <f t="shared" ref="N40:N46" si="21">L40*M40</f>
        <v>18.241371551155162</v>
      </c>
      <c r="O40" s="1290">
        <v>0.3</v>
      </c>
      <c r="P40" s="1290">
        <v>70</v>
      </c>
      <c r="Q40" s="1297">
        <f t="shared" ref="Q40:Q46" si="22">O40*P40</f>
        <v>21</v>
      </c>
      <c r="R40" s="1298"/>
      <c r="S40" s="1290"/>
      <c r="T40" s="1298"/>
      <c r="U40" s="1291">
        <f t="shared" ref="U40:U46" si="23">S40+Q40+N40</f>
        <v>39.241371551155162</v>
      </c>
      <c r="V40" s="232">
        <f t="shared" ref="V40:V46" si="24">K40*U40</f>
        <v>18796.616973003322</v>
      </c>
      <c r="W40" s="233" t="s">
        <v>1442</v>
      </c>
      <c r="X40" s="47"/>
      <c r="Y40" s="47"/>
      <c r="Z40" s="218"/>
      <c r="AA40" s="221"/>
      <c r="AB40" s="221"/>
      <c r="AC40" s="221"/>
      <c r="AD40" s="221"/>
      <c r="AE40" s="221"/>
      <c r="AF40" s="221"/>
      <c r="AG40" s="221"/>
      <c r="AH40" s="221"/>
      <c r="AI40" s="221"/>
      <c r="AJ40" s="221"/>
      <c r="AK40" s="219"/>
      <c r="AL40" s="220">
        <f t="shared" ref="AL40:AL52" si="25">SUMPRODUCT($Z$4:$AK$4,Z40:AK40)</f>
        <v>0</v>
      </c>
    </row>
    <row r="41" spans="2:38" ht="43.5" customHeight="1" outlineLevel="1" x14ac:dyDescent="0.3">
      <c r="B41" s="481" t="s">
        <v>1427</v>
      </c>
      <c r="C41" s="480" t="str">
        <f>'Reference documents'!B27</f>
        <v>GRE.EEC.S.25.XX.S.00000.15.001.00</v>
      </c>
      <c r="D41" s="216" t="s">
        <v>1443</v>
      </c>
      <c r="E41" s="823"/>
      <c r="F41" s="328"/>
      <c r="G41" s="328"/>
      <c r="H41" s="1363" t="s">
        <v>1444</v>
      </c>
      <c r="I41" s="216" t="s">
        <v>1379</v>
      </c>
      <c r="J41" s="216" t="s">
        <v>1380</v>
      </c>
      <c r="K41" s="44">
        <v>1302</v>
      </c>
      <c r="L41" s="1290">
        <v>7.0258572194719718E-2</v>
      </c>
      <c r="M41" s="1290">
        <v>40</v>
      </c>
      <c r="N41" s="1297">
        <f t="shared" si="21"/>
        <v>2.8103428877887886</v>
      </c>
      <c r="O41" s="1290"/>
      <c r="P41" s="1290"/>
      <c r="Q41" s="1297">
        <f t="shared" si="22"/>
        <v>0</v>
      </c>
      <c r="R41" s="1298"/>
      <c r="S41" s="1290">
        <v>7</v>
      </c>
      <c r="T41" s="1298"/>
      <c r="U41" s="1291">
        <f t="shared" si="23"/>
        <v>9.8103428877887886</v>
      </c>
      <c r="V41" s="232">
        <f t="shared" si="24"/>
        <v>12773.066439901002</v>
      </c>
      <c r="W41" s="233" t="s">
        <v>1445</v>
      </c>
      <c r="X41" s="47"/>
      <c r="Y41" s="47"/>
      <c r="Z41" s="218"/>
      <c r="AA41" s="221"/>
      <c r="AB41" s="221"/>
      <c r="AC41" s="221"/>
      <c r="AD41" s="221"/>
      <c r="AE41" s="221"/>
      <c r="AF41" s="221"/>
      <c r="AG41" s="221"/>
      <c r="AH41" s="221"/>
      <c r="AI41" s="221"/>
      <c r="AJ41" s="221"/>
      <c r="AK41" s="219"/>
      <c r="AL41" s="220">
        <f t="shared" si="25"/>
        <v>0</v>
      </c>
    </row>
    <row r="42" spans="2:38" ht="43.5" customHeight="1" outlineLevel="1" x14ac:dyDescent="0.3">
      <c r="B42" s="481" t="s">
        <v>1427</v>
      </c>
      <c r="C42" s="480" t="str">
        <f>'Reference documents'!B27</f>
        <v>GRE.EEC.S.25.XX.S.00000.15.001.00</v>
      </c>
      <c r="D42" s="216" t="s">
        <v>1446</v>
      </c>
      <c r="E42" s="823"/>
      <c r="F42" s="328"/>
      <c r="G42" s="328"/>
      <c r="H42" s="1363" t="s">
        <v>1447</v>
      </c>
      <c r="I42" s="216" t="s">
        <v>1379</v>
      </c>
      <c r="J42" s="216" t="s">
        <v>1380</v>
      </c>
      <c r="K42" s="44">
        <f t="shared" ref="K42:K46" si="26">AL42</f>
        <v>0</v>
      </c>
      <c r="L42" s="1290"/>
      <c r="M42" s="1290"/>
      <c r="N42" s="1297">
        <f t="shared" si="21"/>
        <v>0</v>
      </c>
      <c r="O42" s="1290"/>
      <c r="P42" s="1290"/>
      <c r="Q42" s="1297">
        <f t="shared" si="22"/>
        <v>0</v>
      </c>
      <c r="R42" s="1298"/>
      <c r="S42" s="1290"/>
      <c r="T42" s="1298"/>
      <c r="U42" s="1291">
        <f t="shared" si="23"/>
        <v>0</v>
      </c>
      <c r="V42" s="232">
        <f t="shared" si="24"/>
        <v>0</v>
      </c>
      <c r="W42" s="233"/>
      <c r="X42" s="47"/>
      <c r="Y42" s="47"/>
      <c r="Z42" s="218"/>
      <c r="AA42" s="221"/>
      <c r="AB42" s="221"/>
      <c r="AC42" s="221"/>
      <c r="AD42" s="221"/>
      <c r="AE42" s="221"/>
      <c r="AF42" s="221"/>
      <c r="AG42" s="221"/>
      <c r="AH42" s="221"/>
      <c r="AI42" s="221"/>
      <c r="AJ42" s="221"/>
      <c r="AK42" s="219"/>
      <c r="AL42" s="220">
        <f t="shared" si="25"/>
        <v>0</v>
      </c>
    </row>
    <row r="43" spans="2:38" ht="43.5" customHeight="1" outlineLevel="1" x14ac:dyDescent="0.3">
      <c r="B43" s="481" t="s">
        <v>1427</v>
      </c>
      <c r="C43" s="480" t="str">
        <f>'Reference documents'!B27</f>
        <v>GRE.EEC.S.25.XX.S.00000.15.001.00</v>
      </c>
      <c r="D43" s="223" t="s">
        <v>1448</v>
      </c>
      <c r="E43" s="828"/>
      <c r="F43" s="436"/>
      <c r="G43" s="437"/>
      <c r="H43" s="1363" t="s">
        <v>1449</v>
      </c>
      <c r="I43" s="216" t="s">
        <v>1450</v>
      </c>
      <c r="J43" s="216" t="s">
        <v>1451</v>
      </c>
      <c r="K43" s="44">
        <f t="shared" si="26"/>
        <v>0</v>
      </c>
      <c r="L43" s="1290"/>
      <c r="M43" s="1290"/>
      <c r="N43" s="1297">
        <f t="shared" si="21"/>
        <v>0</v>
      </c>
      <c r="O43" s="1290"/>
      <c r="P43" s="1290"/>
      <c r="Q43" s="1297">
        <f t="shared" si="22"/>
        <v>0</v>
      </c>
      <c r="R43" s="1298"/>
      <c r="S43" s="1290"/>
      <c r="T43" s="1298"/>
      <c r="U43" s="1291">
        <f t="shared" si="23"/>
        <v>0</v>
      </c>
      <c r="V43" s="232">
        <f t="shared" si="24"/>
        <v>0</v>
      </c>
      <c r="W43" s="233"/>
      <c r="X43" s="47"/>
      <c r="Y43" s="47"/>
      <c r="Z43" s="218"/>
      <c r="AA43" s="221"/>
      <c r="AB43" s="221"/>
      <c r="AC43" s="221"/>
      <c r="AD43" s="221"/>
      <c r="AE43" s="221"/>
      <c r="AF43" s="221"/>
      <c r="AG43" s="221"/>
      <c r="AH43" s="221"/>
      <c r="AI43" s="221"/>
      <c r="AJ43" s="221"/>
      <c r="AK43" s="219"/>
      <c r="AL43" s="220">
        <f t="shared" si="25"/>
        <v>0</v>
      </c>
    </row>
    <row r="44" spans="2:38" ht="43.5" customHeight="1" outlineLevel="1" x14ac:dyDescent="0.3">
      <c r="B44" s="481" t="s">
        <v>1427</v>
      </c>
      <c r="C44" s="480" t="str">
        <f>'Reference documents'!B27</f>
        <v>GRE.EEC.S.25.XX.S.00000.15.001.00</v>
      </c>
      <c r="D44" s="223" t="s">
        <v>1452</v>
      </c>
      <c r="E44" s="828"/>
      <c r="F44" s="436"/>
      <c r="G44" s="437"/>
      <c r="H44" s="1363" t="s">
        <v>1453</v>
      </c>
      <c r="I44" s="216" t="s">
        <v>1450</v>
      </c>
      <c r="J44" s="216" t="s">
        <v>1451</v>
      </c>
      <c r="K44" s="44">
        <f t="shared" si="26"/>
        <v>0</v>
      </c>
      <c r="L44" s="1290"/>
      <c r="M44" s="1290"/>
      <c r="N44" s="1297">
        <f t="shared" si="21"/>
        <v>0</v>
      </c>
      <c r="O44" s="1290"/>
      <c r="P44" s="1290"/>
      <c r="Q44" s="1297">
        <f t="shared" si="22"/>
        <v>0</v>
      </c>
      <c r="R44" s="1298"/>
      <c r="S44" s="1290"/>
      <c r="T44" s="1298"/>
      <c r="U44" s="1291">
        <f t="shared" si="23"/>
        <v>0</v>
      </c>
      <c r="V44" s="232">
        <f t="shared" si="24"/>
        <v>0</v>
      </c>
      <c r="W44" s="233"/>
      <c r="X44" s="47"/>
      <c r="Y44" s="47"/>
      <c r="Z44" s="218"/>
      <c r="AA44" s="221"/>
      <c r="AB44" s="221"/>
      <c r="AC44" s="221"/>
      <c r="AD44" s="221"/>
      <c r="AE44" s="221"/>
      <c r="AF44" s="221"/>
      <c r="AG44" s="221"/>
      <c r="AH44" s="221"/>
      <c r="AI44" s="221"/>
      <c r="AJ44" s="221"/>
      <c r="AK44" s="219"/>
      <c r="AL44" s="220">
        <f t="shared" si="25"/>
        <v>0</v>
      </c>
    </row>
    <row r="45" spans="2:38" ht="43.5" customHeight="1" outlineLevel="1" x14ac:dyDescent="0.3">
      <c r="B45" s="481" t="s">
        <v>1427</v>
      </c>
      <c r="C45" s="480" t="str">
        <f>'Reference documents'!B27</f>
        <v>GRE.EEC.S.25.XX.S.00000.15.001.00</v>
      </c>
      <c r="D45" s="223" t="s">
        <v>1454</v>
      </c>
      <c r="E45" s="828"/>
      <c r="F45" s="436"/>
      <c r="G45" s="437"/>
      <c r="H45" s="1362" t="s">
        <v>1455</v>
      </c>
      <c r="I45" s="43" t="s">
        <v>1450</v>
      </c>
      <c r="J45" s="43" t="s">
        <v>1451</v>
      </c>
      <c r="K45" s="44">
        <f t="shared" si="26"/>
        <v>0</v>
      </c>
      <c r="L45" s="1290"/>
      <c r="M45" s="1290"/>
      <c r="N45" s="1297">
        <f t="shared" si="21"/>
        <v>0</v>
      </c>
      <c r="O45" s="1290"/>
      <c r="P45" s="1290"/>
      <c r="Q45" s="1297">
        <f t="shared" si="22"/>
        <v>0</v>
      </c>
      <c r="R45" s="1298"/>
      <c r="S45" s="1290"/>
      <c r="T45" s="1298"/>
      <c r="U45" s="1291">
        <f t="shared" si="23"/>
        <v>0</v>
      </c>
      <c r="V45" s="232">
        <f t="shared" si="24"/>
        <v>0</v>
      </c>
      <c r="W45" s="233"/>
      <c r="X45" s="47"/>
      <c r="Y45" s="47"/>
      <c r="Z45" s="218"/>
      <c r="AA45" s="221"/>
      <c r="AB45" s="221"/>
      <c r="AC45" s="221"/>
      <c r="AD45" s="221"/>
      <c r="AE45" s="221"/>
      <c r="AF45" s="221"/>
      <c r="AG45" s="221"/>
      <c r="AH45" s="221"/>
      <c r="AI45" s="221"/>
      <c r="AJ45" s="221"/>
      <c r="AK45" s="219"/>
      <c r="AL45" s="220">
        <f t="shared" si="25"/>
        <v>0</v>
      </c>
    </row>
    <row r="46" spans="2:38" ht="43.5" customHeight="1" outlineLevel="1" x14ac:dyDescent="0.3">
      <c r="B46" s="481" t="s">
        <v>1427</v>
      </c>
      <c r="C46" s="480" t="str">
        <f>'Reference documents'!B27</f>
        <v>GRE.EEC.S.25.XX.S.00000.15.001.00</v>
      </c>
      <c r="D46" s="223" t="s">
        <v>1456</v>
      </c>
      <c r="E46" s="828"/>
      <c r="F46" s="436"/>
      <c r="G46" s="437"/>
      <c r="H46" s="1362" t="s">
        <v>1457</v>
      </c>
      <c r="I46" s="43" t="s">
        <v>1450</v>
      </c>
      <c r="J46" s="43" t="s">
        <v>1451</v>
      </c>
      <c r="K46" s="44">
        <f t="shared" si="26"/>
        <v>0</v>
      </c>
      <c r="L46" s="1290"/>
      <c r="M46" s="1290"/>
      <c r="N46" s="1297">
        <f t="shared" si="21"/>
        <v>0</v>
      </c>
      <c r="O46" s="1290"/>
      <c r="P46" s="1290"/>
      <c r="Q46" s="1297">
        <f t="shared" si="22"/>
        <v>0</v>
      </c>
      <c r="R46" s="1298"/>
      <c r="S46" s="1290"/>
      <c r="T46" s="1298"/>
      <c r="U46" s="1291">
        <f t="shared" si="23"/>
        <v>0</v>
      </c>
      <c r="V46" s="232">
        <f t="shared" si="24"/>
        <v>0</v>
      </c>
      <c r="W46" s="233"/>
      <c r="X46" s="47"/>
      <c r="Y46" s="47"/>
      <c r="Z46" s="218"/>
      <c r="AA46" s="221"/>
      <c r="AB46" s="221"/>
      <c r="AC46" s="221"/>
      <c r="AD46" s="221"/>
      <c r="AE46" s="221"/>
      <c r="AF46" s="221"/>
      <c r="AG46" s="221"/>
      <c r="AH46" s="221"/>
      <c r="AI46" s="221"/>
      <c r="AJ46" s="221"/>
      <c r="AK46" s="219"/>
      <c r="AL46" s="220">
        <f t="shared" si="25"/>
        <v>0</v>
      </c>
    </row>
    <row r="47" spans="2:38" s="47" customFormat="1" ht="15.5" x14ac:dyDescent="0.3">
      <c r="B47" s="48"/>
      <c r="C47" s="163"/>
      <c r="D47" s="39"/>
      <c r="E47" s="822"/>
      <c r="F47" s="432"/>
      <c r="G47" s="433"/>
      <c r="H47" s="1358" t="s">
        <v>1458</v>
      </c>
      <c r="I47" s="40" t="s">
        <v>207</v>
      </c>
      <c r="J47" s="40" t="s">
        <v>207</v>
      </c>
      <c r="K47" s="40" t="s">
        <v>207</v>
      </c>
      <c r="L47" s="40"/>
      <c r="M47" s="40"/>
      <c r="N47" s="40"/>
      <c r="O47" s="40"/>
      <c r="P47" s="40"/>
      <c r="Q47" s="40"/>
      <c r="R47" s="40"/>
      <c r="S47" s="40"/>
      <c r="T47" s="40"/>
      <c r="U47" s="40" t="s">
        <v>207</v>
      </c>
      <c r="V47" s="40" t="s">
        <v>207</v>
      </c>
      <c r="W47" s="211"/>
      <c r="Z47" s="212"/>
      <c r="AA47" s="215"/>
      <c r="AB47" s="215"/>
      <c r="AC47" s="215"/>
      <c r="AD47" s="215"/>
      <c r="AE47" s="215"/>
      <c r="AF47" s="215"/>
      <c r="AG47" s="215"/>
      <c r="AH47" s="215"/>
      <c r="AI47" s="215"/>
      <c r="AJ47" s="215"/>
      <c r="AK47" s="213"/>
      <c r="AL47" s="214">
        <f t="shared" si="25"/>
        <v>0</v>
      </c>
    </row>
    <row r="48" spans="2:38" ht="43.5" customHeight="1" outlineLevel="1" x14ac:dyDescent="0.3">
      <c r="B48" s="481" t="s">
        <v>1427</v>
      </c>
      <c r="C48" s="480" t="str">
        <f>'Reference documents'!B27</f>
        <v>GRE.EEC.S.25.XX.S.00000.15.001.00</v>
      </c>
      <c r="D48" s="223" t="s">
        <v>1459</v>
      </c>
      <c r="E48" s="828"/>
      <c r="F48" s="436"/>
      <c r="G48" s="437"/>
      <c r="H48" s="1363" t="s">
        <v>1460</v>
      </c>
      <c r="I48" s="216" t="s">
        <v>345</v>
      </c>
      <c r="J48" s="216" t="s">
        <v>1461</v>
      </c>
      <c r="K48" s="44">
        <v>25</v>
      </c>
      <c r="L48" s="1290">
        <v>0.66522859185919292</v>
      </c>
      <c r="M48" s="1290">
        <v>40</v>
      </c>
      <c r="N48" s="1297">
        <f t="shared" ref="N48:N52" si="27">L48*M48</f>
        <v>26.609143674367715</v>
      </c>
      <c r="O48" s="1290">
        <v>0.5</v>
      </c>
      <c r="P48" s="1290">
        <v>70</v>
      </c>
      <c r="Q48" s="1297">
        <f t="shared" ref="Q48:Q52" si="28">O48*P48</f>
        <v>35</v>
      </c>
      <c r="R48" s="1298"/>
      <c r="S48" s="1290">
        <v>200</v>
      </c>
      <c r="T48" s="1298"/>
      <c r="U48" s="1291">
        <f t="shared" ref="U48:U52" si="29">S48+Q48+N48</f>
        <v>261.60914367436771</v>
      </c>
      <c r="V48" s="232">
        <f t="shared" ref="V48:V52" si="30">K48*U48</f>
        <v>6540.2285918591933</v>
      </c>
      <c r="W48" s="233" t="s">
        <v>1462</v>
      </c>
      <c r="X48" s="47"/>
      <c r="Y48" s="47"/>
      <c r="Z48" s="218"/>
      <c r="AA48" s="221"/>
      <c r="AB48" s="221"/>
      <c r="AC48" s="221"/>
      <c r="AD48" s="221"/>
      <c r="AE48" s="221"/>
      <c r="AF48" s="221"/>
      <c r="AG48" s="221"/>
      <c r="AH48" s="221"/>
      <c r="AI48" s="221"/>
      <c r="AJ48" s="221"/>
      <c r="AK48" s="219"/>
      <c r="AL48" s="220">
        <f t="shared" si="25"/>
        <v>0</v>
      </c>
    </row>
    <row r="49" spans="2:38" ht="43.5" customHeight="1" outlineLevel="1" x14ac:dyDescent="0.3">
      <c r="B49" s="481" t="s">
        <v>1427</v>
      </c>
      <c r="C49" s="480" t="str">
        <f>'Reference documents'!B27</f>
        <v>GRE.EEC.S.25.XX.S.00000.15.001.00</v>
      </c>
      <c r="D49" s="223" t="s">
        <v>1463</v>
      </c>
      <c r="E49" s="828"/>
      <c r="F49" s="436"/>
      <c r="G49" s="437"/>
      <c r="H49" s="1363" t="s">
        <v>1464</v>
      </c>
      <c r="I49" s="216" t="s">
        <v>345</v>
      </c>
      <c r="J49" s="216" t="s">
        <v>1461</v>
      </c>
      <c r="K49" s="44">
        <f t="shared" ref="K49:K52" si="31">AL49</f>
        <v>0</v>
      </c>
      <c r="L49" s="1290"/>
      <c r="M49" s="1290"/>
      <c r="N49" s="1297">
        <f t="shared" si="27"/>
        <v>0</v>
      </c>
      <c r="O49" s="1290"/>
      <c r="P49" s="1290"/>
      <c r="Q49" s="1297">
        <f t="shared" si="28"/>
        <v>0</v>
      </c>
      <c r="R49" s="1298"/>
      <c r="S49" s="1290"/>
      <c r="T49" s="1298"/>
      <c r="U49" s="1291">
        <f t="shared" si="29"/>
        <v>0</v>
      </c>
      <c r="V49" s="232">
        <f t="shared" si="30"/>
        <v>0</v>
      </c>
      <c r="W49" s="233"/>
      <c r="X49" s="47"/>
      <c r="Y49" s="47"/>
      <c r="Z49" s="218"/>
      <c r="AA49" s="221"/>
      <c r="AB49" s="221"/>
      <c r="AC49" s="221"/>
      <c r="AD49" s="221"/>
      <c r="AE49" s="221"/>
      <c r="AF49" s="221"/>
      <c r="AG49" s="221"/>
      <c r="AH49" s="221"/>
      <c r="AI49" s="221"/>
      <c r="AJ49" s="221"/>
      <c r="AK49" s="219"/>
      <c r="AL49" s="220">
        <f t="shared" si="25"/>
        <v>0</v>
      </c>
    </row>
    <row r="50" spans="2:38" ht="43.5" customHeight="1" outlineLevel="1" x14ac:dyDescent="0.3">
      <c r="B50" s="481" t="s">
        <v>1427</v>
      </c>
      <c r="C50" s="480" t="str">
        <f>'Reference documents'!B27</f>
        <v>GRE.EEC.S.25.XX.S.00000.15.001.00</v>
      </c>
      <c r="D50" s="223" t="s">
        <v>1465</v>
      </c>
      <c r="E50" s="828"/>
      <c r="F50" s="436"/>
      <c r="G50" s="437"/>
      <c r="H50" s="1363" t="s">
        <v>1466</v>
      </c>
      <c r="I50" s="216" t="s">
        <v>345</v>
      </c>
      <c r="J50" s="216" t="s">
        <v>1461</v>
      </c>
      <c r="K50" s="44">
        <f t="shared" si="31"/>
        <v>0</v>
      </c>
      <c r="L50" s="1290"/>
      <c r="M50" s="1290"/>
      <c r="N50" s="1297">
        <f t="shared" si="27"/>
        <v>0</v>
      </c>
      <c r="O50" s="1290"/>
      <c r="P50" s="1290"/>
      <c r="Q50" s="1297">
        <f t="shared" si="28"/>
        <v>0</v>
      </c>
      <c r="R50" s="1298"/>
      <c r="S50" s="1290"/>
      <c r="T50" s="1298"/>
      <c r="U50" s="1291">
        <f t="shared" si="29"/>
        <v>0</v>
      </c>
      <c r="V50" s="232">
        <f t="shared" si="30"/>
        <v>0</v>
      </c>
      <c r="W50" s="233"/>
      <c r="X50" s="47"/>
      <c r="Y50" s="47"/>
      <c r="Z50" s="218"/>
      <c r="AA50" s="221"/>
      <c r="AB50" s="221"/>
      <c r="AC50" s="221"/>
      <c r="AD50" s="221"/>
      <c r="AE50" s="221"/>
      <c r="AF50" s="221"/>
      <c r="AG50" s="221"/>
      <c r="AH50" s="221"/>
      <c r="AI50" s="221"/>
      <c r="AJ50" s="221"/>
      <c r="AK50" s="219"/>
      <c r="AL50" s="220">
        <f t="shared" si="25"/>
        <v>0</v>
      </c>
    </row>
    <row r="51" spans="2:38" ht="43.5" customHeight="1" outlineLevel="1" x14ac:dyDescent="0.3">
      <c r="B51" s="481" t="s">
        <v>1427</v>
      </c>
      <c r="C51" s="480" t="str">
        <f>'Reference documents'!B27</f>
        <v>GRE.EEC.S.25.XX.S.00000.15.001.00</v>
      </c>
      <c r="D51" s="223" t="s">
        <v>1467</v>
      </c>
      <c r="E51" s="828"/>
      <c r="F51" s="436"/>
      <c r="G51" s="437"/>
      <c r="H51" s="1363" t="s">
        <v>1468</v>
      </c>
      <c r="I51" s="216" t="s">
        <v>345</v>
      </c>
      <c r="J51" s="216" t="s">
        <v>1461</v>
      </c>
      <c r="K51" s="44">
        <f t="shared" si="31"/>
        <v>0</v>
      </c>
      <c r="L51" s="1290"/>
      <c r="M51" s="1290"/>
      <c r="N51" s="1297">
        <f t="shared" si="27"/>
        <v>0</v>
      </c>
      <c r="O51" s="1290"/>
      <c r="P51" s="1290"/>
      <c r="Q51" s="1297">
        <f t="shared" si="28"/>
        <v>0</v>
      </c>
      <c r="R51" s="1298"/>
      <c r="S51" s="1290"/>
      <c r="T51" s="1298"/>
      <c r="U51" s="1291">
        <f t="shared" si="29"/>
        <v>0</v>
      </c>
      <c r="V51" s="232">
        <f t="shared" si="30"/>
        <v>0</v>
      </c>
      <c r="W51" s="233"/>
      <c r="X51" s="47"/>
      <c r="Y51" s="47"/>
      <c r="Z51" s="218"/>
      <c r="AA51" s="221"/>
      <c r="AB51" s="221"/>
      <c r="AC51" s="221"/>
      <c r="AD51" s="221"/>
      <c r="AE51" s="221"/>
      <c r="AF51" s="221"/>
      <c r="AG51" s="221"/>
      <c r="AH51" s="221"/>
      <c r="AI51" s="221"/>
      <c r="AJ51" s="221"/>
      <c r="AK51" s="219"/>
      <c r="AL51" s="220">
        <f t="shared" si="25"/>
        <v>0</v>
      </c>
    </row>
    <row r="52" spans="2:38" ht="43.5" customHeight="1" outlineLevel="1" x14ac:dyDescent="0.3">
      <c r="B52" s="481" t="s">
        <v>1427</v>
      </c>
      <c r="C52" s="480" t="str">
        <f>'Reference documents'!B27</f>
        <v>GRE.EEC.S.25.XX.S.00000.15.001.00</v>
      </c>
      <c r="D52" s="223" t="s">
        <v>1469</v>
      </c>
      <c r="E52" s="828"/>
      <c r="F52" s="436"/>
      <c r="G52" s="437"/>
      <c r="H52" s="1363" t="s">
        <v>1470</v>
      </c>
      <c r="I52" s="216" t="s">
        <v>345</v>
      </c>
      <c r="J52" s="216" t="s">
        <v>1461</v>
      </c>
      <c r="K52" s="44">
        <f t="shared" si="31"/>
        <v>0</v>
      </c>
      <c r="L52" s="1290"/>
      <c r="M52" s="1290"/>
      <c r="N52" s="1297">
        <f t="shared" si="27"/>
        <v>0</v>
      </c>
      <c r="O52" s="1290"/>
      <c r="P52" s="1290"/>
      <c r="Q52" s="1297">
        <f t="shared" si="28"/>
        <v>0</v>
      </c>
      <c r="R52" s="1298"/>
      <c r="S52" s="1290"/>
      <c r="T52" s="1298"/>
      <c r="U52" s="1291">
        <f t="shared" si="29"/>
        <v>0</v>
      </c>
      <c r="V52" s="232">
        <f t="shared" si="30"/>
        <v>0</v>
      </c>
      <c r="W52" s="233"/>
      <c r="X52" s="47"/>
      <c r="Y52" s="47"/>
      <c r="Z52" s="218"/>
      <c r="AA52" s="221"/>
      <c r="AB52" s="221"/>
      <c r="AC52" s="221"/>
      <c r="AD52" s="221"/>
      <c r="AE52" s="221"/>
      <c r="AF52" s="221"/>
      <c r="AG52" s="221"/>
      <c r="AH52" s="221"/>
      <c r="AI52" s="221"/>
      <c r="AJ52" s="221"/>
      <c r="AK52" s="219"/>
      <c r="AL52" s="220">
        <f t="shared" si="25"/>
        <v>0</v>
      </c>
    </row>
    <row r="53" spans="2:38" s="47" customFormat="1" ht="15.5" x14ac:dyDescent="0.3">
      <c r="B53" s="48"/>
      <c r="C53" s="163"/>
      <c r="D53" s="39"/>
      <c r="E53" s="822"/>
      <c r="F53" s="432"/>
      <c r="G53" s="433"/>
      <c r="H53" s="1358" t="s">
        <v>1471</v>
      </c>
      <c r="I53" s="40"/>
      <c r="J53" s="40"/>
      <c r="K53" s="40"/>
      <c r="L53" s="40"/>
      <c r="M53" s="40"/>
      <c r="N53" s="40"/>
      <c r="O53" s="40"/>
      <c r="P53" s="40"/>
      <c r="Q53" s="40"/>
      <c r="R53" s="40"/>
      <c r="S53" s="40"/>
      <c r="T53" s="40"/>
      <c r="U53" s="40"/>
      <c r="V53" s="40"/>
      <c r="W53" s="211"/>
      <c r="Z53" s="212"/>
      <c r="AA53" s="215"/>
      <c r="AB53" s="215"/>
      <c r="AC53" s="215"/>
      <c r="AD53" s="215"/>
      <c r="AE53" s="215"/>
      <c r="AF53" s="215"/>
      <c r="AG53" s="215"/>
      <c r="AH53" s="215"/>
      <c r="AI53" s="215"/>
      <c r="AJ53" s="215"/>
      <c r="AK53" s="213"/>
      <c r="AL53" s="214"/>
    </row>
    <row r="54" spans="2:38" s="47" customFormat="1" ht="43.5" customHeight="1" outlineLevel="1" x14ac:dyDescent="0.3">
      <c r="B54" s="481" t="s">
        <v>1427</v>
      </c>
      <c r="C54" s="480" t="str">
        <f>'Reference documents'!B27</f>
        <v>GRE.EEC.S.25.XX.S.00000.15.001.00</v>
      </c>
      <c r="D54" s="216" t="s">
        <v>1391</v>
      </c>
      <c r="E54" s="823"/>
      <c r="F54" s="328"/>
      <c r="G54" s="328"/>
      <c r="H54" s="1360" t="s">
        <v>1392</v>
      </c>
      <c r="I54" s="216" t="s">
        <v>1393</v>
      </c>
      <c r="J54" s="216" t="s">
        <v>1385</v>
      </c>
      <c r="K54" s="44">
        <f t="shared" ref="K54:K63" si="32">AL54</f>
        <v>0</v>
      </c>
      <c r="L54" s="1290"/>
      <c r="M54" s="1290"/>
      <c r="N54" s="1297">
        <f t="shared" ref="N54:N63" si="33">L54*M54</f>
        <v>0</v>
      </c>
      <c r="O54" s="1290"/>
      <c r="P54" s="1290"/>
      <c r="Q54" s="1297">
        <f t="shared" ref="Q54:Q63" si="34">O54*P54</f>
        <v>0</v>
      </c>
      <c r="R54" s="1298"/>
      <c r="S54" s="1290"/>
      <c r="T54" s="1298"/>
      <c r="U54" s="1291">
        <f t="shared" ref="U54:U63" si="35">S54+Q54+N54</f>
        <v>0</v>
      </c>
      <c r="V54" s="45">
        <f t="shared" ref="V54:V62" si="36">K54*U54</f>
        <v>0</v>
      </c>
      <c r="W54" s="217"/>
      <c r="Z54" s="218"/>
      <c r="AA54" s="221"/>
      <c r="AB54" s="221"/>
      <c r="AC54" s="221"/>
      <c r="AD54" s="221"/>
      <c r="AE54" s="221"/>
      <c r="AF54" s="221"/>
      <c r="AG54" s="221"/>
      <c r="AH54" s="221"/>
      <c r="AI54" s="221"/>
      <c r="AJ54" s="221"/>
      <c r="AK54" s="219"/>
      <c r="AL54" s="220">
        <f t="shared" ref="AL54:AL63" si="37">SUMPRODUCT($Z$4:$AK$4,Z54:AK54)</f>
        <v>0</v>
      </c>
    </row>
    <row r="55" spans="2:38" s="47" customFormat="1" ht="43.5" customHeight="1" outlineLevel="1" x14ac:dyDescent="0.3">
      <c r="B55" s="481" t="s">
        <v>1427</v>
      </c>
      <c r="C55" s="480" t="str">
        <f>'Reference documents'!B27</f>
        <v>GRE.EEC.S.25.XX.S.00000.15.001.00</v>
      </c>
      <c r="D55" s="216" t="s">
        <v>1395</v>
      </c>
      <c r="E55" s="824"/>
      <c r="F55" s="434"/>
      <c r="G55" s="435"/>
      <c r="H55" s="1360" t="s">
        <v>1396</v>
      </c>
      <c r="I55" s="216" t="s">
        <v>1393</v>
      </c>
      <c r="J55" s="216" t="s">
        <v>1385</v>
      </c>
      <c r="K55" s="44">
        <f t="shared" si="32"/>
        <v>0</v>
      </c>
      <c r="L55" s="1290"/>
      <c r="M55" s="1290"/>
      <c r="N55" s="1297">
        <f t="shared" si="33"/>
        <v>0</v>
      </c>
      <c r="O55" s="1290"/>
      <c r="P55" s="1290"/>
      <c r="Q55" s="1297">
        <f t="shared" si="34"/>
        <v>0</v>
      </c>
      <c r="R55" s="1298"/>
      <c r="S55" s="1290"/>
      <c r="T55" s="1298"/>
      <c r="U55" s="1291">
        <f t="shared" si="35"/>
        <v>0</v>
      </c>
      <c r="V55" s="45">
        <f t="shared" si="36"/>
        <v>0</v>
      </c>
      <c r="W55" s="217"/>
      <c r="Z55" s="218"/>
      <c r="AA55" s="221"/>
      <c r="AB55" s="221"/>
      <c r="AC55" s="221"/>
      <c r="AD55" s="221"/>
      <c r="AE55" s="221"/>
      <c r="AF55" s="221"/>
      <c r="AG55" s="221"/>
      <c r="AH55" s="221"/>
      <c r="AI55" s="221"/>
      <c r="AJ55" s="221"/>
      <c r="AK55" s="219"/>
      <c r="AL55" s="220">
        <f t="shared" si="37"/>
        <v>0</v>
      </c>
    </row>
    <row r="56" spans="2:38" s="47" customFormat="1" ht="43.5" customHeight="1" outlineLevel="1" x14ac:dyDescent="0.3">
      <c r="B56" s="481" t="s">
        <v>1427</v>
      </c>
      <c r="C56" s="480" t="str">
        <f>'Reference documents'!B27</f>
        <v>GRE.EEC.S.25.XX.S.00000.15.001.00</v>
      </c>
      <c r="D56" s="216" t="s">
        <v>1397</v>
      </c>
      <c r="E56" s="823"/>
      <c r="F56" s="328"/>
      <c r="G56" s="328"/>
      <c r="H56" s="1360" t="s">
        <v>1398</v>
      </c>
      <c r="I56" s="216" t="s">
        <v>1393</v>
      </c>
      <c r="J56" s="216" t="s">
        <v>1385</v>
      </c>
      <c r="K56" s="44">
        <f t="shared" si="32"/>
        <v>0</v>
      </c>
      <c r="L56" s="1290"/>
      <c r="M56" s="1290"/>
      <c r="N56" s="1297">
        <f t="shared" si="33"/>
        <v>0</v>
      </c>
      <c r="O56" s="1290"/>
      <c r="P56" s="1290"/>
      <c r="Q56" s="1297">
        <f t="shared" si="34"/>
        <v>0</v>
      </c>
      <c r="R56" s="1298"/>
      <c r="S56" s="1290"/>
      <c r="T56" s="1298"/>
      <c r="U56" s="1291">
        <f t="shared" si="35"/>
        <v>0</v>
      </c>
      <c r="V56" s="45">
        <f t="shared" si="36"/>
        <v>0</v>
      </c>
      <c r="W56" s="217"/>
      <c r="Z56" s="218"/>
      <c r="AA56" s="221"/>
      <c r="AB56" s="221"/>
      <c r="AC56" s="221"/>
      <c r="AD56" s="221"/>
      <c r="AE56" s="221"/>
      <c r="AF56" s="221"/>
      <c r="AG56" s="221"/>
      <c r="AH56" s="221"/>
      <c r="AI56" s="221"/>
      <c r="AJ56" s="221"/>
      <c r="AK56" s="219"/>
      <c r="AL56" s="220">
        <f t="shared" si="37"/>
        <v>0</v>
      </c>
    </row>
    <row r="57" spans="2:38" s="47" customFormat="1" ht="43.5" customHeight="1" outlineLevel="1" x14ac:dyDescent="0.3">
      <c r="B57" s="481" t="s">
        <v>1427</v>
      </c>
      <c r="C57" s="480" t="str">
        <f>'Reference documents'!B27</f>
        <v>GRE.EEC.S.25.XX.S.00000.15.001.00</v>
      </c>
      <c r="D57" s="216" t="s">
        <v>1399</v>
      </c>
      <c r="E57" s="823"/>
      <c r="F57" s="328"/>
      <c r="G57" s="328"/>
      <c r="H57" s="1360" t="s">
        <v>1400</v>
      </c>
      <c r="I57" s="43" t="s">
        <v>1379</v>
      </c>
      <c r="J57" s="43" t="s">
        <v>1380</v>
      </c>
      <c r="K57" s="44">
        <f t="shared" si="32"/>
        <v>0</v>
      </c>
      <c r="L57" s="1290"/>
      <c r="M57" s="1290"/>
      <c r="N57" s="1297">
        <f t="shared" si="33"/>
        <v>0</v>
      </c>
      <c r="O57" s="1290"/>
      <c r="P57" s="1290"/>
      <c r="Q57" s="1297">
        <f t="shared" si="34"/>
        <v>0</v>
      </c>
      <c r="R57" s="1298"/>
      <c r="S57" s="1290"/>
      <c r="T57" s="1298"/>
      <c r="U57" s="1291">
        <f t="shared" si="35"/>
        <v>0</v>
      </c>
      <c r="V57" s="45">
        <f t="shared" si="36"/>
        <v>0</v>
      </c>
      <c r="W57" s="217"/>
      <c r="Z57" s="218"/>
      <c r="AA57" s="221"/>
      <c r="AB57" s="221"/>
      <c r="AC57" s="221"/>
      <c r="AD57" s="221"/>
      <c r="AE57" s="221"/>
      <c r="AF57" s="221"/>
      <c r="AG57" s="221"/>
      <c r="AH57" s="221"/>
      <c r="AI57" s="221"/>
      <c r="AJ57" s="221"/>
      <c r="AK57" s="219"/>
      <c r="AL57" s="220">
        <f t="shared" si="37"/>
        <v>0</v>
      </c>
    </row>
    <row r="58" spans="2:38" s="47" customFormat="1" ht="43.5" customHeight="1" outlineLevel="1" x14ac:dyDescent="0.3">
      <c r="B58" s="481" t="s">
        <v>1427</v>
      </c>
      <c r="C58" s="480" t="str">
        <f>'Reference documents'!B27</f>
        <v>GRE.EEC.S.25.XX.S.00000.15.001.00</v>
      </c>
      <c r="D58" s="216" t="s">
        <v>1401</v>
      </c>
      <c r="E58" s="823"/>
      <c r="F58" s="328"/>
      <c r="G58" s="328"/>
      <c r="H58" s="1360" t="s">
        <v>1472</v>
      </c>
      <c r="I58" s="43" t="s">
        <v>1393</v>
      </c>
      <c r="J58" s="43" t="s">
        <v>1385</v>
      </c>
      <c r="K58" s="44">
        <f t="shared" si="32"/>
        <v>0</v>
      </c>
      <c r="L58" s="1290"/>
      <c r="M58" s="1290"/>
      <c r="N58" s="1297">
        <f t="shared" si="33"/>
        <v>0</v>
      </c>
      <c r="O58" s="1290"/>
      <c r="P58" s="1290"/>
      <c r="Q58" s="1297">
        <f t="shared" si="34"/>
        <v>0</v>
      </c>
      <c r="R58" s="1298"/>
      <c r="S58" s="1290"/>
      <c r="T58" s="1298"/>
      <c r="U58" s="1291">
        <f t="shared" si="35"/>
        <v>0</v>
      </c>
      <c r="V58" s="45">
        <f t="shared" si="36"/>
        <v>0</v>
      </c>
      <c r="W58" s="217"/>
      <c r="Z58" s="218"/>
      <c r="AA58" s="221"/>
      <c r="AB58" s="221"/>
      <c r="AC58" s="221"/>
      <c r="AD58" s="221"/>
      <c r="AE58" s="221"/>
      <c r="AF58" s="221"/>
      <c r="AG58" s="221"/>
      <c r="AH58" s="221"/>
      <c r="AI58" s="221"/>
      <c r="AJ58" s="221"/>
      <c r="AK58" s="219"/>
      <c r="AL58" s="220">
        <f t="shared" si="37"/>
        <v>0</v>
      </c>
    </row>
    <row r="59" spans="2:38" s="47" customFormat="1" ht="43.5" customHeight="1" outlineLevel="1" x14ac:dyDescent="0.3">
      <c r="B59" s="481" t="s">
        <v>1427</v>
      </c>
      <c r="C59" s="480" t="str">
        <f>'Reference documents'!B27</f>
        <v>GRE.EEC.S.25.XX.S.00000.15.001.00</v>
      </c>
      <c r="D59" s="216" t="s">
        <v>1404</v>
      </c>
      <c r="E59" s="823"/>
      <c r="F59" s="328"/>
      <c r="G59" s="328"/>
      <c r="H59" s="1360" t="s">
        <v>1405</v>
      </c>
      <c r="I59" s="43" t="s">
        <v>1393</v>
      </c>
      <c r="J59" s="43" t="s">
        <v>1385</v>
      </c>
      <c r="K59" s="44">
        <f t="shared" si="32"/>
        <v>0</v>
      </c>
      <c r="L59" s="1290"/>
      <c r="M59" s="1290"/>
      <c r="N59" s="1297">
        <f t="shared" si="33"/>
        <v>0</v>
      </c>
      <c r="O59" s="1290"/>
      <c r="P59" s="1290"/>
      <c r="Q59" s="1297">
        <f t="shared" si="34"/>
        <v>0</v>
      </c>
      <c r="R59" s="1298"/>
      <c r="S59" s="1290"/>
      <c r="T59" s="1298"/>
      <c r="U59" s="1291">
        <f t="shared" si="35"/>
        <v>0</v>
      </c>
      <c r="V59" s="45">
        <f t="shared" si="36"/>
        <v>0</v>
      </c>
      <c r="W59" s="217"/>
      <c r="Z59" s="218"/>
      <c r="AA59" s="221"/>
      <c r="AB59" s="221"/>
      <c r="AC59" s="221"/>
      <c r="AD59" s="221"/>
      <c r="AE59" s="221"/>
      <c r="AF59" s="221"/>
      <c r="AG59" s="221"/>
      <c r="AH59" s="221"/>
      <c r="AI59" s="221"/>
      <c r="AJ59" s="221"/>
      <c r="AK59" s="219"/>
      <c r="AL59" s="220">
        <f t="shared" si="37"/>
        <v>0</v>
      </c>
    </row>
    <row r="60" spans="2:38" s="47" customFormat="1" ht="43.5" customHeight="1" outlineLevel="1" x14ac:dyDescent="0.3">
      <c r="B60" s="481" t="s">
        <v>1427</v>
      </c>
      <c r="C60" s="480" t="str">
        <f>'Reference documents'!B27</f>
        <v>GRE.EEC.S.25.XX.S.00000.15.001.00</v>
      </c>
      <c r="D60" s="223" t="s">
        <v>1473</v>
      </c>
      <c r="E60" s="825"/>
      <c r="F60" s="328"/>
      <c r="G60" s="328"/>
      <c r="H60" s="1363" t="s">
        <v>1474</v>
      </c>
      <c r="I60" s="216" t="s">
        <v>345</v>
      </c>
      <c r="J60" s="216" t="s">
        <v>1461</v>
      </c>
      <c r="K60" s="44">
        <f t="shared" si="32"/>
        <v>0</v>
      </c>
      <c r="L60" s="1290"/>
      <c r="M60" s="1290"/>
      <c r="N60" s="1297">
        <f t="shared" si="33"/>
        <v>0</v>
      </c>
      <c r="O60" s="1290"/>
      <c r="P60" s="1290"/>
      <c r="Q60" s="1297">
        <f t="shared" si="34"/>
        <v>0</v>
      </c>
      <c r="R60" s="1298"/>
      <c r="S60" s="1290"/>
      <c r="T60" s="1298"/>
      <c r="U60" s="1291">
        <f t="shared" si="35"/>
        <v>0</v>
      </c>
      <c r="V60" s="45">
        <f t="shared" si="36"/>
        <v>0</v>
      </c>
      <c r="W60" s="217"/>
      <c r="Z60" s="218"/>
      <c r="AA60" s="221"/>
      <c r="AB60" s="221"/>
      <c r="AC60" s="221"/>
      <c r="AD60" s="221"/>
      <c r="AE60" s="221"/>
      <c r="AF60" s="221"/>
      <c r="AG60" s="221"/>
      <c r="AH60" s="221"/>
      <c r="AI60" s="221"/>
      <c r="AJ60" s="221"/>
      <c r="AK60" s="219"/>
      <c r="AL60" s="220">
        <f t="shared" si="37"/>
        <v>0</v>
      </c>
    </row>
    <row r="61" spans="2:38" s="47" customFormat="1" ht="43.5" customHeight="1" outlineLevel="1" x14ac:dyDescent="0.3">
      <c r="B61" s="481" t="s">
        <v>1427</v>
      </c>
      <c r="C61" s="480" t="str">
        <f>'Reference documents'!B27</f>
        <v>GRE.EEC.S.25.XX.S.00000.15.001.00</v>
      </c>
      <c r="D61" s="43" t="s">
        <v>1475</v>
      </c>
      <c r="E61" s="829"/>
      <c r="F61" s="434"/>
      <c r="G61" s="435"/>
      <c r="H61" s="1362" t="s">
        <v>1476</v>
      </c>
      <c r="I61" s="43" t="s">
        <v>345</v>
      </c>
      <c r="J61" s="43" t="s">
        <v>1461</v>
      </c>
      <c r="K61" s="44">
        <f t="shared" si="32"/>
        <v>0</v>
      </c>
      <c r="L61" s="1290"/>
      <c r="M61" s="1290"/>
      <c r="N61" s="1297">
        <f t="shared" si="33"/>
        <v>0</v>
      </c>
      <c r="O61" s="1290"/>
      <c r="P61" s="1290"/>
      <c r="Q61" s="1297">
        <f t="shared" si="34"/>
        <v>0</v>
      </c>
      <c r="R61" s="1298"/>
      <c r="S61" s="1290"/>
      <c r="T61" s="1298"/>
      <c r="U61" s="1291">
        <f t="shared" si="35"/>
        <v>0</v>
      </c>
      <c r="V61" s="45">
        <f t="shared" si="36"/>
        <v>0</v>
      </c>
      <c r="W61" s="217"/>
      <c r="Z61" s="218"/>
      <c r="AA61" s="221"/>
      <c r="AB61" s="221"/>
      <c r="AC61" s="221"/>
      <c r="AD61" s="221"/>
      <c r="AE61" s="221"/>
      <c r="AF61" s="221"/>
      <c r="AG61" s="221"/>
      <c r="AH61" s="221"/>
      <c r="AI61" s="221"/>
      <c r="AJ61" s="221"/>
      <c r="AK61" s="219"/>
      <c r="AL61" s="220">
        <f t="shared" si="37"/>
        <v>0</v>
      </c>
    </row>
    <row r="62" spans="2:38" ht="43.5" customHeight="1" outlineLevel="1" x14ac:dyDescent="0.3">
      <c r="B62" s="481" t="s">
        <v>1427</v>
      </c>
      <c r="C62" s="480" t="str">
        <f>'Reference documents'!B27</f>
        <v>GRE.EEC.S.25.XX.S.00000.15.001.00</v>
      </c>
      <c r="D62" s="223" t="s">
        <v>1417</v>
      </c>
      <c r="E62" s="825"/>
      <c r="F62" s="328"/>
      <c r="G62" s="328"/>
      <c r="H62" s="1363" t="s">
        <v>1418</v>
      </c>
      <c r="I62" s="216" t="s">
        <v>1379</v>
      </c>
      <c r="J62" s="216" t="s">
        <v>1380</v>
      </c>
      <c r="K62" s="44">
        <f t="shared" si="32"/>
        <v>0</v>
      </c>
      <c r="L62" s="1290"/>
      <c r="M62" s="1290"/>
      <c r="N62" s="1297">
        <f t="shared" si="33"/>
        <v>0</v>
      </c>
      <c r="O62" s="1290"/>
      <c r="P62" s="1290"/>
      <c r="Q62" s="1297">
        <f t="shared" si="34"/>
        <v>0</v>
      </c>
      <c r="R62" s="1298"/>
      <c r="S62" s="1290"/>
      <c r="T62" s="1298"/>
      <c r="U62" s="1291">
        <f t="shared" si="35"/>
        <v>0</v>
      </c>
      <c r="V62" s="45">
        <f t="shared" si="36"/>
        <v>0</v>
      </c>
      <c r="W62" s="217"/>
      <c r="X62" s="47"/>
      <c r="Y62" s="47"/>
      <c r="Z62" s="218"/>
      <c r="AA62" s="221"/>
      <c r="AB62" s="221"/>
      <c r="AC62" s="221"/>
      <c r="AD62" s="221"/>
      <c r="AE62" s="221"/>
      <c r="AF62" s="221"/>
      <c r="AG62" s="221"/>
      <c r="AH62" s="221"/>
      <c r="AI62" s="221"/>
      <c r="AJ62" s="221"/>
      <c r="AK62" s="219"/>
      <c r="AL62" s="220">
        <f t="shared" si="37"/>
        <v>0</v>
      </c>
    </row>
    <row r="63" spans="2:38" s="47" customFormat="1" ht="43.5" customHeight="1" outlineLevel="1" x14ac:dyDescent="0.3">
      <c r="B63" s="481" t="s">
        <v>1427</v>
      </c>
      <c r="C63" s="480" t="str">
        <f>'Reference documents'!B27</f>
        <v>GRE.EEC.S.25.XX.S.00000.15.001.00</v>
      </c>
      <c r="D63" s="57" t="s">
        <v>1477</v>
      </c>
      <c r="E63" s="830"/>
      <c r="F63" s="328"/>
      <c r="G63" s="328"/>
      <c r="H63" s="1365" t="s">
        <v>1478</v>
      </c>
      <c r="I63" s="43" t="s">
        <v>345</v>
      </c>
      <c r="J63" s="43" t="s">
        <v>1461</v>
      </c>
      <c r="K63" s="44">
        <f t="shared" si="32"/>
        <v>0</v>
      </c>
      <c r="L63" s="1290"/>
      <c r="M63" s="1290"/>
      <c r="N63" s="1297">
        <f t="shared" si="33"/>
        <v>0</v>
      </c>
      <c r="O63" s="1290"/>
      <c r="P63" s="1290"/>
      <c r="Q63" s="1297">
        <f t="shared" si="34"/>
        <v>0</v>
      </c>
      <c r="R63" s="1298"/>
      <c r="S63" s="1290"/>
      <c r="T63" s="1298"/>
      <c r="U63" s="1291">
        <f t="shared" si="35"/>
        <v>0</v>
      </c>
      <c r="V63" s="45">
        <f>K63*U63</f>
        <v>0</v>
      </c>
      <c r="W63" s="217"/>
      <c r="Z63" s="218"/>
      <c r="AA63" s="221"/>
      <c r="AB63" s="221"/>
      <c r="AC63" s="221"/>
      <c r="AD63" s="221"/>
      <c r="AE63" s="221"/>
      <c r="AF63" s="221"/>
      <c r="AG63" s="221"/>
      <c r="AH63" s="221"/>
      <c r="AI63" s="221"/>
      <c r="AJ63" s="221"/>
      <c r="AK63" s="219"/>
      <c r="AL63" s="220">
        <f t="shared" si="37"/>
        <v>0</v>
      </c>
    </row>
    <row r="64" spans="2:38" s="47" customFormat="1" ht="15.5" x14ac:dyDescent="0.3">
      <c r="B64" s="48"/>
      <c r="C64" s="163"/>
      <c r="D64" s="39"/>
      <c r="E64" s="822"/>
      <c r="F64" s="432"/>
      <c r="G64" s="433"/>
      <c r="H64" s="1358" t="s">
        <v>1479</v>
      </c>
      <c r="I64" s="40"/>
      <c r="J64" s="40"/>
      <c r="K64" s="40"/>
      <c r="L64" s="40"/>
      <c r="M64" s="40"/>
      <c r="N64" s="40"/>
      <c r="O64" s="40"/>
      <c r="P64" s="40"/>
      <c r="Q64" s="40"/>
      <c r="R64" s="40"/>
      <c r="S64" s="40"/>
      <c r="T64" s="40"/>
      <c r="U64" s="40"/>
      <c r="V64" s="40"/>
      <c r="W64" s="211"/>
      <c r="Z64" s="212"/>
      <c r="AA64" s="215"/>
      <c r="AB64" s="215"/>
      <c r="AC64" s="215"/>
      <c r="AD64" s="215"/>
      <c r="AE64" s="215"/>
      <c r="AF64" s="215"/>
      <c r="AG64" s="215"/>
      <c r="AH64" s="215"/>
      <c r="AI64" s="215"/>
      <c r="AJ64" s="215"/>
      <c r="AK64" s="213"/>
      <c r="AL64" s="214"/>
    </row>
    <row r="65" spans="2:38" ht="43.5" customHeight="1" outlineLevel="1" x14ac:dyDescent="0.3">
      <c r="B65" s="481" t="s">
        <v>1427</v>
      </c>
      <c r="C65" s="480" t="str">
        <f>'Reference documents'!B27</f>
        <v>GRE.EEC.S.25.XX.S.00000.15.001.00</v>
      </c>
      <c r="D65" s="223" t="s">
        <v>1480</v>
      </c>
      <c r="E65" s="828"/>
      <c r="F65" s="436"/>
      <c r="G65" s="437"/>
      <c r="H65" s="1363" t="s">
        <v>1481</v>
      </c>
      <c r="I65" s="216" t="s">
        <v>1482</v>
      </c>
      <c r="J65" s="216" t="s">
        <v>1385</v>
      </c>
      <c r="K65" s="44">
        <f t="shared" ref="K65:K71" si="38">AL65</f>
        <v>0</v>
      </c>
      <c r="L65" s="1290"/>
      <c r="M65" s="1290"/>
      <c r="N65" s="1297">
        <f t="shared" ref="N65:N71" si="39">L65*M65</f>
        <v>0</v>
      </c>
      <c r="O65" s="1290"/>
      <c r="P65" s="1290"/>
      <c r="Q65" s="1297">
        <f t="shared" ref="Q65:Q71" si="40">O65*P65</f>
        <v>0</v>
      </c>
      <c r="R65" s="1298"/>
      <c r="S65" s="1290"/>
      <c r="T65" s="1298"/>
      <c r="U65" s="1291">
        <f t="shared" ref="U65:U71" si="41">S65+Q65+N65</f>
        <v>0</v>
      </c>
      <c r="V65" s="45">
        <f t="shared" ref="V65" si="42">K65*U65</f>
        <v>0</v>
      </c>
      <c r="W65" s="217"/>
      <c r="X65" s="47"/>
      <c r="Y65" s="47"/>
      <c r="Z65" s="218"/>
      <c r="AA65" s="221"/>
      <c r="AB65" s="221"/>
      <c r="AC65" s="221"/>
      <c r="AD65" s="221"/>
      <c r="AE65" s="221"/>
      <c r="AF65" s="221"/>
      <c r="AG65" s="221"/>
      <c r="AH65" s="221"/>
      <c r="AI65" s="221"/>
      <c r="AJ65" s="221"/>
      <c r="AK65" s="219"/>
      <c r="AL65" s="220">
        <f t="shared" ref="AL65:AL71" si="43">SUMPRODUCT($Z$4:$AK$4,Z65:AK65)</f>
        <v>0</v>
      </c>
    </row>
    <row r="66" spans="2:38" ht="43.5" customHeight="1" outlineLevel="1" x14ac:dyDescent="0.3">
      <c r="B66" s="481" t="s">
        <v>1427</v>
      </c>
      <c r="C66" s="480" t="str">
        <f>'Reference documents'!B27</f>
        <v>GRE.EEC.S.25.XX.S.00000.15.001.00</v>
      </c>
      <c r="D66" s="49" t="s">
        <v>1483</v>
      </c>
      <c r="E66" s="831"/>
      <c r="F66" s="436"/>
      <c r="G66" s="437"/>
      <c r="H66" s="1364" t="s">
        <v>1484</v>
      </c>
      <c r="I66" s="43" t="s">
        <v>345</v>
      </c>
      <c r="J66" s="43" t="s">
        <v>1461</v>
      </c>
      <c r="K66" s="44">
        <f t="shared" si="38"/>
        <v>0</v>
      </c>
      <c r="L66" s="1290"/>
      <c r="M66" s="1290"/>
      <c r="N66" s="1297">
        <f t="shared" si="39"/>
        <v>0</v>
      </c>
      <c r="O66" s="1290"/>
      <c r="P66" s="1290"/>
      <c r="Q66" s="1297">
        <f t="shared" si="40"/>
        <v>0</v>
      </c>
      <c r="R66" s="1298"/>
      <c r="S66" s="1290"/>
      <c r="T66" s="1298"/>
      <c r="U66" s="1291">
        <f t="shared" si="41"/>
        <v>0</v>
      </c>
      <c r="V66" s="45"/>
      <c r="W66" s="217"/>
      <c r="X66" s="47"/>
      <c r="Y66" s="47"/>
      <c r="Z66" s="218"/>
      <c r="AA66" s="221"/>
      <c r="AB66" s="221"/>
      <c r="AC66" s="221"/>
      <c r="AD66" s="221"/>
      <c r="AE66" s="221"/>
      <c r="AF66" s="221"/>
      <c r="AG66" s="221"/>
      <c r="AH66" s="221"/>
      <c r="AI66" s="221"/>
      <c r="AJ66" s="221"/>
      <c r="AK66" s="219"/>
      <c r="AL66" s="220">
        <f t="shared" si="43"/>
        <v>0</v>
      </c>
    </row>
    <row r="67" spans="2:38" s="47" customFormat="1" ht="43.5" customHeight="1" outlineLevel="1" x14ac:dyDescent="0.3">
      <c r="B67" s="481" t="s">
        <v>1427</v>
      </c>
      <c r="C67" s="480" t="str">
        <f>'Reference documents'!B27</f>
        <v>GRE.EEC.S.25.XX.S.00000.15.001.00</v>
      </c>
      <c r="D67" s="223" t="s">
        <v>1485</v>
      </c>
      <c r="E67" s="828"/>
      <c r="F67" s="436"/>
      <c r="G67" s="437"/>
      <c r="H67" s="1363" t="s">
        <v>1486</v>
      </c>
      <c r="I67" s="216" t="s">
        <v>345</v>
      </c>
      <c r="J67" s="216" t="s">
        <v>1461</v>
      </c>
      <c r="K67" s="44">
        <f t="shared" si="38"/>
        <v>0</v>
      </c>
      <c r="L67" s="1290"/>
      <c r="M67" s="1290"/>
      <c r="N67" s="1297">
        <f t="shared" si="39"/>
        <v>0</v>
      </c>
      <c r="O67" s="1290"/>
      <c r="P67" s="1290"/>
      <c r="Q67" s="1297">
        <f t="shared" si="40"/>
        <v>0</v>
      </c>
      <c r="R67" s="1298"/>
      <c r="S67" s="1290"/>
      <c r="T67" s="1298"/>
      <c r="U67" s="1291">
        <f t="shared" si="41"/>
        <v>0</v>
      </c>
      <c r="V67" s="45">
        <f t="shared" ref="V67:V71" si="44">K67*U67</f>
        <v>0</v>
      </c>
      <c r="W67" s="217"/>
      <c r="Z67" s="218"/>
      <c r="AA67" s="221"/>
      <c r="AB67" s="221"/>
      <c r="AC67" s="221"/>
      <c r="AD67" s="221"/>
      <c r="AE67" s="221"/>
      <c r="AF67" s="221"/>
      <c r="AG67" s="221"/>
      <c r="AH67" s="221"/>
      <c r="AI67" s="221"/>
      <c r="AJ67" s="221"/>
      <c r="AK67" s="219"/>
      <c r="AL67" s="220">
        <f t="shared" si="43"/>
        <v>0</v>
      </c>
    </row>
    <row r="68" spans="2:38" s="47" customFormat="1" ht="43.5" customHeight="1" outlineLevel="1" x14ac:dyDescent="0.3">
      <c r="B68" s="481" t="s">
        <v>1427</v>
      </c>
      <c r="C68" s="480" t="str">
        <f>'Reference documents'!B27</f>
        <v>GRE.EEC.S.25.XX.S.00000.15.001.00</v>
      </c>
      <c r="D68" s="223" t="s">
        <v>1487</v>
      </c>
      <c r="E68" s="828"/>
      <c r="F68" s="436"/>
      <c r="G68" s="437"/>
      <c r="H68" s="1363" t="s">
        <v>1488</v>
      </c>
      <c r="I68" s="216" t="s">
        <v>1482</v>
      </c>
      <c r="J68" s="216" t="s">
        <v>1385</v>
      </c>
      <c r="K68" s="44">
        <f t="shared" si="38"/>
        <v>0</v>
      </c>
      <c r="L68" s="1290"/>
      <c r="M68" s="1290"/>
      <c r="N68" s="1297">
        <f t="shared" si="39"/>
        <v>0</v>
      </c>
      <c r="O68" s="1290"/>
      <c r="P68" s="1290"/>
      <c r="Q68" s="1297">
        <f t="shared" si="40"/>
        <v>0</v>
      </c>
      <c r="R68" s="1298"/>
      <c r="S68" s="1290"/>
      <c r="T68" s="1298"/>
      <c r="U68" s="1291">
        <f t="shared" si="41"/>
        <v>0</v>
      </c>
      <c r="V68" s="45">
        <f t="shared" si="44"/>
        <v>0</v>
      </c>
      <c r="W68" s="217"/>
      <c r="Z68" s="218"/>
      <c r="AA68" s="221"/>
      <c r="AB68" s="221"/>
      <c r="AC68" s="221"/>
      <c r="AD68" s="221"/>
      <c r="AE68" s="221"/>
      <c r="AF68" s="221"/>
      <c r="AG68" s="221"/>
      <c r="AH68" s="221"/>
      <c r="AI68" s="221"/>
      <c r="AJ68" s="221"/>
      <c r="AK68" s="219"/>
      <c r="AL68" s="220">
        <f t="shared" si="43"/>
        <v>0</v>
      </c>
    </row>
    <row r="69" spans="2:38" s="47" customFormat="1" ht="43.5" customHeight="1" outlineLevel="1" x14ac:dyDescent="0.3">
      <c r="B69" s="481" t="s">
        <v>1427</v>
      </c>
      <c r="C69" s="480" t="str">
        <f>'Reference documents'!B27</f>
        <v>GRE.EEC.S.25.XX.S.00000.15.001.00</v>
      </c>
      <c r="D69" s="216" t="s">
        <v>1475</v>
      </c>
      <c r="E69" s="824"/>
      <c r="F69" s="434"/>
      <c r="G69" s="435"/>
      <c r="H69" s="1363" t="s">
        <v>1476</v>
      </c>
      <c r="I69" s="216" t="s">
        <v>345</v>
      </c>
      <c r="J69" s="216" t="s">
        <v>1461</v>
      </c>
      <c r="K69" s="44">
        <f t="shared" si="38"/>
        <v>0</v>
      </c>
      <c r="L69" s="1290"/>
      <c r="M69" s="1290"/>
      <c r="N69" s="1297">
        <f t="shared" si="39"/>
        <v>0</v>
      </c>
      <c r="O69" s="1290"/>
      <c r="P69" s="1290"/>
      <c r="Q69" s="1297">
        <f t="shared" si="40"/>
        <v>0</v>
      </c>
      <c r="R69" s="1298"/>
      <c r="S69" s="1290"/>
      <c r="T69" s="1298"/>
      <c r="U69" s="1291">
        <f t="shared" si="41"/>
        <v>0</v>
      </c>
      <c r="V69" s="45">
        <f t="shared" si="44"/>
        <v>0</v>
      </c>
      <c r="W69" s="217"/>
      <c r="Z69" s="218"/>
      <c r="AA69" s="221"/>
      <c r="AB69" s="221"/>
      <c r="AC69" s="221"/>
      <c r="AD69" s="221"/>
      <c r="AE69" s="221"/>
      <c r="AF69" s="221"/>
      <c r="AG69" s="221"/>
      <c r="AH69" s="221"/>
      <c r="AI69" s="221"/>
      <c r="AJ69" s="221"/>
      <c r="AK69" s="219"/>
      <c r="AL69" s="220">
        <f t="shared" si="43"/>
        <v>0</v>
      </c>
    </row>
    <row r="70" spans="2:38" s="47" customFormat="1" ht="43.5" customHeight="1" outlineLevel="1" x14ac:dyDescent="0.3">
      <c r="B70" s="481" t="s">
        <v>1427</v>
      </c>
      <c r="C70" s="480" t="str">
        <f>'Reference documents'!B27</f>
        <v>GRE.EEC.S.25.XX.S.00000.15.001.00</v>
      </c>
      <c r="D70" s="216" t="s">
        <v>1406</v>
      </c>
      <c r="E70" s="824"/>
      <c r="F70" s="434"/>
      <c r="G70" s="435"/>
      <c r="H70" s="1360" t="s">
        <v>1407</v>
      </c>
      <c r="I70" s="216" t="s">
        <v>1393</v>
      </c>
      <c r="J70" s="216" t="s">
        <v>1385</v>
      </c>
      <c r="K70" s="44">
        <f t="shared" si="38"/>
        <v>0</v>
      </c>
      <c r="L70" s="1290"/>
      <c r="M70" s="1290"/>
      <c r="N70" s="1297">
        <f t="shared" si="39"/>
        <v>0</v>
      </c>
      <c r="O70" s="1290"/>
      <c r="P70" s="1290"/>
      <c r="Q70" s="1297">
        <f t="shared" si="40"/>
        <v>0</v>
      </c>
      <c r="R70" s="1298"/>
      <c r="S70" s="1290"/>
      <c r="T70" s="1298"/>
      <c r="U70" s="1291">
        <f t="shared" si="41"/>
        <v>0</v>
      </c>
      <c r="V70" s="45">
        <f t="shared" si="44"/>
        <v>0</v>
      </c>
      <c r="W70" s="217"/>
      <c r="Z70" s="218"/>
      <c r="AA70" s="221"/>
      <c r="AB70" s="221"/>
      <c r="AC70" s="221"/>
      <c r="AD70" s="221"/>
      <c r="AE70" s="221"/>
      <c r="AF70" s="221"/>
      <c r="AG70" s="221"/>
      <c r="AH70" s="221"/>
      <c r="AI70" s="221"/>
      <c r="AJ70" s="221"/>
      <c r="AK70" s="219"/>
      <c r="AL70" s="220">
        <f t="shared" si="43"/>
        <v>0</v>
      </c>
    </row>
    <row r="71" spans="2:38" s="47" customFormat="1" ht="43.5" customHeight="1" outlineLevel="1" x14ac:dyDescent="0.3">
      <c r="B71" s="481" t="s">
        <v>1427</v>
      </c>
      <c r="C71" s="480" t="str">
        <f>'Reference documents'!B27</f>
        <v>GRE.EEC.S.25.XX.S.00000.15.001.00</v>
      </c>
      <c r="D71" s="216" t="s">
        <v>1408</v>
      </c>
      <c r="E71" s="824"/>
      <c r="F71" s="434"/>
      <c r="G71" s="435"/>
      <c r="H71" s="1360" t="s">
        <v>1409</v>
      </c>
      <c r="I71" s="216" t="s">
        <v>1393</v>
      </c>
      <c r="J71" s="216" t="s">
        <v>1385</v>
      </c>
      <c r="K71" s="44">
        <f t="shared" si="38"/>
        <v>0</v>
      </c>
      <c r="L71" s="1290"/>
      <c r="M71" s="1290"/>
      <c r="N71" s="1297">
        <f t="shared" si="39"/>
        <v>0</v>
      </c>
      <c r="O71" s="1290"/>
      <c r="P71" s="1290"/>
      <c r="Q71" s="1297">
        <f t="shared" si="40"/>
        <v>0</v>
      </c>
      <c r="R71" s="1298"/>
      <c r="S71" s="1290"/>
      <c r="T71" s="1298"/>
      <c r="U71" s="1291">
        <f t="shared" si="41"/>
        <v>0</v>
      </c>
      <c r="V71" s="45">
        <f t="shared" si="44"/>
        <v>0</v>
      </c>
      <c r="W71" s="217"/>
      <c r="Z71" s="218"/>
      <c r="AA71" s="221"/>
      <c r="AB71" s="221"/>
      <c r="AC71" s="221"/>
      <c r="AD71" s="221"/>
      <c r="AE71" s="221"/>
      <c r="AF71" s="221"/>
      <c r="AG71" s="221"/>
      <c r="AH71" s="221"/>
      <c r="AI71" s="221"/>
      <c r="AJ71" s="221"/>
      <c r="AK71" s="219"/>
      <c r="AL71" s="220">
        <f t="shared" si="43"/>
        <v>0</v>
      </c>
    </row>
    <row r="72" spans="2:38" s="47" customFormat="1" ht="15.5" x14ac:dyDescent="0.3">
      <c r="B72" s="59"/>
      <c r="C72" s="165"/>
      <c r="D72" s="53"/>
      <c r="E72" s="832"/>
      <c r="F72" s="332"/>
      <c r="G72" s="333"/>
      <c r="H72" s="52" t="s">
        <v>1489</v>
      </c>
      <c r="I72" s="53"/>
      <c r="J72" s="53"/>
      <c r="K72" s="54"/>
      <c r="L72" s="54"/>
      <c r="M72" s="54"/>
      <c r="N72" s="54"/>
      <c r="O72" s="54"/>
      <c r="P72" s="54"/>
      <c r="Q72" s="54"/>
      <c r="R72" s="54"/>
      <c r="S72" s="54"/>
      <c r="T72" s="54"/>
      <c r="U72" s="55"/>
      <c r="V72" s="1378">
        <f>+SUM(V35:V71)</f>
        <v>126274.80951446218</v>
      </c>
      <c r="W72" s="224"/>
      <c r="Z72" s="234"/>
      <c r="AA72" s="235"/>
      <c r="AB72" s="235"/>
      <c r="AC72" s="235"/>
      <c r="AD72" s="235"/>
      <c r="AE72" s="235"/>
      <c r="AF72" s="235"/>
      <c r="AG72" s="235"/>
      <c r="AH72" s="235"/>
      <c r="AI72" s="235"/>
      <c r="AJ72" s="235"/>
      <c r="AK72" s="226"/>
      <c r="AL72" s="227"/>
    </row>
    <row r="73" spans="2:38" s="47" customFormat="1" ht="5.25" customHeight="1" x14ac:dyDescent="0.3">
      <c r="B73" s="236"/>
      <c r="C73" s="237"/>
      <c r="D73" s="200"/>
      <c r="E73" s="833"/>
      <c r="F73" s="334"/>
      <c r="G73" s="335"/>
      <c r="H73" s="199"/>
      <c r="I73" s="200"/>
      <c r="J73" s="200"/>
      <c r="K73" s="57"/>
      <c r="L73" s="57"/>
      <c r="M73" s="57"/>
      <c r="N73" s="57"/>
      <c r="O73" s="57"/>
      <c r="P73" s="57"/>
      <c r="Q73" s="57"/>
      <c r="R73" s="57"/>
      <c r="S73" s="57"/>
      <c r="T73" s="57"/>
      <c r="U73" s="201"/>
      <c r="V73" s="202"/>
      <c r="W73" s="217"/>
      <c r="Z73" s="238"/>
      <c r="AA73" s="239"/>
      <c r="AB73" s="239"/>
      <c r="AC73" s="239"/>
      <c r="AD73" s="239"/>
      <c r="AE73" s="239"/>
      <c r="AF73" s="239"/>
      <c r="AG73" s="239"/>
      <c r="AH73" s="239"/>
      <c r="AI73" s="239"/>
      <c r="AJ73" s="239"/>
      <c r="AK73" s="230"/>
      <c r="AL73" s="231"/>
    </row>
    <row r="74" spans="2:38" ht="15.5" x14ac:dyDescent="0.3">
      <c r="B74" s="63"/>
      <c r="C74" s="167"/>
      <c r="D74" s="35"/>
      <c r="E74" s="821"/>
      <c r="F74" s="326"/>
      <c r="G74" s="327"/>
      <c r="H74" s="1357" t="s">
        <v>1490</v>
      </c>
      <c r="I74" s="35" t="s">
        <v>207</v>
      </c>
      <c r="J74" s="35" t="s">
        <v>207</v>
      </c>
      <c r="K74" s="36"/>
      <c r="L74" s="36"/>
      <c r="M74" s="36"/>
      <c r="N74" s="36"/>
      <c r="O74" s="36"/>
      <c r="P74" s="36"/>
      <c r="Q74" s="36"/>
      <c r="R74" s="36"/>
      <c r="S74" s="36"/>
      <c r="T74" s="36"/>
      <c r="U74" s="37"/>
      <c r="V74" s="38"/>
      <c r="W74" s="206"/>
      <c r="X74" s="47"/>
      <c r="Y74" s="47"/>
      <c r="Z74" s="207"/>
      <c r="AA74" s="210"/>
      <c r="AB74" s="210"/>
      <c r="AC74" s="210"/>
      <c r="AD74" s="210"/>
      <c r="AE74" s="210"/>
      <c r="AF74" s="210"/>
      <c r="AG74" s="210"/>
      <c r="AH74" s="210"/>
      <c r="AI74" s="210"/>
      <c r="AJ74" s="210"/>
      <c r="AK74" s="208"/>
      <c r="AL74" s="209"/>
    </row>
    <row r="75" spans="2:38" ht="15.5" collapsed="1" x14ac:dyDescent="0.25">
      <c r="B75" s="48"/>
      <c r="C75" s="163"/>
      <c r="D75" s="39"/>
      <c r="E75" s="822"/>
      <c r="F75" s="432"/>
      <c r="G75" s="433"/>
      <c r="H75" s="1358" t="s">
        <v>1387</v>
      </c>
      <c r="I75" s="40"/>
      <c r="J75" s="40"/>
      <c r="K75" s="41"/>
      <c r="L75" s="41"/>
      <c r="M75" s="41"/>
      <c r="N75" s="41"/>
      <c r="O75" s="41"/>
      <c r="P75" s="41"/>
      <c r="Q75" s="41"/>
      <c r="R75" s="41"/>
      <c r="S75" s="41"/>
      <c r="T75" s="41"/>
      <c r="U75" s="42"/>
      <c r="V75" s="42"/>
      <c r="W75" s="211"/>
      <c r="Z75" s="212"/>
      <c r="AA75" s="215"/>
      <c r="AB75" s="215"/>
      <c r="AC75" s="215"/>
      <c r="AD75" s="215"/>
      <c r="AE75" s="215"/>
      <c r="AF75" s="215"/>
      <c r="AG75" s="215"/>
      <c r="AH75" s="215"/>
      <c r="AI75" s="215"/>
      <c r="AJ75" s="215"/>
      <c r="AK75" s="213"/>
      <c r="AL75" s="214"/>
    </row>
    <row r="76" spans="2:38" s="47" customFormat="1" ht="43.5" customHeight="1" outlineLevel="1" x14ac:dyDescent="0.3">
      <c r="B76" s="481" t="s">
        <v>1491</v>
      </c>
      <c r="C76" s="480" t="str">
        <f>'Reference documents'!B27</f>
        <v>GRE.EEC.S.25.XX.S.00000.15.001.00</v>
      </c>
      <c r="D76" s="43" t="s">
        <v>1492</v>
      </c>
      <c r="E76" s="834"/>
      <c r="F76" s="328"/>
      <c r="G76" s="328"/>
      <c r="H76" s="1362" t="s">
        <v>1493</v>
      </c>
      <c r="I76" s="43" t="s">
        <v>1393</v>
      </c>
      <c r="J76" s="43" t="s">
        <v>1385</v>
      </c>
      <c r="K76" s="44">
        <f t="shared" ref="K76:K78" si="45">AL76</f>
        <v>60</v>
      </c>
      <c r="L76" s="1290">
        <v>0.22545971515401572</v>
      </c>
      <c r="M76" s="1290">
        <v>40</v>
      </c>
      <c r="N76" s="1297">
        <f t="shared" ref="N76:N78" si="46">L76*M76</f>
        <v>9.0183886061606291</v>
      </c>
      <c r="O76" s="1290">
        <v>0.03</v>
      </c>
      <c r="P76" s="1290">
        <v>70</v>
      </c>
      <c r="Q76" s="1297">
        <f t="shared" ref="Q76:Q78" si="47">O76*P76</f>
        <v>2.1</v>
      </c>
      <c r="R76" s="1298"/>
      <c r="S76" s="1290"/>
      <c r="T76" s="1298"/>
      <c r="U76" s="1291">
        <f t="shared" ref="U76:U78" si="48">S76+Q76+N76</f>
        <v>11.118388606160629</v>
      </c>
      <c r="V76" s="45">
        <f>K76*U76</f>
        <v>667.1033163696377</v>
      </c>
      <c r="W76" s="217"/>
      <c r="Z76" s="218"/>
      <c r="AA76" s="221"/>
      <c r="AB76" s="221"/>
      <c r="AC76" s="221"/>
      <c r="AD76" s="221">
        <v>30</v>
      </c>
      <c r="AE76" s="221">
        <v>30</v>
      </c>
      <c r="AF76" s="221"/>
      <c r="AG76" s="221"/>
      <c r="AH76" s="221"/>
      <c r="AI76" s="221"/>
      <c r="AJ76" s="221"/>
      <c r="AK76" s="219"/>
      <c r="AL76" s="220">
        <f>SUMPRODUCT($Z$4:$AK$4,Z76:AK76)</f>
        <v>60</v>
      </c>
    </row>
    <row r="77" spans="2:38" s="47" customFormat="1" ht="43.5" customHeight="1" outlineLevel="1" x14ac:dyDescent="0.3">
      <c r="B77" s="481" t="s">
        <v>1491</v>
      </c>
      <c r="C77" s="480" t="str">
        <f>'Reference documents'!B27</f>
        <v>GRE.EEC.S.25.XX.S.00000.15.001.00</v>
      </c>
      <c r="D77" s="43" t="s">
        <v>1399</v>
      </c>
      <c r="E77" s="834"/>
      <c r="F77" s="328"/>
      <c r="G77" s="328"/>
      <c r="H77" s="1362" t="s">
        <v>1494</v>
      </c>
      <c r="I77" s="43" t="s">
        <v>1379</v>
      </c>
      <c r="J77" s="43" t="s">
        <v>1380</v>
      </c>
      <c r="K77" s="44">
        <f t="shared" si="45"/>
        <v>0</v>
      </c>
      <c r="L77" s="1290"/>
      <c r="M77" s="1290"/>
      <c r="N77" s="1297">
        <f t="shared" si="46"/>
        <v>0</v>
      </c>
      <c r="O77" s="1290"/>
      <c r="P77" s="1290"/>
      <c r="Q77" s="1297">
        <f t="shared" si="47"/>
        <v>0</v>
      </c>
      <c r="R77" s="1298"/>
      <c r="S77" s="1290"/>
      <c r="T77" s="1298"/>
      <c r="U77" s="1291">
        <f t="shared" si="48"/>
        <v>0</v>
      </c>
      <c r="V77" s="45">
        <f>K77*U77</f>
        <v>0</v>
      </c>
      <c r="W77" s="217"/>
      <c r="Z77" s="218"/>
      <c r="AA77" s="221"/>
      <c r="AB77" s="221"/>
      <c r="AC77" s="221"/>
      <c r="AD77" s="221">
        <v>0</v>
      </c>
      <c r="AE77" s="221">
        <v>0</v>
      </c>
      <c r="AF77" s="221"/>
      <c r="AG77" s="221"/>
      <c r="AH77" s="221"/>
      <c r="AI77" s="221"/>
      <c r="AJ77" s="221"/>
      <c r="AK77" s="219"/>
      <c r="AL77" s="220">
        <f>SUMPRODUCT($Z$4:$AK$4,Z77:AK77)</f>
        <v>0</v>
      </c>
    </row>
    <row r="78" spans="2:38" s="47" customFormat="1" ht="43.5" customHeight="1" outlineLevel="1" x14ac:dyDescent="0.3">
      <c r="B78" s="481" t="s">
        <v>1491</v>
      </c>
      <c r="C78" s="480" t="str">
        <f>'Reference documents'!B27</f>
        <v>GRE.EEC.S.25.XX.S.00000.15.001.00</v>
      </c>
      <c r="D78" s="216" t="s">
        <v>1495</v>
      </c>
      <c r="E78" s="823"/>
      <c r="F78" s="328"/>
      <c r="G78" s="328"/>
      <c r="H78" s="1360" t="s">
        <v>1496</v>
      </c>
      <c r="I78" s="43" t="s">
        <v>1393</v>
      </c>
      <c r="J78" s="43" t="s">
        <v>1385</v>
      </c>
      <c r="K78" s="44">
        <f t="shared" si="45"/>
        <v>0</v>
      </c>
      <c r="L78" s="1290"/>
      <c r="M78" s="1290"/>
      <c r="N78" s="1297">
        <f t="shared" si="46"/>
        <v>0</v>
      </c>
      <c r="O78" s="1290"/>
      <c r="P78" s="1290"/>
      <c r="Q78" s="1297">
        <f t="shared" si="47"/>
        <v>0</v>
      </c>
      <c r="R78" s="1298"/>
      <c r="S78" s="1290"/>
      <c r="T78" s="1298"/>
      <c r="U78" s="1291">
        <f t="shared" si="48"/>
        <v>0</v>
      </c>
      <c r="V78" s="45">
        <f>K78*U78</f>
        <v>0</v>
      </c>
      <c r="W78" s="217"/>
      <c r="Z78" s="218"/>
      <c r="AA78" s="221"/>
      <c r="AB78" s="221"/>
      <c r="AC78" s="221"/>
      <c r="AD78" s="221">
        <v>0</v>
      </c>
      <c r="AE78" s="221">
        <v>0</v>
      </c>
      <c r="AF78" s="221"/>
      <c r="AG78" s="221"/>
      <c r="AH78" s="221"/>
      <c r="AI78" s="221"/>
      <c r="AJ78" s="221"/>
      <c r="AK78" s="219"/>
      <c r="AL78" s="220">
        <f>SUMPRODUCT($Z$4:$AK$4,Z78:AK78)</f>
        <v>0</v>
      </c>
    </row>
    <row r="79" spans="2:38" ht="15.5" x14ac:dyDescent="0.25">
      <c r="B79" s="48"/>
      <c r="C79" s="163"/>
      <c r="D79" s="39"/>
      <c r="E79" s="822"/>
      <c r="F79" s="432"/>
      <c r="G79" s="433"/>
      <c r="H79" s="1361" t="s">
        <v>1497</v>
      </c>
      <c r="I79" s="40"/>
      <c r="J79" s="40"/>
      <c r="K79" s="41"/>
      <c r="L79" s="41"/>
      <c r="M79" s="41"/>
      <c r="N79" s="41"/>
      <c r="O79" s="41"/>
      <c r="P79" s="41"/>
      <c r="Q79" s="41"/>
      <c r="R79" s="41"/>
      <c r="S79" s="41"/>
      <c r="T79" s="41"/>
      <c r="U79" s="42"/>
      <c r="V79" s="42"/>
      <c r="W79" s="211"/>
      <c r="Z79" s="212"/>
      <c r="AA79" s="240"/>
      <c r="AB79" s="240"/>
      <c r="AC79" s="240"/>
      <c r="AD79" s="240"/>
      <c r="AE79" s="240"/>
      <c r="AF79" s="240"/>
      <c r="AG79" s="240"/>
      <c r="AH79" s="240"/>
      <c r="AI79" s="240"/>
      <c r="AJ79" s="240"/>
      <c r="AK79" s="213"/>
      <c r="AL79" s="214"/>
    </row>
    <row r="80" spans="2:38" s="47" customFormat="1" ht="43.5" customHeight="1" outlineLevel="1" x14ac:dyDescent="0.3">
      <c r="B80" s="481" t="s">
        <v>1491</v>
      </c>
      <c r="C80" s="480" t="str">
        <f>'Reference documents'!B27</f>
        <v>GRE.EEC.S.25.XX.S.00000.15.001.00</v>
      </c>
      <c r="D80" s="43" t="s">
        <v>1498</v>
      </c>
      <c r="E80" s="834"/>
      <c r="F80" s="328"/>
      <c r="G80" s="328"/>
      <c r="H80" s="1362" t="s">
        <v>1499</v>
      </c>
      <c r="I80" s="43" t="s">
        <v>1393</v>
      </c>
      <c r="J80" s="43" t="s">
        <v>1385</v>
      </c>
      <c r="K80" s="44">
        <f t="shared" ref="K80:K84" si="49">AL80</f>
        <v>9</v>
      </c>
      <c r="L80" s="1290">
        <v>0.71109087420242578</v>
      </c>
      <c r="M80" s="1290">
        <v>40</v>
      </c>
      <c r="N80" s="1297">
        <f t="shared" ref="N80:N84" si="50">L80*M80</f>
        <v>28.44363496809703</v>
      </c>
      <c r="O80" s="1290">
        <v>0.5</v>
      </c>
      <c r="P80" s="1290">
        <v>70</v>
      </c>
      <c r="Q80" s="1297">
        <f t="shared" ref="Q80:Q84" si="51">O80*P80</f>
        <v>35</v>
      </c>
      <c r="R80" s="1298"/>
      <c r="S80" s="1290">
        <v>155</v>
      </c>
      <c r="T80" s="1298"/>
      <c r="U80" s="1291">
        <f t="shared" ref="U80:U83" si="52">S80+Q80+N80</f>
        <v>218.44363496809703</v>
      </c>
      <c r="V80" s="45">
        <f>K80*U80</f>
        <v>1965.9927147128733</v>
      </c>
      <c r="W80" s="217"/>
      <c r="Z80" s="218"/>
      <c r="AA80" s="221"/>
      <c r="AB80" s="221"/>
      <c r="AC80" s="221"/>
      <c r="AD80" s="221">
        <v>6</v>
      </c>
      <c r="AE80" s="221">
        <v>3</v>
      </c>
      <c r="AF80" s="221"/>
      <c r="AG80" s="221"/>
      <c r="AH80" s="221"/>
      <c r="AI80" s="221"/>
      <c r="AJ80" s="221"/>
      <c r="AK80" s="241"/>
      <c r="AL80" s="220">
        <f>SUMPRODUCT($Z$4:$AK$4,Z80:AK80)</f>
        <v>9</v>
      </c>
    </row>
    <row r="81" spans="2:38" s="47" customFormat="1" ht="43.5" customHeight="1" outlineLevel="1" x14ac:dyDescent="0.3">
      <c r="B81" s="481" t="s">
        <v>1491</v>
      </c>
      <c r="C81" s="480" t="str">
        <f>'Reference documents'!B27</f>
        <v>GRE.EEC.S.25.XX.S.00000.15.001.00</v>
      </c>
      <c r="D81" s="216" t="s">
        <v>1500</v>
      </c>
      <c r="E81" s="823"/>
      <c r="F81" s="328"/>
      <c r="G81" s="328"/>
      <c r="H81" s="1362" t="s">
        <v>1501</v>
      </c>
      <c r="I81" s="43" t="s">
        <v>1393</v>
      </c>
      <c r="J81" s="43" t="s">
        <v>1385</v>
      </c>
      <c r="K81" s="44">
        <f t="shared" si="49"/>
        <v>39</v>
      </c>
      <c r="L81" s="1290">
        <v>0.67528573982399109</v>
      </c>
      <c r="M81" s="1290">
        <v>40</v>
      </c>
      <c r="N81" s="1297">
        <f t="shared" si="50"/>
        <v>27.011429592959644</v>
      </c>
      <c r="O81" s="1290">
        <v>0.5</v>
      </c>
      <c r="P81" s="1290">
        <v>70</v>
      </c>
      <c r="Q81" s="1297">
        <f t="shared" si="51"/>
        <v>35</v>
      </c>
      <c r="R81" s="1298"/>
      <c r="S81" s="1290">
        <v>265</v>
      </c>
      <c r="T81" s="1298"/>
      <c r="U81" s="1291">
        <f t="shared" si="52"/>
        <v>327.01142959295964</v>
      </c>
      <c r="V81" s="45">
        <f>K81*U81</f>
        <v>12753.445754125427</v>
      </c>
      <c r="W81" s="217"/>
      <c r="Z81" s="218"/>
      <c r="AA81" s="221"/>
      <c r="AB81" s="221"/>
      <c r="AC81" s="221"/>
      <c r="AD81" s="221">
        <v>31</v>
      </c>
      <c r="AE81" s="221">
        <v>8</v>
      </c>
      <c r="AF81" s="221"/>
      <c r="AG81" s="221"/>
      <c r="AH81" s="221"/>
      <c r="AI81" s="221"/>
      <c r="AJ81" s="221"/>
      <c r="AK81" s="241"/>
      <c r="AL81" s="220">
        <f>SUMPRODUCT($Z$4:$AK$4,Z81:AK81)</f>
        <v>39</v>
      </c>
    </row>
    <row r="82" spans="2:38" s="47" customFormat="1" ht="43.5" customHeight="1" outlineLevel="1" x14ac:dyDescent="0.3">
      <c r="B82" s="481" t="s">
        <v>1491</v>
      </c>
      <c r="C82" s="480" t="str">
        <f>'Reference documents'!B27</f>
        <v>GRE.EEC.S.25.XX.S.00000.15.001.00</v>
      </c>
      <c r="D82" s="857" t="s">
        <v>1502</v>
      </c>
      <c r="E82" s="835"/>
      <c r="F82" s="328"/>
      <c r="G82" s="328"/>
      <c r="H82" s="1362" t="s">
        <v>1503</v>
      </c>
      <c r="I82" s="43" t="s">
        <v>1504</v>
      </c>
      <c r="J82" s="43" t="s">
        <v>1505</v>
      </c>
      <c r="K82" s="44">
        <f t="shared" si="49"/>
        <v>3555</v>
      </c>
      <c r="L82" s="1290">
        <v>2.8982743102310315E-2</v>
      </c>
      <c r="M82" s="1290">
        <v>40</v>
      </c>
      <c r="N82" s="1297">
        <f t="shared" si="50"/>
        <v>1.1593097240924126</v>
      </c>
      <c r="O82" s="1290"/>
      <c r="P82" s="1290"/>
      <c r="Q82" s="1297">
        <f t="shared" si="51"/>
        <v>0</v>
      </c>
      <c r="R82" s="1298"/>
      <c r="S82" s="1290">
        <v>1.98</v>
      </c>
      <c r="T82" s="1298"/>
      <c r="U82" s="1291">
        <f t="shared" si="52"/>
        <v>3.1393097240924126</v>
      </c>
      <c r="V82" s="45">
        <f>K82*U82</f>
        <v>11160.246069148527</v>
      </c>
      <c r="W82" s="217"/>
      <c r="Z82" s="218"/>
      <c r="AA82" s="221"/>
      <c r="AB82" s="221"/>
      <c r="AC82" s="221"/>
      <c r="AD82" s="221">
        <v>2770</v>
      </c>
      <c r="AE82" s="221">
        <v>785</v>
      </c>
      <c r="AF82" s="221"/>
      <c r="AG82" s="221"/>
      <c r="AH82" s="221"/>
      <c r="AI82" s="221"/>
      <c r="AJ82" s="221"/>
      <c r="AK82" s="241"/>
      <c r="AL82" s="220">
        <f>SUMPRODUCT($Z$4:$AK$4,Z82:AK82)</f>
        <v>3555</v>
      </c>
    </row>
    <row r="83" spans="2:38" s="47" customFormat="1" ht="43.5" customHeight="1" outlineLevel="1" x14ac:dyDescent="0.3">
      <c r="B83" s="481" t="s">
        <v>1491</v>
      </c>
      <c r="C83" s="480" t="str">
        <f>'Reference documents'!B27</f>
        <v>GRE.EEC.S.25.XX.S.00000.15.001.00</v>
      </c>
      <c r="D83" s="216" t="s">
        <v>1506</v>
      </c>
      <c r="E83" s="823"/>
      <c r="F83" s="328"/>
      <c r="G83" s="328"/>
      <c r="H83" s="1362" t="s">
        <v>1507</v>
      </c>
      <c r="I83" s="43" t="s">
        <v>1504</v>
      </c>
      <c r="J83" s="43" t="s">
        <v>1505</v>
      </c>
      <c r="K83" s="44">
        <f t="shared" si="49"/>
        <v>220</v>
      </c>
      <c r="L83" s="1290">
        <v>4.1942514510451126E-2</v>
      </c>
      <c r="M83" s="1290">
        <v>40</v>
      </c>
      <c r="N83" s="1297">
        <f t="shared" si="50"/>
        <v>1.6777005804180449</v>
      </c>
      <c r="O83" s="1290"/>
      <c r="P83" s="1290"/>
      <c r="Q83" s="1297">
        <f t="shared" si="51"/>
        <v>0</v>
      </c>
      <c r="R83" s="1298"/>
      <c r="S83" s="1290">
        <v>1.2</v>
      </c>
      <c r="T83" s="1298"/>
      <c r="U83" s="1291">
        <f t="shared" si="52"/>
        <v>2.8777005804180451</v>
      </c>
      <c r="V83" s="45">
        <f>K83*U83</f>
        <v>633.0941276919699</v>
      </c>
      <c r="W83" s="217"/>
      <c r="Z83" s="218"/>
      <c r="AA83" s="221"/>
      <c r="AB83" s="221"/>
      <c r="AC83" s="221"/>
      <c r="AD83" s="221">
        <v>220</v>
      </c>
      <c r="AE83" s="221">
        <v>0</v>
      </c>
      <c r="AF83" s="221"/>
      <c r="AG83" s="221"/>
      <c r="AH83" s="221"/>
      <c r="AI83" s="221"/>
      <c r="AJ83" s="221"/>
      <c r="AK83" s="241"/>
      <c r="AL83" s="220">
        <f>SUMPRODUCT($Z$4:$AK$4,Z83:AK83)</f>
        <v>220</v>
      </c>
    </row>
    <row r="84" spans="2:38" s="47" customFormat="1" ht="43.5" customHeight="1" outlineLevel="1" x14ac:dyDescent="0.3">
      <c r="B84" s="481" t="s">
        <v>1491</v>
      </c>
      <c r="C84" s="480" t="str">
        <f>'Reference documents'!B27</f>
        <v>GRE.EEC.S.25.XX.S.00000.15.001.00</v>
      </c>
      <c r="D84" s="857" t="s">
        <v>1508</v>
      </c>
      <c r="E84" s="835"/>
      <c r="F84" s="328"/>
      <c r="G84" s="328"/>
      <c r="H84" s="1362" t="s">
        <v>1509</v>
      </c>
      <c r="I84" s="43" t="s">
        <v>1393</v>
      </c>
      <c r="J84" s="43" t="s">
        <v>1385</v>
      </c>
      <c r="K84" s="44">
        <f t="shared" si="49"/>
        <v>0</v>
      </c>
      <c r="L84" s="1290"/>
      <c r="M84" s="1290"/>
      <c r="N84" s="1297">
        <f t="shared" si="50"/>
        <v>0</v>
      </c>
      <c r="O84" s="1290"/>
      <c r="P84" s="1290"/>
      <c r="Q84" s="1297">
        <f t="shared" si="51"/>
        <v>0</v>
      </c>
      <c r="R84" s="1298"/>
      <c r="S84" s="1290"/>
      <c r="T84" s="1298"/>
      <c r="U84" s="1291">
        <f t="shared" ref="U84" si="53">S84+Q84+N84</f>
        <v>0</v>
      </c>
      <c r="V84" s="45">
        <f>K84*U84</f>
        <v>0</v>
      </c>
      <c r="W84" s="217"/>
      <c r="Z84" s="218"/>
      <c r="AA84" s="221"/>
      <c r="AB84" s="221"/>
      <c r="AC84" s="221"/>
      <c r="AD84" s="221">
        <v>0</v>
      </c>
      <c r="AE84" s="221">
        <v>0</v>
      </c>
      <c r="AF84" s="221"/>
      <c r="AG84" s="221"/>
      <c r="AH84" s="221"/>
      <c r="AI84" s="221"/>
      <c r="AJ84" s="221"/>
      <c r="AK84" s="241"/>
      <c r="AL84" s="220">
        <f>SUMPRODUCT($Z$4:$AK$4,Z84:AK84)</f>
        <v>0</v>
      </c>
    </row>
    <row r="85" spans="2:38" s="47" customFormat="1" ht="15.5" x14ac:dyDescent="0.3">
      <c r="B85" s="48"/>
      <c r="C85" s="163"/>
      <c r="D85" s="39"/>
      <c r="E85" s="822"/>
      <c r="F85" s="432"/>
      <c r="G85" s="433"/>
      <c r="H85" s="1361" t="s">
        <v>1510</v>
      </c>
      <c r="I85" s="40"/>
      <c r="J85" s="40"/>
      <c r="K85" s="41"/>
      <c r="L85" s="41"/>
      <c r="M85" s="41"/>
      <c r="N85" s="41"/>
      <c r="O85" s="41"/>
      <c r="P85" s="41"/>
      <c r="Q85" s="41"/>
      <c r="R85" s="41"/>
      <c r="S85" s="41"/>
      <c r="T85" s="41"/>
      <c r="U85" s="42"/>
      <c r="V85" s="42"/>
      <c r="W85" s="211"/>
      <c r="Z85" s="212"/>
      <c r="AA85" s="242"/>
      <c r="AB85" s="242"/>
      <c r="AC85" s="242"/>
      <c r="AD85" s="242"/>
      <c r="AE85" s="242"/>
      <c r="AF85" s="242"/>
      <c r="AG85" s="242"/>
      <c r="AH85" s="242"/>
      <c r="AI85" s="242"/>
      <c r="AJ85" s="242"/>
      <c r="AK85" s="213"/>
      <c r="AL85" s="214"/>
    </row>
    <row r="86" spans="2:38" s="47" customFormat="1" ht="43.5" customHeight="1" outlineLevel="1" x14ac:dyDescent="0.3">
      <c r="B86" s="481" t="s">
        <v>1491</v>
      </c>
      <c r="C86" s="480" t="str">
        <f>'Reference documents'!B27</f>
        <v>GRE.EEC.S.25.XX.S.00000.15.001.00</v>
      </c>
      <c r="D86" s="857" t="s">
        <v>1511</v>
      </c>
      <c r="E86" s="836"/>
      <c r="F86" s="336"/>
      <c r="G86" s="337"/>
      <c r="H86" s="1362" t="s">
        <v>1512</v>
      </c>
      <c r="I86" s="43" t="s">
        <v>1504</v>
      </c>
      <c r="J86" s="43" t="s">
        <v>1505</v>
      </c>
      <c r="K86" s="44">
        <f t="shared" ref="K86:K90" si="54">AL86</f>
        <v>0</v>
      </c>
      <c r="L86" s="1290"/>
      <c r="M86" s="1290"/>
      <c r="N86" s="1297">
        <f t="shared" ref="N86:N90" si="55">L86*M86</f>
        <v>0</v>
      </c>
      <c r="O86" s="1290"/>
      <c r="P86" s="1290"/>
      <c r="Q86" s="1297">
        <f t="shared" ref="Q86:Q90" si="56">O86*P86</f>
        <v>0</v>
      </c>
      <c r="R86" s="1298"/>
      <c r="S86" s="1290"/>
      <c r="T86" s="1298"/>
      <c r="U86" s="1291">
        <f t="shared" ref="U86:U90" si="57">S86+Q86+N86</f>
        <v>0</v>
      </c>
      <c r="V86" s="45">
        <f>K86*U86</f>
        <v>0</v>
      </c>
      <c r="W86" s="217"/>
      <c r="Z86" s="218"/>
      <c r="AA86" s="221"/>
      <c r="AB86" s="221"/>
      <c r="AC86" s="221"/>
      <c r="AD86" s="221">
        <v>0</v>
      </c>
      <c r="AE86" s="221">
        <v>0</v>
      </c>
      <c r="AF86" s="221"/>
      <c r="AG86" s="221"/>
      <c r="AH86" s="221"/>
      <c r="AI86" s="221"/>
      <c r="AJ86" s="221"/>
      <c r="AK86" s="219"/>
      <c r="AL86" s="220">
        <f>SUMPRODUCT($Z$4:$AK$4,Z86:AK86)</f>
        <v>0</v>
      </c>
    </row>
    <row r="87" spans="2:38" s="47" customFormat="1" ht="43.5" customHeight="1" outlineLevel="1" x14ac:dyDescent="0.3">
      <c r="B87" s="481" t="s">
        <v>1491</v>
      </c>
      <c r="C87" s="480" t="str">
        <f>'Reference documents'!B27</f>
        <v>GRE.EEC.S.25.XX.S.00000.15.001.00</v>
      </c>
      <c r="D87" s="857" t="s">
        <v>1513</v>
      </c>
      <c r="E87" s="836"/>
      <c r="F87" s="336"/>
      <c r="G87" s="337"/>
      <c r="H87" s="1362" t="s">
        <v>1514</v>
      </c>
      <c r="I87" s="43" t="s">
        <v>1504</v>
      </c>
      <c r="J87" s="43" t="s">
        <v>1505</v>
      </c>
      <c r="K87" s="44">
        <f t="shared" si="54"/>
        <v>110</v>
      </c>
      <c r="L87" s="1290">
        <v>0.32902285918591928</v>
      </c>
      <c r="M87" s="1290">
        <v>40</v>
      </c>
      <c r="N87" s="1297">
        <f t="shared" si="55"/>
        <v>13.160914367436771</v>
      </c>
      <c r="O87" s="1290">
        <v>0.1</v>
      </c>
      <c r="P87" s="1290">
        <v>70</v>
      </c>
      <c r="Q87" s="1297">
        <f t="shared" si="56"/>
        <v>7</v>
      </c>
      <c r="R87" s="1298"/>
      <c r="S87" s="1290">
        <v>6</v>
      </c>
      <c r="T87" s="1298"/>
      <c r="U87" s="1291">
        <f t="shared" si="57"/>
        <v>26.160914367436771</v>
      </c>
      <c r="V87" s="45">
        <f>K87*U87</f>
        <v>2877.7005804180449</v>
      </c>
      <c r="W87" s="217"/>
      <c r="Z87" s="218"/>
      <c r="AA87" s="221"/>
      <c r="AB87" s="221"/>
      <c r="AC87" s="221"/>
      <c r="AD87" s="221">
        <v>110</v>
      </c>
      <c r="AE87" s="221">
        <v>0</v>
      </c>
      <c r="AF87" s="221"/>
      <c r="AG87" s="221"/>
      <c r="AH87" s="221"/>
      <c r="AI87" s="221"/>
      <c r="AJ87" s="221"/>
      <c r="AK87" s="219"/>
      <c r="AL87" s="220">
        <f>SUMPRODUCT($Z$4:$AK$4,Z87:AK87)</f>
        <v>110</v>
      </c>
    </row>
    <row r="88" spans="2:38" s="47" customFormat="1" ht="43.5" customHeight="1" outlineLevel="1" x14ac:dyDescent="0.3">
      <c r="B88" s="481" t="s">
        <v>1491</v>
      </c>
      <c r="C88" s="480" t="str">
        <f>'Reference documents'!B27</f>
        <v>GRE.EEC.S.25.XX.S.00000.15.001.00</v>
      </c>
      <c r="D88" s="857" t="s">
        <v>1515</v>
      </c>
      <c r="E88" s="836"/>
      <c r="F88" s="338"/>
      <c r="G88" s="337"/>
      <c r="H88" s="1362" t="s">
        <v>1516</v>
      </c>
      <c r="I88" s="43" t="s">
        <v>1504</v>
      </c>
      <c r="J88" s="43" t="s">
        <v>1505</v>
      </c>
      <c r="K88" s="44">
        <f t="shared" si="54"/>
        <v>0</v>
      </c>
      <c r="L88" s="1290"/>
      <c r="M88" s="1290"/>
      <c r="N88" s="1297">
        <f t="shared" si="55"/>
        <v>0</v>
      </c>
      <c r="O88" s="1290"/>
      <c r="P88" s="1290"/>
      <c r="Q88" s="1297">
        <f t="shared" si="56"/>
        <v>0</v>
      </c>
      <c r="R88" s="1298"/>
      <c r="S88" s="1290"/>
      <c r="T88" s="1298"/>
      <c r="U88" s="1291">
        <f t="shared" si="57"/>
        <v>0</v>
      </c>
      <c r="V88" s="45">
        <f>K88*U88</f>
        <v>0</v>
      </c>
      <c r="W88" s="217"/>
      <c r="Z88" s="218"/>
      <c r="AA88" s="221"/>
      <c r="AB88" s="221"/>
      <c r="AC88" s="221"/>
      <c r="AD88" s="221">
        <v>0</v>
      </c>
      <c r="AE88" s="221">
        <v>0</v>
      </c>
      <c r="AF88" s="221"/>
      <c r="AG88" s="221"/>
      <c r="AH88" s="221"/>
      <c r="AI88" s="221"/>
      <c r="AJ88" s="221"/>
      <c r="AK88" s="219"/>
      <c r="AL88" s="220">
        <f>SUMPRODUCT($Z$4:$AK$4,Z88:AK88)</f>
        <v>0</v>
      </c>
    </row>
    <row r="89" spans="2:38" s="47" customFormat="1" ht="43.5" customHeight="1" outlineLevel="1" x14ac:dyDescent="0.3">
      <c r="B89" s="481" t="s">
        <v>1491</v>
      </c>
      <c r="C89" s="480" t="str">
        <f>'Reference documents'!B27</f>
        <v>GRE.EEC.S.25.XX.S.00000.15.001.00</v>
      </c>
      <c r="D89" s="857" t="s">
        <v>1517</v>
      </c>
      <c r="E89" s="836"/>
      <c r="F89" s="338"/>
      <c r="G89" s="337"/>
      <c r="H89" s="1362" t="s">
        <v>1518</v>
      </c>
      <c r="I89" s="43" t="s">
        <v>1504</v>
      </c>
      <c r="J89" s="43" t="s">
        <v>1505</v>
      </c>
      <c r="K89" s="44">
        <f t="shared" si="54"/>
        <v>0</v>
      </c>
      <c r="L89" s="1290"/>
      <c r="M89" s="1290"/>
      <c r="N89" s="1297">
        <f t="shared" si="55"/>
        <v>0</v>
      </c>
      <c r="O89" s="1290"/>
      <c r="P89" s="1290"/>
      <c r="Q89" s="1297">
        <f t="shared" si="56"/>
        <v>0</v>
      </c>
      <c r="R89" s="1298"/>
      <c r="S89" s="1290"/>
      <c r="T89" s="1298"/>
      <c r="U89" s="1291">
        <f t="shared" si="57"/>
        <v>0</v>
      </c>
      <c r="V89" s="45">
        <f>K89*U89</f>
        <v>0</v>
      </c>
      <c r="W89" s="217"/>
      <c r="Z89" s="218"/>
      <c r="AA89" s="221"/>
      <c r="AB89" s="221"/>
      <c r="AC89" s="221"/>
      <c r="AD89" s="221">
        <v>0</v>
      </c>
      <c r="AE89" s="221">
        <v>0</v>
      </c>
      <c r="AF89" s="221"/>
      <c r="AG89" s="221"/>
      <c r="AH89" s="221"/>
      <c r="AI89" s="221"/>
      <c r="AJ89" s="221"/>
      <c r="AK89" s="219"/>
      <c r="AL89" s="220">
        <f>SUMPRODUCT($Z$4:$AK$4,Z89:AK89)</f>
        <v>0</v>
      </c>
    </row>
    <row r="90" spans="2:38" s="47" customFormat="1" ht="43.5" customHeight="1" outlineLevel="1" x14ac:dyDescent="0.3">
      <c r="B90" s="481" t="s">
        <v>1491</v>
      </c>
      <c r="C90" s="480" t="str">
        <f>'Reference documents'!B27</f>
        <v>GRE.EEC.S.25.XX.S.00000.15.001.00</v>
      </c>
      <c r="D90" s="857" t="s">
        <v>1519</v>
      </c>
      <c r="E90" s="836"/>
      <c r="F90" s="338"/>
      <c r="G90" s="337"/>
      <c r="H90" s="1362" t="s">
        <v>1520</v>
      </c>
      <c r="I90" s="43" t="s">
        <v>1504</v>
      </c>
      <c r="J90" s="43" t="s">
        <v>1505</v>
      </c>
      <c r="K90" s="44">
        <f t="shared" si="54"/>
        <v>0</v>
      </c>
      <c r="L90" s="1290"/>
      <c r="M90" s="1290"/>
      <c r="N90" s="1297">
        <f t="shared" si="55"/>
        <v>0</v>
      </c>
      <c r="O90" s="1290"/>
      <c r="P90" s="1290"/>
      <c r="Q90" s="1297">
        <f t="shared" si="56"/>
        <v>0</v>
      </c>
      <c r="R90" s="1298"/>
      <c r="S90" s="1290"/>
      <c r="T90" s="1298"/>
      <c r="U90" s="1291">
        <f t="shared" si="57"/>
        <v>0</v>
      </c>
      <c r="V90" s="45">
        <f t="shared" ref="V90" si="58">K90*U90</f>
        <v>0</v>
      </c>
      <c r="W90" s="217"/>
      <c r="Z90" s="218"/>
      <c r="AA90" s="221"/>
      <c r="AB90" s="221"/>
      <c r="AC90" s="221"/>
      <c r="AD90" s="221">
        <v>0</v>
      </c>
      <c r="AE90" s="221">
        <v>0</v>
      </c>
      <c r="AF90" s="221"/>
      <c r="AG90" s="221"/>
      <c r="AH90" s="221"/>
      <c r="AI90" s="221"/>
      <c r="AJ90" s="221"/>
      <c r="AK90" s="219"/>
      <c r="AL90" s="220">
        <f>SUMPRODUCT($Z$4:$AK$4,Z90:AK90)</f>
        <v>0</v>
      </c>
    </row>
    <row r="91" spans="2:38" ht="15.5" x14ac:dyDescent="0.25">
      <c r="B91" s="48"/>
      <c r="C91" s="163"/>
      <c r="D91" s="39"/>
      <c r="E91" s="822"/>
      <c r="F91" s="432"/>
      <c r="G91" s="433"/>
      <c r="H91" s="1358" t="s">
        <v>607</v>
      </c>
      <c r="I91" s="40" t="s">
        <v>207</v>
      </c>
      <c r="J91" s="40" t="s">
        <v>207</v>
      </c>
      <c r="K91" s="41"/>
      <c r="L91" s="41"/>
      <c r="M91" s="41"/>
      <c r="N91" s="41"/>
      <c r="O91" s="41"/>
      <c r="P91" s="41"/>
      <c r="Q91" s="41"/>
      <c r="R91" s="41"/>
      <c r="S91" s="41"/>
      <c r="T91" s="41"/>
      <c r="U91" s="42"/>
      <c r="V91" s="42"/>
      <c r="W91" s="211"/>
      <c r="Z91" s="212"/>
      <c r="AA91" s="215"/>
      <c r="AB91" s="215"/>
      <c r="AC91" s="215"/>
      <c r="AD91" s="215"/>
      <c r="AE91" s="215"/>
      <c r="AF91" s="215"/>
      <c r="AG91" s="215"/>
      <c r="AH91" s="215"/>
      <c r="AI91" s="215"/>
      <c r="AJ91" s="215"/>
      <c r="AK91" s="213"/>
      <c r="AL91" s="214"/>
    </row>
    <row r="92" spans="2:38" ht="43.5" customHeight="1" outlineLevel="1" x14ac:dyDescent="0.25">
      <c r="B92" s="481" t="s">
        <v>1491</v>
      </c>
      <c r="C92" s="480" t="str">
        <f>'Reference documents'!B27</f>
        <v>GRE.EEC.S.25.XX.S.00000.15.001.00</v>
      </c>
      <c r="D92" s="43" t="s">
        <v>1521</v>
      </c>
      <c r="E92" s="834"/>
      <c r="F92" s="328"/>
      <c r="G92" s="328"/>
      <c r="H92" s="1362" t="s">
        <v>1522</v>
      </c>
      <c r="I92" s="43" t="s">
        <v>1379</v>
      </c>
      <c r="J92" s="43" t="s">
        <v>1380</v>
      </c>
      <c r="K92" s="44">
        <f t="shared" ref="K92:K102" si="59">AL92</f>
        <v>60</v>
      </c>
      <c r="L92" s="1290">
        <v>0.72068858828383431</v>
      </c>
      <c r="M92" s="1290">
        <v>40</v>
      </c>
      <c r="N92" s="1297">
        <f t="shared" ref="N92:N102" si="60">L92*M92</f>
        <v>28.827543531353371</v>
      </c>
      <c r="O92" s="1290">
        <v>0.1</v>
      </c>
      <c r="P92" s="1290">
        <v>70</v>
      </c>
      <c r="Q92" s="1297">
        <f t="shared" ref="Q92:Q102" si="61">O92*P92</f>
        <v>7</v>
      </c>
      <c r="R92" s="1298"/>
      <c r="S92" s="1290">
        <v>180</v>
      </c>
      <c r="T92" s="1298"/>
      <c r="U92" s="1291">
        <f t="shared" ref="U92:U102" si="62">S92+Q92+N92</f>
        <v>215.82754353135337</v>
      </c>
      <c r="V92" s="45">
        <f>K92*U92</f>
        <v>12949.652611881202</v>
      </c>
      <c r="W92" s="217"/>
      <c r="Z92" s="218"/>
      <c r="AA92" s="221"/>
      <c r="AB92" s="221"/>
      <c r="AC92" s="221"/>
      <c r="AD92" s="221">
        <v>60</v>
      </c>
      <c r="AE92" s="221">
        <v>0</v>
      </c>
      <c r="AF92" s="221"/>
      <c r="AG92" s="221"/>
      <c r="AH92" s="221"/>
      <c r="AI92" s="221"/>
      <c r="AJ92" s="221"/>
      <c r="AK92" s="219"/>
      <c r="AL92" s="220">
        <f t="shared" ref="AL92:AL102" si="63">SUMPRODUCT($Z$4:$AK$4,Z92:AK92)</f>
        <v>60</v>
      </c>
    </row>
    <row r="93" spans="2:38" ht="43.5" customHeight="1" outlineLevel="1" x14ac:dyDescent="0.25">
      <c r="B93" s="481" t="s">
        <v>1491</v>
      </c>
      <c r="C93" s="480" t="str">
        <f>'Reference documents'!B27</f>
        <v>GRE.EEC.S.25.XX.S.00000.15.001.00</v>
      </c>
      <c r="D93" s="216" t="s">
        <v>1523</v>
      </c>
      <c r="E93" s="824"/>
      <c r="F93" s="434"/>
      <c r="G93" s="435"/>
      <c r="H93" s="1360" t="s">
        <v>1524</v>
      </c>
      <c r="I93" s="43" t="s">
        <v>1504</v>
      </c>
      <c r="J93" s="43" t="s">
        <v>1505</v>
      </c>
      <c r="K93" s="44">
        <f t="shared" si="59"/>
        <v>0</v>
      </c>
      <c r="L93" s="1290"/>
      <c r="M93" s="1290"/>
      <c r="N93" s="1297">
        <f t="shared" si="60"/>
        <v>0</v>
      </c>
      <c r="O93" s="1290"/>
      <c r="P93" s="1290"/>
      <c r="Q93" s="1297">
        <f t="shared" si="61"/>
        <v>0</v>
      </c>
      <c r="R93" s="1298"/>
      <c r="S93" s="1290"/>
      <c r="T93" s="1298"/>
      <c r="U93" s="1291">
        <f t="shared" si="62"/>
        <v>0</v>
      </c>
      <c r="V93" s="45">
        <f t="shared" ref="V93" si="64">K93*U93</f>
        <v>0</v>
      </c>
      <c r="W93" s="217"/>
      <c r="Z93" s="218"/>
      <c r="AA93" s="221"/>
      <c r="AB93" s="221"/>
      <c r="AC93" s="221"/>
      <c r="AD93" s="221">
        <v>0</v>
      </c>
      <c r="AE93" s="221">
        <v>0</v>
      </c>
      <c r="AF93" s="221"/>
      <c r="AG93" s="221"/>
      <c r="AH93" s="221"/>
      <c r="AI93" s="221"/>
      <c r="AJ93" s="221"/>
      <c r="AK93" s="219"/>
      <c r="AL93" s="220">
        <f t="shared" si="63"/>
        <v>0</v>
      </c>
    </row>
    <row r="94" spans="2:38" ht="43.5" customHeight="1" outlineLevel="1" x14ac:dyDescent="0.25">
      <c r="B94" s="481" t="s">
        <v>1491</v>
      </c>
      <c r="C94" s="480" t="str">
        <f>'Reference documents'!B27</f>
        <v>GRE.EEC.S.25.XX.S.00000.15.001.00</v>
      </c>
      <c r="D94" s="216" t="s">
        <v>1525</v>
      </c>
      <c r="E94" s="824"/>
      <c r="F94" s="434"/>
      <c r="G94" s="435"/>
      <c r="H94" s="1360" t="s">
        <v>1526</v>
      </c>
      <c r="I94" s="43" t="s">
        <v>345</v>
      </c>
      <c r="J94" s="43" t="s">
        <v>1461</v>
      </c>
      <c r="K94" s="44">
        <f t="shared" si="59"/>
        <v>15</v>
      </c>
      <c r="L94" s="1290">
        <v>0.15181028663366372</v>
      </c>
      <c r="M94" s="1290">
        <v>40</v>
      </c>
      <c r="N94" s="1297">
        <f t="shared" si="60"/>
        <v>6.0724114653465486</v>
      </c>
      <c r="O94" s="1290">
        <v>0.01</v>
      </c>
      <c r="P94" s="1290">
        <v>70</v>
      </c>
      <c r="Q94" s="1297">
        <f t="shared" si="61"/>
        <v>0.70000000000000007</v>
      </c>
      <c r="R94" s="1298"/>
      <c r="S94" s="1290">
        <v>5</v>
      </c>
      <c r="T94" s="1298"/>
      <c r="U94" s="1291">
        <f t="shared" si="62"/>
        <v>11.772411465346549</v>
      </c>
      <c r="V94" s="45">
        <f>K94*U94</f>
        <v>176.58617198019823</v>
      </c>
      <c r="W94" s="217"/>
      <c r="Z94" s="218"/>
      <c r="AA94" s="221"/>
      <c r="AB94" s="221"/>
      <c r="AC94" s="221"/>
      <c r="AD94" s="221">
        <v>15</v>
      </c>
      <c r="AE94" s="221">
        <v>0</v>
      </c>
      <c r="AF94" s="221"/>
      <c r="AG94" s="221"/>
      <c r="AH94" s="221"/>
      <c r="AI94" s="221"/>
      <c r="AJ94" s="221"/>
      <c r="AK94" s="219"/>
      <c r="AL94" s="220">
        <f t="shared" si="63"/>
        <v>15</v>
      </c>
    </row>
    <row r="95" spans="2:38" ht="43.5" customHeight="1" outlineLevel="1" x14ac:dyDescent="0.25">
      <c r="B95" s="481" t="s">
        <v>1491</v>
      </c>
      <c r="C95" s="480" t="str">
        <f>'Reference documents'!B27</f>
        <v>GRE.EEC.S.25.XX.S.00000.15.001.00</v>
      </c>
      <c r="D95" s="216" t="s">
        <v>1527</v>
      </c>
      <c r="E95" s="824"/>
      <c r="F95" s="434"/>
      <c r="G95" s="435"/>
      <c r="H95" s="1360" t="s">
        <v>1528</v>
      </c>
      <c r="I95" s="43" t="s">
        <v>345</v>
      </c>
      <c r="J95" s="43" t="s">
        <v>1461</v>
      </c>
      <c r="K95" s="44">
        <f t="shared" si="59"/>
        <v>15</v>
      </c>
      <c r="L95" s="1290">
        <v>0.24801714438943945</v>
      </c>
      <c r="M95" s="1290">
        <v>40</v>
      </c>
      <c r="N95" s="1297">
        <f t="shared" si="60"/>
        <v>9.9206857755775779</v>
      </c>
      <c r="O95" s="1290">
        <v>0.01</v>
      </c>
      <c r="P95" s="1290">
        <v>70</v>
      </c>
      <c r="Q95" s="1297">
        <f t="shared" si="61"/>
        <v>0.70000000000000007</v>
      </c>
      <c r="R95" s="1298"/>
      <c r="S95" s="1290">
        <v>9</v>
      </c>
      <c r="T95" s="1298"/>
      <c r="U95" s="1291">
        <f t="shared" si="62"/>
        <v>19.620685775577577</v>
      </c>
      <c r="V95" s="45">
        <f>K95*U95</f>
        <v>294.31028663366368</v>
      </c>
      <c r="W95" s="217"/>
      <c r="Z95" s="218"/>
      <c r="AA95" s="221"/>
      <c r="AB95" s="221"/>
      <c r="AC95" s="221"/>
      <c r="AD95" s="221">
        <v>15</v>
      </c>
      <c r="AE95" s="221">
        <v>0</v>
      </c>
      <c r="AF95" s="221"/>
      <c r="AG95" s="221"/>
      <c r="AH95" s="221"/>
      <c r="AI95" s="221"/>
      <c r="AJ95" s="221"/>
      <c r="AK95" s="219"/>
      <c r="AL95" s="220">
        <f t="shared" si="63"/>
        <v>15</v>
      </c>
    </row>
    <row r="96" spans="2:38" ht="43.5" customHeight="1" outlineLevel="1" x14ac:dyDescent="0.25">
      <c r="B96" s="481" t="s">
        <v>1491</v>
      </c>
      <c r="C96" s="480" t="str">
        <f>'Reference documents'!B27</f>
        <v>GRE.EEC.S.25.XX.S.00000.15.001.00</v>
      </c>
      <c r="D96" s="216" t="s">
        <v>1529</v>
      </c>
      <c r="E96" s="824"/>
      <c r="F96" s="434"/>
      <c r="G96" s="435"/>
      <c r="H96" s="1362" t="s">
        <v>1530</v>
      </c>
      <c r="I96" s="43" t="s">
        <v>1504</v>
      </c>
      <c r="J96" s="43" t="s">
        <v>1505</v>
      </c>
      <c r="K96" s="44">
        <f t="shared" si="59"/>
        <v>0</v>
      </c>
      <c r="L96" s="1290"/>
      <c r="M96" s="1290"/>
      <c r="N96" s="1297">
        <f t="shared" si="60"/>
        <v>0</v>
      </c>
      <c r="O96" s="1290"/>
      <c r="P96" s="1290"/>
      <c r="Q96" s="1297">
        <f t="shared" si="61"/>
        <v>0</v>
      </c>
      <c r="R96" s="1298"/>
      <c r="S96" s="1290"/>
      <c r="T96" s="1298"/>
      <c r="U96" s="1291">
        <f t="shared" si="62"/>
        <v>0</v>
      </c>
      <c r="V96" s="45">
        <f t="shared" ref="V96:V102" si="65">K96*U96</f>
        <v>0</v>
      </c>
      <c r="W96" s="217"/>
      <c r="Z96" s="218"/>
      <c r="AA96" s="221"/>
      <c r="AB96" s="221"/>
      <c r="AC96" s="221"/>
      <c r="AD96" s="221">
        <v>0</v>
      </c>
      <c r="AE96" s="221">
        <v>0</v>
      </c>
      <c r="AF96" s="221"/>
      <c r="AG96" s="221"/>
      <c r="AH96" s="221"/>
      <c r="AI96" s="221"/>
      <c r="AJ96" s="221"/>
      <c r="AK96" s="219"/>
      <c r="AL96" s="220">
        <f t="shared" si="63"/>
        <v>0</v>
      </c>
    </row>
    <row r="97" spans="2:38" ht="43.5" customHeight="1" outlineLevel="1" x14ac:dyDescent="0.25">
      <c r="B97" s="481" t="s">
        <v>1491</v>
      </c>
      <c r="C97" s="480" t="str">
        <f>'Reference documents'!B27</f>
        <v>GRE.EEC.S.25.XX.S.00000.15.001.00</v>
      </c>
      <c r="D97" s="216" t="s">
        <v>1531</v>
      </c>
      <c r="E97" s="824"/>
      <c r="F97" s="434"/>
      <c r="G97" s="435"/>
      <c r="H97" s="1362" t="s">
        <v>1532</v>
      </c>
      <c r="I97" s="43" t="s">
        <v>1504</v>
      </c>
      <c r="J97" s="43" t="s">
        <v>1505</v>
      </c>
      <c r="K97" s="44">
        <f t="shared" si="59"/>
        <v>0</v>
      </c>
      <c r="L97" s="1290"/>
      <c r="M97" s="1290"/>
      <c r="N97" s="1297">
        <f t="shared" si="60"/>
        <v>0</v>
      </c>
      <c r="O97" s="1290"/>
      <c r="P97" s="1290"/>
      <c r="Q97" s="1297">
        <f t="shared" si="61"/>
        <v>0</v>
      </c>
      <c r="R97" s="1298"/>
      <c r="S97" s="1290"/>
      <c r="T97" s="1298"/>
      <c r="U97" s="1291">
        <f t="shared" si="62"/>
        <v>0</v>
      </c>
      <c r="V97" s="45">
        <f t="shared" si="65"/>
        <v>0</v>
      </c>
      <c r="W97" s="217"/>
      <c r="Z97" s="218"/>
      <c r="AA97" s="221"/>
      <c r="AB97" s="221"/>
      <c r="AC97" s="221"/>
      <c r="AD97" s="221">
        <v>0</v>
      </c>
      <c r="AE97" s="221">
        <v>0</v>
      </c>
      <c r="AF97" s="221"/>
      <c r="AG97" s="221"/>
      <c r="AH97" s="221"/>
      <c r="AI97" s="221"/>
      <c r="AJ97" s="221"/>
      <c r="AK97" s="219"/>
      <c r="AL97" s="220">
        <f t="shared" si="63"/>
        <v>0</v>
      </c>
    </row>
    <row r="98" spans="2:38" ht="43.5" customHeight="1" outlineLevel="1" x14ac:dyDescent="0.25">
      <c r="B98" s="481" t="s">
        <v>1491</v>
      </c>
      <c r="C98" s="480" t="str">
        <f>'Reference documents'!B27</f>
        <v>GRE.EEC.S.25.XX.S.00000.15.001.00</v>
      </c>
      <c r="D98" s="216" t="s">
        <v>1533</v>
      </c>
      <c r="E98" s="824"/>
      <c r="F98" s="434"/>
      <c r="G98" s="435"/>
      <c r="H98" s="1362" t="s">
        <v>1534</v>
      </c>
      <c r="I98" s="43" t="s">
        <v>1504</v>
      </c>
      <c r="J98" s="43" t="s">
        <v>1505</v>
      </c>
      <c r="K98" s="44">
        <f t="shared" si="59"/>
        <v>125</v>
      </c>
      <c r="L98" s="1290">
        <v>9.7011429592959678E-2</v>
      </c>
      <c r="M98" s="1290">
        <v>40</v>
      </c>
      <c r="N98" s="1297">
        <f t="shared" si="60"/>
        <v>3.880457183718387</v>
      </c>
      <c r="O98" s="1290">
        <v>0.06</v>
      </c>
      <c r="P98" s="1290">
        <v>70</v>
      </c>
      <c r="Q98" s="1297">
        <f t="shared" si="61"/>
        <v>4.2</v>
      </c>
      <c r="R98" s="1298"/>
      <c r="S98" s="1290">
        <v>5</v>
      </c>
      <c r="T98" s="1298"/>
      <c r="U98" s="1291">
        <f t="shared" si="62"/>
        <v>13.080457183718387</v>
      </c>
      <c r="V98" s="45">
        <f t="shared" si="65"/>
        <v>1635.0571479647983</v>
      </c>
      <c r="W98" s="217"/>
      <c r="Z98" s="218"/>
      <c r="AA98" s="221"/>
      <c r="AB98" s="221"/>
      <c r="AC98" s="221"/>
      <c r="AD98" s="221">
        <v>125</v>
      </c>
      <c r="AE98" s="221">
        <v>0</v>
      </c>
      <c r="AF98" s="221"/>
      <c r="AG98" s="221"/>
      <c r="AH98" s="221"/>
      <c r="AI98" s="221"/>
      <c r="AJ98" s="221"/>
      <c r="AK98" s="219"/>
      <c r="AL98" s="220">
        <f t="shared" si="63"/>
        <v>125</v>
      </c>
    </row>
    <row r="99" spans="2:38" ht="43.5" customHeight="1" outlineLevel="1" x14ac:dyDescent="0.25">
      <c r="B99" s="481" t="s">
        <v>1491</v>
      </c>
      <c r="C99" s="480" t="str">
        <f>'Reference documents'!B27</f>
        <v>GRE.EEC.S.25.XX.S.00000.15.001.00</v>
      </c>
      <c r="D99" s="216" t="s">
        <v>1535</v>
      </c>
      <c r="E99" s="824"/>
      <c r="F99" s="434"/>
      <c r="G99" s="435"/>
      <c r="H99" s="1360" t="s">
        <v>1536</v>
      </c>
      <c r="I99" s="43" t="s">
        <v>1504</v>
      </c>
      <c r="J99" s="43" t="s">
        <v>1505</v>
      </c>
      <c r="K99" s="44">
        <f t="shared" si="59"/>
        <v>6</v>
      </c>
      <c r="L99" s="1290">
        <v>1.0201142959295963</v>
      </c>
      <c r="M99" s="1290">
        <v>40</v>
      </c>
      <c r="N99" s="1297">
        <f t="shared" si="60"/>
        <v>40.804571837183857</v>
      </c>
      <c r="O99" s="1290"/>
      <c r="P99" s="1290"/>
      <c r="Q99" s="1297">
        <f t="shared" si="61"/>
        <v>0</v>
      </c>
      <c r="R99" s="1298"/>
      <c r="S99" s="1290">
        <v>90</v>
      </c>
      <c r="T99" s="1298"/>
      <c r="U99" s="1291">
        <f t="shared" si="62"/>
        <v>130.80457183718386</v>
      </c>
      <c r="V99" s="45">
        <f t="shared" si="65"/>
        <v>784.82743102310314</v>
      </c>
      <c r="W99" s="217"/>
      <c r="Z99" s="218"/>
      <c r="AA99" s="221"/>
      <c r="AB99" s="221"/>
      <c r="AC99" s="221"/>
      <c r="AD99" s="221">
        <v>6</v>
      </c>
      <c r="AE99" s="221">
        <v>0</v>
      </c>
      <c r="AF99" s="221"/>
      <c r="AG99" s="221"/>
      <c r="AH99" s="221"/>
      <c r="AI99" s="221"/>
      <c r="AJ99" s="221"/>
      <c r="AK99" s="219"/>
      <c r="AL99" s="220">
        <f t="shared" si="63"/>
        <v>6</v>
      </c>
    </row>
    <row r="100" spans="2:38" ht="43.5" customHeight="1" outlineLevel="1" x14ac:dyDescent="0.25">
      <c r="B100" s="481" t="s">
        <v>1491</v>
      </c>
      <c r="C100" s="480" t="str">
        <f>'Reference documents'!B27</f>
        <v>GRE.EEC.S.25.XX.S.00000.15.001.00</v>
      </c>
      <c r="D100" s="216" t="s">
        <v>1537</v>
      </c>
      <c r="E100" s="824"/>
      <c r="F100" s="434"/>
      <c r="G100" s="435"/>
      <c r="H100" s="1362" t="s">
        <v>1538</v>
      </c>
      <c r="I100" s="43" t="s">
        <v>345</v>
      </c>
      <c r="J100" s="43" t="s">
        <v>1461</v>
      </c>
      <c r="K100" s="44">
        <f t="shared" si="59"/>
        <v>55</v>
      </c>
      <c r="L100" s="1290">
        <v>0.94844800429043041</v>
      </c>
      <c r="M100" s="1290">
        <v>40</v>
      </c>
      <c r="N100" s="1297">
        <f t="shared" si="60"/>
        <v>37.937920171617215</v>
      </c>
      <c r="O100" s="1290">
        <v>0.1</v>
      </c>
      <c r="P100" s="1290">
        <v>70</v>
      </c>
      <c r="Q100" s="1297">
        <f t="shared" si="61"/>
        <v>7</v>
      </c>
      <c r="R100" s="1298"/>
      <c r="S100" s="1290">
        <v>10</v>
      </c>
      <c r="T100" s="1298"/>
      <c r="U100" s="1291">
        <f t="shared" si="62"/>
        <v>54.937920171617215</v>
      </c>
      <c r="V100" s="45">
        <f t="shared" si="65"/>
        <v>3021.5856094389469</v>
      </c>
      <c r="W100" s="217"/>
      <c r="Z100" s="218"/>
      <c r="AA100" s="221"/>
      <c r="AB100" s="221"/>
      <c r="AC100" s="221"/>
      <c r="AD100" s="221">
        <v>55</v>
      </c>
      <c r="AE100" s="221">
        <v>0</v>
      </c>
      <c r="AF100" s="221"/>
      <c r="AG100" s="221"/>
      <c r="AH100" s="221"/>
      <c r="AI100" s="221"/>
      <c r="AJ100" s="221"/>
      <c r="AK100" s="219"/>
      <c r="AL100" s="220">
        <f t="shared" si="63"/>
        <v>55</v>
      </c>
    </row>
    <row r="101" spans="2:38" ht="43.5" customHeight="1" outlineLevel="1" x14ac:dyDescent="0.25">
      <c r="B101" s="481" t="s">
        <v>1491</v>
      </c>
      <c r="C101" s="480" t="str">
        <f>'Reference documents'!B27</f>
        <v>GRE.EEC.S.25.XX.S.00000.15.001.00</v>
      </c>
      <c r="D101" s="216" t="s">
        <v>1539</v>
      </c>
      <c r="E101" s="824"/>
      <c r="F101" s="434"/>
      <c r="G101" s="435"/>
      <c r="H101" s="1362" t="s">
        <v>1540</v>
      </c>
      <c r="I101" s="43" t="s">
        <v>345</v>
      </c>
      <c r="J101" s="43" t="s">
        <v>1461</v>
      </c>
      <c r="K101" s="44">
        <f t="shared" si="59"/>
        <v>0</v>
      </c>
      <c r="L101" s="1290"/>
      <c r="M101" s="1290"/>
      <c r="N101" s="1297">
        <f t="shared" si="60"/>
        <v>0</v>
      </c>
      <c r="O101" s="1290"/>
      <c r="P101" s="1290"/>
      <c r="Q101" s="1297">
        <f t="shared" si="61"/>
        <v>0</v>
      </c>
      <c r="R101" s="1298"/>
      <c r="S101" s="1290"/>
      <c r="T101" s="1298"/>
      <c r="U101" s="1291">
        <f t="shared" si="62"/>
        <v>0</v>
      </c>
      <c r="V101" s="45">
        <f t="shared" si="65"/>
        <v>0</v>
      </c>
      <c r="W101" s="217"/>
      <c r="Z101" s="218"/>
      <c r="AA101" s="221"/>
      <c r="AB101" s="221"/>
      <c r="AC101" s="221"/>
      <c r="AD101" s="221">
        <v>0</v>
      </c>
      <c r="AE101" s="221">
        <v>0</v>
      </c>
      <c r="AF101" s="221"/>
      <c r="AG101" s="221"/>
      <c r="AH101" s="221"/>
      <c r="AI101" s="221"/>
      <c r="AJ101" s="221"/>
      <c r="AK101" s="219"/>
      <c r="AL101" s="220">
        <f t="shared" si="63"/>
        <v>0</v>
      </c>
    </row>
    <row r="102" spans="2:38" ht="43.5" customHeight="1" outlineLevel="1" x14ac:dyDescent="0.25">
      <c r="B102" s="481" t="s">
        <v>1491</v>
      </c>
      <c r="C102" s="480" t="str">
        <f>'Reference documents'!B27</f>
        <v>GRE.EEC.S.25.XX.S.00000.15.001.00</v>
      </c>
      <c r="D102" s="216" t="s">
        <v>1541</v>
      </c>
      <c r="E102" s="824"/>
      <c r="F102" s="434"/>
      <c r="G102" s="435"/>
      <c r="H102" s="1362" t="s">
        <v>1542</v>
      </c>
      <c r="I102" s="43" t="s">
        <v>345</v>
      </c>
      <c r="J102" s="43" t="s">
        <v>1461</v>
      </c>
      <c r="K102" s="44">
        <f t="shared" si="59"/>
        <v>15</v>
      </c>
      <c r="L102" s="1290">
        <v>0.31752857398239909</v>
      </c>
      <c r="M102" s="1290">
        <v>40</v>
      </c>
      <c r="N102" s="1297">
        <f t="shared" si="60"/>
        <v>12.701142959295964</v>
      </c>
      <c r="O102" s="1290"/>
      <c r="P102" s="1290"/>
      <c r="Q102" s="1297">
        <f t="shared" si="61"/>
        <v>0</v>
      </c>
      <c r="R102" s="1298"/>
      <c r="S102" s="1290">
        <v>20</v>
      </c>
      <c r="T102" s="1298"/>
      <c r="U102" s="1291">
        <f t="shared" si="62"/>
        <v>32.701142959295964</v>
      </c>
      <c r="V102" s="45">
        <f t="shared" si="65"/>
        <v>490.51714438943947</v>
      </c>
      <c r="W102" s="217"/>
      <c r="Z102" s="218"/>
      <c r="AA102" s="221"/>
      <c r="AB102" s="221"/>
      <c r="AC102" s="221"/>
      <c r="AD102" s="221">
        <v>15</v>
      </c>
      <c r="AE102" s="221">
        <v>0</v>
      </c>
      <c r="AF102" s="221"/>
      <c r="AG102" s="221"/>
      <c r="AH102" s="221"/>
      <c r="AI102" s="221"/>
      <c r="AJ102" s="221"/>
      <c r="AK102" s="219"/>
      <c r="AL102" s="220">
        <f t="shared" si="63"/>
        <v>15</v>
      </c>
    </row>
    <row r="103" spans="2:38" s="62" customFormat="1" ht="15.5" x14ac:dyDescent="0.3">
      <c r="B103" s="60"/>
      <c r="C103" s="166"/>
      <c r="D103" s="61"/>
      <c r="E103" s="837"/>
      <c r="F103" s="339"/>
      <c r="G103" s="340"/>
      <c r="H103" s="52" t="s">
        <v>1543</v>
      </c>
      <c r="I103" s="53"/>
      <c r="J103" s="53"/>
      <c r="K103" s="54"/>
      <c r="L103" s="54"/>
      <c r="M103" s="54"/>
      <c r="N103" s="54"/>
      <c r="O103" s="54"/>
      <c r="P103" s="54"/>
      <c r="Q103" s="54"/>
      <c r="R103" s="54"/>
      <c r="S103" s="54"/>
      <c r="T103" s="54"/>
      <c r="U103" s="55"/>
      <c r="V103" s="56">
        <f>SUM(V76:V102)</f>
        <v>49410.11896577783</v>
      </c>
      <c r="W103" s="224"/>
      <c r="X103" s="47"/>
      <c r="Y103" s="47"/>
      <c r="Z103" s="243"/>
      <c r="AA103" s="244"/>
      <c r="AB103" s="244"/>
      <c r="AC103" s="244"/>
      <c r="AD103" s="244"/>
      <c r="AE103" s="244"/>
      <c r="AF103" s="244"/>
      <c r="AG103" s="244"/>
      <c r="AH103" s="244"/>
      <c r="AI103" s="244"/>
      <c r="AJ103" s="244"/>
      <c r="AK103" s="226"/>
      <c r="AL103" s="227"/>
    </row>
    <row r="104" spans="2:38" s="62" customFormat="1" ht="5.25" customHeight="1" x14ac:dyDescent="0.3">
      <c r="B104" s="245"/>
      <c r="C104" s="246"/>
      <c r="D104" s="198"/>
      <c r="E104" s="820"/>
      <c r="F104" s="324"/>
      <c r="G104" s="325"/>
      <c r="H104" s="199"/>
      <c r="I104" s="200"/>
      <c r="J104" s="200"/>
      <c r="K104" s="57"/>
      <c r="L104" s="57"/>
      <c r="M104" s="57"/>
      <c r="N104" s="57"/>
      <c r="O104" s="57"/>
      <c r="P104" s="57"/>
      <c r="Q104" s="57"/>
      <c r="R104" s="57"/>
      <c r="S104" s="57"/>
      <c r="T104" s="57"/>
      <c r="U104" s="201"/>
      <c r="V104" s="202"/>
      <c r="W104" s="217"/>
      <c r="X104" s="47"/>
      <c r="Y104" s="47"/>
      <c r="Z104" s="247"/>
      <c r="AA104" s="248"/>
      <c r="AB104" s="248"/>
      <c r="AC104" s="248"/>
      <c r="AD104" s="248"/>
      <c r="AE104" s="248"/>
      <c r="AF104" s="248"/>
      <c r="AG104" s="248"/>
      <c r="AH104" s="248"/>
      <c r="AI104" s="248"/>
      <c r="AJ104" s="248"/>
      <c r="AK104" s="230"/>
      <c r="AL104" s="231"/>
    </row>
    <row r="105" spans="2:38" s="62" customFormat="1" ht="15.5" x14ac:dyDescent="0.3">
      <c r="B105" s="63" t="s">
        <v>1544</v>
      </c>
      <c r="C105" s="167"/>
      <c r="D105" s="35"/>
      <c r="E105" s="821"/>
      <c r="F105" s="326"/>
      <c r="G105" s="327"/>
      <c r="H105" s="1357" t="s">
        <v>1545</v>
      </c>
      <c r="I105" s="35" t="s">
        <v>207</v>
      </c>
      <c r="J105" s="35" t="s">
        <v>207</v>
      </c>
      <c r="K105" s="36"/>
      <c r="L105" s="36"/>
      <c r="M105" s="36"/>
      <c r="N105" s="36"/>
      <c r="O105" s="36"/>
      <c r="P105" s="36"/>
      <c r="Q105" s="36"/>
      <c r="R105" s="36"/>
      <c r="S105" s="36"/>
      <c r="T105" s="36"/>
      <c r="U105" s="37"/>
      <c r="V105" s="38"/>
      <c r="W105" s="206"/>
      <c r="X105" s="47"/>
      <c r="Y105" s="47"/>
      <c r="Z105" s="207"/>
      <c r="AA105" s="210"/>
      <c r="AB105" s="210"/>
      <c r="AC105" s="210"/>
      <c r="AD105" s="210"/>
      <c r="AE105" s="210"/>
      <c r="AF105" s="210"/>
      <c r="AG105" s="210"/>
      <c r="AH105" s="210"/>
      <c r="AI105" s="210"/>
      <c r="AJ105" s="210"/>
      <c r="AK105" s="208"/>
      <c r="AL105" s="209"/>
    </row>
    <row r="106" spans="2:38" s="47" customFormat="1" ht="15.5" x14ac:dyDescent="0.3">
      <c r="B106" s="48"/>
      <c r="C106" s="163"/>
      <c r="D106" s="39"/>
      <c r="E106" s="822"/>
      <c r="F106" s="432"/>
      <c r="G106" s="433"/>
      <c r="H106" s="1358" t="s">
        <v>1546</v>
      </c>
      <c r="I106" s="40"/>
      <c r="J106" s="40"/>
      <c r="K106" s="41"/>
      <c r="L106" s="41"/>
      <c r="M106" s="41"/>
      <c r="N106" s="41"/>
      <c r="O106" s="41"/>
      <c r="P106" s="41"/>
      <c r="Q106" s="41"/>
      <c r="R106" s="41"/>
      <c r="S106" s="41"/>
      <c r="T106" s="41"/>
      <c r="U106" s="42"/>
      <c r="V106" s="42"/>
      <c r="W106" s="211"/>
      <c r="Z106" s="212"/>
      <c r="AA106" s="215"/>
      <c r="AB106" s="215"/>
      <c r="AC106" s="215"/>
      <c r="AD106" s="215"/>
      <c r="AE106" s="215"/>
      <c r="AF106" s="215"/>
      <c r="AG106" s="215"/>
      <c r="AH106" s="215"/>
      <c r="AI106" s="215"/>
      <c r="AJ106" s="215"/>
      <c r="AK106" s="213"/>
      <c r="AL106" s="214"/>
    </row>
    <row r="107" spans="2:38" s="47" customFormat="1" ht="43.5" customHeight="1" outlineLevel="1" x14ac:dyDescent="0.3">
      <c r="B107" s="481" t="s">
        <v>1547</v>
      </c>
      <c r="C107" s="480" t="str">
        <f>'Reference documents'!B27</f>
        <v>GRE.EEC.S.25.XX.S.00000.15.001.00</v>
      </c>
      <c r="D107" s="43" t="s">
        <v>1548</v>
      </c>
      <c r="E107" s="834"/>
      <c r="F107" s="328"/>
      <c r="G107" s="328"/>
      <c r="H107" s="1362" t="s">
        <v>1549</v>
      </c>
      <c r="I107" s="43" t="s">
        <v>1450</v>
      </c>
      <c r="J107" s="43" t="s">
        <v>1451</v>
      </c>
      <c r="K107" s="44">
        <v>15390</v>
      </c>
      <c r="L107" s="1290">
        <v>0.16731680137124302</v>
      </c>
      <c r="M107" s="1290">
        <v>40</v>
      </c>
      <c r="N107" s="1297">
        <f>L107*M107</f>
        <v>6.6926720548497212</v>
      </c>
      <c r="O107" s="1290"/>
      <c r="P107" s="1290"/>
      <c r="Q107" s="1297">
        <f>O107*P107</f>
        <v>0</v>
      </c>
      <c r="R107" s="1298"/>
      <c r="S107" s="1290"/>
      <c r="T107" s="1298"/>
      <c r="U107" s="1291">
        <f t="shared" ref="U107" si="66">S107+Q107+N107</f>
        <v>6.6926720548497212</v>
      </c>
      <c r="V107" s="45">
        <f>K107*U107</f>
        <v>103000.22292413721</v>
      </c>
      <c r="W107" s="217"/>
      <c r="Z107" s="218"/>
      <c r="AA107" s="221"/>
      <c r="AB107" s="221"/>
      <c r="AC107" s="221"/>
      <c r="AD107" s="221"/>
      <c r="AE107" s="221"/>
      <c r="AF107" s="221"/>
      <c r="AG107" s="221"/>
      <c r="AH107" s="221"/>
      <c r="AI107" s="221"/>
      <c r="AJ107" s="221"/>
      <c r="AK107" s="219"/>
      <c r="AL107" s="220">
        <f>SUMPRODUCT($Z$4:$AK$4,Z107:AK107)</f>
        <v>0</v>
      </c>
    </row>
    <row r="108" spans="2:38" s="62" customFormat="1" ht="15.5" x14ac:dyDescent="0.3">
      <c r="B108" s="50"/>
      <c r="C108" s="164"/>
      <c r="D108" s="61"/>
      <c r="E108" s="837"/>
      <c r="F108" s="339"/>
      <c r="G108" s="340"/>
      <c r="H108" s="52" t="s">
        <v>1550</v>
      </c>
      <c r="I108" s="53"/>
      <c r="J108" s="53"/>
      <c r="K108" s="54"/>
      <c r="L108" s="54"/>
      <c r="M108" s="54"/>
      <c r="N108" s="54"/>
      <c r="O108" s="54"/>
      <c r="P108" s="54"/>
      <c r="Q108" s="54"/>
      <c r="R108" s="54"/>
      <c r="S108" s="54"/>
      <c r="T108" s="54"/>
      <c r="U108" s="55"/>
      <c r="V108" s="56">
        <f>SUM(V107)</f>
        <v>103000.22292413721</v>
      </c>
      <c r="W108" s="224"/>
      <c r="X108" s="47"/>
      <c r="Y108" s="47"/>
      <c r="Z108" s="225"/>
      <c r="AA108" s="228"/>
      <c r="AB108" s="228"/>
      <c r="AC108" s="228"/>
      <c r="AD108" s="228"/>
      <c r="AE108" s="228"/>
      <c r="AF108" s="228"/>
      <c r="AG108" s="228"/>
      <c r="AH108" s="228"/>
      <c r="AI108" s="228"/>
      <c r="AJ108" s="228"/>
      <c r="AK108" s="226"/>
      <c r="AL108" s="227"/>
    </row>
    <row r="109" spans="2:38" s="62" customFormat="1" ht="5.25" customHeight="1" x14ac:dyDescent="0.3">
      <c r="B109" s="64"/>
      <c r="C109" s="168"/>
      <c r="D109" s="198"/>
      <c r="E109" s="820"/>
      <c r="F109" s="324"/>
      <c r="G109" s="325"/>
      <c r="H109" s="199"/>
      <c r="I109" s="200"/>
      <c r="J109" s="200"/>
      <c r="K109" s="57"/>
      <c r="L109" s="57"/>
      <c r="M109" s="57"/>
      <c r="N109" s="57"/>
      <c r="O109" s="57"/>
      <c r="P109" s="57"/>
      <c r="Q109" s="57"/>
      <c r="R109" s="57"/>
      <c r="S109" s="57"/>
      <c r="T109" s="57"/>
      <c r="U109" s="201"/>
      <c r="V109" s="202"/>
      <c r="W109" s="217"/>
      <c r="X109" s="47"/>
      <c r="Y109" s="47"/>
      <c r="Z109" s="218"/>
      <c r="AA109" s="221"/>
      <c r="AB109" s="221"/>
      <c r="AC109" s="221"/>
      <c r="AD109" s="221"/>
      <c r="AE109" s="221"/>
      <c r="AF109" s="221"/>
      <c r="AG109" s="221"/>
      <c r="AH109" s="221"/>
      <c r="AI109" s="221"/>
      <c r="AJ109" s="221"/>
      <c r="AK109" s="230"/>
      <c r="AL109" s="231"/>
    </row>
    <row r="110" spans="2:38" ht="15.5" x14ac:dyDescent="0.3">
      <c r="B110" s="63"/>
      <c r="C110" s="167"/>
      <c r="D110" s="35"/>
      <c r="E110" s="821"/>
      <c r="F110" s="326"/>
      <c r="G110" s="327"/>
      <c r="H110" s="1357" t="s">
        <v>1551</v>
      </c>
      <c r="I110" s="35" t="s">
        <v>207</v>
      </c>
      <c r="J110" s="35" t="s">
        <v>207</v>
      </c>
      <c r="K110" s="36"/>
      <c r="L110" s="36"/>
      <c r="M110" s="36"/>
      <c r="N110" s="36"/>
      <c r="O110" s="36"/>
      <c r="P110" s="36"/>
      <c r="Q110" s="36"/>
      <c r="R110" s="36"/>
      <c r="S110" s="36"/>
      <c r="T110" s="36"/>
      <c r="U110" s="37"/>
      <c r="V110" s="38"/>
      <c r="W110" s="206"/>
      <c r="X110" s="47"/>
      <c r="Y110" s="47"/>
      <c r="Z110" s="207"/>
      <c r="AA110" s="210"/>
      <c r="AB110" s="210"/>
      <c r="AC110" s="210"/>
      <c r="AD110" s="210"/>
      <c r="AE110" s="210"/>
      <c r="AF110" s="210"/>
      <c r="AG110" s="210"/>
      <c r="AH110" s="210"/>
      <c r="AI110" s="210"/>
      <c r="AJ110" s="210"/>
      <c r="AK110" s="208"/>
      <c r="AL110" s="209"/>
    </row>
    <row r="111" spans="2:38" ht="15.5" x14ac:dyDescent="0.3">
      <c r="B111" s="48"/>
      <c r="C111" s="163"/>
      <c r="D111" s="39"/>
      <c r="E111" s="822"/>
      <c r="F111" s="432"/>
      <c r="G111" s="433"/>
      <c r="H111" s="1358" t="s">
        <v>1552</v>
      </c>
      <c r="I111" s="40"/>
      <c r="J111" s="40"/>
      <c r="K111" s="41"/>
      <c r="L111" s="41"/>
      <c r="M111" s="41"/>
      <c r="N111" s="41"/>
      <c r="O111" s="41"/>
      <c r="P111" s="41"/>
      <c r="Q111" s="41"/>
      <c r="R111" s="41"/>
      <c r="S111" s="41"/>
      <c r="T111" s="41"/>
      <c r="U111" s="42"/>
      <c r="V111" s="42"/>
      <c r="W111" s="211"/>
      <c r="X111" s="47"/>
      <c r="Y111" s="47"/>
      <c r="Z111" s="212"/>
      <c r="AA111" s="215"/>
      <c r="AB111" s="215"/>
      <c r="AC111" s="215"/>
      <c r="AD111" s="215"/>
      <c r="AE111" s="215"/>
      <c r="AF111" s="215"/>
      <c r="AG111" s="215"/>
      <c r="AH111" s="215"/>
      <c r="AI111" s="215"/>
      <c r="AJ111" s="215"/>
      <c r="AK111" s="213"/>
      <c r="AL111" s="214"/>
    </row>
    <row r="112" spans="2:38" s="47" customFormat="1" ht="43.5" customHeight="1" outlineLevel="1" x14ac:dyDescent="0.3">
      <c r="B112" s="481" t="s">
        <v>1553</v>
      </c>
      <c r="C112" s="480" t="str">
        <f>'Reference documents'!B27</f>
        <v>GRE.EEC.S.25.XX.S.00000.15.001.00</v>
      </c>
      <c r="D112" s="43" t="s">
        <v>1554</v>
      </c>
      <c r="E112" s="834"/>
      <c r="F112" s="328"/>
      <c r="G112" s="328"/>
      <c r="H112" s="1362" t="s">
        <v>1555</v>
      </c>
      <c r="I112" s="43" t="s">
        <v>1393</v>
      </c>
      <c r="J112" s="43" t="s">
        <v>1385</v>
      </c>
      <c r="K112" s="44">
        <f t="shared" ref="K112:K118" si="67">AL112</f>
        <v>0</v>
      </c>
      <c r="L112" s="1290"/>
      <c r="M112" s="1290"/>
      <c r="N112" s="1297">
        <f t="shared" ref="N112:N118" si="68">L112*M112</f>
        <v>0</v>
      </c>
      <c r="O112" s="1290"/>
      <c r="P112" s="1290"/>
      <c r="Q112" s="1297">
        <f t="shared" ref="Q112:Q118" si="69">O112*P112</f>
        <v>0</v>
      </c>
      <c r="R112" s="1298"/>
      <c r="S112" s="1290"/>
      <c r="T112" s="1298"/>
      <c r="U112" s="1291">
        <f t="shared" ref="U112:U121" si="70">S112+Q112+N112</f>
        <v>0</v>
      </c>
      <c r="V112" s="45">
        <f t="shared" ref="V112:V118" si="71">K112*U112</f>
        <v>0</v>
      </c>
      <c r="W112" s="217"/>
      <c r="Z112" s="218"/>
      <c r="AA112" s="221"/>
      <c r="AB112" s="221"/>
      <c r="AC112" s="221"/>
      <c r="AD112" s="221"/>
      <c r="AE112" s="221"/>
      <c r="AF112" s="221"/>
      <c r="AG112" s="221"/>
      <c r="AH112" s="221"/>
      <c r="AI112" s="221"/>
      <c r="AJ112" s="221"/>
      <c r="AK112" s="219"/>
      <c r="AL112" s="220">
        <f t="shared" ref="AL112:AL118" si="72">SUMPRODUCT($Z$4:$AK$4,Z112:AK112)</f>
        <v>0</v>
      </c>
    </row>
    <row r="113" spans="2:38" ht="43.5" customHeight="1" outlineLevel="1" x14ac:dyDescent="0.3">
      <c r="B113" s="481" t="s">
        <v>1553</v>
      </c>
      <c r="C113" s="480" t="str">
        <f>'Reference documents'!B27</f>
        <v>GRE.EEC.S.25.XX.S.00000.15.001.00</v>
      </c>
      <c r="D113" s="216" t="s">
        <v>1556</v>
      </c>
      <c r="E113" s="824"/>
      <c r="F113" s="434"/>
      <c r="G113" s="435"/>
      <c r="H113" s="1360" t="s">
        <v>1557</v>
      </c>
      <c r="I113" s="43" t="s">
        <v>345</v>
      </c>
      <c r="J113" s="43" t="s">
        <v>1461</v>
      </c>
      <c r="K113" s="44">
        <f t="shared" si="67"/>
        <v>0</v>
      </c>
      <c r="L113" s="1290"/>
      <c r="M113" s="1290"/>
      <c r="N113" s="1297">
        <f t="shared" si="68"/>
        <v>0</v>
      </c>
      <c r="O113" s="1290"/>
      <c r="P113" s="1290"/>
      <c r="Q113" s="1297">
        <f t="shared" si="69"/>
        <v>0</v>
      </c>
      <c r="R113" s="1298"/>
      <c r="S113" s="1290"/>
      <c r="T113" s="1298"/>
      <c r="U113" s="1291">
        <f t="shared" si="70"/>
        <v>0</v>
      </c>
      <c r="V113" s="45">
        <f t="shared" si="71"/>
        <v>0</v>
      </c>
      <c r="W113" s="217"/>
      <c r="X113" s="47"/>
      <c r="Y113" s="47"/>
      <c r="Z113" s="218"/>
      <c r="AA113" s="221"/>
      <c r="AB113" s="221"/>
      <c r="AC113" s="221"/>
      <c r="AD113" s="221"/>
      <c r="AE113" s="221"/>
      <c r="AF113" s="221"/>
      <c r="AG113" s="221"/>
      <c r="AH113" s="221"/>
      <c r="AI113" s="221"/>
      <c r="AJ113" s="221"/>
      <c r="AK113" s="219"/>
      <c r="AL113" s="220">
        <f t="shared" si="72"/>
        <v>0</v>
      </c>
    </row>
    <row r="114" spans="2:38" s="47" customFormat="1" ht="43.5" customHeight="1" outlineLevel="1" x14ac:dyDescent="0.3">
      <c r="B114" s="481" t="s">
        <v>1553</v>
      </c>
      <c r="C114" s="480" t="str">
        <f>'Reference documents'!B27</f>
        <v>GRE.EEC.S.25.XX.S.00000.15.001.00</v>
      </c>
      <c r="D114" s="43" t="s">
        <v>1558</v>
      </c>
      <c r="E114" s="834"/>
      <c r="F114" s="328"/>
      <c r="G114" s="328"/>
      <c r="H114" s="1362" t="s">
        <v>1559</v>
      </c>
      <c r="I114" s="43" t="s">
        <v>1393</v>
      </c>
      <c r="J114" s="43" t="s">
        <v>1385</v>
      </c>
      <c r="K114" s="44">
        <f t="shared" si="67"/>
        <v>20</v>
      </c>
      <c r="L114" s="1290">
        <v>3.7913771765676687</v>
      </c>
      <c r="M114" s="1290">
        <v>40</v>
      </c>
      <c r="N114" s="1297">
        <f t="shared" si="68"/>
        <v>151.65508706270674</v>
      </c>
      <c r="O114" s="1290">
        <v>4</v>
      </c>
      <c r="P114" s="1290">
        <v>70</v>
      </c>
      <c r="Q114" s="1297">
        <f t="shared" si="69"/>
        <v>280</v>
      </c>
      <c r="R114" s="1298"/>
      <c r="S114" s="1290"/>
      <c r="T114" s="1298"/>
      <c r="U114" s="1291">
        <f t="shared" si="70"/>
        <v>431.65508706270674</v>
      </c>
      <c r="V114" s="45">
        <f t="shared" si="71"/>
        <v>8633.101741254135</v>
      </c>
      <c r="W114" s="217" t="s">
        <v>1560</v>
      </c>
      <c r="Z114" s="218">
        <v>20</v>
      </c>
      <c r="AA114" s="221"/>
      <c r="AB114" s="221"/>
      <c r="AC114" s="221"/>
      <c r="AD114" s="221"/>
      <c r="AE114" s="221"/>
      <c r="AF114" s="221"/>
      <c r="AG114" s="221"/>
      <c r="AH114" s="221"/>
      <c r="AI114" s="221"/>
      <c r="AJ114" s="221"/>
      <c r="AK114" s="219"/>
      <c r="AL114" s="220">
        <f t="shared" si="72"/>
        <v>20</v>
      </c>
    </row>
    <row r="115" spans="2:38" s="47" customFormat="1" ht="43.5" customHeight="1" outlineLevel="1" x14ac:dyDescent="0.3">
      <c r="B115" s="481" t="s">
        <v>1553</v>
      </c>
      <c r="C115" s="480" t="str">
        <f>'Reference documents'!B27</f>
        <v>GRE.EEC.S.25.XX.S.00000.15.001.00</v>
      </c>
      <c r="D115" s="43" t="s">
        <v>1561</v>
      </c>
      <c r="E115" s="829"/>
      <c r="F115" s="434"/>
      <c r="G115" s="435"/>
      <c r="H115" s="1362" t="s">
        <v>1562</v>
      </c>
      <c r="I115" s="43" t="s">
        <v>1504</v>
      </c>
      <c r="J115" s="43" t="s">
        <v>1505</v>
      </c>
      <c r="K115" s="44">
        <f t="shared" si="67"/>
        <v>0</v>
      </c>
      <c r="L115" s="1290"/>
      <c r="M115" s="1290"/>
      <c r="N115" s="1297">
        <f t="shared" si="68"/>
        <v>0</v>
      </c>
      <c r="O115" s="1290"/>
      <c r="P115" s="1290"/>
      <c r="Q115" s="1297">
        <f t="shared" si="69"/>
        <v>0</v>
      </c>
      <c r="R115" s="1298"/>
      <c r="S115" s="1290"/>
      <c r="T115" s="1298"/>
      <c r="U115" s="1291">
        <f t="shared" si="70"/>
        <v>0</v>
      </c>
      <c r="V115" s="45">
        <f t="shared" si="71"/>
        <v>0</v>
      </c>
      <c r="W115" s="217"/>
      <c r="Z115" s="218"/>
      <c r="AA115" s="221"/>
      <c r="AB115" s="221"/>
      <c r="AC115" s="221"/>
      <c r="AD115" s="221"/>
      <c r="AE115" s="221"/>
      <c r="AF115" s="221"/>
      <c r="AG115" s="221"/>
      <c r="AH115" s="221"/>
      <c r="AI115" s="221"/>
      <c r="AJ115" s="221"/>
      <c r="AK115" s="219"/>
      <c r="AL115" s="220">
        <f t="shared" si="72"/>
        <v>0</v>
      </c>
    </row>
    <row r="116" spans="2:38" s="47" customFormat="1" ht="43.5" customHeight="1" outlineLevel="1" x14ac:dyDescent="0.3">
      <c r="B116" s="481" t="s">
        <v>1553</v>
      </c>
      <c r="C116" s="480" t="str">
        <f>'Reference documents'!B27</f>
        <v>GRE.EEC.S.25.XX.S.00000.15.001.00</v>
      </c>
      <c r="D116" s="43" t="s">
        <v>1563</v>
      </c>
      <c r="E116" s="834"/>
      <c r="F116" s="328"/>
      <c r="G116" s="328"/>
      <c r="H116" s="1362" t="s">
        <v>1564</v>
      </c>
      <c r="I116" s="43" t="s">
        <v>1393</v>
      </c>
      <c r="J116" s="43" t="s">
        <v>1385</v>
      </c>
      <c r="K116" s="44">
        <f t="shared" si="67"/>
        <v>0</v>
      </c>
      <c r="L116" s="1290"/>
      <c r="M116" s="1290"/>
      <c r="N116" s="1297">
        <f t="shared" si="68"/>
        <v>0</v>
      </c>
      <c r="O116" s="1290"/>
      <c r="P116" s="1290"/>
      <c r="Q116" s="1297">
        <f t="shared" si="69"/>
        <v>0</v>
      </c>
      <c r="R116" s="1298"/>
      <c r="S116" s="1290"/>
      <c r="T116" s="1298"/>
      <c r="U116" s="1291">
        <f t="shared" si="70"/>
        <v>0</v>
      </c>
      <c r="V116" s="45">
        <f t="shared" si="71"/>
        <v>0</v>
      </c>
      <c r="W116" s="217"/>
      <c r="Z116" s="218"/>
      <c r="AA116" s="221"/>
      <c r="AB116" s="221"/>
      <c r="AC116" s="221"/>
      <c r="AD116" s="221"/>
      <c r="AE116" s="221"/>
      <c r="AF116" s="221"/>
      <c r="AG116" s="221"/>
      <c r="AH116" s="221"/>
      <c r="AI116" s="221"/>
      <c r="AJ116" s="221"/>
      <c r="AK116" s="219"/>
      <c r="AL116" s="220">
        <f t="shared" si="72"/>
        <v>0</v>
      </c>
    </row>
    <row r="117" spans="2:38" s="47" customFormat="1" ht="43.5" customHeight="1" outlineLevel="1" x14ac:dyDescent="0.3">
      <c r="B117" s="481" t="s">
        <v>1553</v>
      </c>
      <c r="C117" s="480" t="str">
        <f>'Reference documents'!B27</f>
        <v>GRE.EEC.S.25.XX.S.00000.15.001.00</v>
      </c>
      <c r="D117" s="216" t="s">
        <v>1406</v>
      </c>
      <c r="E117" s="824"/>
      <c r="F117" s="434"/>
      <c r="G117" s="435"/>
      <c r="H117" s="1360" t="s">
        <v>1407</v>
      </c>
      <c r="I117" s="216" t="s">
        <v>1393</v>
      </c>
      <c r="J117" s="216" t="s">
        <v>1385</v>
      </c>
      <c r="K117" s="44">
        <f t="shared" si="67"/>
        <v>0</v>
      </c>
      <c r="L117" s="1290"/>
      <c r="M117" s="1290"/>
      <c r="N117" s="1297">
        <f t="shared" si="68"/>
        <v>0</v>
      </c>
      <c r="O117" s="1290"/>
      <c r="P117" s="1290"/>
      <c r="Q117" s="1297">
        <f t="shared" si="69"/>
        <v>0</v>
      </c>
      <c r="R117" s="1298"/>
      <c r="S117" s="1290"/>
      <c r="T117" s="1298"/>
      <c r="U117" s="1291">
        <f t="shared" si="70"/>
        <v>0</v>
      </c>
      <c r="V117" s="45">
        <f t="shared" si="71"/>
        <v>0</v>
      </c>
      <c r="W117" s="217"/>
      <c r="Z117" s="218"/>
      <c r="AA117" s="221"/>
      <c r="AB117" s="221"/>
      <c r="AC117" s="221"/>
      <c r="AD117" s="221"/>
      <c r="AE117" s="221"/>
      <c r="AF117" s="221"/>
      <c r="AG117" s="221"/>
      <c r="AH117" s="221"/>
      <c r="AI117" s="221"/>
      <c r="AJ117" s="221"/>
      <c r="AK117" s="219"/>
      <c r="AL117" s="220">
        <f t="shared" si="72"/>
        <v>0</v>
      </c>
    </row>
    <row r="118" spans="2:38" s="47" customFormat="1" ht="43.5" customHeight="1" outlineLevel="1" x14ac:dyDescent="0.3">
      <c r="B118" s="481" t="s">
        <v>1553</v>
      </c>
      <c r="C118" s="480" t="str">
        <f>'Reference documents'!B27</f>
        <v>GRE.EEC.S.25.XX.S.00000.15.001.00</v>
      </c>
      <c r="D118" s="216" t="s">
        <v>1408</v>
      </c>
      <c r="E118" s="824"/>
      <c r="F118" s="434"/>
      <c r="G118" s="435"/>
      <c r="H118" s="1360" t="s">
        <v>1409</v>
      </c>
      <c r="I118" s="216" t="s">
        <v>1393</v>
      </c>
      <c r="J118" s="216" t="s">
        <v>1385</v>
      </c>
      <c r="K118" s="44">
        <f t="shared" si="67"/>
        <v>0</v>
      </c>
      <c r="L118" s="1290"/>
      <c r="M118" s="1290"/>
      <c r="N118" s="1297">
        <f t="shared" si="68"/>
        <v>0</v>
      </c>
      <c r="O118" s="1290"/>
      <c r="P118" s="1290"/>
      <c r="Q118" s="1297">
        <f t="shared" si="69"/>
        <v>0</v>
      </c>
      <c r="R118" s="1298"/>
      <c r="S118" s="1290"/>
      <c r="T118" s="1298"/>
      <c r="U118" s="1291">
        <f t="shared" si="70"/>
        <v>0</v>
      </c>
      <c r="V118" s="45">
        <f t="shared" si="71"/>
        <v>0</v>
      </c>
      <c r="W118" s="217"/>
      <c r="Z118" s="218"/>
      <c r="AA118" s="221"/>
      <c r="AB118" s="221"/>
      <c r="AC118" s="221"/>
      <c r="AD118" s="221"/>
      <c r="AE118" s="221"/>
      <c r="AF118" s="221"/>
      <c r="AG118" s="221"/>
      <c r="AH118" s="221"/>
      <c r="AI118" s="221"/>
      <c r="AJ118" s="221"/>
      <c r="AK118" s="219"/>
      <c r="AL118" s="220">
        <f t="shared" si="72"/>
        <v>0</v>
      </c>
    </row>
    <row r="119" spans="2:38" s="47" customFormat="1" ht="15.5" x14ac:dyDescent="0.3">
      <c r="B119" s="48"/>
      <c r="C119" s="163"/>
      <c r="D119" s="39"/>
      <c r="E119" s="822"/>
      <c r="F119" s="432"/>
      <c r="G119" s="433"/>
      <c r="H119" s="1358" t="s">
        <v>607</v>
      </c>
      <c r="I119" s="40"/>
      <c r="J119" s="40"/>
      <c r="K119" s="41"/>
      <c r="L119" s="41"/>
      <c r="M119" s="41"/>
      <c r="N119" s="41"/>
      <c r="O119" s="41"/>
      <c r="P119" s="41"/>
      <c r="Q119" s="41"/>
      <c r="R119" s="41"/>
      <c r="S119" s="41"/>
      <c r="T119" s="41"/>
      <c r="U119" s="42"/>
      <c r="V119" s="42"/>
      <c r="W119" s="211"/>
      <c r="Z119" s="212"/>
      <c r="AA119" s="215"/>
      <c r="AB119" s="215"/>
      <c r="AC119" s="215"/>
      <c r="AD119" s="215"/>
      <c r="AE119" s="215"/>
      <c r="AF119" s="215"/>
      <c r="AG119" s="215"/>
      <c r="AH119" s="215"/>
      <c r="AI119" s="215"/>
      <c r="AJ119" s="215"/>
      <c r="AK119" s="213"/>
      <c r="AL119" s="214"/>
    </row>
    <row r="120" spans="2:38" s="47" customFormat="1" ht="43.5" customHeight="1" outlineLevel="1" x14ac:dyDescent="0.3">
      <c r="B120" s="481" t="s">
        <v>1553</v>
      </c>
      <c r="C120" s="480" t="str">
        <f>'Reference documents'!B27</f>
        <v>GRE.EEC.S.25.XX.S.00000.15.001.00</v>
      </c>
      <c r="D120" s="216" t="s">
        <v>1565</v>
      </c>
      <c r="E120" s="824"/>
      <c r="F120" s="434"/>
      <c r="G120" s="435"/>
      <c r="H120" s="1360" t="s">
        <v>1566</v>
      </c>
      <c r="I120" s="43" t="s">
        <v>1379</v>
      </c>
      <c r="J120" s="43" t="s">
        <v>1380</v>
      </c>
      <c r="K120" s="44">
        <f t="shared" ref="K120:K125" si="73">AL120</f>
        <v>200</v>
      </c>
      <c r="L120" s="1290">
        <v>0.17890800071507176</v>
      </c>
      <c r="M120" s="1290">
        <v>40</v>
      </c>
      <c r="N120" s="1297">
        <f t="shared" ref="N120:N125" si="74">L120*M120</f>
        <v>7.1563200286028703</v>
      </c>
      <c r="O120" s="1290"/>
      <c r="P120" s="1290"/>
      <c r="Q120" s="1297">
        <f t="shared" ref="Q120:Q125" si="75">O120*P120</f>
        <v>0</v>
      </c>
      <c r="R120" s="1298"/>
      <c r="S120" s="1290">
        <v>2</v>
      </c>
      <c r="T120" s="1298"/>
      <c r="U120" s="1291">
        <f t="shared" si="70"/>
        <v>9.1563200286028703</v>
      </c>
      <c r="V120" s="45">
        <f t="shared" ref="V120:V125" si="76">K120*U120</f>
        <v>1831.264005720574</v>
      </c>
      <c r="W120" s="217"/>
      <c r="Z120" s="218">
        <v>200</v>
      </c>
      <c r="AA120" s="221"/>
      <c r="AB120" s="221"/>
      <c r="AC120" s="221"/>
      <c r="AD120" s="221"/>
      <c r="AE120" s="221"/>
      <c r="AF120" s="221"/>
      <c r="AG120" s="221"/>
      <c r="AH120" s="221"/>
      <c r="AI120" s="221"/>
      <c r="AJ120" s="221"/>
      <c r="AK120" s="219"/>
      <c r="AL120" s="220">
        <f t="shared" ref="AL120:AL125" si="77">SUMPRODUCT($Z$4:$AK$4,Z120:AK120)</f>
        <v>200</v>
      </c>
    </row>
    <row r="121" spans="2:38" ht="43.5" customHeight="1" outlineLevel="1" x14ac:dyDescent="0.3">
      <c r="B121" s="481" t="s">
        <v>1553</v>
      </c>
      <c r="C121" s="480" t="str">
        <f>'Reference documents'!B27</f>
        <v>GRE.EEC.S.25.XX.S.00000.15.001.00</v>
      </c>
      <c r="D121" s="216" t="s">
        <v>1567</v>
      </c>
      <c r="E121" s="824"/>
      <c r="F121" s="434"/>
      <c r="G121" s="435"/>
      <c r="H121" s="1363" t="s">
        <v>1568</v>
      </c>
      <c r="I121" s="43" t="s">
        <v>1569</v>
      </c>
      <c r="J121" s="43" t="s">
        <v>1570</v>
      </c>
      <c r="K121" s="44">
        <f t="shared" si="73"/>
        <v>1</v>
      </c>
      <c r="L121" s="1290">
        <v>0</v>
      </c>
      <c r="M121" s="1290">
        <v>40</v>
      </c>
      <c r="N121" s="1297">
        <f t="shared" si="74"/>
        <v>0</v>
      </c>
      <c r="O121" s="1290"/>
      <c r="P121" s="1290"/>
      <c r="Q121" s="1297">
        <f t="shared" si="75"/>
        <v>0</v>
      </c>
      <c r="R121" s="1298"/>
      <c r="S121" s="1290">
        <v>6932.6423073707447</v>
      </c>
      <c r="T121" s="1298"/>
      <c r="U121" s="1291">
        <f t="shared" si="70"/>
        <v>6932.6423073707447</v>
      </c>
      <c r="V121" s="45">
        <f t="shared" si="76"/>
        <v>6932.6423073707447</v>
      </c>
      <c r="W121" s="217"/>
      <c r="X121" s="47"/>
      <c r="Y121" s="47"/>
      <c r="Z121" s="218">
        <v>1</v>
      </c>
      <c r="AA121" s="221"/>
      <c r="AB121" s="221"/>
      <c r="AC121" s="221"/>
      <c r="AD121" s="221"/>
      <c r="AE121" s="221"/>
      <c r="AF121" s="221"/>
      <c r="AG121" s="221"/>
      <c r="AH121" s="221"/>
      <c r="AI121" s="221"/>
      <c r="AJ121" s="221"/>
      <c r="AK121" s="219"/>
      <c r="AL121" s="220">
        <f t="shared" si="77"/>
        <v>1</v>
      </c>
    </row>
    <row r="122" spans="2:38" ht="43.5" customHeight="1" outlineLevel="1" x14ac:dyDescent="0.25">
      <c r="B122" s="481" t="s">
        <v>1553</v>
      </c>
      <c r="C122" s="480" t="str">
        <f>'Reference documents'!B27</f>
        <v>GRE.EEC.S.25.XX.S.00000.15.001.00</v>
      </c>
      <c r="D122" s="216" t="s">
        <v>1571</v>
      </c>
      <c r="E122" s="824"/>
      <c r="F122" s="434"/>
      <c r="G122" s="435"/>
      <c r="H122" s="1363" t="s">
        <v>1572</v>
      </c>
      <c r="I122" s="43" t="s">
        <v>161</v>
      </c>
      <c r="J122" s="43" t="s">
        <v>1573</v>
      </c>
      <c r="K122" s="44">
        <f t="shared" si="73"/>
        <v>0</v>
      </c>
      <c r="L122" s="1290"/>
      <c r="M122" s="1290"/>
      <c r="N122" s="1297">
        <f t="shared" si="74"/>
        <v>0</v>
      </c>
      <c r="O122" s="1290"/>
      <c r="P122" s="1290"/>
      <c r="Q122" s="1297">
        <f t="shared" si="75"/>
        <v>0</v>
      </c>
      <c r="R122" s="1298"/>
      <c r="S122" s="1290"/>
      <c r="T122" s="1298"/>
      <c r="U122" s="1291">
        <f t="shared" ref="U122:U125" si="78">S122+Q122+N122</f>
        <v>0</v>
      </c>
      <c r="V122" s="45">
        <f t="shared" si="76"/>
        <v>0</v>
      </c>
      <c r="W122" s="217"/>
      <c r="Z122" s="218"/>
      <c r="AA122" s="221"/>
      <c r="AB122" s="221"/>
      <c r="AC122" s="221"/>
      <c r="AD122" s="221"/>
      <c r="AE122" s="221"/>
      <c r="AF122" s="221"/>
      <c r="AG122" s="221"/>
      <c r="AH122" s="221"/>
      <c r="AI122" s="221"/>
      <c r="AJ122" s="221"/>
      <c r="AK122" s="219"/>
      <c r="AL122" s="220">
        <f t="shared" si="77"/>
        <v>0</v>
      </c>
    </row>
    <row r="123" spans="2:38" ht="43.5" customHeight="1" outlineLevel="1" x14ac:dyDescent="0.25">
      <c r="B123" s="481" t="s">
        <v>1553</v>
      </c>
      <c r="C123" s="480" t="str">
        <f>'Reference documents'!B27</f>
        <v>GRE.EEC.S.25.XX.S.00000.15.001.00</v>
      </c>
      <c r="D123" s="216" t="s">
        <v>1574</v>
      </c>
      <c r="E123" s="824"/>
      <c r="F123" s="434"/>
      <c r="G123" s="435"/>
      <c r="H123" s="1363" t="s">
        <v>1575</v>
      </c>
      <c r="I123" s="43" t="s">
        <v>345</v>
      </c>
      <c r="J123" s="43" t="s">
        <v>1461</v>
      </c>
      <c r="K123" s="44">
        <f t="shared" si="73"/>
        <v>0</v>
      </c>
      <c r="L123" s="1290"/>
      <c r="M123" s="1290"/>
      <c r="N123" s="1297">
        <f t="shared" si="74"/>
        <v>0</v>
      </c>
      <c r="O123" s="1290"/>
      <c r="P123" s="1290"/>
      <c r="Q123" s="1297">
        <f t="shared" si="75"/>
        <v>0</v>
      </c>
      <c r="R123" s="1298"/>
      <c r="S123" s="1290"/>
      <c r="T123" s="1298"/>
      <c r="U123" s="1291">
        <f t="shared" si="78"/>
        <v>0</v>
      </c>
      <c r="V123" s="45">
        <f t="shared" si="76"/>
        <v>0</v>
      </c>
      <c r="W123" s="217" t="s">
        <v>1576</v>
      </c>
      <c r="Z123" s="218"/>
      <c r="AA123" s="221"/>
      <c r="AB123" s="221"/>
      <c r="AC123" s="221"/>
      <c r="AD123" s="221"/>
      <c r="AE123" s="221"/>
      <c r="AF123" s="221"/>
      <c r="AG123" s="221"/>
      <c r="AH123" s="221"/>
      <c r="AI123" s="221"/>
      <c r="AJ123" s="221"/>
      <c r="AK123" s="219"/>
      <c r="AL123" s="220">
        <f t="shared" si="77"/>
        <v>0</v>
      </c>
    </row>
    <row r="124" spans="2:38" ht="43.5" customHeight="1" outlineLevel="1" x14ac:dyDescent="0.3">
      <c r="B124" s="481" t="s">
        <v>1553</v>
      </c>
      <c r="C124" s="480" t="str">
        <f>'Reference documents'!B27</f>
        <v>GRE.EEC.S.25.XX.S.00000.15.001.00</v>
      </c>
      <c r="D124" s="858" t="s">
        <v>1577</v>
      </c>
      <c r="E124" s="838"/>
      <c r="F124" s="434"/>
      <c r="G124" s="435"/>
      <c r="H124" s="1366" t="s">
        <v>1578</v>
      </c>
      <c r="I124" s="43" t="s">
        <v>1450</v>
      </c>
      <c r="J124" s="43" t="s">
        <v>1451</v>
      </c>
      <c r="K124" s="44">
        <f t="shared" si="73"/>
        <v>1</v>
      </c>
      <c r="L124" s="1290">
        <v>9.5970975984600049</v>
      </c>
      <c r="M124" s="1290">
        <v>40</v>
      </c>
      <c r="N124" s="1297">
        <f t="shared" si="74"/>
        <v>383.88390393840018</v>
      </c>
      <c r="O124" s="1290">
        <v>5</v>
      </c>
      <c r="P124" s="1290">
        <v>70</v>
      </c>
      <c r="Q124" s="1297">
        <f t="shared" si="75"/>
        <v>350</v>
      </c>
      <c r="R124" s="1298"/>
      <c r="S124" s="1290">
        <v>5100</v>
      </c>
      <c r="T124" s="1298"/>
      <c r="U124" s="1291">
        <f t="shared" si="78"/>
        <v>5833.8839039384002</v>
      </c>
      <c r="V124" s="45">
        <f t="shared" si="76"/>
        <v>5833.8839039384002</v>
      </c>
      <c r="W124" s="217" t="s">
        <v>1579</v>
      </c>
      <c r="X124" s="47"/>
      <c r="Y124" s="47"/>
      <c r="Z124" s="218">
        <v>1</v>
      </c>
      <c r="AA124" s="221"/>
      <c r="AB124" s="221"/>
      <c r="AC124" s="221"/>
      <c r="AD124" s="221"/>
      <c r="AE124" s="221"/>
      <c r="AF124" s="221"/>
      <c r="AG124" s="221"/>
      <c r="AH124" s="221"/>
      <c r="AI124" s="221"/>
      <c r="AJ124" s="221"/>
      <c r="AK124" s="219"/>
      <c r="AL124" s="220">
        <f t="shared" si="77"/>
        <v>1</v>
      </c>
    </row>
    <row r="125" spans="2:38" ht="43.5" customHeight="1" outlineLevel="1" x14ac:dyDescent="0.3">
      <c r="B125" s="481" t="s">
        <v>1553</v>
      </c>
      <c r="C125" s="480" t="str">
        <f>'Reference documents'!B27</f>
        <v>GRE.EEC.S.25.XX.S.00000.15.001.00</v>
      </c>
      <c r="D125" s="57" t="s">
        <v>1477</v>
      </c>
      <c r="E125" s="830"/>
      <c r="F125" s="328"/>
      <c r="G125" s="328"/>
      <c r="H125" s="1365" t="s">
        <v>1580</v>
      </c>
      <c r="I125" s="43" t="s">
        <v>345</v>
      </c>
      <c r="J125" s="43" t="s">
        <v>1461</v>
      </c>
      <c r="K125" s="44">
        <f t="shared" si="73"/>
        <v>1450</v>
      </c>
      <c r="L125" s="1290">
        <v>0.33215486204620637</v>
      </c>
      <c r="M125" s="1290">
        <v>40</v>
      </c>
      <c r="N125" s="1297">
        <f t="shared" si="74"/>
        <v>13.286194481848256</v>
      </c>
      <c r="O125" s="1290">
        <v>0.35</v>
      </c>
      <c r="P125" s="1290">
        <v>70</v>
      </c>
      <c r="Q125" s="1297">
        <f t="shared" si="75"/>
        <v>24.5</v>
      </c>
      <c r="R125" s="1298"/>
      <c r="S125" s="1290">
        <v>25</v>
      </c>
      <c r="T125" s="1298"/>
      <c r="U125" s="1291">
        <f t="shared" si="78"/>
        <v>62.786194481848256</v>
      </c>
      <c r="V125" s="45">
        <f t="shared" si="76"/>
        <v>91039.98199867997</v>
      </c>
      <c r="W125" s="217" t="s">
        <v>1579</v>
      </c>
      <c r="X125" s="47"/>
      <c r="Y125" s="47"/>
      <c r="Z125" s="218">
        <v>1450</v>
      </c>
      <c r="AA125" s="221"/>
      <c r="AB125" s="221"/>
      <c r="AC125" s="221"/>
      <c r="AD125" s="221"/>
      <c r="AE125" s="221"/>
      <c r="AF125" s="221"/>
      <c r="AG125" s="221"/>
      <c r="AH125" s="221"/>
      <c r="AI125" s="221"/>
      <c r="AJ125" s="221"/>
      <c r="AK125" s="219"/>
      <c r="AL125" s="220">
        <f t="shared" si="77"/>
        <v>1450</v>
      </c>
    </row>
    <row r="126" spans="2:38" s="47" customFormat="1" ht="15.5" x14ac:dyDescent="0.3">
      <c r="B126" s="59"/>
      <c r="C126" s="165"/>
      <c r="D126" s="53"/>
      <c r="E126" s="832"/>
      <c r="F126" s="332"/>
      <c r="G126" s="333"/>
      <c r="H126" s="52" t="s">
        <v>1581</v>
      </c>
      <c r="I126" s="53"/>
      <c r="J126" s="53"/>
      <c r="K126" s="54"/>
      <c r="L126" s="54"/>
      <c r="M126" s="54"/>
      <c r="N126" s="54"/>
      <c r="O126" s="54"/>
      <c r="P126" s="54"/>
      <c r="Q126" s="54"/>
      <c r="R126" s="54"/>
      <c r="S126" s="54"/>
      <c r="T126" s="54"/>
      <c r="U126" s="55"/>
      <c r="V126" s="56">
        <f>SUM(V112:V125)</f>
        <v>114270.87395696383</v>
      </c>
      <c r="W126" s="224"/>
      <c r="Z126" s="234"/>
      <c r="AA126" s="235"/>
      <c r="AB126" s="235"/>
      <c r="AC126" s="235"/>
      <c r="AD126" s="235"/>
      <c r="AE126" s="235"/>
      <c r="AF126" s="235"/>
      <c r="AG126" s="235"/>
      <c r="AH126" s="235"/>
      <c r="AI126" s="235"/>
      <c r="AJ126" s="235"/>
      <c r="AK126" s="226"/>
      <c r="AL126" s="227"/>
    </row>
    <row r="127" spans="2:38" s="47" customFormat="1" ht="5.25" customHeight="1" x14ac:dyDescent="0.3">
      <c r="B127" s="236"/>
      <c r="C127" s="237"/>
      <c r="D127" s="200"/>
      <c r="E127" s="833"/>
      <c r="F127" s="334"/>
      <c r="G127" s="335"/>
      <c r="H127" s="199"/>
      <c r="I127" s="200"/>
      <c r="J127" s="200"/>
      <c r="K127" s="57"/>
      <c r="L127" s="57"/>
      <c r="M127" s="57"/>
      <c r="N127" s="57"/>
      <c r="O127" s="57"/>
      <c r="P127" s="57"/>
      <c r="Q127" s="57"/>
      <c r="R127" s="57"/>
      <c r="S127" s="57"/>
      <c r="T127" s="57"/>
      <c r="U127" s="201"/>
      <c r="V127" s="202"/>
      <c r="W127" s="217"/>
      <c r="Z127" s="238"/>
      <c r="AA127" s="239"/>
      <c r="AB127" s="239"/>
      <c r="AC127" s="239"/>
      <c r="AD127" s="239"/>
      <c r="AE127" s="239"/>
      <c r="AF127" s="239"/>
      <c r="AG127" s="239"/>
      <c r="AH127" s="239"/>
      <c r="AI127" s="239"/>
      <c r="AJ127" s="239"/>
      <c r="AK127" s="230"/>
      <c r="AL127" s="231"/>
    </row>
    <row r="128" spans="2:38" ht="15.5" x14ac:dyDescent="0.3">
      <c r="B128" s="63"/>
      <c r="C128" s="167"/>
      <c r="D128" s="35"/>
      <c r="E128" s="821"/>
      <c r="F128" s="326"/>
      <c r="G128" s="327"/>
      <c r="H128" s="1357" t="s">
        <v>1582</v>
      </c>
      <c r="I128" s="35" t="s">
        <v>207</v>
      </c>
      <c r="J128" s="35" t="s">
        <v>207</v>
      </c>
      <c r="K128" s="36"/>
      <c r="L128" s="36"/>
      <c r="M128" s="36"/>
      <c r="N128" s="36"/>
      <c r="O128" s="36"/>
      <c r="P128" s="36"/>
      <c r="Q128" s="36"/>
      <c r="R128" s="36"/>
      <c r="S128" s="36"/>
      <c r="T128" s="36"/>
      <c r="U128" s="37"/>
      <c r="V128" s="38"/>
      <c r="W128" s="206"/>
      <c r="X128" s="47"/>
      <c r="Y128" s="47"/>
      <c r="Z128" s="207"/>
      <c r="AA128" s="210"/>
      <c r="AB128" s="210"/>
      <c r="AC128" s="210"/>
      <c r="AD128" s="210"/>
      <c r="AE128" s="210"/>
      <c r="AF128" s="210"/>
      <c r="AG128" s="210"/>
      <c r="AH128" s="210"/>
      <c r="AI128" s="210"/>
      <c r="AJ128" s="210"/>
      <c r="AK128" s="208"/>
      <c r="AL128" s="209"/>
    </row>
    <row r="129" spans="2:38" ht="15.5" x14ac:dyDescent="0.3">
      <c r="B129" s="48"/>
      <c r="C129" s="163"/>
      <c r="D129" s="1138"/>
      <c r="E129" s="1139"/>
      <c r="F129" s="1140"/>
      <c r="G129" s="1141"/>
      <c r="H129" s="1367" t="s">
        <v>1117</v>
      </c>
      <c r="I129" s="40"/>
      <c r="J129" s="40"/>
      <c r="K129" s="41"/>
      <c r="L129" s="41"/>
      <c r="M129" s="41"/>
      <c r="N129" s="41"/>
      <c r="O129" s="41"/>
      <c r="P129" s="41"/>
      <c r="Q129" s="41"/>
      <c r="R129" s="41"/>
      <c r="S129" s="41"/>
      <c r="T129" s="41"/>
      <c r="U129" s="42"/>
      <c r="V129" s="42"/>
      <c r="W129" s="211"/>
      <c r="X129" s="47"/>
      <c r="Y129" s="47"/>
      <c r="Z129" s="212"/>
      <c r="AA129" s="215"/>
      <c r="AB129" s="215"/>
      <c r="AC129" s="215"/>
      <c r="AD129" s="215"/>
      <c r="AE129" s="215"/>
      <c r="AF129" s="215"/>
      <c r="AG129" s="215"/>
      <c r="AH129" s="215"/>
      <c r="AI129" s="215"/>
      <c r="AJ129" s="215"/>
      <c r="AK129" s="213"/>
      <c r="AL129" s="214"/>
    </row>
    <row r="130" spans="2:38" s="47" customFormat="1" ht="43.5" customHeight="1" outlineLevel="1" x14ac:dyDescent="0.3">
      <c r="B130" s="481" t="s">
        <v>1583</v>
      </c>
      <c r="C130" s="1136" t="str">
        <f>'Reference documents'!B27</f>
        <v>GRE.EEC.S.25.XX.S.00000.15.001.00</v>
      </c>
      <c r="D130" s="1151" t="s">
        <v>1119</v>
      </c>
      <c r="E130" s="1152"/>
      <c r="F130" s="1153"/>
      <c r="G130" s="1153"/>
      <c r="H130" s="1157" t="s">
        <v>1120</v>
      </c>
      <c r="I130" s="922" t="s">
        <v>345</v>
      </c>
      <c r="J130" s="43" t="s">
        <v>1461</v>
      </c>
      <c r="K130" s="1423">
        <v>1250</v>
      </c>
      <c r="L130" s="1290">
        <v>0.2091323532923548</v>
      </c>
      <c r="M130" s="1290">
        <v>40</v>
      </c>
      <c r="N130" s="1297">
        <f t="shared" ref="N130:N131" si="79">L130*M130</f>
        <v>8.365294131694192</v>
      </c>
      <c r="O130" s="1290">
        <v>0.15</v>
      </c>
      <c r="P130" s="1290">
        <v>70</v>
      </c>
      <c r="Q130" s="1297">
        <f t="shared" ref="Q130:Q131" si="80">O130*P130</f>
        <v>10.5</v>
      </c>
      <c r="R130" s="1298"/>
      <c r="S130" s="1290">
        <v>5</v>
      </c>
      <c r="T130" s="1298"/>
      <c r="U130" s="1291">
        <f t="shared" ref="U130:U131" si="81">S130+Q130+N130</f>
        <v>23.865294131694192</v>
      </c>
      <c r="V130" s="45">
        <f t="shared" ref="V130:V133" si="82">K130*U130</f>
        <v>29831.617664617741</v>
      </c>
      <c r="W130" s="217" t="s">
        <v>1584</v>
      </c>
      <c r="Z130" s="218"/>
      <c r="AA130" s="221"/>
      <c r="AB130" s="221"/>
      <c r="AC130" s="221"/>
      <c r="AD130" s="221"/>
      <c r="AE130" s="221"/>
      <c r="AF130" s="221"/>
      <c r="AG130" s="221"/>
      <c r="AH130" s="221"/>
      <c r="AI130" s="221"/>
      <c r="AJ130" s="221"/>
      <c r="AK130" s="219"/>
      <c r="AL130" s="220">
        <f>SUMPRODUCT($Z$4:$AK$4,Z130:AK130)</f>
        <v>0</v>
      </c>
    </row>
    <row r="131" spans="2:38" ht="43.5" customHeight="1" outlineLevel="1" x14ac:dyDescent="0.3">
      <c r="B131" s="481" t="s">
        <v>1583</v>
      </c>
      <c r="C131" s="1136" t="str">
        <f>'Reference documents'!B27</f>
        <v>GRE.EEC.S.25.XX.S.00000.15.001.00</v>
      </c>
      <c r="D131" s="1151" t="s">
        <v>1121</v>
      </c>
      <c r="E131" s="1158"/>
      <c r="F131" s="1159"/>
      <c r="G131" s="1159"/>
      <c r="H131" s="1157" t="s">
        <v>1122</v>
      </c>
      <c r="I131" s="922" t="s">
        <v>345</v>
      </c>
      <c r="J131" s="43" t="s">
        <v>1461</v>
      </c>
      <c r="K131" s="44">
        <f t="shared" ref="K131" si="83">AL131</f>
        <v>0</v>
      </c>
      <c r="L131" s="1290"/>
      <c r="M131" s="1290"/>
      <c r="N131" s="1297">
        <f t="shared" si="79"/>
        <v>0</v>
      </c>
      <c r="O131" s="1290"/>
      <c r="P131" s="1290"/>
      <c r="Q131" s="1297">
        <f t="shared" si="80"/>
        <v>0</v>
      </c>
      <c r="R131" s="1298"/>
      <c r="S131" s="1290"/>
      <c r="T131" s="1298"/>
      <c r="U131" s="1291">
        <f t="shared" si="81"/>
        <v>0</v>
      </c>
      <c r="V131" s="45">
        <f t="shared" si="82"/>
        <v>0</v>
      </c>
      <c r="W131" s="217"/>
      <c r="X131" s="47"/>
      <c r="Y131" s="47"/>
      <c r="Z131" s="218"/>
      <c r="AA131" s="221"/>
      <c r="AB131" s="221"/>
      <c r="AC131" s="221"/>
      <c r="AD131" s="221"/>
      <c r="AE131" s="221"/>
      <c r="AF131" s="221"/>
      <c r="AG131" s="221"/>
      <c r="AH131" s="221"/>
      <c r="AI131" s="221"/>
      <c r="AJ131" s="221"/>
      <c r="AK131" s="219"/>
      <c r="AL131" s="220">
        <f>SUMPRODUCT($Z$4:$AK$4,Z131:AK131)</f>
        <v>0</v>
      </c>
    </row>
    <row r="132" spans="2:38" ht="15.5" x14ac:dyDescent="0.3">
      <c r="B132" s="48"/>
      <c r="C132" s="1137"/>
      <c r="D132" s="1160"/>
      <c r="E132" s="1160"/>
      <c r="F132" s="1161"/>
      <c r="G132" s="1161"/>
      <c r="H132" s="1368" t="s">
        <v>1125</v>
      </c>
      <c r="I132" s="1143"/>
      <c r="J132" s="40"/>
      <c r="K132" s="41"/>
      <c r="L132" s="41"/>
      <c r="M132" s="41"/>
      <c r="N132" s="41"/>
      <c r="O132" s="41"/>
      <c r="P132" s="41"/>
      <c r="Q132" s="41"/>
      <c r="R132" s="41"/>
      <c r="S132" s="41"/>
      <c r="T132" s="41"/>
      <c r="U132" s="42"/>
      <c r="V132" s="42"/>
      <c r="W132" s="211"/>
      <c r="X132" s="47"/>
      <c r="Y132" s="47"/>
      <c r="Z132" s="212"/>
      <c r="AA132" s="215"/>
      <c r="AB132" s="215"/>
      <c r="AC132" s="215"/>
      <c r="AD132" s="215"/>
      <c r="AE132" s="215"/>
      <c r="AF132" s="215"/>
      <c r="AG132" s="215"/>
      <c r="AH132" s="215"/>
      <c r="AI132" s="215"/>
      <c r="AJ132" s="215"/>
      <c r="AK132" s="213"/>
      <c r="AL132" s="214"/>
    </row>
    <row r="133" spans="2:38" s="47" customFormat="1" ht="43.5" customHeight="1" outlineLevel="1" x14ac:dyDescent="0.3">
      <c r="B133" s="481" t="s">
        <v>1583</v>
      </c>
      <c r="C133" s="1136" t="str">
        <f>'Reference documents'!B27</f>
        <v>GRE.EEC.S.25.XX.S.00000.15.001.00</v>
      </c>
      <c r="D133" s="1151" t="s">
        <v>1126</v>
      </c>
      <c r="E133" s="1152"/>
      <c r="F133" s="1153"/>
      <c r="G133" s="1153"/>
      <c r="H133" s="1157" t="s">
        <v>1127</v>
      </c>
      <c r="I133" s="168" t="s">
        <v>345</v>
      </c>
      <c r="J133" s="43" t="s">
        <v>1461</v>
      </c>
      <c r="K133" s="44">
        <f t="shared" ref="K133:K149" si="84">AL133</f>
        <v>0</v>
      </c>
      <c r="L133" s="1290"/>
      <c r="M133" s="1290"/>
      <c r="N133" s="1297">
        <f t="shared" ref="N133:N149" si="85">L133*M133</f>
        <v>0</v>
      </c>
      <c r="O133" s="1290"/>
      <c r="P133" s="1290"/>
      <c r="Q133" s="1297">
        <f t="shared" ref="Q133:Q149" si="86">O133*P133</f>
        <v>0</v>
      </c>
      <c r="R133" s="1298"/>
      <c r="S133" s="1290"/>
      <c r="T133" s="1298"/>
      <c r="U133" s="1291">
        <f t="shared" ref="U133:U149" si="87">S133+Q133+N133</f>
        <v>0</v>
      </c>
      <c r="V133" s="45">
        <f t="shared" si="82"/>
        <v>0</v>
      </c>
      <c r="W133" s="217"/>
      <c r="Z133" s="218"/>
      <c r="AA133" s="221"/>
      <c r="AB133" s="221"/>
      <c r="AC133" s="221"/>
      <c r="AD133" s="221"/>
      <c r="AE133" s="221"/>
      <c r="AF133" s="221"/>
      <c r="AG133" s="221"/>
      <c r="AH133" s="221"/>
      <c r="AI133" s="221"/>
      <c r="AJ133" s="221"/>
      <c r="AK133" s="219"/>
      <c r="AL133" s="220">
        <f>SUMPRODUCT($Z$4:$AK$4,Z133:AK133)</f>
        <v>0</v>
      </c>
    </row>
    <row r="134" spans="2:38" s="47" customFormat="1" ht="43.5" customHeight="1" outlineLevel="1" x14ac:dyDescent="0.3">
      <c r="B134" s="481" t="s">
        <v>1583</v>
      </c>
      <c r="C134" s="1136" t="str">
        <f>'Reference documents'!B27</f>
        <v>GRE.EEC.S.25.XX.S.00000.15.001.00</v>
      </c>
      <c r="D134" s="1151" t="s">
        <v>1129</v>
      </c>
      <c r="E134" s="1152"/>
      <c r="F134" s="1153"/>
      <c r="G134" s="1153"/>
      <c r="H134" s="1157" t="s">
        <v>1130</v>
      </c>
      <c r="I134" s="168" t="s">
        <v>345</v>
      </c>
      <c r="J134" s="43" t="s">
        <v>1461</v>
      </c>
      <c r="K134" s="44">
        <f t="shared" si="84"/>
        <v>0</v>
      </c>
      <c r="L134" s="1290"/>
      <c r="M134" s="1290"/>
      <c r="N134" s="1297">
        <f t="shared" si="85"/>
        <v>0</v>
      </c>
      <c r="O134" s="1290"/>
      <c r="P134" s="1290"/>
      <c r="Q134" s="1297">
        <f t="shared" si="86"/>
        <v>0</v>
      </c>
      <c r="R134" s="1298"/>
      <c r="S134" s="1290"/>
      <c r="T134" s="1298"/>
      <c r="U134" s="1291">
        <f t="shared" si="87"/>
        <v>0</v>
      </c>
      <c r="V134" s="45">
        <f t="shared" ref="V134:V149" si="88">K134*U134</f>
        <v>0</v>
      </c>
      <c r="W134" s="217"/>
      <c r="Z134" s="218"/>
      <c r="AA134" s="221"/>
      <c r="AB134" s="221"/>
      <c r="AC134" s="221"/>
      <c r="AD134" s="221"/>
      <c r="AE134" s="221"/>
      <c r="AF134" s="221"/>
      <c r="AG134" s="221"/>
      <c r="AH134" s="221"/>
      <c r="AI134" s="221"/>
      <c r="AJ134" s="221"/>
      <c r="AK134" s="219"/>
      <c r="AL134" s="220"/>
    </row>
    <row r="135" spans="2:38" s="47" customFormat="1" ht="43.5" customHeight="1" outlineLevel="1" x14ac:dyDescent="0.3">
      <c r="B135" s="481" t="s">
        <v>1583</v>
      </c>
      <c r="C135" s="1136" t="str">
        <f>'Reference documents'!B27</f>
        <v>GRE.EEC.S.25.XX.S.00000.15.001.00</v>
      </c>
      <c r="D135" s="1151" t="s">
        <v>1131</v>
      </c>
      <c r="E135" s="1152"/>
      <c r="F135" s="1153"/>
      <c r="G135" s="1153"/>
      <c r="H135" s="1157" t="s">
        <v>1132</v>
      </c>
      <c r="I135" s="168" t="s">
        <v>345</v>
      </c>
      <c r="J135" s="43" t="s">
        <v>1461</v>
      </c>
      <c r="K135" s="44">
        <f t="shared" si="84"/>
        <v>0</v>
      </c>
      <c r="L135" s="1290"/>
      <c r="M135" s="1290"/>
      <c r="N135" s="1297">
        <f t="shared" si="85"/>
        <v>0</v>
      </c>
      <c r="O135" s="1290"/>
      <c r="P135" s="1290"/>
      <c r="Q135" s="1297">
        <f t="shared" si="86"/>
        <v>0</v>
      </c>
      <c r="R135" s="1298"/>
      <c r="S135" s="1290"/>
      <c r="T135" s="1298"/>
      <c r="U135" s="1291">
        <f t="shared" si="87"/>
        <v>0</v>
      </c>
      <c r="V135" s="45">
        <f t="shared" si="88"/>
        <v>0</v>
      </c>
      <c r="W135" s="217"/>
      <c r="Z135" s="218"/>
      <c r="AA135" s="221"/>
      <c r="AB135" s="221"/>
      <c r="AC135" s="221"/>
      <c r="AD135" s="221"/>
      <c r="AE135" s="221"/>
      <c r="AF135" s="221"/>
      <c r="AG135" s="221"/>
      <c r="AH135" s="221"/>
      <c r="AI135" s="221"/>
      <c r="AJ135" s="221"/>
      <c r="AK135" s="219"/>
      <c r="AL135" s="220"/>
    </row>
    <row r="136" spans="2:38" s="47" customFormat="1" ht="43.5" customHeight="1" outlineLevel="1" x14ac:dyDescent="0.3">
      <c r="B136" s="481" t="s">
        <v>1583</v>
      </c>
      <c r="C136" s="1136" t="str">
        <f>'Reference documents'!B27</f>
        <v>GRE.EEC.S.25.XX.S.00000.15.001.00</v>
      </c>
      <c r="D136" s="1151" t="s">
        <v>1133</v>
      </c>
      <c r="E136" s="1152"/>
      <c r="F136" s="1153"/>
      <c r="G136" s="1153"/>
      <c r="H136" s="1157" t="s">
        <v>1134</v>
      </c>
      <c r="I136" s="168" t="s">
        <v>345</v>
      </c>
      <c r="J136" s="43" t="s">
        <v>1461</v>
      </c>
      <c r="K136" s="44">
        <f t="shared" si="84"/>
        <v>0</v>
      </c>
      <c r="L136" s="1290"/>
      <c r="M136" s="1290"/>
      <c r="N136" s="1297">
        <f t="shared" si="85"/>
        <v>0</v>
      </c>
      <c r="O136" s="1290"/>
      <c r="P136" s="1290"/>
      <c r="Q136" s="1297">
        <f t="shared" si="86"/>
        <v>0</v>
      </c>
      <c r="R136" s="1298"/>
      <c r="S136" s="1290"/>
      <c r="T136" s="1298"/>
      <c r="U136" s="1291">
        <f t="shared" si="87"/>
        <v>0</v>
      </c>
      <c r="V136" s="45">
        <f t="shared" si="88"/>
        <v>0</v>
      </c>
      <c r="W136" s="217"/>
      <c r="Z136" s="218"/>
      <c r="AA136" s="221"/>
      <c r="AB136" s="221"/>
      <c r="AC136" s="221"/>
      <c r="AD136" s="221"/>
      <c r="AE136" s="221"/>
      <c r="AF136" s="221"/>
      <c r="AG136" s="221"/>
      <c r="AH136" s="221"/>
      <c r="AI136" s="221"/>
      <c r="AJ136" s="221"/>
      <c r="AK136" s="219"/>
      <c r="AL136" s="220"/>
    </row>
    <row r="137" spans="2:38" s="47" customFormat="1" ht="43.5" customHeight="1" outlineLevel="1" x14ac:dyDescent="0.3">
      <c r="B137" s="481" t="s">
        <v>1583</v>
      </c>
      <c r="C137" s="1136" t="str">
        <f>'Reference documents'!B27</f>
        <v>GRE.EEC.S.25.XX.S.00000.15.001.00</v>
      </c>
      <c r="D137" s="1151" t="s">
        <v>1135</v>
      </c>
      <c r="E137" s="1152"/>
      <c r="F137" s="1153"/>
      <c r="G137" s="1153"/>
      <c r="H137" s="1157" t="s">
        <v>1136</v>
      </c>
      <c r="I137" s="168" t="s">
        <v>345</v>
      </c>
      <c r="J137" s="43" t="s">
        <v>1461</v>
      </c>
      <c r="K137" s="44">
        <f t="shared" si="84"/>
        <v>0</v>
      </c>
      <c r="L137" s="1290"/>
      <c r="M137" s="1290"/>
      <c r="N137" s="1297">
        <f t="shared" si="85"/>
        <v>0</v>
      </c>
      <c r="O137" s="1290"/>
      <c r="P137" s="1290"/>
      <c r="Q137" s="1297">
        <f t="shared" si="86"/>
        <v>0</v>
      </c>
      <c r="R137" s="1298"/>
      <c r="S137" s="1290"/>
      <c r="T137" s="1298"/>
      <c r="U137" s="1291">
        <f t="shared" si="87"/>
        <v>0</v>
      </c>
      <c r="V137" s="45">
        <f t="shared" si="88"/>
        <v>0</v>
      </c>
      <c r="W137" s="217"/>
      <c r="Z137" s="218"/>
      <c r="AA137" s="221"/>
      <c r="AB137" s="221"/>
      <c r="AC137" s="221"/>
      <c r="AD137" s="221"/>
      <c r="AE137" s="221"/>
      <c r="AF137" s="221"/>
      <c r="AG137" s="221"/>
      <c r="AH137" s="221"/>
      <c r="AI137" s="221"/>
      <c r="AJ137" s="221"/>
      <c r="AK137" s="219"/>
      <c r="AL137" s="220"/>
    </row>
    <row r="138" spans="2:38" s="47" customFormat="1" ht="43.5" customHeight="1" outlineLevel="1" x14ac:dyDescent="0.3">
      <c r="B138" s="481" t="s">
        <v>1583</v>
      </c>
      <c r="C138" s="1136" t="str">
        <f>'Reference documents'!B27</f>
        <v>GRE.EEC.S.25.XX.S.00000.15.001.00</v>
      </c>
      <c r="D138" s="1151" t="s">
        <v>1137</v>
      </c>
      <c r="E138" s="1152"/>
      <c r="F138" s="1153"/>
      <c r="G138" s="1153"/>
      <c r="H138" s="1157" t="s">
        <v>1138</v>
      </c>
      <c r="I138" s="168" t="s">
        <v>345</v>
      </c>
      <c r="J138" s="43" t="s">
        <v>1461</v>
      </c>
      <c r="K138" s="44">
        <f t="shared" si="84"/>
        <v>0</v>
      </c>
      <c r="L138" s="1290"/>
      <c r="M138" s="1290"/>
      <c r="N138" s="1297">
        <f t="shared" si="85"/>
        <v>0</v>
      </c>
      <c r="O138" s="1290"/>
      <c r="P138" s="1290"/>
      <c r="Q138" s="1297">
        <f t="shared" si="86"/>
        <v>0</v>
      </c>
      <c r="R138" s="1298"/>
      <c r="S138" s="1290"/>
      <c r="T138" s="1298"/>
      <c r="U138" s="1291">
        <f t="shared" si="87"/>
        <v>0</v>
      </c>
      <c r="V138" s="45">
        <f t="shared" si="88"/>
        <v>0</v>
      </c>
      <c r="W138" s="217"/>
      <c r="Z138" s="218"/>
      <c r="AA138" s="221"/>
      <c r="AB138" s="221"/>
      <c r="AC138" s="221"/>
      <c r="AD138" s="221"/>
      <c r="AE138" s="221"/>
      <c r="AF138" s="221"/>
      <c r="AG138" s="221"/>
      <c r="AH138" s="221"/>
      <c r="AI138" s="221"/>
      <c r="AJ138" s="221"/>
      <c r="AK138" s="219"/>
      <c r="AL138" s="220"/>
    </row>
    <row r="139" spans="2:38" s="47" customFormat="1" ht="43.5" customHeight="1" outlineLevel="1" x14ac:dyDescent="0.3">
      <c r="B139" s="481" t="s">
        <v>1583</v>
      </c>
      <c r="C139" s="1136" t="str">
        <f>'Reference documents'!B27</f>
        <v>GRE.EEC.S.25.XX.S.00000.15.001.00</v>
      </c>
      <c r="D139" s="1151" t="s">
        <v>1139</v>
      </c>
      <c r="E139" s="1152"/>
      <c r="F139" s="1153"/>
      <c r="G139" s="1153"/>
      <c r="H139" s="1157" t="s">
        <v>1140</v>
      </c>
      <c r="I139" s="168" t="s">
        <v>345</v>
      </c>
      <c r="J139" s="43" t="s">
        <v>1461</v>
      </c>
      <c r="K139" s="44">
        <f t="shared" si="84"/>
        <v>0</v>
      </c>
      <c r="L139" s="1290"/>
      <c r="M139" s="1290"/>
      <c r="N139" s="1297">
        <f t="shared" si="85"/>
        <v>0</v>
      </c>
      <c r="O139" s="1290"/>
      <c r="P139" s="1290"/>
      <c r="Q139" s="1297">
        <f t="shared" si="86"/>
        <v>0</v>
      </c>
      <c r="R139" s="1298"/>
      <c r="S139" s="1290"/>
      <c r="T139" s="1298"/>
      <c r="U139" s="1291">
        <f t="shared" si="87"/>
        <v>0</v>
      </c>
      <c r="V139" s="45">
        <f t="shared" si="88"/>
        <v>0</v>
      </c>
      <c r="W139" s="217"/>
      <c r="Z139" s="218"/>
      <c r="AA139" s="221"/>
      <c r="AB139" s="221"/>
      <c r="AC139" s="221"/>
      <c r="AD139" s="221"/>
      <c r="AE139" s="221"/>
      <c r="AF139" s="221"/>
      <c r="AG139" s="221"/>
      <c r="AH139" s="221"/>
      <c r="AI139" s="221"/>
      <c r="AJ139" s="221"/>
      <c r="AK139" s="219"/>
      <c r="AL139" s="220"/>
    </row>
    <row r="140" spans="2:38" s="47" customFormat="1" ht="43.5" customHeight="1" outlineLevel="1" x14ac:dyDescent="0.3">
      <c r="B140" s="481" t="s">
        <v>1583</v>
      </c>
      <c r="C140" s="1136" t="str">
        <f>'Reference documents'!B27</f>
        <v>GRE.EEC.S.25.XX.S.00000.15.001.00</v>
      </c>
      <c r="D140" s="1151" t="s">
        <v>1141</v>
      </c>
      <c r="E140" s="1152"/>
      <c r="F140" s="1153"/>
      <c r="G140" s="1153"/>
      <c r="H140" s="1157" t="s">
        <v>1142</v>
      </c>
      <c r="I140" s="168" t="s">
        <v>345</v>
      </c>
      <c r="J140" s="43" t="s">
        <v>1461</v>
      </c>
      <c r="K140" s="44">
        <f t="shared" si="84"/>
        <v>0</v>
      </c>
      <c r="L140" s="1290"/>
      <c r="M140" s="1290"/>
      <c r="N140" s="1297">
        <f t="shared" si="85"/>
        <v>0</v>
      </c>
      <c r="O140" s="1290"/>
      <c r="P140" s="1290"/>
      <c r="Q140" s="1297">
        <f t="shared" si="86"/>
        <v>0</v>
      </c>
      <c r="R140" s="1298"/>
      <c r="S140" s="1290"/>
      <c r="T140" s="1298"/>
      <c r="U140" s="1291">
        <f t="shared" si="87"/>
        <v>0</v>
      </c>
      <c r="V140" s="45">
        <f t="shared" si="88"/>
        <v>0</v>
      </c>
      <c r="W140" s="217"/>
      <c r="Z140" s="218"/>
      <c r="AA140" s="221"/>
      <c r="AB140" s="221"/>
      <c r="AC140" s="221"/>
      <c r="AD140" s="221"/>
      <c r="AE140" s="221"/>
      <c r="AF140" s="221"/>
      <c r="AG140" s="221"/>
      <c r="AH140" s="221"/>
      <c r="AI140" s="221"/>
      <c r="AJ140" s="221"/>
      <c r="AK140" s="219"/>
      <c r="AL140" s="220"/>
    </row>
    <row r="141" spans="2:38" s="47" customFormat="1" ht="43.5" customHeight="1" outlineLevel="1" x14ac:dyDescent="0.3">
      <c r="B141" s="481" t="s">
        <v>1583</v>
      </c>
      <c r="C141" s="1136" t="str">
        <f>'Reference documents'!B27</f>
        <v>GRE.EEC.S.25.XX.S.00000.15.001.00</v>
      </c>
      <c r="D141" s="1151" t="s">
        <v>1143</v>
      </c>
      <c r="E141" s="1152"/>
      <c r="F141" s="1153"/>
      <c r="G141" s="1153"/>
      <c r="H141" s="1157" t="s">
        <v>1144</v>
      </c>
      <c r="I141" s="168" t="s">
        <v>345</v>
      </c>
      <c r="J141" s="43" t="s">
        <v>1461</v>
      </c>
      <c r="K141" s="44">
        <f t="shared" si="84"/>
        <v>0</v>
      </c>
      <c r="L141" s="1290"/>
      <c r="M141" s="1290"/>
      <c r="N141" s="1297">
        <f t="shared" si="85"/>
        <v>0</v>
      </c>
      <c r="O141" s="1290"/>
      <c r="P141" s="1290"/>
      <c r="Q141" s="1297">
        <f t="shared" si="86"/>
        <v>0</v>
      </c>
      <c r="R141" s="1298"/>
      <c r="S141" s="1290"/>
      <c r="T141" s="1298"/>
      <c r="U141" s="1291">
        <f t="shared" si="87"/>
        <v>0</v>
      </c>
      <c r="V141" s="45">
        <f t="shared" si="88"/>
        <v>0</v>
      </c>
      <c r="W141" s="217"/>
      <c r="Z141" s="218"/>
      <c r="AA141" s="221"/>
      <c r="AB141" s="221"/>
      <c r="AC141" s="221"/>
      <c r="AD141" s="221"/>
      <c r="AE141" s="221"/>
      <c r="AF141" s="221"/>
      <c r="AG141" s="221"/>
      <c r="AH141" s="221"/>
      <c r="AI141" s="221"/>
      <c r="AJ141" s="221"/>
      <c r="AK141" s="219"/>
      <c r="AL141" s="220"/>
    </row>
    <row r="142" spans="2:38" s="47" customFormat="1" ht="43.5" customHeight="1" outlineLevel="1" x14ac:dyDescent="0.3">
      <c r="B142" s="481" t="s">
        <v>1583</v>
      </c>
      <c r="C142" s="1136" t="str">
        <f>'Reference documents'!B27</f>
        <v>GRE.EEC.S.25.XX.S.00000.15.001.00</v>
      </c>
      <c r="D142" s="1151" t="s">
        <v>1145</v>
      </c>
      <c r="E142" s="1152"/>
      <c r="F142" s="1153"/>
      <c r="G142" s="1153"/>
      <c r="H142" s="1157" t="s">
        <v>1146</v>
      </c>
      <c r="I142" s="168" t="s">
        <v>345</v>
      </c>
      <c r="J142" s="43" t="s">
        <v>1461</v>
      </c>
      <c r="K142" s="44">
        <f t="shared" si="84"/>
        <v>0</v>
      </c>
      <c r="L142" s="1290"/>
      <c r="M142" s="1290"/>
      <c r="N142" s="1297">
        <f t="shared" si="85"/>
        <v>0</v>
      </c>
      <c r="O142" s="1290"/>
      <c r="P142" s="1290"/>
      <c r="Q142" s="1297">
        <f t="shared" si="86"/>
        <v>0</v>
      </c>
      <c r="R142" s="1298"/>
      <c r="S142" s="1290"/>
      <c r="T142" s="1298"/>
      <c r="U142" s="1291">
        <f t="shared" si="87"/>
        <v>0</v>
      </c>
      <c r="V142" s="45">
        <f t="shared" si="88"/>
        <v>0</v>
      </c>
      <c r="W142" s="217"/>
      <c r="Z142" s="218"/>
      <c r="AA142" s="221"/>
      <c r="AB142" s="221"/>
      <c r="AC142" s="221"/>
      <c r="AD142" s="221"/>
      <c r="AE142" s="221"/>
      <c r="AF142" s="221"/>
      <c r="AG142" s="221"/>
      <c r="AH142" s="221"/>
      <c r="AI142" s="221"/>
      <c r="AJ142" s="221"/>
      <c r="AK142" s="219"/>
      <c r="AL142" s="220"/>
    </row>
    <row r="143" spans="2:38" s="47" customFormat="1" ht="43.5" customHeight="1" outlineLevel="1" x14ac:dyDescent="0.3">
      <c r="B143" s="481" t="s">
        <v>1583</v>
      </c>
      <c r="C143" s="1136" t="str">
        <f>'Reference documents'!B27</f>
        <v>GRE.EEC.S.25.XX.S.00000.15.001.00</v>
      </c>
      <c r="D143" s="1151" t="s">
        <v>1147</v>
      </c>
      <c r="E143" s="1152"/>
      <c r="F143" s="1153"/>
      <c r="G143" s="1153"/>
      <c r="H143" s="1157" t="s">
        <v>1148</v>
      </c>
      <c r="I143" s="168" t="s">
        <v>345</v>
      </c>
      <c r="J143" s="43" t="s">
        <v>1461</v>
      </c>
      <c r="K143" s="44">
        <f t="shared" si="84"/>
        <v>0</v>
      </c>
      <c r="L143" s="1290"/>
      <c r="M143" s="1290"/>
      <c r="N143" s="1297">
        <f t="shared" si="85"/>
        <v>0</v>
      </c>
      <c r="O143" s="1290"/>
      <c r="P143" s="1290"/>
      <c r="Q143" s="1297">
        <f t="shared" si="86"/>
        <v>0</v>
      </c>
      <c r="R143" s="1298"/>
      <c r="S143" s="1290"/>
      <c r="T143" s="1298"/>
      <c r="U143" s="1291">
        <f t="shared" si="87"/>
        <v>0</v>
      </c>
      <c r="V143" s="45">
        <f t="shared" si="88"/>
        <v>0</v>
      </c>
      <c r="W143" s="217"/>
      <c r="Z143" s="218"/>
      <c r="AA143" s="221"/>
      <c r="AB143" s="221"/>
      <c r="AC143" s="221"/>
      <c r="AD143" s="221"/>
      <c r="AE143" s="221"/>
      <c r="AF143" s="221"/>
      <c r="AG143" s="221"/>
      <c r="AH143" s="221"/>
      <c r="AI143" s="221"/>
      <c r="AJ143" s="221"/>
      <c r="AK143" s="219"/>
      <c r="AL143" s="220"/>
    </row>
    <row r="144" spans="2:38" s="47" customFormat="1" ht="43.5" customHeight="1" outlineLevel="1" x14ac:dyDescent="0.3">
      <c r="B144" s="481" t="s">
        <v>1583</v>
      </c>
      <c r="C144" s="1136" t="str">
        <f>'Reference documents'!B27</f>
        <v>GRE.EEC.S.25.XX.S.00000.15.001.00</v>
      </c>
      <c r="D144" s="1151" t="s">
        <v>1149</v>
      </c>
      <c r="E144" s="1152"/>
      <c r="F144" s="1153"/>
      <c r="G144" s="1153"/>
      <c r="H144" s="1157" t="s">
        <v>1150</v>
      </c>
      <c r="I144" s="168" t="s">
        <v>345</v>
      </c>
      <c r="J144" s="43" t="s">
        <v>1461</v>
      </c>
      <c r="K144" s="44">
        <f t="shared" si="84"/>
        <v>0</v>
      </c>
      <c r="L144" s="1290"/>
      <c r="M144" s="1290"/>
      <c r="N144" s="1297">
        <f t="shared" si="85"/>
        <v>0</v>
      </c>
      <c r="O144" s="1290"/>
      <c r="P144" s="1290"/>
      <c r="Q144" s="1297">
        <f t="shared" si="86"/>
        <v>0</v>
      </c>
      <c r="R144" s="1298"/>
      <c r="S144" s="1290"/>
      <c r="T144" s="1298"/>
      <c r="U144" s="1291">
        <f t="shared" si="87"/>
        <v>0</v>
      </c>
      <c r="V144" s="45">
        <f t="shared" si="88"/>
        <v>0</v>
      </c>
      <c r="W144" s="217"/>
      <c r="Z144" s="218"/>
      <c r="AA144" s="221"/>
      <c r="AB144" s="221"/>
      <c r="AC144" s="221"/>
      <c r="AD144" s="221"/>
      <c r="AE144" s="221"/>
      <c r="AF144" s="221"/>
      <c r="AG144" s="221"/>
      <c r="AH144" s="221"/>
      <c r="AI144" s="221"/>
      <c r="AJ144" s="221"/>
      <c r="AK144" s="219"/>
      <c r="AL144" s="220"/>
    </row>
    <row r="145" spans="2:38" s="47" customFormat="1" ht="43.5" customHeight="1" outlineLevel="1" x14ac:dyDescent="0.3">
      <c r="B145" s="481" t="s">
        <v>1583</v>
      </c>
      <c r="C145" s="1136" t="str">
        <f>'Reference documents'!B27</f>
        <v>GRE.EEC.S.25.XX.S.00000.15.001.00</v>
      </c>
      <c r="D145" s="1151" t="s">
        <v>1151</v>
      </c>
      <c r="E145" s="1152"/>
      <c r="F145" s="1153"/>
      <c r="G145" s="1153"/>
      <c r="H145" s="1157" t="s">
        <v>1152</v>
      </c>
      <c r="I145" s="168" t="s">
        <v>345</v>
      </c>
      <c r="J145" s="43" t="s">
        <v>1461</v>
      </c>
      <c r="K145" s="44">
        <f t="shared" si="84"/>
        <v>0</v>
      </c>
      <c r="L145" s="1290"/>
      <c r="M145" s="1290"/>
      <c r="N145" s="1297">
        <f t="shared" si="85"/>
        <v>0</v>
      </c>
      <c r="O145" s="1290"/>
      <c r="P145" s="1290"/>
      <c r="Q145" s="1297">
        <f t="shared" si="86"/>
        <v>0</v>
      </c>
      <c r="R145" s="1298"/>
      <c r="S145" s="1290"/>
      <c r="T145" s="1298"/>
      <c r="U145" s="1291">
        <f t="shared" si="87"/>
        <v>0</v>
      </c>
      <c r="V145" s="45">
        <f t="shared" si="88"/>
        <v>0</v>
      </c>
      <c r="W145" s="217"/>
      <c r="Z145" s="218"/>
      <c r="AA145" s="221"/>
      <c r="AB145" s="221"/>
      <c r="AC145" s="221"/>
      <c r="AD145" s="221"/>
      <c r="AE145" s="221"/>
      <c r="AF145" s="221"/>
      <c r="AG145" s="221"/>
      <c r="AH145" s="221"/>
      <c r="AI145" s="221"/>
      <c r="AJ145" s="221"/>
      <c r="AK145" s="219"/>
      <c r="AL145" s="220"/>
    </row>
    <row r="146" spans="2:38" s="47" customFormat="1" ht="43.5" customHeight="1" outlineLevel="1" x14ac:dyDescent="0.3">
      <c r="B146" s="481" t="s">
        <v>1583</v>
      </c>
      <c r="C146" s="1136" t="str">
        <f>'Reference documents'!B27</f>
        <v>GRE.EEC.S.25.XX.S.00000.15.001.00</v>
      </c>
      <c r="D146" s="1151" t="s">
        <v>1153</v>
      </c>
      <c r="E146" s="1152"/>
      <c r="F146" s="1153"/>
      <c r="G146" s="1153"/>
      <c r="H146" s="1157" t="s">
        <v>1154</v>
      </c>
      <c r="I146" s="168" t="s">
        <v>345</v>
      </c>
      <c r="J146" s="43" t="s">
        <v>1461</v>
      </c>
      <c r="K146" s="44">
        <f t="shared" si="84"/>
        <v>0</v>
      </c>
      <c r="L146" s="1290"/>
      <c r="M146" s="1290"/>
      <c r="N146" s="1297">
        <f t="shared" si="85"/>
        <v>0</v>
      </c>
      <c r="O146" s="1290"/>
      <c r="P146" s="1290"/>
      <c r="Q146" s="1297">
        <f t="shared" si="86"/>
        <v>0</v>
      </c>
      <c r="R146" s="1298"/>
      <c r="S146" s="1290"/>
      <c r="T146" s="1298"/>
      <c r="U146" s="1291">
        <f t="shared" si="87"/>
        <v>0</v>
      </c>
      <c r="V146" s="45">
        <f t="shared" si="88"/>
        <v>0</v>
      </c>
      <c r="W146" s="217"/>
      <c r="Z146" s="218"/>
      <c r="AA146" s="221"/>
      <c r="AB146" s="221"/>
      <c r="AC146" s="221"/>
      <c r="AD146" s="221"/>
      <c r="AE146" s="221"/>
      <c r="AF146" s="221"/>
      <c r="AG146" s="221"/>
      <c r="AH146" s="221"/>
      <c r="AI146" s="221"/>
      <c r="AJ146" s="221"/>
      <c r="AK146" s="219"/>
      <c r="AL146" s="220"/>
    </row>
    <row r="147" spans="2:38" s="47" customFormat="1" ht="43.5" customHeight="1" outlineLevel="1" x14ac:dyDescent="0.3">
      <c r="B147" s="481" t="s">
        <v>1583</v>
      </c>
      <c r="C147" s="1136" t="str">
        <f>'Reference documents'!B27</f>
        <v>GRE.EEC.S.25.XX.S.00000.15.001.00</v>
      </c>
      <c r="D147" s="1151" t="s">
        <v>1155</v>
      </c>
      <c r="E147" s="1152"/>
      <c r="F147" s="1153"/>
      <c r="G147" s="1153"/>
      <c r="H147" s="1157" t="s">
        <v>1156</v>
      </c>
      <c r="I147" s="168" t="s">
        <v>345</v>
      </c>
      <c r="J147" s="43" t="s">
        <v>1461</v>
      </c>
      <c r="K147" s="44">
        <f t="shared" si="84"/>
        <v>0</v>
      </c>
      <c r="L147" s="1290"/>
      <c r="M147" s="1290"/>
      <c r="N147" s="1297">
        <f t="shared" si="85"/>
        <v>0</v>
      </c>
      <c r="O147" s="1290"/>
      <c r="P147" s="1290"/>
      <c r="Q147" s="1297">
        <f t="shared" si="86"/>
        <v>0</v>
      </c>
      <c r="R147" s="1298"/>
      <c r="S147" s="1290"/>
      <c r="T147" s="1298"/>
      <c r="U147" s="1291">
        <f t="shared" si="87"/>
        <v>0</v>
      </c>
      <c r="V147" s="45">
        <f t="shared" si="88"/>
        <v>0</v>
      </c>
      <c r="W147" s="217"/>
      <c r="Z147" s="218"/>
      <c r="AA147" s="221"/>
      <c r="AB147" s="221"/>
      <c r="AC147" s="221"/>
      <c r="AD147" s="221"/>
      <c r="AE147" s="221"/>
      <c r="AF147" s="221"/>
      <c r="AG147" s="221"/>
      <c r="AH147" s="221"/>
      <c r="AI147" s="221"/>
      <c r="AJ147" s="221"/>
      <c r="AK147" s="219"/>
      <c r="AL147" s="220"/>
    </row>
    <row r="148" spans="2:38" s="47" customFormat="1" ht="43.5" customHeight="1" outlineLevel="1" x14ac:dyDescent="0.3">
      <c r="B148" s="481" t="s">
        <v>1583</v>
      </c>
      <c r="C148" s="1136" t="str">
        <f>'Reference documents'!B27</f>
        <v>GRE.EEC.S.25.XX.S.00000.15.001.00</v>
      </c>
      <c r="D148" s="1151" t="s">
        <v>1157</v>
      </c>
      <c r="E148" s="1152"/>
      <c r="F148" s="1153"/>
      <c r="G148" s="1153"/>
      <c r="H148" s="1157" t="s">
        <v>1158</v>
      </c>
      <c r="I148" s="168" t="s">
        <v>345</v>
      </c>
      <c r="J148" s="43" t="s">
        <v>1461</v>
      </c>
      <c r="K148" s="44">
        <f t="shared" si="84"/>
        <v>0</v>
      </c>
      <c r="L148" s="1290"/>
      <c r="M148" s="1290"/>
      <c r="N148" s="1297">
        <f t="shared" si="85"/>
        <v>0</v>
      </c>
      <c r="O148" s="1290"/>
      <c r="P148" s="1290"/>
      <c r="Q148" s="1297">
        <f t="shared" si="86"/>
        <v>0</v>
      </c>
      <c r="R148" s="1298"/>
      <c r="S148" s="1290"/>
      <c r="T148" s="1298"/>
      <c r="U148" s="1291">
        <f t="shared" si="87"/>
        <v>0</v>
      </c>
      <c r="V148" s="45">
        <f t="shared" si="88"/>
        <v>0</v>
      </c>
      <c r="W148" s="217"/>
      <c r="Z148" s="218"/>
      <c r="AA148" s="221"/>
      <c r="AB148" s="221"/>
      <c r="AC148" s="221"/>
      <c r="AD148" s="221"/>
      <c r="AE148" s="221"/>
      <c r="AF148" s="221"/>
      <c r="AG148" s="221"/>
      <c r="AH148" s="221"/>
      <c r="AI148" s="221"/>
      <c r="AJ148" s="221"/>
      <c r="AK148" s="219"/>
      <c r="AL148" s="220"/>
    </row>
    <row r="149" spans="2:38" s="47" customFormat="1" ht="43.5" customHeight="1" outlineLevel="1" x14ac:dyDescent="0.3">
      <c r="B149" s="481" t="s">
        <v>1583</v>
      </c>
      <c r="C149" s="1136" t="str">
        <f>'Reference documents'!B27</f>
        <v>GRE.EEC.S.25.XX.S.00000.15.001.00</v>
      </c>
      <c r="D149" s="1151" t="s">
        <v>1159</v>
      </c>
      <c r="E149" s="1152"/>
      <c r="F149" s="1153"/>
      <c r="G149" s="1153"/>
      <c r="H149" s="1157" t="s">
        <v>1160</v>
      </c>
      <c r="I149" s="168" t="s">
        <v>345</v>
      </c>
      <c r="J149" s="43" t="s">
        <v>1461</v>
      </c>
      <c r="K149" s="44">
        <f t="shared" si="84"/>
        <v>0</v>
      </c>
      <c r="L149" s="1290"/>
      <c r="M149" s="1290"/>
      <c r="N149" s="1297">
        <f t="shared" si="85"/>
        <v>0</v>
      </c>
      <c r="O149" s="1290"/>
      <c r="P149" s="1290"/>
      <c r="Q149" s="1297">
        <f t="shared" si="86"/>
        <v>0</v>
      </c>
      <c r="R149" s="1298"/>
      <c r="S149" s="1290"/>
      <c r="T149" s="1298"/>
      <c r="U149" s="1291">
        <f t="shared" si="87"/>
        <v>0</v>
      </c>
      <c r="V149" s="45">
        <f t="shared" si="88"/>
        <v>0</v>
      </c>
      <c r="W149" s="217"/>
      <c r="Z149" s="218"/>
      <c r="AA149" s="221"/>
      <c r="AB149" s="221"/>
      <c r="AC149" s="221"/>
      <c r="AD149" s="221"/>
      <c r="AE149" s="221"/>
      <c r="AF149" s="221"/>
      <c r="AG149" s="221"/>
      <c r="AH149" s="221"/>
      <c r="AI149" s="221"/>
      <c r="AJ149" s="221"/>
      <c r="AK149" s="219"/>
      <c r="AL149" s="220"/>
    </row>
    <row r="150" spans="2:38" ht="15.5" x14ac:dyDescent="0.3">
      <c r="B150" s="48"/>
      <c r="C150" s="1137"/>
      <c r="D150" s="1160"/>
      <c r="E150" s="1160"/>
      <c r="F150" s="1161"/>
      <c r="G150" s="1161"/>
      <c r="H150" s="1368" t="s">
        <v>1163</v>
      </c>
      <c r="I150" s="1143"/>
      <c r="J150" s="40"/>
      <c r="K150" s="41"/>
      <c r="L150" s="41"/>
      <c r="M150" s="41"/>
      <c r="N150" s="41"/>
      <c r="O150" s="41"/>
      <c r="P150" s="41"/>
      <c r="Q150" s="41"/>
      <c r="R150" s="41"/>
      <c r="S150" s="41"/>
      <c r="T150" s="41"/>
      <c r="U150" s="42"/>
      <c r="V150" s="42"/>
      <c r="W150" s="217"/>
      <c r="X150" s="47"/>
      <c r="Y150" s="47"/>
      <c r="Z150" s="218"/>
      <c r="AA150" s="221"/>
      <c r="AB150" s="221"/>
      <c r="AC150" s="221"/>
      <c r="AD150" s="221"/>
      <c r="AE150" s="221"/>
      <c r="AF150" s="221"/>
      <c r="AG150" s="221"/>
      <c r="AH150" s="221"/>
      <c r="AI150" s="221"/>
      <c r="AJ150" s="221"/>
      <c r="AK150" s="219"/>
      <c r="AL150" s="220"/>
    </row>
    <row r="151" spans="2:38" s="47" customFormat="1" ht="43.5" customHeight="1" outlineLevel="1" x14ac:dyDescent="0.3">
      <c r="B151" s="481" t="s">
        <v>1583</v>
      </c>
      <c r="C151" s="1136" t="str">
        <f>'Reference documents'!B27</f>
        <v>GRE.EEC.S.25.XX.S.00000.15.001.00</v>
      </c>
      <c r="D151" s="1151" t="s">
        <v>1164</v>
      </c>
      <c r="E151" s="1152"/>
      <c r="F151" s="1153"/>
      <c r="G151" s="1153"/>
      <c r="H151" s="1157" t="s">
        <v>1165</v>
      </c>
      <c r="I151" s="168" t="s">
        <v>345</v>
      </c>
      <c r="J151" s="43" t="s">
        <v>1461</v>
      </c>
      <c r="K151" s="1423">
        <v>780</v>
      </c>
      <c r="L151" s="1290">
        <v>0.40942167259627438</v>
      </c>
      <c r="M151" s="1290">
        <v>40</v>
      </c>
      <c r="N151" s="1297">
        <f t="shared" ref="N151:N156" si="89">L151*M151</f>
        <v>16.376866903850974</v>
      </c>
      <c r="O151" s="1290">
        <v>0.2</v>
      </c>
      <c r="P151" s="1290">
        <v>70</v>
      </c>
      <c r="Q151" s="1297">
        <f t="shared" ref="Q151:Q156" si="90">O151*P151</f>
        <v>14</v>
      </c>
      <c r="R151" s="1298"/>
      <c r="S151" s="1290">
        <v>20</v>
      </c>
      <c r="T151" s="1298"/>
      <c r="U151" s="1291">
        <f t="shared" ref="U151:U152" si="91">S151+Q151+N151</f>
        <v>50.376866903850974</v>
      </c>
      <c r="V151" s="45">
        <f t="shared" ref="V151:V156" si="92">K151*U151</f>
        <v>39293.956185003757</v>
      </c>
      <c r="W151" s="217"/>
      <c r="Z151" s="218"/>
      <c r="AA151" s="221"/>
      <c r="AB151" s="221"/>
      <c r="AC151" s="221"/>
      <c r="AD151" s="221"/>
      <c r="AE151" s="221"/>
      <c r="AF151" s="221"/>
      <c r="AG151" s="221"/>
      <c r="AH151" s="221"/>
      <c r="AI151" s="221"/>
      <c r="AJ151" s="221"/>
      <c r="AK151" s="219"/>
      <c r="AL151" s="220"/>
    </row>
    <row r="152" spans="2:38" s="47" customFormat="1" ht="43.5" customHeight="1" outlineLevel="1" x14ac:dyDescent="0.3">
      <c r="B152" s="481" t="s">
        <v>1583</v>
      </c>
      <c r="C152" s="1136" t="str">
        <f>'Reference documents'!B27</f>
        <v>GRE.EEC.S.25.XX.S.00000.15.001.00</v>
      </c>
      <c r="D152" s="1151" t="s">
        <v>1166</v>
      </c>
      <c r="E152" s="1152"/>
      <c r="F152" s="1153"/>
      <c r="G152" s="1153"/>
      <c r="H152" s="1157" t="s">
        <v>1167</v>
      </c>
      <c r="I152" s="168" t="s">
        <v>345</v>
      </c>
      <c r="J152" s="43" t="s">
        <v>1461</v>
      </c>
      <c r="K152" s="44">
        <f t="shared" ref="K152:K156" si="93">AL152</f>
        <v>0</v>
      </c>
      <c r="L152" s="1290"/>
      <c r="M152" s="1290"/>
      <c r="N152" s="1297">
        <f t="shared" si="89"/>
        <v>0</v>
      </c>
      <c r="O152" s="1290"/>
      <c r="P152" s="1290"/>
      <c r="Q152" s="1297">
        <f t="shared" si="90"/>
        <v>0</v>
      </c>
      <c r="R152" s="1298"/>
      <c r="S152" s="1290"/>
      <c r="T152" s="1298"/>
      <c r="U152" s="1291">
        <f t="shared" si="91"/>
        <v>0</v>
      </c>
      <c r="V152" s="45">
        <f t="shared" si="92"/>
        <v>0</v>
      </c>
      <c r="W152" s="217"/>
      <c r="Z152" s="218"/>
      <c r="AA152" s="221"/>
      <c r="AB152" s="221"/>
      <c r="AC152" s="221"/>
      <c r="AD152" s="221"/>
      <c r="AE152" s="221"/>
      <c r="AF152" s="221"/>
      <c r="AG152" s="221"/>
      <c r="AH152" s="221"/>
      <c r="AI152" s="221"/>
      <c r="AJ152" s="221"/>
      <c r="AK152" s="219"/>
      <c r="AL152" s="220"/>
    </row>
    <row r="153" spans="2:38" s="47" customFormat="1" ht="43.5" customHeight="1" outlineLevel="1" x14ac:dyDescent="0.3">
      <c r="B153" s="481" t="s">
        <v>1583</v>
      </c>
      <c r="C153" s="1136" t="str">
        <f>'Reference documents'!B27</f>
        <v>GRE.EEC.S.25.XX.S.00000.15.001.00</v>
      </c>
      <c r="D153" s="1151" t="s">
        <v>1168</v>
      </c>
      <c r="E153" s="1152"/>
      <c r="F153" s="1153"/>
      <c r="G153" s="1153"/>
      <c r="H153" s="1157" t="s">
        <v>1169</v>
      </c>
      <c r="I153" s="168" t="s">
        <v>345</v>
      </c>
      <c r="J153" s="43" t="s">
        <v>1461</v>
      </c>
      <c r="K153" s="44">
        <f t="shared" si="93"/>
        <v>0</v>
      </c>
      <c r="L153" s="1290"/>
      <c r="M153" s="1290"/>
      <c r="N153" s="1297">
        <f t="shared" si="89"/>
        <v>0</v>
      </c>
      <c r="O153" s="1290"/>
      <c r="P153" s="1290"/>
      <c r="Q153" s="1297">
        <f t="shared" si="90"/>
        <v>0</v>
      </c>
      <c r="R153" s="1298"/>
      <c r="S153" s="1290"/>
      <c r="T153" s="1298"/>
      <c r="U153" s="1291">
        <f t="shared" ref="U153:U156" si="94">S153+Q153+N153</f>
        <v>0</v>
      </c>
      <c r="V153" s="45">
        <f t="shared" si="92"/>
        <v>0</v>
      </c>
      <c r="W153" s="217"/>
      <c r="Z153" s="218"/>
      <c r="AA153" s="221"/>
      <c r="AB153" s="221"/>
      <c r="AC153" s="221"/>
      <c r="AD153" s="221"/>
      <c r="AE153" s="221"/>
      <c r="AF153" s="221"/>
      <c r="AG153" s="221"/>
      <c r="AH153" s="221"/>
      <c r="AI153" s="221"/>
      <c r="AJ153" s="221"/>
      <c r="AK153" s="219"/>
      <c r="AL153" s="220"/>
    </row>
    <row r="154" spans="2:38" s="47" customFormat="1" ht="43.5" customHeight="1" outlineLevel="1" x14ac:dyDescent="0.3">
      <c r="B154" s="481" t="s">
        <v>1583</v>
      </c>
      <c r="C154" s="1136" t="str">
        <f>'Reference documents'!B27</f>
        <v>GRE.EEC.S.25.XX.S.00000.15.001.00</v>
      </c>
      <c r="D154" s="1151" t="s">
        <v>1170</v>
      </c>
      <c r="E154" s="1152"/>
      <c r="F154" s="1153"/>
      <c r="G154" s="1153"/>
      <c r="H154" s="1157" t="s">
        <v>1171</v>
      </c>
      <c r="I154" s="168" t="s">
        <v>345</v>
      </c>
      <c r="J154" s="43" t="s">
        <v>1461</v>
      </c>
      <c r="K154" s="44">
        <f t="shared" si="93"/>
        <v>0</v>
      </c>
      <c r="L154" s="1290"/>
      <c r="M154" s="1290"/>
      <c r="N154" s="1297">
        <f t="shared" si="89"/>
        <v>0</v>
      </c>
      <c r="O154" s="1290"/>
      <c r="P154" s="1290"/>
      <c r="Q154" s="1297">
        <f t="shared" si="90"/>
        <v>0</v>
      </c>
      <c r="R154" s="1298"/>
      <c r="S154" s="1290"/>
      <c r="T154" s="1298"/>
      <c r="U154" s="1291">
        <f t="shared" si="94"/>
        <v>0</v>
      </c>
      <c r="V154" s="45">
        <f t="shared" si="92"/>
        <v>0</v>
      </c>
      <c r="W154" s="217"/>
      <c r="Z154" s="218"/>
      <c r="AA154" s="221"/>
      <c r="AB154" s="221"/>
      <c r="AC154" s="221"/>
      <c r="AD154" s="221"/>
      <c r="AE154" s="221"/>
      <c r="AF154" s="221"/>
      <c r="AG154" s="221"/>
      <c r="AH154" s="221"/>
      <c r="AI154" s="221"/>
      <c r="AJ154" s="221"/>
      <c r="AK154" s="219"/>
      <c r="AL154" s="220"/>
    </row>
    <row r="155" spans="2:38" s="47" customFormat="1" ht="43.5" customHeight="1" outlineLevel="1" x14ac:dyDescent="0.3">
      <c r="B155" s="481" t="s">
        <v>1583</v>
      </c>
      <c r="C155" s="1136" t="str">
        <f>'Reference documents'!B27</f>
        <v>GRE.EEC.S.25.XX.S.00000.15.001.00</v>
      </c>
      <c r="D155" s="1151" t="s">
        <v>1172</v>
      </c>
      <c r="E155" s="1152"/>
      <c r="F155" s="1153"/>
      <c r="G155" s="1153"/>
      <c r="H155" s="1157" t="s">
        <v>1173</v>
      </c>
      <c r="I155" s="168" t="s">
        <v>345</v>
      </c>
      <c r="J155" s="43" t="s">
        <v>1461</v>
      </c>
      <c r="K155" s="44">
        <f t="shared" si="93"/>
        <v>0</v>
      </c>
      <c r="L155" s="1290"/>
      <c r="M155" s="1290"/>
      <c r="N155" s="1297">
        <f t="shared" si="89"/>
        <v>0</v>
      </c>
      <c r="O155" s="1290"/>
      <c r="P155" s="1290"/>
      <c r="Q155" s="1297">
        <f t="shared" si="90"/>
        <v>0</v>
      </c>
      <c r="R155" s="1298"/>
      <c r="S155" s="1290"/>
      <c r="T155" s="1298"/>
      <c r="U155" s="1291">
        <f t="shared" si="94"/>
        <v>0</v>
      </c>
      <c r="V155" s="45">
        <f t="shared" si="92"/>
        <v>0</v>
      </c>
      <c r="W155" s="217"/>
      <c r="Z155" s="218"/>
      <c r="AA155" s="221"/>
      <c r="AB155" s="221"/>
      <c r="AC155" s="221"/>
      <c r="AD155" s="221"/>
      <c r="AE155" s="221"/>
      <c r="AF155" s="221"/>
      <c r="AG155" s="221"/>
      <c r="AH155" s="221"/>
      <c r="AI155" s="221"/>
      <c r="AJ155" s="221"/>
      <c r="AK155" s="219"/>
      <c r="AL155" s="220"/>
    </row>
    <row r="156" spans="2:38" s="47" customFormat="1" ht="43.5" customHeight="1" outlineLevel="1" x14ac:dyDescent="0.3">
      <c r="B156" s="481" t="s">
        <v>1583</v>
      </c>
      <c r="C156" s="1136" t="str">
        <f>'Reference documents'!B27</f>
        <v>GRE.EEC.S.25.XX.S.00000.15.001.00</v>
      </c>
      <c r="D156" s="1151" t="s">
        <v>1174</v>
      </c>
      <c r="E156" s="1152"/>
      <c r="F156" s="1153"/>
      <c r="G156" s="1153"/>
      <c r="H156" s="1157" t="s">
        <v>1175</v>
      </c>
      <c r="I156" s="168" t="s">
        <v>345</v>
      </c>
      <c r="J156" s="43" t="s">
        <v>1461</v>
      </c>
      <c r="K156" s="44">
        <f t="shared" si="93"/>
        <v>0</v>
      </c>
      <c r="L156" s="1290"/>
      <c r="M156" s="1290"/>
      <c r="N156" s="1297">
        <f t="shared" si="89"/>
        <v>0</v>
      </c>
      <c r="O156" s="1290"/>
      <c r="P156" s="1290"/>
      <c r="Q156" s="1297">
        <f t="shared" si="90"/>
        <v>0</v>
      </c>
      <c r="R156" s="1298"/>
      <c r="S156" s="1290"/>
      <c r="T156" s="1298"/>
      <c r="U156" s="1291">
        <f t="shared" si="94"/>
        <v>0</v>
      </c>
      <c r="V156" s="45">
        <f t="shared" si="92"/>
        <v>0</v>
      </c>
      <c r="W156" s="217"/>
      <c r="Z156" s="218"/>
      <c r="AA156" s="221"/>
      <c r="AB156" s="221"/>
      <c r="AC156" s="221"/>
      <c r="AD156" s="221"/>
      <c r="AE156" s="221"/>
      <c r="AF156" s="221"/>
      <c r="AG156" s="221"/>
      <c r="AH156" s="221"/>
      <c r="AI156" s="221"/>
      <c r="AJ156" s="221"/>
      <c r="AK156" s="219"/>
      <c r="AL156" s="220"/>
    </row>
    <row r="157" spans="2:38" ht="16.5" customHeight="1" x14ac:dyDescent="0.3">
      <c r="B157" s="48"/>
      <c r="C157" s="1137"/>
      <c r="D157" s="1160"/>
      <c r="E157" s="1160"/>
      <c r="F157" s="1161"/>
      <c r="G157" s="1161"/>
      <c r="H157" s="1368" t="s">
        <v>1178</v>
      </c>
      <c r="I157" s="1143"/>
      <c r="J157" s="40"/>
      <c r="K157" s="41"/>
      <c r="L157" s="41"/>
      <c r="M157" s="41"/>
      <c r="N157" s="41"/>
      <c r="O157" s="41"/>
      <c r="P157" s="41"/>
      <c r="Q157" s="41"/>
      <c r="R157" s="41"/>
      <c r="S157" s="41"/>
      <c r="T157" s="41"/>
      <c r="U157" s="42"/>
      <c r="V157" s="42"/>
      <c r="W157" s="217"/>
      <c r="X157" s="47"/>
      <c r="Y157" s="47"/>
      <c r="Z157" s="218"/>
      <c r="AA157" s="221"/>
      <c r="AB157" s="221"/>
      <c r="AC157" s="221"/>
      <c r="AD157" s="221"/>
      <c r="AE157" s="221"/>
      <c r="AF157" s="221"/>
      <c r="AG157" s="221"/>
      <c r="AH157" s="221"/>
      <c r="AI157" s="221"/>
      <c r="AJ157" s="221"/>
      <c r="AK157" s="219"/>
      <c r="AL157" s="220"/>
    </row>
    <row r="158" spans="2:38" s="47" customFormat="1" ht="43.5" customHeight="1" outlineLevel="1" x14ac:dyDescent="0.3">
      <c r="B158" s="481" t="s">
        <v>1583</v>
      </c>
      <c r="C158" s="1136" t="str">
        <f>'Reference documents'!B27</f>
        <v>GRE.EEC.S.25.XX.S.00000.15.001.00</v>
      </c>
      <c r="D158" s="1151" t="s">
        <v>1179</v>
      </c>
      <c r="E158" s="1152"/>
      <c r="F158" s="1153"/>
      <c r="G158" s="1153"/>
      <c r="H158" s="1157" t="s">
        <v>1180</v>
      </c>
      <c r="I158" s="168" t="s">
        <v>345</v>
      </c>
      <c r="J158" s="43" t="s">
        <v>1461</v>
      </c>
      <c r="K158" s="1423">
        <v>2438</v>
      </c>
      <c r="L158" s="1290">
        <v>0.48131212953212421</v>
      </c>
      <c r="M158" s="1290">
        <v>40</v>
      </c>
      <c r="N158" s="1297">
        <f t="shared" ref="N158:N171" si="95">L158*M158</f>
        <v>19.252485181284968</v>
      </c>
      <c r="O158" s="1290">
        <v>0.1</v>
      </c>
      <c r="P158" s="1290">
        <v>70</v>
      </c>
      <c r="Q158" s="1297">
        <f t="shared" ref="Q158:Q171" si="96">O158*P158</f>
        <v>7</v>
      </c>
      <c r="R158" s="1298"/>
      <c r="S158" s="1290">
        <v>8</v>
      </c>
      <c r="T158" s="1298"/>
      <c r="U158" s="1291">
        <f t="shared" ref="U158:U159" si="97">S158+Q158+N158</f>
        <v>34.252485181284968</v>
      </c>
      <c r="V158" s="45">
        <f t="shared" ref="V158:V171" si="98">K158*U158</f>
        <v>83507.558871972753</v>
      </c>
      <c r="W158" s="1451" t="s">
        <v>2612</v>
      </c>
      <c r="Z158" s="218"/>
      <c r="AA158" s="221"/>
      <c r="AB158" s="221"/>
      <c r="AC158" s="221"/>
      <c r="AD158" s="221"/>
      <c r="AE158" s="221"/>
      <c r="AF158" s="221"/>
      <c r="AG158" s="221"/>
      <c r="AH158" s="221"/>
      <c r="AI158" s="221"/>
      <c r="AJ158" s="221"/>
      <c r="AK158" s="219"/>
      <c r="AL158" s="220"/>
    </row>
    <row r="159" spans="2:38" s="47" customFormat="1" ht="43.5" customHeight="1" outlineLevel="1" x14ac:dyDescent="0.3">
      <c r="B159" s="481" t="s">
        <v>1583</v>
      </c>
      <c r="C159" s="1136" t="str">
        <f>'Reference documents'!B27</f>
        <v>GRE.EEC.S.25.XX.S.00000.15.001.00</v>
      </c>
      <c r="D159" s="1151" t="s">
        <v>1181</v>
      </c>
      <c r="E159" s="1152"/>
      <c r="F159" s="1153"/>
      <c r="G159" s="1153"/>
      <c r="H159" s="1157" t="s">
        <v>1182</v>
      </c>
      <c r="I159" s="168" t="s">
        <v>345</v>
      </c>
      <c r="J159" s="43" t="s">
        <v>1461</v>
      </c>
      <c r="K159" s="44">
        <f t="shared" ref="K159:K171" si="99">AL159</f>
        <v>0</v>
      </c>
      <c r="L159" s="1290"/>
      <c r="M159" s="1290"/>
      <c r="N159" s="1297">
        <f t="shared" si="95"/>
        <v>0</v>
      </c>
      <c r="O159" s="1290"/>
      <c r="P159" s="1290"/>
      <c r="Q159" s="1297">
        <f t="shared" si="96"/>
        <v>0</v>
      </c>
      <c r="R159" s="1298"/>
      <c r="S159" s="1290"/>
      <c r="T159" s="1298"/>
      <c r="U159" s="1291">
        <f t="shared" si="97"/>
        <v>0</v>
      </c>
      <c r="V159" s="45">
        <f t="shared" si="98"/>
        <v>0</v>
      </c>
      <c r="W159" s="217"/>
      <c r="Z159" s="218"/>
      <c r="AA159" s="221"/>
      <c r="AB159" s="221"/>
      <c r="AC159" s="221"/>
      <c r="AD159" s="221"/>
      <c r="AE159" s="221"/>
      <c r="AF159" s="221"/>
      <c r="AG159" s="221"/>
      <c r="AH159" s="221"/>
      <c r="AI159" s="221"/>
      <c r="AJ159" s="221"/>
      <c r="AK159" s="219"/>
      <c r="AL159" s="220"/>
    </row>
    <row r="160" spans="2:38" s="47" customFormat="1" ht="43.5" customHeight="1" outlineLevel="1" x14ac:dyDescent="0.3">
      <c r="B160" s="481" t="s">
        <v>1583</v>
      </c>
      <c r="C160" s="1136" t="str">
        <f>'Reference documents'!B27</f>
        <v>GRE.EEC.S.25.XX.S.00000.15.001.00</v>
      </c>
      <c r="D160" s="1151" t="s">
        <v>1183</v>
      </c>
      <c r="E160" s="1152"/>
      <c r="F160" s="1153"/>
      <c r="G160" s="1153"/>
      <c r="H160" s="1157" t="s">
        <v>1184</v>
      </c>
      <c r="I160" s="168" t="s">
        <v>345</v>
      </c>
      <c r="J160" s="43" t="s">
        <v>1461</v>
      </c>
      <c r="K160" s="44">
        <f t="shared" si="99"/>
        <v>0</v>
      </c>
      <c r="L160" s="1290"/>
      <c r="M160" s="1290"/>
      <c r="N160" s="1297">
        <f t="shared" si="95"/>
        <v>0</v>
      </c>
      <c r="O160" s="1290"/>
      <c r="P160" s="1290"/>
      <c r="Q160" s="1297">
        <f t="shared" si="96"/>
        <v>0</v>
      </c>
      <c r="R160" s="1298"/>
      <c r="S160" s="1290"/>
      <c r="T160" s="1298"/>
      <c r="U160" s="1291">
        <f t="shared" ref="U160:U171" si="100">S160+Q160+N160</f>
        <v>0</v>
      </c>
      <c r="V160" s="45">
        <f t="shared" si="98"/>
        <v>0</v>
      </c>
      <c r="W160" s="217"/>
      <c r="Z160" s="218"/>
      <c r="AA160" s="221"/>
      <c r="AB160" s="221"/>
      <c r="AC160" s="221"/>
      <c r="AD160" s="221"/>
      <c r="AE160" s="221"/>
      <c r="AF160" s="221"/>
      <c r="AG160" s="221"/>
      <c r="AH160" s="221"/>
      <c r="AI160" s="221"/>
      <c r="AJ160" s="221"/>
      <c r="AK160" s="219"/>
      <c r="AL160" s="220"/>
    </row>
    <row r="161" spans="2:38" s="47" customFormat="1" ht="43.5" customHeight="1" outlineLevel="1" x14ac:dyDescent="0.3">
      <c r="B161" s="481" t="s">
        <v>1583</v>
      </c>
      <c r="C161" s="1136" t="str">
        <f>'Reference documents'!B27</f>
        <v>GRE.EEC.S.25.XX.S.00000.15.001.00</v>
      </c>
      <c r="D161" s="1151" t="s">
        <v>1185</v>
      </c>
      <c r="E161" s="1152"/>
      <c r="F161" s="1153"/>
      <c r="G161" s="1153"/>
      <c r="H161" s="1157" t="s">
        <v>1186</v>
      </c>
      <c r="I161" s="168" t="s">
        <v>345</v>
      </c>
      <c r="J161" s="43" t="s">
        <v>1461</v>
      </c>
      <c r="K161" s="44">
        <f t="shared" si="99"/>
        <v>0</v>
      </c>
      <c r="L161" s="1290"/>
      <c r="M161" s="1290"/>
      <c r="N161" s="1297">
        <f t="shared" si="95"/>
        <v>0</v>
      </c>
      <c r="O161" s="1290"/>
      <c r="P161" s="1290"/>
      <c r="Q161" s="1297">
        <f t="shared" si="96"/>
        <v>0</v>
      </c>
      <c r="R161" s="1298"/>
      <c r="S161" s="1290"/>
      <c r="T161" s="1298"/>
      <c r="U161" s="1291">
        <f t="shared" si="100"/>
        <v>0</v>
      </c>
      <c r="V161" s="45">
        <f t="shared" si="98"/>
        <v>0</v>
      </c>
      <c r="W161" s="217"/>
      <c r="Z161" s="218"/>
      <c r="AA161" s="221"/>
      <c r="AB161" s="221"/>
      <c r="AC161" s="221"/>
      <c r="AD161" s="221"/>
      <c r="AE161" s="221"/>
      <c r="AF161" s="221"/>
      <c r="AG161" s="221"/>
      <c r="AH161" s="221"/>
      <c r="AI161" s="221"/>
      <c r="AJ161" s="221"/>
      <c r="AK161" s="219"/>
      <c r="AL161" s="220"/>
    </row>
    <row r="162" spans="2:38" s="47" customFormat="1" ht="43.5" customHeight="1" outlineLevel="1" x14ac:dyDescent="0.3">
      <c r="B162" s="481" t="s">
        <v>1583</v>
      </c>
      <c r="C162" s="1136" t="str">
        <f>'Reference documents'!B27</f>
        <v>GRE.EEC.S.25.XX.S.00000.15.001.00</v>
      </c>
      <c r="D162" s="1151" t="s">
        <v>1187</v>
      </c>
      <c r="E162" s="1152"/>
      <c r="F162" s="1153"/>
      <c r="G162" s="1153"/>
      <c r="H162" s="1157" t="s">
        <v>1188</v>
      </c>
      <c r="I162" s="168" t="s">
        <v>345</v>
      </c>
      <c r="J162" s="43" t="s">
        <v>1461</v>
      </c>
      <c r="K162" s="1423">
        <v>206</v>
      </c>
      <c r="L162" s="1290">
        <v>0.79777746431309249</v>
      </c>
      <c r="M162" s="1290">
        <v>40</v>
      </c>
      <c r="N162" s="1297">
        <f t="shared" si="95"/>
        <v>31.911098572523699</v>
      </c>
      <c r="O162" s="1290">
        <v>0.1</v>
      </c>
      <c r="P162" s="1290">
        <v>70</v>
      </c>
      <c r="Q162" s="1297">
        <f t="shared" si="96"/>
        <v>7</v>
      </c>
      <c r="R162" s="1298"/>
      <c r="S162" s="1290">
        <v>9</v>
      </c>
      <c r="T162" s="1298"/>
      <c r="U162" s="1291">
        <f t="shared" si="100"/>
        <v>47.911098572523699</v>
      </c>
      <c r="V162" s="45">
        <f t="shared" si="98"/>
        <v>9869.686305939882</v>
      </c>
      <c r="W162" s="1451" t="s">
        <v>2612</v>
      </c>
      <c r="Z162" s="218"/>
      <c r="AA162" s="221"/>
      <c r="AB162" s="221"/>
      <c r="AC162" s="221"/>
      <c r="AD162" s="221"/>
      <c r="AE162" s="221"/>
      <c r="AF162" s="221"/>
      <c r="AG162" s="221"/>
      <c r="AH162" s="221"/>
      <c r="AI162" s="221"/>
      <c r="AJ162" s="221"/>
      <c r="AK162" s="219"/>
      <c r="AL162" s="220"/>
    </row>
    <row r="163" spans="2:38" s="47" customFormat="1" ht="43.5" customHeight="1" outlineLevel="1" x14ac:dyDescent="0.3">
      <c r="B163" s="481" t="s">
        <v>1583</v>
      </c>
      <c r="C163" s="1136" t="str">
        <f>'Reference documents'!B27</f>
        <v>GRE.EEC.S.25.XX.S.00000.15.001.00</v>
      </c>
      <c r="D163" s="1151" t="s">
        <v>1189</v>
      </c>
      <c r="E163" s="1152"/>
      <c r="F163" s="1153"/>
      <c r="G163" s="1153"/>
      <c r="H163" s="1157" t="s">
        <v>1190</v>
      </c>
      <c r="I163" s="168" t="s">
        <v>345</v>
      </c>
      <c r="J163" s="43" t="s">
        <v>1461</v>
      </c>
      <c r="K163" s="44">
        <f t="shared" si="99"/>
        <v>0</v>
      </c>
      <c r="L163" s="1290"/>
      <c r="M163" s="1290"/>
      <c r="N163" s="1297">
        <f t="shared" si="95"/>
        <v>0</v>
      </c>
      <c r="O163" s="1290"/>
      <c r="P163" s="1290"/>
      <c r="Q163" s="1297">
        <f t="shared" si="96"/>
        <v>0</v>
      </c>
      <c r="R163" s="1298"/>
      <c r="S163" s="1290"/>
      <c r="T163" s="1298"/>
      <c r="U163" s="1291">
        <f t="shared" si="100"/>
        <v>0</v>
      </c>
      <c r="V163" s="45">
        <f t="shared" si="98"/>
        <v>0</v>
      </c>
      <c r="W163" s="217"/>
      <c r="Z163" s="218"/>
      <c r="AA163" s="221"/>
      <c r="AB163" s="221"/>
      <c r="AC163" s="221"/>
      <c r="AD163" s="221"/>
      <c r="AE163" s="221"/>
      <c r="AF163" s="221"/>
      <c r="AG163" s="221"/>
      <c r="AH163" s="221"/>
      <c r="AI163" s="221"/>
      <c r="AJ163" s="221"/>
      <c r="AK163" s="219"/>
      <c r="AL163" s="220"/>
    </row>
    <row r="164" spans="2:38" s="47" customFormat="1" ht="43.5" customHeight="1" outlineLevel="1" x14ac:dyDescent="0.3">
      <c r="B164" s="481" t="s">
        <v>1583</v>
      </c>
      <c r="C164" s="1136" t="str">
        <f>'Reference documents'!B27</f>
        <v>GRE.EEC.S.25.XX.S.00000.15.001.00</v>
      </c>
      <c r="D164" s="1151" t="s">
        <v>1191</v>
      </c>
      <c r="E164" s="1152"/>
      <c r="F164" s="1153"/>
      <c r="G164" s="1153"/>
      <c r="H164" s="1157" t="s">
        <v>1192</v>
      </c>
      <c r="I164" s="168" t="s">
        <v>345</v>
      </c>
      <c r="J164" s="43" t="s">
        <v>1461</v>
      </c>
      <c r="K164" s="44">
        <f t="shared" si="99"/>
        <v>0</v>
      </c>
      <c r="L164" s="1290"/>
      <c r="M164" s="1290"/>
      <c r="N164" s="1297">
        <f t="shared" si="95"/>
        <v>0</v>
      </c>
      <c r="O164" s="1290"/>
      <c r="P164" s="1290"/>
      <c r="Q164" s="1297">
        <f t="shared" si="96"/>
        <v>0</v>
      </c>
      <c r="R164" s="1298"/>
      <c r="S164" s="1290"/>
      <c r="T164" s="1298"/>
      <c r="U164" s="1291">
        <f t="shared" si="100"/>
        <v>0</v>
      </c>
      <c r="V164" s="45">
        <f t="shared" si="98"/>
        <v>0</v>
      </c>
      <c r="W164" s="217"/>
      <c r="Z164" s="218"/>
      <c r="AA164" s="221"/>
      <c r="AB164" s="221"/>
      <c r="AC164" s="221"/>
      <c r="AD164" s="221"/>
      <c r="AE164" s="221"/>
      <c r="AF164" s="221"/>
      <c r="AG164" s="221"/>
      <c r="AH164" s="221"/>
      <c r="AI164" s="221"/>
      <c r="AJ164" s="221"/>
      <c r="AK164" s="219"/>
      <c r="AL164" s="220"/>
    </row>
    <row r="165" spans="2:38" s="47" customFormat="1" ht="43.5" customHeight="1" outlineLevel="1" x14ac:dyDescent="0.3">
      <c r="B165" s="481" t="s">
        <v>1583</v>
      </c>
      <c r="C165" s="1136" t="str">
        <f>'Reference documents'!B27</f>
        <v>GRE.EEC.S.25.XX.S.00000.15.001.00</v>
      </c>
      <c r="D165" s="1151" t="s">
        <v>1193</v>
      </c>
      <c r="E165" s="1152"/>
      <c r="F165" s="1153"/>
      <c r="G165" s="1153"/>
      <c r="H165" s="1157" t="s">
        <v>1194</v>
      </c>
      <c r="I165" s="168" t="s">
        <v>345</v>
      </c>
      <c r="J165" s="43" t="s">
        <v>1461</v>
      </c>
      <c r="K165" s="44">
        <f t="shared" si="99"/>
        <v>0</v>
      </c>
      <c r="L165" s="1290"/>
      <c r="M165" s="1290"/>
      <c r="N165" s="1297">
        <f t="shared" si="95"/>
        <v>0</v>
      </c>
      <c r="O165" s="1290"/>
      <c r="P165" s="1290"/>
      <c r="Q165" s="1297">
        <f t="shared" si="96"/>
        <v>0</v>
      </c>
      <c r="R165" s="1298"/>
      <c r="S165" s="1290"/>
      <c r="T165" s="1298"/>
      <c r="U165" s="1291">
        <f t="shared" si="100"/>
        <v>0</v>
      </c>
      <c r="V165" s="45">
        <f t="shared" si="98"/>
        <v>0</v>
      </c>
      <c r="W165" s="217"/>
      <c r="Z165" s="218"/>
      <c r="AA165" s="221"/>
      <c r="AB165" s="221"/>
      <c r="AC165" s="221"/>
      <c r="AD165" s="221"/>
      <c r="AE165" s="221"/>
      <c r="AF165" s="221"/>
      <c r="AG165" s="221"/>
      <c r="AH165" s="221"/>
      <c r="AI165" s="221"/>
      <c r="AJ165" s="221"/>
      <c r="AK165" s="219"/>
      <c r="AL165" s="220"/>
    </row>
    <row r="166" spans="2:38" s="47" customFormat="1" ht="43.5" customHeight="1" outlineLevel="1" x14ac:dyDescent="0.3">
      <c r="B166" s="481" t="s">
        <v>1583</v>
      </c>
      <c r="C166" s="1136" t="str">
        <f>'Reference documents'!B27</f>
        <v>GRE.EEC.S.25.XX.S.00000.15.001.00</v>
      </c>
      <c r="D166" s="1151" t="s">
        <v>1195</v>
      </c>
      <c r="E166" s="1152"/>
      <c r="F166" s="1153"/>
      <c r="G166" s="1153"/>
      <c r="H166" s="1157" t="s">
        <v>1196</v>
      </c>
      <c r="I166" s="168" t="s">
        <v>345</v>
      </c>
      <c r="J166" s="43" t="s">
        <v>1461</v>
      </c>
      <c r="K166" s="44">
        <f t="shared" si="99"/>
        <v>0</v>
      </c>
      <c r="L166" s="1290"/>
      <c r="M166" s="1290"/>
      <c r="N166" s="1297">
        <f t="shared" si="95"/>
        <v>0</v>
      </c>
      <c r="O166" s="1290"/>
      <c r="P166" s="1290"/>
      <c r="Q166" s="1297">
        <f t="shared" si="96"/>
        <v>0</v>
      </c>
      <c r="R166" s="1298"/>
      <c r="S166" s="1290"/>
      <c r="T166" s="1298"/>
      <c r="U166" s="1291">
        <f t="shared" si="100"/>
        <v>0</v>
      </c>
      <c r="V166" s="45">
        <f t="shared" si="98"/>
        <v>0</v>
      </c>
      <c r="W166" s="217"/>
      <c r="Z166" s="218"/>
      <c r="AA166" s="221"/>
      <c r="AB166" s="221"/>
      <c r="AC166" s="221"/>
      <c r="AD166" s="221"/>
      <c r="AE166" s="221"/>
      <c r="AF166" s="221"/>
      <c r="AG166" s="221"/>
      <c r="AH166" s="221"/>
      <c r="AI166" s="221"/>
      <c r="AJ166" s="221"/>
      <c r="AK166" s="219"/>
      <c r="AL166" s="220"/>
    </row>
    <row r="167" spans="2:38" s="47" customFormat="1" ht="43.5" customHeight="1" outlineLevel="1" x14ac:dyDescent="0.3">
      <c r="B167" s="481" t="s">
        <v>1583</v>
      </c>
      <c r="C167" s="1136" t="str">
        <f>'Reference documents'!B27</f>
        <v>GRE.EEC.S.25.XX.S.00000.15.001.00</v>
      </c>
      <c r="D167" s="1151" t="s">
        <v>1197</v>
      </c>
      <c r="E167" s="1152"/>
      <c r="F167" s="1153"/>
      <c r="G167" s="1153"/>
      <c r="H167" s="1157" t="s">
        <v>1198</v>
      </c>
      <c r="I167" s="168" t="s">
        <v>345</v>
      </c>
      <c r="J167" s="43" t="s">
        <v>1461</v>
      </c>
      <c r="K167" s="44">
        <f t="shared" si="99"/>
        <v>0</v>
      </c>
      <c r="L167" s="1290"/>
      <c r="M167" s="1290"/>
      <c r="N167" s="1297">
        <f t="shared" si="95"/>
        <v>0</v>
      </c>
      <c r="O167" s="1290"/>
      <c r="P167" s="1290"/>
      <c r="Q167" s="1297">
        <f t="shared" si="96"/>
        <v>0</v>
      </c>
      <c r="R167" s="1298"/>
      <c r="S167" s="1290"/>
      <c r="T167" s="1298"/>
      <c r="U167" s="1291">
        <f t="shared" si="100"/>
        <v>0</v>
      </c>
      <c r="V167" s="45">
        <f t="shared" si="98"/>
        <v>0</v>
      </c>
      <c r="W167" s="217"/>
      <c r="Z167" s="218"/>
      <c r="AA167" s="221"/>
      <c r="AB167" s="221"/>
      <c r="AC167" s="221"/>
      <c r="AD167" s="221"/>
      <c r="AE167" s="221"/>
      <c r="AF167" s="221"/>
      <c r="AG167" s="221"/>
      <c r="AH167" s="221"/>
      <c r="AI167" s="221"/>
      <c r="AJ167" s="221"/>
      <c r="AK167" s="219"/>
      <c r="AL167" s="220"/>
    </row>
    <row r="168" spans="2:38" s="47" customFormat="1" ht="43.5" customHeight="1" outlineLevel="1" x14ac:dyDescent="0.3">
      <c r="B168" s="481" t="s">
        <v>1583</v>
      </c>
      <c r="C168" s="1136" t="str">
        <f>'Reference documents'!B27</f>
        <v>GRE.EEC.S.25.XX.S.00000.15.001.00</v>
      </c>
      <c r="D168" s="1151" t="s">
        <v>1199</v>
      </c>
      <c r="E168" s="1152"/>
      <c r="F168" s="1153"/>
      <c r="G168" s="1153"/>
      <c r="H168" s="1157" t="s">
        <v>1200</v>
      </c>
      <c r="I168" s="168" t="s">
        <v>345</v>
      </c>
      <c r="J168" s="43" t="s">
        <v>1461</v>
      </c>
      <c r="K168" s="44">
        <f t="shared" si="99"/>
        <v>0</v>
      </c>
      <c r="L168" s="1290"/>
      <c r="M168" s="1290"/>
      <c r="N168" s="1297">
        <f t="shared" si="95"/>
        <v>0</v>
      </c>
      <c r="O168" s="1290"/>
      <c r="P168" s="1290"/>
      <c r="Q168" s="1297">
        <f t="shared" si="96"/>
        <v>0</v>
      </c>
      <c r="R168" s="1298"/>
      <c r="S168" s="1290"/>
      <c r="T168" s="1298"/>
      <c r="U168" s="1291">
        <f t="shared" si="100"/>
        <v>0</v>
      </c>
      <c r="V168" s="45">
        <f t="shared" si="98"/>
        <v>0</v>
      </c>
      <c r="W168" s="217"/>
      <c r="Z168" s="218"/>
      <c r="AA168" s="221"/>
      <c r="AB168" s="221"/>
      <c r="AC168" s="221"/>
      <c r="AD168" s="221"/>
      <c r="AE168" s="221"/>
      <c r="AF168" s="221"/>
      <c r="AG168" s="221"/>
      <c r="AH168" s="221"/>
      <c r="AI168" s="221"/>
      <c r="AJ168" s="221"/>
      <c r="AK168" s="219"/>
      <c r="AL168" s="220"/>
    </row>
    <row r="169" spans="2:38" s="47" customFormat="1" ht="43.5" customHeight="1" outlineLevel="1" x14ac:dyDescent="0.3">
      <c r="B169" s="481" t="s">
        <v>1583</v>
      </c>
      <c r="C169" s="1136" t="str">
        <f>'Reference documents'!B27</f>
        <v>GRE.EEC.S.25.XX.S.00000.15.001.00</v>
      </c>
      <c r="D169" s="1151" t="s">
        <v>1201</v>
      </c>
      <c r="E169" s="1152"/>
      <c r="F169" s="1153"/>
      <c r="G169" s="1153"/>
      <c r="H169" s="1157" t="s">
        <v>1202</v>
      </c>
      <c r="I169" s="168" t="s">
        <v>345</v>
      </c>
      <c r="J169" s="43" t="s">
        <v>1461</v>
      </c>
      <c r="K169" s="44">
        <f t="shared" si="99"/>
        <v>0</v>
      </c>
      <c r="L169" s="1290"/>
      <c r="M169" s="1290"/>
      <c r="N169" s="1297">
        <f t="shared" si="95"/>
        <v>0</v>
      </c>
      <c r="O169" s="1290"/>
      <c r="P169" s="1290"/>
      <c r="Q169" s="1297">
        <f t="shared" si="96"/>
        <v>0</v>
      </c>
      <c r="R169" s="1298"/>
      <c r="S169" s="1290"/>
      <c r="T169" s="1298"/>
      <c r="U169" s="1291">
        <f t="shared" si="100"/>
        <v>0</v>
      </c>
      <c r="V169" s="45">
        <f t="shared" si="98"/>
        <v>0</v>
      </c>
      <c r="W169" s="217"/>
      <c r="Z169" s="218"/>
      <c r="AA169" s="221"/>
      <c r="AB169" s="221"/>
      <c r="AC169" s="221"/>
      <c r="AD169" s="221"/>
      <c r="AE169" s="221"/>
      <c r="AF169" s="221"/>
      <c r="AG169" s="221"/>
      <c r="AH169" s="221"/>
      <c r="AI169" s="221"/>
      <c r="AJ169" s="221"/>
      <c r="AK169" s="219"/>
      <c r="AL169" s="220"/>
    </row>
    <row r="170" spans="2:38" s="47" customFormat="1" ht="43.5" customHeight="1" outlineLevel="1" x14ac:dyDescent="0.3">
      <c r="B170" s="481" t="s">
        <v>1583</v>
      </c>
      <c r="C170" s="1136" t="str">
        <f>'Reference documents'!B27</f>
        <v>GRE.EEC.S.25.XX.S.00000.15.001.00</v>
      </c>
      <c r="D170" s="1151" t="s">
        <v>1203</v>
      </c>
      <c r="E170" s="1152"/>
      <c r="F170" s="1153"/>
      <c r="G170" s="1153"/>
      <c r="H170" s="1157" t="s">
        <v>1204</v>
      </c>
      <c r="I170" s="168" t="s">
        <v>345</v>
      </c>
      <c r="J170" s="43" t="s">
        <v>1461</v>
      </c>
      <c r="K170" s="44">
        <f t="shared" si="99"/>
        <v>0</v>
      </c>
      <c r="L170" s="1290"/>
      <c r="M170" s="1290"/>
      <c r="N170" s="1297">
        <f t="shared" si="95"/>
        <v>0</v>
      </c>
      <c r="O170" s="1290"/>
      <c r="P170" s="1290"/>
      <c r="Q170" s="1297">
        <f t="shared" si="96"/>
        <v>0</v>
      </c>
      <c r="R170" s="1298"/>
      <c r="S170" s="1290"/>
      <c r="T170" s="1298"/>
      <c r="U170" s="1291">
        <f t="shared" si="100"/>
        <v>0</v>
      </c>
      <c r="V170" s="45">
        <f t="shared" si="98"/>
        <v>0</v>
      </c>
      <c r="W170" s="217"/>
      <c r="Z170" s="218"/>
      <c r="AA170" s="221"/>
      <c r="AB170" s="221"/>
      <c r="AC170" s="221"/>
      <c r="AD170" s="221"/>
      <c r="AE170" s="221"/>
      <c r="AF170" s="221"/>
      <c r="AG170" s="221"/>
      <c r="AH170" s="221"/>
      <c r="AI170" s="221"/>
      <c r="AJ170" s="221"/>
      <c r="AK170" s="219"/>
      <c r="AL170" s="220"/>
    </row>
    <row r="171" spans="2:38" s="47" customFormat="1" ht="43.5" customHeight="1" outlineLevel="1" x14ac:dyDescent="0.3">
      <c r="B171" s="481" t="s">
        <v>1583</v>
      </c>
      <c r="C171" s="1136" t="str">
        <f>'Reference documents'!B27</f>
        <v>GRE.EEC.S.25.XX.S.00000.15.001.00</v>
      </c>
      <c r="D171" s="1151" t="s">
        <v>1205</v>
      </c>
      <c r="E171" s="1152"/>
      <c r="F171" s="1153"/>
      <c r="G171" s="1153"/>
      <c r="H171" s="1157" t="s">
        <v>1206</v>
      </c>
      <c r="I171" s="168" t="s">
        <v>345</v>
      </c>
      <c r="J171" s="43" t="s">
        <v>1461</v>
      </c>
      <c r="K171" s="44">
        <f t="shared" si="99"/>
        <v>0</v>
      </c>
      <c r="L171" s="1290"/>
      <c r="M171" s="1290"/>
      <c r="N171" s="1297">
        <f t="shared" si="95"/>
        <v>0</v>
      </c>
      <c r="O171" s="1290"/>
      <c r="P171" s="1290"/>
      <c r="Q171" s="1297">
        <f t="shared" si="96"/>
        <v>0</v>
      </c>
      <c r="R171" s="1298"/>
      <c r="S171" s="1290"/>
      <c r="T171" s="1298"/>
      <c r="U171" s="1291">
        <f t="shared" si="100"/>
        <v>0</v>
      </c>
      <c r="V171" s="45">
        <f t="shared" si="98"/>
        <v>0</v>
      </c>
      <c r="W171" s="217"/>
      <c r="Z171" s="218"/>
      <c r="AA171" s="221"/>
      <c r="AB171" s="221"/>
      <c r="AC171" s="221"/>
      <c r="AD171" s="221"/>
      <c r="AE171" s="221"/>
      <c r="AF171" s="221"/>
      <c r="AG171" s="221"/>
      <c r="AH171" s="221"/>
      <c r="AI171" s="221"/>
      <c r="AJ171" s="221"/>
      <c r="AK171" s="219"/>
      <c r="AL171" s="220"/>
    </row>
    <row r="172" spans="2:38" ht="18" customHeight="1" x14ac:dyDescent="0.3">
      <c r="B172" s="48"/>
      <c r="C172" s="1137"/>
      <c r="D172" s="1160"/>
      <c r="E172" s="1160"/>
      <c r="F172" s="1161"/>
      <c r="G172" s="1161"/>
      <c r="H172" s="1368" t="s">
        <v>1214</v>
      </c>
      <c r="I172" s="1143"/>
      <c r="J172" s="40"/>
      <c r="K172" s="41"/>
      <c r="L172" s="41"/>
      <c r="M172" s="41"/>
      <c r="N172" s="41"/>
      <c r="O172" s="41"/>
      <c r="P172" s="41"/>
      <c r="Q172" s="41"/>
      <c r="R172" s="41"/>
      <c r="S172" s="41"/>
      <c r="T172" s="41"/>
      <c r="U172" s="42"/>
      <c r="V172" s="42"/>
      <c r="W172" s="217"/>
      <c r="X172" s="47"/>
      <c r="Y172" s="47"/>
      <c r="Z172" s="218"/>
      <c r="AA172" s="221"/>
      <c r="AB172" s="221"/>
      <c r="AC172" s="221"/>
      <c r="AD172" s="221"/>
      <c r="AE172" s="221"/>
      <c r="AF172" s="221"/>
      <c r="AG172" s="221"/>
      <c r="AH172" s="221"/>
      <c r="AI172" s="221"/>
      <c r="AJ172" s="221"/>
      <c r="AK172" s="219"/>
      <c r="AL172" s="220"/>
    </row>
    <row r="173" spans="2:38" s="47" customFormat="1" ht="43.5" customHeight="1" outlineLevel="1" x14ac:dyDescent="0.3">
      <c r="B173" s="481" t="s">
        <v>1583</v>
      </c>
      <c r="C173" s="1136" t="str">
        <f>'Reference documents'!B27</f>
        <v>GRE.EEC.S.25.XX.S.00000.15.001.00</v>
      </c>
      <c r="D173" s="1151" t="s">
        <v>1215</v>
      </c>
      <c r="E173" s="1152"/>
      <c r="F173" s="1153"/>
      <c r="G173" s="1153"/>
      <c r="H173" s="1157" t="s">
        <v>1216</v>
      </c>
      <c r="I173" s="168" t="s">
        <v>1450</v>
      </c>
      <c r="J173" s="43" t="s">
        <v>1451</v>
      </c>
      <c r="K173" s="44">
        <f t="shared" ref="K173:K177" si="101">AL173</f>
        <v>0</v>
      </c>
      <c r="L173" s="1290"/>
      <c r="M173" s="1290"/>
      <c r="N173" s="1297">
        <f t="shared" ref="N173:N177" si="102">L173*M173</f>
        <v>0</v>
      </c>
      <c r="O173" s="1290"/>
      <c r="P173" s="1290"/>
      <c r="Q173" s="1297">
        <f t="shared" ref="Q173:Q177" si="103">O173*P173</f>
        <v>0</v>
      </c>
      <c r="R173" s="1298"/>
      <c r="S173" s="1290"/>
      <c r="T173" s="1298"/>
      <c r="U173" s="1291">
        <f t="shared" ref="U173:U177" si="104">S173+Q173+N173</f>
        <v>0</v>
      </c>
      <c r="V173" s="45">
        <f>K173*U173</f>
        <v>0</v>
      </c>
      <c r="W173" s="217"/>
      <c r="Z173" s="218"/>
      <c r="AA173" s="221"/>
      <c r="AB173" s="221"/>
      <c r="AC173" s="221"/>
      <c r="AD173" s="221"/>
      <c r="AE173" s="221"/>
      <c r="AF173" s="221"/>
      <c r="AG173" s="221"/>
      <c r="AH173" s="221"/>
      <c r="AI173" s="221"/>
      <c r="AJ173" s="221"/>
      <c r="AK173" s="219"/>
      <c r="AL173" s="220"/>
    </row>
    <row r="174" spans="2:38" s="47" customFormat="1" ht="43.5" customHeight="1" outlineLevel="1" x14ac:dyDescent="0.3">
      <c r="B174" s="481" t="s">
        <v>1583</v>
      </c>
      <c r="C174" s="1136" t="str">
        <f>'Reference documents'!B27</f>
        <v>GRE.EEC.S.25.XX.S.00000.15.001.00</v>
      </c>
      <c r="D174" s="1151" t="s">
        <v>1217</v>
      </c>
      <c r="E174" s="1152"/>
      <c r="F174" s="1153"/>
      <c r="G174" s="1153"/>
      <c r="H174" s="1157" t="s">
        <v>1218</v>
      </c>
      <c r="I174" s="168" t="s">
        <v>1450</v>
      </c>
      <c r="J174" s="43" t="s">
        <v>1451</v>
      </c>
      <c r="K174" s="44">
        <f t="shared" si="101"/>
        <v>0</v>
      </c>
      <c r="L174" s="1290"/>
      <c r="M174" s="1290"/>
      <c r="N174" s="1297">
        <f t="shared" si="102"/>
        <v>0</v>
      </c>
      <c r="O174" s="1290"/>
      <c r="P174" s="1290"/>
      <c r="Q174" s="1297">
        <f t="shared" si="103"/>
        <v>0</v>
      </c>
      <c r="R174" s="1298"/>
      <c r="S174" s="1290"/>
      <c r="T174" s="1298"/>
      <c r="U174" s="1291">
        <f t="shared" si="104"/>
        <v>0</v>
      </c>
      <c r="V174" s="45">
        <f>K174*U174</f>
        <v>0</v>
      </c>
      <c r="W174" s="217"/>
      <c r="Z174" s="218"/>
      <c r="AA174" s="221"/>
      <c r="AB174" s="221"/>
      <c r="AC174" s="221"/>
      <c r="AD174" s="221"/>
      <c r="AE174" s="221"/>
      <c r="AF174" s="221"/>
      <c r="AG174" s="221"/>
      <c r="AH174" s="221"/>
      <c r="AI174" s="221"/>
      <c r="AJ174" s="221"/>
      <c r="AK174" s="219"/>
      <c r="AL174" s="220"/>
    </row>
    <row r="175" spans="2:38" s="47" customFormat="1" ht="43.5" customHeight="1" outlineLevel="1" x14ac:dyDescent="0.3">
      <c r="B175" s="481" t="s">
        <v>1583</v>
      </c>
      <c r="C175" s="1136" t="str">
        <f>'Reference documents'!B27</f>
        <v>GRE.EEC.S.25.XX.S.00000.15.001.00</v>
      </c>
      <c r="D175" s="1151" t="s">
        <v>1219</v>
      </c>
      <c r="E175" s="1152"/>
      <c r="F175" s="1153"/>
      <c r="G175" s="1153"/>
      <c r="H175" s="1157" t="s">
        <v>1220</v>
      </c>
      <c r="I175" s="168" t="s">
        <v>1450</v>
      </c>
      <c r="J175" s="43" t="s">
        <v>1451</v>
      </c>
      <c r="K175" s="44">
        <f t="shared" si="101"/>
        <v>0</v>
      </c>
      <c r="L175" s="1290"/>
      <c r="M175" s="1290"/>
      <c r="N175" s="1297">
        <f t="shared" si="102"/>
        <v>0</v>
      </c>
      <c r="O175" s="1290"/>
      <c r="P175" s="1290"/>
      <c r="Q175" s="1297">
        <f t="shared" si="103"/>
        <v>0</v>
      </c>
      <c r="R175" s="1298"/>
      <c r="S175" s="1290"/>
      <c r="T175" s="1298"/>
      <c r="U175" s="1291">
        <f t="shared" si="104"/>
        <v>0</v>
      </c>
      <c r="V175" s="45">
        <f>K175*U175</f>
        <v>0</v>
      </c>
      <c r="W175" s="217"/>
      <c r="Z175" s="218"/>
      <c r="AA175" s="221"/>
      <c r="AB175" s="221"/>
      <c r="AC175" s="221"/>
      <c r="AD175" s="221"/>
      <c r="AE175" s="221"/>
      <c r="AF175" s="221"/>
      <c r="AG175" s="221"/>
      <c r="AH175" s="221"/>
      <c r="AI175" s="221"/>
      <c r="AJ175" s="221"/>
      <c r="AK175" s="219"/>
      <c r="AL175" s="220"/>
    </row>
    <row r="176" spans="2:38" s="47" customFormat="1" ht="43.5" customHeight="1" outlineLevel="1" x14ac:dyDescent="0.3">
      <c r="B176" s="481" t="s">
        <v>1583</v>
      </c>
      <c r="C176" s="1136" t="str">
        <f>'Reference documents'!B27</f>
        <v>GRE.EEC.S.25.XX.S.00000.15.001.00</v>
      </c>
      <c r="D176" s="1151" t="s">
        <v>1221</v>
      </c>
      <c r="E176" s="1152"/>
      <c r="F176" s="1153"/>
      <c r="G176" s="1153"/>
      <c r="H176" s="1157" t="s">
        <v>1222</v>
      </c>
      <c r="I176" s="168" t="s">
        <v>1450</v>
      </c>
      <c r="J176" s="43" t="s">
        <v>1451</v>
      </c>
      <c r="K176" s="44">
        <f t="shared" si="101"/>
        <v>0</v>
      </c>
      <c r="L176" s="1290"/>
      <c r="M176" s="1290"/>
      <c r="N176" s="1297">
        <f t="shared" si="102"/>
        <v>0</v>
      </c>
      <c r="O176" s="1290"/>
      <c r="P176" s="1290"/>
      <c r="Q176" s="1297">
        <f t="shared" si="103"/>
        <v>0</v>
      </c>
      <c r="R176" s="1298"/>
      <c r="S176" s="1290"/>
      <c r="T176" s="1298"/>
      <c r="U176" s="1291">
        <f t="shared" si="104"/>
        <v>0</v>
      </c>
      <c r="V176" s="45">
        <f>K176*U176</f>
        <v>0</v>
      </c>
      <c r="W176" s="217"/>
      <c r="Z176" s="218"/>
      <c r="AA176" s="221"/>
      <c r="AB176" s="221"/>
      <c r="AC176" s="221"/>
      <c r="AD176" s="221"/>
      <c r="AE176" s="221"/>
      <c r="AF176" s="221"/>
      <c r="AG176" s="221"/>
      <c r="AH176" s="221"/>
      <c r="AI176" s="221"/>
      <c r="AJ176" s="221"/>
      <c r="AK176" s="219"/>
      <c r="AL176" s="220"/>
    </row>
    <row r="177" spans="2:38" s="47" customFormat="1" ht="43.5" customHeight="1" outlineLevel="1" x14ac:dyDescent="0.3">
      <c r="B177" s="481" t="s">
        <v>1583</v>
      </c>
      <c r="C177" s="1136" t="str">
        <f>'Reference documents'!B27</f>
        <v>GRE.EEC.S.25.XX.S.00000.15.001.00</v>
      </c>
      <c r="D177" s="1151" t="s">
        <v>1223</v>
      </c>
      <c r="E177" s="1152"/>
      <c r="F177" s="1153"/>
      <c r="G177" s="1153"/>
      <c r="H177" s="1157" t="s">
        <v>1224</v>
      </c>
      <c r="I177" s="168" t="s">
        <v>1450</v>
      </c>
      <c r="J177" s="43" t="s">
        <v>1451</v>
      </c>
      <c r="K177" s="44">
        <f t="shared" si="101"/>
        <v>0</v>
      </c>
      <c r="L177" s="1290"/>
      <c r="M177" s="1290"/>
      <c r="N177" s="1297">
        <f t="shared" si="102"/>
        <v>0</v>
      </c>
      <c r="O177" s="1290"/>
      <c r="P177" s="1290"/>
      <c r="Q177" s="1297">
        <f t="shared" si="103"/>
        <v>0</v>
      </c>
      <c r="R177" s="1298"/>
      <c r="S177" s="1290"/>
      <c r="T177" s="1298"/>
      <c r="U177" s="1291">
        <f t="shared" si="104"/>
        <v>0</v>
      </c>
      <c r="V177" s="45">
        <f>K177*U177</f>
        <v>0</v>
      </c>
      <c r="W177" s="217"/>
      <c r="Z177" s="218"/>
      <c r="AA177" s="221"/>
      <c r="AB177" s="221"/>
      <c r="AC177" s="221"/>
      <c r="AD177" s="221"/>
      <c r="AE177" s="221"/>
      <c r="AF177" s="221"/>
      <c r="AG177" s="221"/>
      <c r="AH177" s="221"/>
      <c r="AI177" s="221"/>
      <c r="AJ177" s="221"/>
      <c r="AK177" s="219"/>
      <c r="AL177" s="220"/>
    </row>
    <row r="178" spans="2:38" ht="17.25" customHeight="1" x14ac:dyDescent="0.3">
      <c r="B178" s="1144"/>
      <c r="C178" s="1145"/>
      <c r="D178" s="1160"/>
      <c r="E178" s="1160"/>
      <c r="F178" s="1161"/>
      <c r="G178" s="1161"/>
      <c r="H178" s="1368" t="s">
        <v>1585</v>
      </c>
      <c r="I178" s="1146"/>
      <c r="J178" s="40"/>
      <c r="K178" s="41"/>
      <c r="L178" s="41"/>
      <c r="M178" s="41"/>
      <c r="N178" s="41"/>
      <c r="O178" s="41"/>
      <c r="P178" s="41"/>
      <c r="Q178" s="41"/>
      <c r="R178" s="41"/>
      <c r="S178" s="41"/>
      <c r="T178" s="41"/>
      <c r="U178" s="42"/>
      <c r="V178" s="42"/>
      <c r="W178" s="217"/>
      <c r="X178" s="47"/>
      <c r="Y178" s="47"/>
      <c r="Z178" s="218"/>
      <c r="AA178" s="221"/>
      <c r="AB178" s="221"/>
      <c r="AC178" s="221"/>
      <c r="AD178" s="221"/>
      <c r="AE178" s="221"/>
      <c r="AF178" s="221"/>
      <c r="AG178" s="221"/>
      <c r="AH178" s="221"/>
      <c r="AI178" s="221"/>
      <c r="AJ178" s="221"/>
      <c r="AK178" s="219"/>
      <c r="AL178" s="220"/>
    </row>
    <row r="179" spans="2:38" s="47" customFormat="1" ht="43.5" customHeight="1" outlineLevel="1" x14ac:dyDescent="0.3">
      <c r="B179" s="1149" t="s">
        <v>1583</v>
      </c>
      <c r="C179" s="1150" t="str">
        <f>'Reference documents'!B27</f>
        <v>GRE.EEC.S.25.XX.S.00000.15.001.00</v>
      </c>
      <c r="D179" s="1154" t="s">
        <v>1586</v>
      </c>
      <c r="E179" s="1155"/>
      <c r="F179" s="1156"/>
      <c r="G179" s="1156"/>
      <c r="H179" s="1369" t="s">
        <v>1587</v>
      </c>
      <c r="I179" s="1152" t="s">
        <v>1450</v>
      </c>
      <c r="J179" s="168" t="s">
        <v>1451</v>
      </c>
      <c r="K179" s="44">
        <f t="shared" ref="K179:K183" si="105">AL179</f>
        <v>0</v>
      </c>
      <c r="L179" s="1290"/>
      <c r="M179" s="1290"/>
      <c r="N179" s="1297">
        <f t="shared" ref="N179:N183" si="106">L179*M179</f>
        <v>0</v>
      </c>
      <c r="O179" s="1290"/>
      <c r="P179" s="1290"/>
      <c r="Q179" s="1297">
        <f t="shared" ref="Q179:Q183" si="107">O179*P179</f>
        <v>0</v>
      </c>
      <c r="R179" s="1298"/>
      <c r="S179" s="1290"/>
      <c r="T179" s="1298"/>
      <c r="U179" s="1291">
        <f t="shared" ref="U179:U183" si="108">S179+Q179+N179</f>
        <v>0</v>
      </c>
      <c r="V179" s="45">
        <f>K179*U179</f>
        <v>0</v>
      </c>
      <c r="W179" s="217"/>
      <c r="Z179" s="218"/>
      <c r="AA179" s="221"/>
      <c r="AB179" s="221"/>
      <c r="AC179" s="221"/>
      <c r="AD179" s="221"/>
      <c r="AE179" s="221"/>
      <c r="AF179" s="221"/>
      <c r="AG179" s="221"/>
      <c r="AH179" s="221"/>
      <c r="AI179" s="221"/>
      <c r="AJ179" s="221"/>
      <c r="AK179" s="219"/>
      <c r="AL179" s="220"/>
    </row>
    <row r="180" spans="2:38" s="47" customFormat="1" ht="43.5" customHeight="1" outlineLevel="1" x14ac:dyDescent="0.3">
      <c r="B180" s="1149" t="s">
        <v>1583</v>
      </c>
      <c r="C180" s="1150" t="str">
        <f>'Reference documents'!B27</f>
        <v>GRE.EEC.S.25.XX.S.00000.15.001.00</v>
      </c>
      <c r="D180" s="1151" t="s">
        <v>1588</v>
      </c>
      <c r="E180" s="1152"/>
      <c r="F180" s="1153"/>
      <c r="G180" s="1153"/>
      <c r="H180" s="1175" t="s">
        <v>1589</v>
      </c>
      <c r="I180" s="1152" t="s">
        <v>1450</v>
      </c>
      <c r="J180" s="168" t="s">
        <v>1451</v>
      </c>
      <c r="K180" s="44">
        <f t="shared" si="105"/>
        <v>0</v>
      </c>
      <c r="L180" s="1290"/>
      <c r="M180" s="1290"/>
      <c r="N180" s="1297">
        <f t="shared" si="106"/>
        <v>0</v>
      </c>
      <c r="O180" s="1290"/>
      <c r="P180" s="1290"/>
      <c r="Q180" s="1297">
        <f t="shared" si="107"/>
        <v>0</v>
      </c>
      <c r="R180" s="1298"/>
      <c r="S180" s="1290"/>
      <c r="T180" s="1298"/>
      <c r="U180" s="1291">
        <f t="shared" si="108"/>
        <v>0</v>
      </c>
      <c r="V180" s="45">
        <f>K180*U180</f>
        <v>0</v>
      </c>
      <c r="W180" s="217"/>
      <c r="Z180" s="218"/>
      <c r="AA180" s="221"/>
      <c r="AB180" s="221"/>
      <c r="AC180" s="221"/>
      <c r="AD180" s="221"/>
      <c r="AE180" s="221"/>
      <c r="AF180" s="221"/>
      <c r="AG180" s="221"/>
      <c r="AH180" s="221"/>
      <c r="AI180" s="221"/>
      <c r="AJ180" s="221"/>
      <c r="AK180" s="219"/>
      <c r="AL180" s="220"/>
    </row>
    <row r="181" spans="2:38" s="47" customFormat="1" ht="43.5" customHeight="1" outlineLevel="1" x14ac:dyDescent="0.3">
      <c r="B181" s="1149" t="s">
        <v>1583</v>
      </c>
      <c r="C181" s="1150" t="str">
        <f>'Reference documents'!B27</f>
        <v>GRE.EEC.S.25.XX.S.00000.15.001.00</v>
      </c>
      <c r="D181" s="1151" t="s">
        <v>1590</v>
      </c>
      <c r="E181" s="1152"/>
      <c r="F181" s="1153"/>
      <c r="G181" s="1153"/>
      <c r="H181" s="1175" t="s">
        <v>1591</v>
      </c>
      <c r="I181" s="1152" t="s">
        <v>1450</v>
      </c>
      <c r="J181" s="168" t="s">
        <v>1451</v>
      </c>
      <c r="K181" s="44">
        <f t="shared" si="105"/>
        <v>0</v>
      </c>
      <c r="L181" s="1290"/>
      <c r="M181" s="1290"/>
      <c r="N181" s="1297">
        <f t="shared" si="106"/>
        <v>0</v>
      </c>
      <c r="O181" s="1290"/>
      <c r="P181" s="1290"/>
      <c r="Q181" s="1297">
        <f t="shared" si="107"/>
        <v>0</v>
      </c>
      <c r="R181" s="1298"/>
      <c r="S181" s="1290"/>
      <c r="T181" s="1298"/>
      <c r="U181" s="1291">
        <f t="shared" si="108"/>
        <v>0</v>
      </c>
      <c r="V181" s="45">
        <f>K181*U181</f>
        <v>0</v>
      </c>
      <c r="W181" s="217"/>
      <c r="Z181" s="218"/>
      <c r="AA181" s="221"/>
      <c r="AB181" s="221"/>
      <c r="AC181" s="221"/>
      <c r="AD181" s="221"/>
      <c r="AE181" s="221"/>
      <c r="AF181" s="221"/>
      <c r="AG181" s="221"/>
      <c r="AH181" s="221"/>
      <c r="AI181" s="221"/>
      <c r="AJ181" s="221"/>
      <c r="AK181" s="219"/>
      <c r="AL181" s="220"/>
    </row>
    <row r="182" spans="2:38" s="47" customFormat="1" ht="43.5" customHeight="1" outlineLevel="1" x14ac:dyDescent="0.3">
      <c r="B182" s="1149" t="s">
        <v>1583</v>
      </c>
      <c r="C182" s="1150" t="str">
        <f>'Reference documents'!B27</f>
        <v>GRE.EEC.S.25.XX.S.00000.15.001.00</v>
      </c>
      <c r="D182" s="1151" t="s">
        <v>1592</v>
      </c>
      <c r="E182" s="1152"/>
      <c r="F182" s="1153"/>
      <c r="G182" s="1153"/>
      <c r="H182" s="1175" t="s">
        <v>1593</v>
      </c>
      <c r="I182" s="1152" t="s">
        <v>1450</v>
      </c>
      <c r="J182" s="168" t="s">
        <v>1451</v>
      </c>
      <c r="K182" s="44">
        <f t="shared" si="105"/>
        <v>0</v>
      </c>
      <c r="L182" s="1290"/>
      <c r="M182" s="1290"/>
      <c r="N182" s="1297">
        <f t="shared" si="106"/>
        <v>0</v>
      </c>
      <c r="O182" s="1290"/>
      <c r="P182" s="1290"/>
      <c r="Q182" s="1297">
        <f t="shared" si="107"/>
        <v>0</v>
      </c>
      <c r="R182" s="1298"/>
      <c r="S182" s="1290"/>
      <c r="T182" s="1298"/>
      <c r="U182" s="1291">
        <f t="shared" si="108"/>
        <v>0</v>
      </c>
      <c r="V182" s="45">
        <f>K182*U182</f>
        <v>0</v>
      </c>
      <c r="W182" s="217"/>
      <c r="Z182" s="218"/>
      <c r="AA182" s="221"/>
      <c r="AB182" s="221"/>
      <c r="AC182" s="221"/>
      <c r="AD182" s="221"/>
      <c r="AE182" s="221"/>
      <c r="AF182" s="221"/>
      <c r="AG182" s="221"/>
      <c r="AH182" s="221"/>
      <c r="AI182" s="221"/>
      <c r="AJ182" s="221"/>
      <c r="AK182" s="219"/>
      <c r="AL182" s="220"/>
    </row>
    <row r="183" spans="2:38" s="47" customFormat="1" ht="43.5" customHeight="1" outlineLevel="1" x14ac:dyDescent="0.3">
      <c r="B183" s="1149" t="s">
        <v>1583</v>
      </c>
      <c r="C183" s="1150" t="str">
        <f>'Reference documents'!B27</f>
        <v>GRE.EEC.S.25.XX.S.00000.15.001.00</v>
      </c>
      <c r="D183" s="1151" t="s">
        <v>1594</v>
      </c>
      <c r="E183" s="1152"/>
      <c r="F183" s="1153"/>
      <c r="G183" s="1153"/>
      <c r="H183" s="1175" t="s">
        <v>1595</v>
      </c>
      <c r="I183" s="1152" t="s">
        <v>1450</v>
      </c>
      <c r="J183" s="168" t="s">
        <v>1451</v>
      </c>
      <c r="K183" s="44">
        <f t="shared" si="105"/>
        <v>0</v>
      </c>
      <c r="L183" s="1290"/>
      <c r="M183" s="1290"/>
      <c r="N183" s="1297">
        <f t="shared" si="106"/>
        <v>0</v>
      </c>
      <c r="O183" s="1290"/>
      <c r="P183" s="1290"/>
      <c r="Q183" s="1297">
        <f t="shared" si="107"/>
        <v>0</v>
      </c>
      <c r="R183" s="1298"/>
      <c r="S183" s="1290"/>
      <c r="T183" s="1298"/>
      <c r="U183" s="1291">
        <f t="shared" si="108"/>
        <v>0</v>
      </c>
      <c r="V183" s="45">
        <f>K183*U183</f>
        <v>0</v>
      </c>
      <c r="W183" s="217"/>
      <c r="Z183" s="218"/>
      <c r="AA183" s="221"/>
      <c r="AB183" s="221"/>
      <c r="AC183" s="221"/>
      <c r="AD183" s="221"/>
      <c r="AE183" s="221"/>
      <c r="AF183" s="221"/>
      <c r="AG183" s="221"/>
      <c r="AH183" s="221"/>
      <c r="AI183" s="221"/>
      <c r="AJ183" s="221"/>
      <c r="AK183" s="219"/>
      <c r="AL183" s="220"/>
    </row>
    <row r="184" spans="2:38" ht="20.25" customHeight="1" x14ac:dyDescent="0.3">
      <c r="B184" s="1144"/>
      <c r="C184" s="1145"/>
      <c r="D184" s="1160"/>
      <c r="E184" s="1160"/>
      <c r="F184" s="1161"/>
      <c r="G184" s="1161"/>
      <c r="H184" s="1368" t="s">
        <v>1596</v>
      </c>
      <c r="I184" s="1146"/>
      <c r="J184" s="40"/>
      <c r="K184" s="41"/>
      <c r="L184" s="41"/>
      <c r="M184" s="41"/>
      <c r="N184" s="41"/>
      <c r="O184" s="41"/>
      <c r="P184" s="41"/>
      <c r="Q184" s="41"/>
      <c r="R184" s="41"/>
      <c r="S184" s="41"/>
      <c r="T184" s="41"/>
      <c r="U184" s="42"/>
      <c r="V184" s="42"/>
      <c r="W184" s="217"/>
      <c r="X184" s="47"/>
      <c r="Y184" s="47"/>
      <c r="Z184" s="218"/>
      <c r="AA184" s="221"/>
      <c r="AB184" s="221"/>
      <c r="AC184" s="221"/>
      <c r="AD184" s="221"/>
      <c r="AE184" s="221"/>
      <c r="AF184" s="221"/>
      <c r="AG184" s="221"/>
      <c r="AH184" s="221"/>
      <c r="AI184" s="221"/>
      <c r="AJ184" s="221"/>
      <c r="AK184" s="219"/>
      <c r="AL184" s="220"/>
    </row>
    <row r="185" spans="2:38" ht="43.5" customHeight="1" x14ac:dyDescent="0.3">
      <c r="B185" s="1149" t="s">
        <v>1583</v>
      </c>
      <c r="C185" s="1150" t="str">
        <f>'Reference documents'!B27</f>
        <v>GRE.EEC.S.25.XX.S.00000.15.001.00</v>
      </c>
      <c r="D185" s="900" t="s">
        <v>838</v>
      </c>
      <c r="E185" s="1155"/>
      <c r="F185" s="1156"/>
      <c r="G185" s="1156"/>
      <c r="H185" s="1370" t="s">
        <v>1597</v>
      </c>
      <c r="I185" s="1152" t="s">
        <v>345</v>
      </c>
      <c r="J185" s="168" t="s">
        <v>1461</v>
      </c>
      <c r="K185" s="44">
        <f t="shared" ref="K185:K187" si="109">AL185</f>
        <v>0</v>
      </c>
      <c r="L185" s="1290"/>
      <c r="M185" s="1290"/>
      <c r="N185" s="1297">
        <f t="shared" ref="N185:N188" si="110">L185*M185</f>
        <v>0</v>
      </c>
      <c r="O185" s="1290"/>
      <c r="P185" s="1290"/>
      <c r="Q185" s="1297">
        <f t="shared" ref="Q185:Q188" si="111">O185*P185</f>
        <v>0</v>
      </c>
      <c r="R185" s="1298"/>
      <c r="S185" s="1290"/>
      <c r="T185" s="1298"/>
      <c r="U185" s="1291">
        <f t="shared" ref="U185:U188" si="112">S185+Q185+N185</f>
        <v>0</v>
      </c>
      <c r="V185" s="45">
        <f>K185*U185</f>
        <v>0</v>
      </c>
      <c r="W185" s="217"/>
      <c r="X185" s="47"/>
      <c r="Y185" s="47"/>
      <c r="Z185" s="1225"/>
      <c r="AA185" s="1226"/>
      <c r="AB185" s="1226"/>
      <c r="AC185" s="1226"/>
      <c r="AD185" s="1226"/>
      <c r="AE185" s="1226"/>
      <c r="AF185" s="1226"/>
      <c r="AG185" s="1226"/>
      <c r="AH185" s="1226"/>
      <c r="AI185" s="1226"/>
      <c r="AJ185" s="1226"/>
      <c r="AK185" s="1227"/>
      <c r="AL185" s="1228"/>
    </row>
    <row r="186" spans="2:38" ht="43.5" customHeight="1" x14ac:dyDescent="0.3">
      <c r="B186" s="1149" t="s">
        <v>1583</v>
      </c>
      <c r="C186" s="1150" t="str">
        <f>'Reference documents'!B27</f>
        <v>GRE.EEC.S.25.XX.S.00000.15.001.00</v>
      </c>
      <c r="D186" s="900" t="s">
        <v>841</v>
      </c>
      <c r="E186" s="1223"/>
      <c r="F186" s="1224"/>
      <c r="G186" s="1224"/>
      <c r="H186" s="1370" t="s">
        <v>842</v>
      </c>
      <c r="I186" s="1152" t="s">
        <v>345</v>
      </c>
      <c r="J186" s="168" t="s">
        <v>1461</v>
      </c>
      <c r="K186" s="44">
        <f t="shared" si="109"/>
        <v>0</v>
      </c>
      <c r="L186" s="1290"/>
      <c r="M186" s="1290"/>
      <c r="N186" s="1297">
        <f t="shared" si="110"/>
        <v>0</v>
      </c>
      <c r="O186" s="1290"/>
      <c r="P186" s="1290"/>
      <c r="Q186" s="1297">
        <f t="shared" si="111"/>
        <v>0</v>
      </c>
      <c r="R186" s="1298"/>
      <c r="S186" s="1290"/>
      <c r="T186" s="1298"/>
      <c r="U186" s="1291">
        <f t="shared" si="112"/>
        <v>0</v>
      </c>
      <c r="V186" s="45">
        <f>K186*U186</f>
        <v>0</v>
      </c>
      <c r="W186" s="217"/>
      <c r="X186" s="47"/>
      <c r="Y186" s="47"/>
      <c r="Z186" s="1225"/>
      <c r="AA186" s="1226"/>
      <c r="AB186" s="1226"/>
      <c r="AC186" s="1226"/>
      <c r="AD186" s="1226"/>
      <c r="AE186" s="1226"/>
      <c r="AF186" s="1226"/>
      <c r="AG186" s="1226"/>
      <c r="AH186" s="1226"/>
      <c r="AI186" s="1226"/>
      <c r="AJ186" s="1226"/>
      <c r="AK186" s="1227"/>
      <c r="AL186" s="1228"/>
    </row>
    <row r="187" spans="2:38" ht="43.5" customHeight="1" x14ac:dyDescent="0.3">
      <c r="B187" s="1149" t="s">
        <v>1583</v>
      </c>
      <c r="C187" s="1150" t="str">
        <f>'Reference documents'!B27</f>
        <v>GRE.EEC.S.25.XX.S.00000.15.001.00</v>
      </c>
      <c r="D187" s="900" t="s">
        <v>843</v>
      </c>
      <c r="E187" s="1223"/>
      <c r="F187" s="1224"/>
      <c r="G187" s="1224"/>
      <c r="H187" s="1370" t="s">
        <v>844</v>
      </c>
      <c r="I187" s="1152" t="s">
        <v>345</v>
      </c>
      <c r="J187" s="168" t="s">
        <v>1461</v>
      </c>
      <c r="K187" s="44">
        <f t="shared" si="109"/>
        <v>0</v>
      </c>
      <c r="L187" s="1290"/>
      <c r="M187" s="1290"/>
      <c r="N187" s="1297">
        <f t="shared" si="110"/>
        <v>0</v>
      </c>
      <c r="O187" s="1290"/>
      <c r="P187" s="1290"/>
      <c r="Q187" s="1297">
        <f t="shared" si="111"/>
        <v>0</v>
      </c>
      <c r="R187" s="1298"/>
      <c r="S187" s="1290"/>
      <c r="T187" s="1298"/>
      <c r="U187" s="1291">
        <f t="shared" si="112"/>
        <v>0</v>
      </c>
      <c r="V187" s="45">
        <f>K187*U187</f>
        <v>0</v>
      </c>
      <c r="W187" s="217"/>
      <c r="X187" s="47"/>
      <c r="Y187" s="47"/>
      <c r="Z187" s="1225"/>
      <c r="AA187" s="1226"/>
      <c r="AB187" s="1226"/>
      <c r="AC187" s="1226"/>
      <c r="AD187" s="1226"/>
      <c r="AE187" s="1226"/>
      <c r="AF187" s="1226"/>
      <c r="AG187" s="1226"/>
      <c r="AH187" s="1226"/>
      <c r="AI187" s="1226"/>
      <c r="AJ187" s="1226"/>
      <c r="AK187" s="1227"/>
      <c r="AL187" s="1228"/>
    </row>
    <row r="188" spans="2:38" ht="43.5" customHeight="1" x14ac:dyDescent="0.3">
      <c r="B188" s="1149" t="s">
        <v>1583</v>
      </c>
      <c r="C188" s="1150" t="str">
        <f>'Reference documents'!B27</f>
        <v>GRE.EEC.S.25.XX.S.00000.15.001.00</v>
      </c>
      <c r="D188" s="900" t="s">
        <v>845</v>
      </c>
      <c r="E188" s="1155"/>
      <c r="F188" s="1156"/>
      <c r="G188" s="1156"/>
      <c r="H188" s="1370" t="s">
        <v>846</v>
      </c>
      <c r="I188" s="1152" t="s">
        <v>345</v>
      </c>
      <c r="J188" s="168" t="s">
        <v>1461</v>
      </c>
      <c r="K188" s="44"/>
      <c r="L188" s="1290"/>
      <c r="M188" s="1290"/>
      <c r="N188" s="1297">
        <f t="shared" si="110"/>
        <v>0</v>
      </c>
      <c r="O188" s="1290"/>
      <c r="P188" s="1290"/>
      <c r="Q188" s="1297">
        <f t="shared" si="111"/>
        <v>0</v>
      </c>
      <c r="R188" s="1298"/>
      <c r="S188" s="1290"/>
      <c r="T188" s="1298"/>
      <c r="U188" s="1291">
        <f t="shared" si="112"/>
        <v>0</v>
      </c>
      <c r="V188" s="45">
        <f>K188*U188</f>
        <v>0</v>
      </c>
      <c r="W188" s="217"/>
      <c r="X188" s="47"/>
      <c r="Y188" s="47"/>
      <c r="Z188" s="218"/>
      <c r="AA188" s="221"/>
      <c r="AB188" s="221"/>
      <c r="AC188" s="221"/>
      <c r="AD188" s="221"/>
      <c r="AE188" s="221"/>
      <c r="AF188" s="221"/>
      <c r="AG188" s="221"/>
      <c r="AH188" s="221"/>
      <c r="AI188" s="221"/>
      <c r="AJ188" s="221"/>
      <c r="AK188" s="219"/>
      <c r="AL188" s="220">
        <f>SUM(Z188:AK188)</f>
        <v>0</v>
      </c>
    </row>
    <row r="189" spans="2:38" s="47" customFormat="1" ht="15.5" x14ac:dyDescent="0.3">
      <c r="B189" s="1147"/>
      <c r="C189" s="1148"/>
      <c r="D189" s="832"/>
      <c r="E189" s="832"/>
      <c r="F189" s="332"/>
      <c r="G189" s="333"/>
      <c r="H189" s="1142" t="s">
        <v>1598</v>
      </c>
      <c r="I189" s="832"/>
      <c r="J189" s="53"/>
      <c r="K189" s="54"/>
      <c r="L189" s="54"/>
      <c r="M189" s="54"/>
      <c r="N189" s="54"/>
      <c r="O189" s="54"/>
      <c r="P189" s="54"/>
      <c r="Q189" s="54"/>
      <c r="R189" s="54"/>
      <c r="S189" s="54"/>
      <c r="T189" s="54"/>
      <c r="U189" s="55"/>
      <c r="V189" s="1378">
        <f>SUM(V130:V188)</f>
        <v>162502.81902753413</v>
      </c>
      <c r="W189" s="224"/>
      <c r="Z189" s="234"/>
      <c r="AA189" s="235"/>
      <c r="AB189" s="235"/>
      <c r="AC189" s="235"/>
      <c r="AD189" s="235"/>
      <c r="AE189" s="235"/>
      <c r="AF189" s="235"/>
      <c r="AG189" s="235"/>
      <c r="AH189" s="235"/>
      <c r="AI189" s="235"/>
      <c r="AJ189" s="235"/>
      <c r="AK189" s="226"/>
      <c r="AL189" s="227"/>
    </row>
    <row r="190" spans="2:38" s="47" customFormat="1" ht="5.25" customHeight="1" x14ac:dyDescent="0.3">
      <c r="B190" s="236"/>
      <c r="C190" s="237"/>
      <c r="D190" s="200"/>
      <c r="E190" s="833"/>
      <c r="F190" s="334"/>
      <c r="G190" s="335"/>
      <c r="H190" s="199"/>
      <c r="I190" s="200"/>
      <c r="J190" s="200"/>
      <c r="K190" s="57"/>
      <c r="L190" s="57"/>
      <c r="M190" s="57"/>
      <c r="N190" s="57"/>
      <c r="O190" s="57"/>
      <c r="P190" s="57"/>
      <c r="Q190" s="57"/>
      <c r="R190" s="57"/>
      <c r="S190" s="57"/>
      <c r="T190" s="57"/>
      <c r="U190" s="201"/>
      <c r="V190" s="202"/>
      <c r="W190" s="217"/>
      <c r="Z190" s="238"/>
      <c r="AA190" s="239"/>
      <c r="AB190" s="239"/>
      <c r="AC190" s="239"/>
      <c r="AD190" s="239"/>
      <c r="AE190" s="239"/>
      <c r="AF190" s="239"/>
      <c r="AG190" s="239"/>
      <c r="AH190" s="239"/>
      <c r="AI190" s="239"/>
      <c r="AJ190" s="239"/>
      <c r="AK190" s="230"/>
      <c r="AL190" s="231"/>
    </row>
    <row r="191" spans="2:38" ht="15.5" x14ac:dyDescent="0.25">
      <c r="B191" s="63"/>
      <c r="C191" s="167"/>
      <c r="D191" s="35"/>
      <c r="E191" s="821"/>
      <c r="F191" s="326"/>
      <c r="G191" s="327"/>
      <c r="H191" s="1371" t="s">
        <v>1599</v>
      </c>
      <c r="I191" s="35" t="s">
        <v>207</v>
      </c>
      <c r="J191" s="35" t="s">
        <v>207</v>
      </c>
      <c r="K191" s="36" t="s">
        <v>207</v>
      </c>
      <c r="L191" s="36"/>
      <c r="M191" s="36"/>
      <c r="N191" s="36"/>
      <c r="O191" s="36"/>
      <c r="P191" s="36"/>
      <c r="Q191" s="36"/>
      <c r="R191" s="36"/>
      <c r="S191" s="36"/>
      <c r="T191" s="36"/>
      <c r="U191" s="37"/>
      <c r="V191" s="38"/>
      <c r="W191" s="206"/>
      <c r="Z191" s="207"/>
      <c r="AA191" s="210"/>
      <c r="AB191" s="210"/>
      <c r="AC191" s="210"/>
      <c r="AD191" s="210"/>
      <c r="AE191" s="210"/>
      <c r="AF191" s="210"/>
      <c r="AG191" s="210"/>
      <c r="AH191" s="210"/>
      <c r="AI191" s="210"/>
      <c r="AJ191" s="210"/>
      <c r="AK191" s="208"/>
      <c r="AL191" s="209"/>
    </row>
    <row r="192" spans="2:38" ht="25.5" customHeight="1" outlineLevel="1" x14ac:dyDescent="0.25">
      <c r="B192" s="1171" t="s">
        <v>1600</v>
      </c>
      <c r="C192" s="1172" t="str">
        <f>'Reference documents'!B27</f>
        <v>GRE.EEC.S.25.XX.S.00000.15.001.00</v>
      </c>
      <c r="D192" s="43" t="s">
        <v>1601</v>
      </c>
      <c r="E192" s="1173" t="s">
        <v>155</v>
      </c>
      <c r="F192" s="1174"/>
      <c r="G192" s="58"/>
      <c r="H192" s="1175" t="s">
        <v>1602</v>
      </c>
      <c r="I192" s="43" t="s">
        <v>1379</v>
      </c>
      <c r="J192" s="43" t="s">
        <v>1380</v>
      </c>
      <c r="K192" s="44">
        <v>0</v>
      </c>
      <c r="L192" s="1290"/>
      <c r="M192" s="1290"/>
      <c r="N192" s="1297">
        <f>L192*M192</f>
        <v>0</v>
      </c>
      <c r="O192" s="1290"/>
      <c r="P192" s="1290"/>
      <c r="Q192" s="1297">
        <f>O192*P192</f>
        <v>0</v>
      </c>
      <c r="R192" s="1298"/>
      <c r="S192" s="1290"/>
      <c r="T192" s="1298"/>
      <c r="U192" s="1291">
        <f>S192+Q192+N192</f>
        <v>0</v>
      </c>
      <c r="V192" s="45">
        <f>K192*U192</f>
        <v>0</v>
      </c>
      <c r="W192" s="217"/>
      <c r="Z192" s="218"/>
      <c r="AA192" s="221"/>
      <c r="AB192" s="221"/>
      <c r="AC192" s="221"/>
      <c r="AD192" s="221"/>
      <c r="AE192" s="221"/>
      <c r="AF192" s="221"/>
      <c r="AG192" s="221"/>
      <c r="AH192" s="221"/>
      <c r="AI192" s="221"/>
      <c r="AJ192" s="221"/>
      <c r="AK192" s="219"/>
      <c r="AL192" s="220"/>
    </row>
    <row r="193" spans="3:38" outlineLevel="1" x14ac:dyDescent="0.25"/>
    <row r="194" spans="3:38" outlineLevel="1" x14ac:dyDescent="0.25"/>
    <row r="195" spans="3:38" ht="15" customHeight="1" outlineLevel="1" x14ac:dyDescent="0.25"/>
    <row r="196" spans="3:38" ht="12.75" customHeight="1" outlineLevel="1" x14ac:dyDescent="0.25"/>
    <row r="197" spans="3:38" ht="25" outlineLevel="1" x14ac:dyDescent="0.25">
      <c r="C197" s="480" t="str">
        <f>'Reference documents'!B27</f>
        <v>GRE.EEC.S.25.XX.S.00000.15.001.00</v>
      </c>
      <c r="D197" s="43"/>
      <c r="E197" s="829"/>
      <c r="F197" s="434"/>
      <c r="G197" s="435"/>
      <c r="H197" s="1365" t="s">
        <v>1603</v>
      </c>
      <c r="I197" s="43"/>
      <c r="J197" s="43"/>
      <c r="K197" s="44">
        <f>AL197</f>
        <v>0</v>
      </c>
      <c r="L197" s="1290"/>
      <c r="M197" s="1290"/>
      <c r="N197" s="1297">
        <f>L197*M197</f>
        <v>0</v>
      </c>
      <c r="O197" s="1290"/>
      <c r="P197" s="1290"/>
      <c r="Q197" s="1297">
        <f>O197*P197</f>
        <v>0</v>
      </c>
      <c r="R197" s="1298"/>
      <c r="S197" s="1290"/>
      <c r="T197" s="1298"/>
      <c r="U197" s="1291">
        <f>S197+Q197+N197</f>
        <v>0</v>
      </c>
      <c r="V197" s="45">
        <f>K197*U197</f>
        <v>0</v>
      </c>
      <c r="W197" s="217"/>
      <c r="Z197" s="218"/>
      <c r="AA197" s="221"/>
      <c r="AB197" s="221"/>
      <c r="AC197" s="221"/>
      <c r="AD197" s="221"/>
      <c r="AE197" s="221"/>
      <c r="AF197" s="221"/>
      <c r="AG197" s="221"/>
      <c r="AH197" s="221"/>
      <c r="AI197" s="221"/>
      <c r="AJ197" s="221"/>
      <c r="AK197" s="219"/>
      <c r="AL197" s="220">
        <f>SUMPRODUCT($Z$4:$AK$4,Z197:AK197)</f>
        <v>0</v>
      </c>
    </row>
    <row r="198" spans="3:38" s="47" customFormat="1" ht="16" thickBot="1" x14ac:dyDescent="0.35">
      <c r="C198" s="169"/>
      <c r="D198" s="65"/>
      <c r="E198" s="839"/>
      <c r="F198" s="341"/>
      <c r="G198" s="342"/>
      <c r="H198" s="66" t="s">
        <v>1604</v>
      </c>
      <c r="I198" s="67"/>
      <c r="J198" s="67"/>
      <c r="K198" s="68"/>
      <c r="L198" s="68"/>
      <c r="M198" s="68"/>
      <c r="N198" s="68"/>
      <c r="O198" s="68"/>
      <c r="P198" s="68"/>
      <c r="Q198" s="68"/>
      <c r="R198" s="68"/>
      <c r="S198" s="68"/>
      <c r="T198" s="68"/>
      <c r="U198" s="69"/>
      <c r="V198" s="1377">
        <f>SUM(V192:V197)</f>
        <v>0</v>
      </c>
      <c r="W198" s="249"/>
      <c r="Z198" s="250"/>
      <c r="AA198" s="253"/>
      <c r="AB198" s="253"/>
      <c r="AC198" s="253"/>
      <c r="AD198" s="253"/>
      <c r="AE198" s="253"/>
      <c r="AF198" s="253"/>
      <c r="AG198" s="253"/>
      <c r="AH198" s="253"/>
      <c r="AI198" s="253"/>
      <c r="AJ198" s="253"/>
      <c r="AK198" s="251"/>
      <c r="AL198" s="252"/>
    </row>
    <row r="199" spans="3:38" s="47" customFormat="1" ht="5.25" customHeight="1" x14ac:dyDescent="0.3">
      <c r="C199" s="70"/>
      <c r="D199" s="70"/>
      <c r="E199" s="70"/>
      <c r="F199" s="71"/>
      <c r="G199" s="71"/>
      <c r="H199" s="71"/>
      <c r="I199" s="70"/>
      <c r="J199" s="70"/>
      <c r="K199" s="72"/>
      <c r="L199" s="72"/>
      <c r="M199" s="72"/>
      <c r="N199" s="72"/>
      <c r="O199" s="72"/>
      <c r="P199" s="72"/>
      <c r="Q199" s="72"/>
      <c r="R199" s="72"/>
      <c r="S199" s="72"/>
      <c r="T199" s="72"/>
      <c r="U199" s="73"/>
      <c r="V199" s="74"/>
      <c r="W199" s="75"/>
    </row>
    <row r="200" spans="3:38" s="78" customFormat="1" ht="16" thickBot="1" x14ac:dyDescent="0.4">
      <c r="C200" s="76"/>
      <c r="D200" s="76"/>
      <c r="E200" s="76"/>
      <c r="F200" s="321"/>
      <c r="G200" s="321"/>
      <c r="H200" s="1372" t="s">
        <v>1605</v>
      </c>
      <c r="I200" s="76"/>
      <c r="J200" s="76"/>
      <c r="K200" s="76"/>
      <c r="L200" s="76"/>
      <c r="M200" s="76"/>
      <c r="N200" s="76"/>
      <c r="O200" s="76"/>
      <c r="P200" s="76"/>
      <c r="Q200" s="76"/>
      <c r="R200" s="76"/>
      <c r="S200" s="76"/>
      <c r="T200" s="76"/>
      <c r="U200" s="76"/>
      <c r="V200" s="1425">
        <f>+V31+V72+V103+V108+V126+V198+V189</f>
        <v>973826.97272593633</v>
      </c>
      <c r="W200" s="77"/>
    </row>
    <row r="205" spans="3:38" x14ac:dyDescent="0.25">
      <c r="H205" s="1373" t="s">
        <v>695</v>
      </c>
    </row>
  </sheetData>
  <autoFilter ref="B8:AL198" xr:uid="{7056D248-2C3B-4D64-895E-21B758E19FEA}">
    <filterColumn colId="10" showButton="0"/>
    <filterColumn colId="11" showButton="0"/>
    <filterColumn colId="13" showButton="0"/>
    <filterColumn colId="14" showButton="0"/>
    <filterColumn colId="15" showButton="0"/>
    <filterColumn colId="17" showButton="0"/>
  </autoFilter>
  <mergeCells count="5">
    <mergeCell ref="L8:N8"/>
    <mergeCell ref="O8:R8"/>
    <mergeCell ref="S8:T8"/>
    <mergeCell ref="B6:W6"/>
    <mergeCell ref="Z6:AL6"/>
  </mergeCells>
  <dataValidations count="1">
    <dataValidation type="decimal" operator="greaterThanOrEqual" allowBlank="1" showInputMessage="1" showErrorMessage="1" sqref="S15:S23 O15:P23 L15:M23 S12:S13 O12:P13 L12:M13 S25:S30 O25:P30 L25:M30 S35:S38 O35:P38 L35:M38 S40:S46 O40:P46 L40:M46 S48:S52 O48:P52 L48:M52 S54:S63 O54:P63 L54:M63 S65:S71 O65:P71 L65:M71 S76:S78 O76:P78 L76:M78 S80:S84 O80:P84 L80:M84 S86:S90 O86:P90 L86:M90 S92:S102 O92:P102 L92:M102 S107 O107:P107 L107:M107 S112:S118 O112:P118 L112:M118 S120:S125 O120:P125 L120:M125 S130:S131 O130:P131 L130:M131 S133:S149 O133:P149 L133:M149 S151:S156 O151:P156 L151:M156 S158:S171 O158:P171 L158:M171 S173:S177 O173:P177 L173:M177 S179:S183 O179:P183 L179:M183 S185:S188 O185:P188 L185:M188 S192 O192:P192 L192:M192 S197 O197:P197 L197:M197" xr:uid="{778B02A3-E2CE-403D-A014-1800E8BDA097}">
      <formula1>0</formula1>
    </dataValidation>
  </dataValidations>
  <pageMargins left="0.75" right="0.75" top="1" bottom="1" header="0" footer="0"/>
  <pageSetup paperSize="9" scale="16" orientation="portrait" r:id="rId1"/>
  <headerFooter alignWithMargins="0">
    <oddHeader>&amp;C&amp;"Arial"&amp;8&amp;K000000 INTERNAL&amp;1#_x000D_</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41985" r:id="rId4" name="Check Box 1">
              <controlPr defaultSize="0" autoFill="0" autoLine="0" autoPict="0">
                <anchor moveWithCells="1">
                  <from>
                    <xdr:col>25</xdr:col>
                    <xdr:colOff>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87" r:id="rId5" name="Check Box 3">
              <controlPr defaultSize="0" autoFill="0" autoLine="0" autoPict="0">
                <anchor moveWithCells="1">
                  <from>
                    <xdr:col>25</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88" r:id="rId6" name="Check Box 4">
              <controlPr defaultSize="0" autoFill="0" autoLine="0" autoPict="0">
                <anchor moveWithCells="1">
                  <from>
                    <xdr:col>26</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89" r:id="rId7" name="Check Box 5">
              <controlPr defaultSize="0" autoFill="0" autoLine="0" autoPict="0">
                <anchor moveWithCells="1">
                  <from>
                    <xdr:col>27</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0" r:id="rId8" name="Check Box 6">
              <controlPr defaultSize="0" autoFill="0" autoLine="0" autoPict="0">
                <anchor moveWithCells="1">
                  <from>
                    <xdr:col>28</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1" r:id="rId9" name="Check Box 7">
              <controlPr defaultSize="0" autoFill="0" autoLine="0" autoPict="0">
                <anchor moveWithCells="1">
                  <from>
                    <xdr:col>29</xdr:col>
                    <xdr:colOff>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2" r:id="rId10" name="Check Box 8">
              <controlPr defaultSize="0" autoFill="0" autoLine="0" autoPict="0">
                <anchor moveWithCells="1">
                  <from>
                    <xdr:col>29</xdr:col>
                    <xdr:colOff>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3" r:id="rId11" name="Check Box 9">
              <controlPr defaultSize="0" autoFill="0" autoLine="0" autoPict="0">
                <anchor moveWithCells="1">
                  <from>
                    <xdr:col>29</xdr:col>
                    <xdr:colOff>279400</xdr:colOff>
                    <xdr:row>0</xdr:row>
                    <xdr:rowOff>50800</xdr:rowOff>
                  </from>
                  <to>
                    <xdr:col>37</xdr:col>
                    <xdr:colOff>266700</xdr:colOff>
                    <xdr:row>3</xdr:row>
                    <xdr:rowOff>50800</xdr:rowOff>
                  </to>
                </anchor>
              </controlPr>
            </control>
          </mc:Choice>
        </mc:AlternateContent>
        <mc:AlternateContent xmlns:mc="http://schemas.openxmlformats.org/markup-compatibility/2006">
          <mc:Choice Requires="x14">
            <control shapeId="41994" r:id="rId12" name="Check Box 10">
              <controlPr defaultSize="0" autoFill="0" autoLine="0" autoPict="0">
                <anchor moveWithCells="1">
                  <from>
                    <xdr:col>30</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5" r:id="rId13" name="Check Box 11">
              <controlPr defaultSize="0" autoFill="0" autoLine="0" autoPict="0">
                <anchor moveWithCells="1">
                  <from>
                    <xdr:col>31</xdr:col>
                    <xdr:colOff>279400</xdr:colOff>
                    <xdr:row>0</xdr:row>
                    <xdr:rowOff>50800</xdr:rowOff>
                  </from>
                  <to>
                    <xdr:col>37</xdr:col>
                    <xdr:colOff>298450</xdr:colOff>
                    <xdr:row>3</xdr:row>
                    <xdr:rowOff>50800</xdr:rowOff>
                  </to>
                </anchor>
              </controlPr>
            </control>
          </mc:Choice>
        </mc:AlternateContent>
        <mc:AlternateContent xmlns:mc="http://schemas.openxmlformats.org/markup-compatibility/2006">
          <mc:Choice Requires="x14">
            <control shapeId="41996" r:id="rId14" name="Check Box 12">
              <controlPr defaultSize="0" autoFill="0" autoLine="0" autoPict="0">
                <anchor moveWithCells="1">
                  <from>
                    <xdr:col>32</xdr:col>
                    <xdr:colOff>279400</xdr:colOff>
                    <xdr:row>0</xdr:row>
                    <xdr:rowOff>50800</xdr:rowOff>
                  </from>
                  <to>
                    <xdr:col>37</xdr:col>
                    <xdr:colOff>298450</xdr:colOff>
                    <xdr:row>3</xdr:row>
                    <xdr:rowOff>50800</xdr:rowOff>
                  </to>
                </anchor>
              </controlPr>
            </control>
          </mc:Choice>
        </mc:AlternateContent>
        <mc:AlternateContent xmlns:mc="http://schemas.openxmlformats.org/markup-compatibility/2006">
          <mc:Choice Requires="x14">
            <control shapeId="41997" r:id="rId15" name="Check Box 13">
              <controlPr defaultSize="0" autoFill="0" autoLine="0" autoPict="0">
                <anchor moveWithCells="1">
                  <from>
                    <xdr:col>33</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8" r:id="rId16" name="Check Box 14">
              <controlPr defaultSize="0" autoFill="0" autoLine="0" autoPict="0">
                <anchor moveWithCells="1">
                  <from>
                    <xdr:col>34</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1999" r:id="rId17" name="Check Box 15">
              <controlPr defaultSize="0" autoFill="0" autoLine="0" autoPict="0">
                <anchor moveWithCells="1">
                  <from>
                    <xdr:col>35</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2000" r:id="rId18" name="Check Box 16">
              <controlPr defaultSize="0" autoFill="0" autoLine="0" autoPict="0">
                <anchor moveWithCells="1">
                  <from>
                    <xdr:col>36</xdr:col>
                    <xdr:colOff>279400</xdr:colOff>
                    <xdr:row>0</xdr:row>
                    <xdr:rowOff>50800</xdr:rowOff>
                  </from>
                  <to>
                    <xdr:col>37</xdr:col>
                    <xdr:colOff>260350</xdr:colOff>
                    <xdr:row>3</xdr:row>
                    <xdr:rowOff>50800</xdr:rowOff>
                  </to>
                </anchor>
              </controlPr>
            </control>
          </mc:Choice>
        </mc:AlternateContent>
        <mc:AlternateContent xmlns:mc="http://schemas.openxmlformats.org/markup-compatibility/2006">
          <mc:Choice Requires="x14">
            <control shapeId="42001" r:id="rId19" name="Check Box 1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2" r:id="rId20" name="Check Box 1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3" r:id="rId21" name="Check Box 1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4" r:id="rId22" name="Check Box 2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5" r:id="rId23" name="Check Box 2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6" r:id="rId24" name="Check Box 2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7" r:id="rId25" name="Check Box 23">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8" r:id="rId26" name="Check Box 24">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09" r:id="rId27" name="Check Box 25">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0" r:id="rId28" name="Check Box 26">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1" r:id="rId29" name="Check Box 2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2" r:id="rId30" name="Check Box 2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3" r:id="rId31" name="Check Box 2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4" r:id="rId32" name="Check Box 3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5" r:id="rId33" name="Check Box 3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6" r:id="rId34" name="Check Box 3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7" r:id="rId35" name="Check Box 33">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8" r:id="rId36" name="Check Box 34">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19" r:id="rId37" name="Check Box 35">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0" r:id="rId38" name="Check Box 36">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1" r:id="rId39" name="Check Box 3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2" r:id="rId40" name="Check Box 3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3" r:id="rId41" name="Check Box 3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4" r:id="rId42" name="Check Box 4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5" r:id="rId43" name="Check Box 4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6" r:id="rId44" name="Check Box 4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7" r:id="rId45" name="Check Box 43">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8" r:id="rId46" name="Check Box 44">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29" r:id="rId47" name="Check Box 45">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0" r:id="rId48" name="Check Box 46">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1" r:id="rId49" name="Check Box 4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2" r:id="rId50" name="Check Box 4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3" r:id="rId51" name="Check Box 4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4" r:id="rId52" name="Check Box 5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5" r:id="rId53" name="Check Box 5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6" r:id="rId54" name="Check Box 5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7" r:id="rId55" name="Check Box 53">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8" r:id="rId56" name="Check Box 54">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39" r:id="rId57" name="Check Box 55">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0" r:id="rId58" name="Check Box 56">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1" r:id="rId59" name="Check Box 5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2" r:id="rId60" name="Check Box 5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3" r:id="rId61" name="Check Box 5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4" r:id="rId62" name="Check Box 6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5" r:id="rId63" name="Check Box 6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6" r:id="rId64" name="Check Box 6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7" r:id="rId65" name="Check Box 63">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8" r:id="rId66" name="Check Box 64">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49" r:id="rId67" name="Check Box 65">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0" r:id="rId68" name="Check Box 66">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1" r:id="rId69" name="Check Box 67">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2" r:id="rId70" name="Check Box 68">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3" r:id="rId71" name="Check Box 69">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4" r:id="rId72" name="Check Box 70">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5" r:id="rId73" name="Check Box 71">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mc:AlternateContent xmlns:mc="http://schemas.openxmlformats.org/markup-compatibility/2006">
          <mc:Choice Requires="x14">
            <control shapeId="42056" r:id="rId74" name="Check Box 72">
              <controlPr defaultSize="0" autoFill="0" autoLine="0" autoPict="0">
                <anchor moveWithCells="1">
                  <from>
                    <xdr:col>39</xdr:col>
                    <xdr:colOff>0</xdr:colOff>
                    <xdr:row>0</xdr:row>
                    <xdr:rowOff>50800</xdr:rowOff>
                  </from>
                  <to>
                    <xdr:col>39</xdr:col>
                    <xdr:colOff>260350</xdr:colOff>
                    <xdr:row>3</xdr:row>
                    <xdr:rowOff>50800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1382-11F7-45DB-8DFA-E929DBA1C75A}">
  <sheetPr>
    <tabColor rgb="FF00B050"/>
  </sheetPr>
  <dimension ref="B3:U112"/>
  <sheetViews>
    <sheetView showGridLines="0" topLeftCell="D1" zoomScale="70" zoomScaleNormal="70" zoomScaleSheetLayoutView="85" workbookViewId="0">
      <pane xSplit="5" ySplit="8" topLeftCell="I73" activePane="bottomRight" state="frozen"/>
      <selection activeCell="G29" sqref="G29"/>
      <selection pane="topRight" activeCell="G29" sqref="G29"/>
      <selection pane="bottomLeft" activeCell="G29" sqref="G29"/>
      <selection pane="bottomRight" activeCell="G29" sqref="G29"/>
    </sheetView>
  </sheetViews>
  <sheetFormatPr defaultColWidth="11.54296875" defaultRowHeight="12.5" outlineLevelRow="1" x14ac:dyDescent="0.25"/>
  <cols>
    <col min="1" max="1" width="2.54296875" style="135" customWidth="1"/>
    <col min="2" max="2" width="15.54296875" style="149" customWidth="1"/>
    <col min="3" max="3" width="31.453125" style="149" customWidth="1"/>
    <col min="4" max="4" width="15.54296875" style="149" customWidth="1"/>
    <col min="5" max="5" width="100.54296875" style="135" customWidth="1"/>
    <col min="6" max="6" width="33.1796875" style="135" customWidth="1"/>
    <col min="7" max="7" width="8.54296875" style="149" customWidth="1"/>
    <col min="8" max="8" width="8.54296875" style="149" hidden="1" customWidth="1"/>
    <col min="9" max="18" width="16.7265625" style="149" customWidth="1"/>
    <col min="19" max="19" width="15.54296875" style="149" customWidth="1"/>
    <col min="20" max="20" width="20.54296875" style="149" customWidth="1"/>
    <col min="21" max="21" width="30.54296875" style="105" customWidth="1"/>
    <col min="22" max="23" width="2.54296875" style="135" customWidth="1"/>
    <col min="24" max="16384" width="11.54296875" style="135"/>
  </cols>
  <sheetData>
    <row r="3" spans="2:21" x14ac:dyDescent="0.25">
      <c r="T3" s="149">
        <f>+SUBTOTAL(9,T13:T105)</f>
        <v>1022447.0162225312</v>
      </c>
    </row>
    <row r="5" spans="2:21" ht="17.649999999999999" customHeight="1" x14ac:dyDescent="0.25">
      <c r="B5" s="1645" t="s">
        <v>1606</v>
      </c>
      <c r="C5" s="1646"/>
      <c r="D5" s="1646"/>
      <c r="E5" s="1646"/>
      <c r="F5" s="1646"/>
      <c r="G5" s="1646"/>
      <c r="H5" s="1646"/>
      <c r="I5" s="1646"/>
      <c r="J5" s="1646"/>
      <c r="K5" s="1646"/>
      <c r="L5" s="1646"/>
      <c r="M5" s="1646"/>
      <c r="N5" s="1646"/>
      <c r="O5" s="1646"/>
      <c r="P5" s="1646"/>
      <c r="Q5" s="1646"/>
      <c r="R5" s="1646"/>
      <c r="S5" s="1646"/>
      <c r="T5" s="1646"/>
      <c r="U5" s="1647"/>
    </row>
    <row r="6" spans="2:21" ht="5.25" customHeight="1" thickBot="1" x14ac:dyDescent="0.3">
      <c r="B6" s="472"/>
      <c r="C6" s="14"/>
      <c r="D6" s="15"/>
      <c r="E6" s="473"/>
      <c r="F6" s="473"/>
      <c r="G6" s="16"/>
      <c r="H6" s="16"/>
      <c r="I6" s="17"/>
      <c r="J6" s="17"/>
      <c r="K6" s="17"/>
      <c r="L6" s="17"/>
      <c r="M6" s="17"/>
      <c r="N6" s="17"/>
      <c r="O6" s="17"/>
      <c r="P6" s="17"/>
      <c r="Q6" s="17"/>
      <c r="R6" s="17"/>
      <c r="S6" s="17"/>
      <c r="T6" s="17"/>
      <c r="U6" s="474"/>
    </row>
    <row r="7" spans="2:21" s="93" customFormat="1" ht="26" x14ac:dyDescent="0.35">
      <c r="B7" s="190" t="s">
        <v>135</v>
      </c>
      <c r="C7" s="191" t="s">
        <v>1353</v>
      </c>
      <c r="D7" s="191" t="s">
        <v>1354</v>
      </c>
      <c r="E7" s="192" t="s">
        <v>187</v>
      </c>
      <c r="F7" s="192" t="s">
        <v>139</v>
      </c>
      <c r="G7" s="193" t="s">
        <v>1356</v>
      </c>
      <c r="H7" s="193" t="s">
        <v>1357</v>
      </c>
      <c r="I7" s="193" t="s">
        <v>1358</v>
      </c>
      <c r="J7" s="1513" t="s">
        <v>142</v>
      </c>
      <c r="K7" s="1513"/>
      <c r="L7" s="1513"/>
      <c r="M7" s="1513" t="s">
        <v>143</v>
      </c>
      <c r="N7" s="1513"/>
      <c r="O7" s="1513"/>
      <c r="P7" s="1513"/>
      <c r="Q7" s="1513" t="s">
        <v>144</v>
      </c>
      <c r="R7" s="1513"/>
      <c r="S7" s="193" t="s">
        <v>1359</v>
      </c>
      <c r="T7" s="193" t="s">
        <v>1607</v>
      </c>
      <c r="U7" s="194" t="s">
        <v>1361</v>
      </c>
    </row>
    <row r="8" spans="2:21" s="347" customFormat="1" ht="28" customHeight="1" x14ac:dyDescent="0.3">
      <c r="B8" s="475"/>
      <c r="C8" s="343"/>
      <c r="D8" s="229"/>
      <c r="E8" s="199"/>
      <c r="F8" s="199"/>
      <c r="G8" s="200"/>
      <c r="H8" s="200"/>
      <c r="I8" s="344"/>
      <c r="J8" s="983" t="s">
        <v>148</v>
      </c>
      <c r="K8" s="983" t="s">
        <v>149</v>
      </c>
      <c r="L8" s="983" t="s">
        <v>150</v>
      </c>
      <c r="M8" s="983" t="s">
        <v>148</v>
      </c>
      <c r="N8" s="983" t="s">
        <v>149</v>
      </c>
      <c r="O8" s="983" t="s">
        <v>150</v>
      </c>
      <c r="P8" s="983" t="s">
        <v>151</v>
      </c>
      <c r="Q8" s="983" t="s">
        <v>150</v>
      </c>
      <c r="R8" s="983" t="s">
        <v>152</v>
      </c>
      <c r="S8" s="201"/>
      <c r="T8" s="345"/>
      <c r="U8" s="346"/>
    </row>
    <row r="9" spans="2:21" s="136" customFormat="1" ht="14" collapsed="1" x14ac:dyDescent="0.3">
      <c r="B9" s="476"/>
      <c r="C9" s="348"/>
      <c r="D9" s="349"/>
      <c r="E9" s="350" t="s">
        <v>1374</v>
      </c>
      <c r="F9" s="350"/>
      <c r="G9" s="349" t="s">
        <v>207</v>
      </c>
      <c r="H9" s="349" t="s">
        <v>207</v>
      </c>
      <c r="I9" s="350"/>
      <c r="J9" s="36"/>
      <c r="K9" s="36"/>
      <c r="L9" s="36"/>
      <c r="M9" s="36"/>
      <c r="N9" s="36"/>
      <c r="O9" s="36"/>
      <c r="P9" s="36"/>
      <c r="Q9" s="36"/>
      <c r="R9" s="36"/>
      <c r="S9" s="37"/>
      <c r="T9" s="352"/>
      <c r="U9" s="353"/>
    </row>
    <row r="10" spans="2:21" ht="13" x14ac:dyDescent="0.25">
      <c r="B10" s="477"/>
      <c r="C10" s="354"/>
      <c r="D10" s="355"/>
      <c r="E10" s="222" t="s">
        <v>1375</v>
      </c>
      <c r="F10" s="222"/>
      <c r="G10" s="356" t="s">
        <v>207</v>
      </c>
      <c r="H10" s="356" t="s">
        <v>207</v>
      </c>
      <c r="I10" s="357"/>
      <c r="J10" s="41"/>
      <c r="K10" s="41"/>
      <c r="L10" s="41"/>
      <c r="M10" s="41"/>
      <c r="N10" s="41"/>
      <c r="O10" s="41"/>
      <c r="P10" s="41"/>
      <c r="Q10" s="41"/>
      <c r="R10" s="41"/>
      <c r="S10" s="42"/>
      <c r="T10" s="358"/>
      <c r="U10" s="359"/>
    </row>
    <row r="11" spans="2:21" s="127" customFormat="1" ht="43.5" customHeight="1" outlineLevel="1" x14ac:dyDescent="0.3">
      <c r="B11" s="365" t="s">
        <v>1376</v>
      </c>
      <c r="C11" s="360" t="s">
        <v>1608</v>
      </c>
      <c r="D11" s="361" t="s">
        <v>1377</v>
      </c>
      <c r="E11" s="362" t="s">
        <v>1378</v>
      </c>
      <c r="F11" s="902" t="s">
        <v>191</v>
      </c>
      <c r="G11" s="361" t="s">
        <v>1379</v>
      </c>
      <c r="H11" s="361" t="s">
        <v>1380</v>
      </c>
      <c r="I11" s="44">
        <v>0</v>
      </c>
      <c r="J11" s="1290"/>
      <c r="K11" s="1290"/>
      <c r="L11" s="1297">
        <f>J11*K11</f>
        <v>0</v>
      </c>
      <c r="M11" s="1290"/>
      <c r="N11" s="1290"/>
      <c r="O11" s="1297">
        <f>M11*N11</f>
        <v>0</v>
      </c>
      <c r="P11" s="1298"/>
      <c r="Q11" s="1290"/>
      <c r="R11" s="1298"/>
      <c r="S11" s="1291">
        <f>Q11+O11+L11</f>
        <v>0</v>
      </c>
      <c r="T11" s="363">
        <f>I11*S11</f>
        <v>0</v>
      </c>
      <c r="U11" s="364"/>
    </row>
    <row r="12" spans="2:21" ht="13" x14ac:dyDescent="0.25">
      <c r="B12" s="477"/>
      <c r="C12" s="354"/>
      <c r="D12" s="355"/>
      <c r="E12" s="222" t="s">
        <v>1387</v>
      </c>
      <c r="F12" s="222"/>
      <c r="G12" s="356" t="s">
        <v>207</v>
      </c>
      <c r="H12" s="356" t="s">
        <v>207</v>
      </c>
      <c r="I12" s="357"/>
      <c r="J12" s="357"/>
      <c r="K12" s="357"/>
      <c r="L12" s="357"/>
      <c r="M12" s="357"/>
      <c r="N12" s="357"/>
      <c r="O12" s="357"/>
      <c r="P12" s="357"/>
      <c r="Q12" s="357"/>
      <c r="R12" s="357"/>
      <c r="S12" s="358"/>
      <c r="T12" s="358"/>
      <c r="U12" s="359"/>
    </row>
    <row r="13" spans="2:21" s="127" customFormat="1" ht="43.5" customHeight="1" outlineLevel="1" x14ac:dyDescent="0.3">
      <c r="B13" s="365" t="s">
        <v>1376</v>
      </c>
      <c r="C13" s="360" t="s">
        <v>1608</v>
      </c>
      <c r="D13" s="361" t="s">
        <v>1388</v>
      </c>
      <c r="E13" s="362" t="s">
        <v>1389</v>
      </c>
      <c r="F13" s="902" t="s">
        <v>160</v>
      </c>
      <c r="G13" s="361" t="s">
        <v>1379</v>
      </c>
      <c r="H13" s="361" t="s">
        <v>1380</v>
      </c>
      <c r="I13" s="44">
        <v>4500</v>
      </c>
      <c r="J13" s="1290">
        <v>8.7629286097359843E-2</v>
      </c>
      <c r="K13" s="1290">
        <v>40</v>
      </c>
      <c r="L13" s="1297">
        <f t="shared" ref="L13:L23" si="0">J13*K13</f>
        <v>3.5051714438943939</v>
      </c>
      <c r="M13" s="1290">
        <v>0.02</v>
      </c>
      <c r="N13" s="1290">
        <v>70</v>
      </c>
      <c r="O13" s="1297">
        <f t="shared" ref="O13:O23" si="1">M13*N13</f>
        <v>1.4000000000000001</v>
      </c>
      <c r="P13" s="1298"/>
      <c r="Q13" s="1290"/>
      <c r="R13" s="1298"/>
      <c r="S13" s="1291">
        <f t="shared" ref="S13:S22" si="2">Q13+O13+L13</f>
        <v>4.9051714438943943</v>
      </c>
      <c r="T13" s="363">
        <f t="shared" ref="T13:T23" si="3">I13*S13</f>
        <v>22073.271497524773</v>
      </c>
      <c r="U13" s="366" t="s">
        <v>1609</v>
      </c>
    </row>
    <row r="14" spans="2:21" s="127" customFormat="1" ht="43.5" customHeight="1" outlineLevel="1" x14ac:dyDescent="0.3">
      <c r="B14" s="365" t="s">
        <v>1376</v>
      </c>
      <c r="C14" s="360" t="s">
        <v>1608</v>
      </c>
      <c r="D14" s="361" t="s">
        <v>1382</v>
      </c>
      <c r="E14" s="367" t="s">
        <v>1610</v>
      </c>
      <c r="F14" s="902" t="s">
        <v>160</v>
      </c>
      <c r="G14" s="361" t="s">
        <v>1384</v>
      </c>
      <c r="H14" s="361" t="s">
        <v>1385</v>
      </c>
      <c r="I14" s="44">
        <v>1800</v>
      </c>
      <c r="J14" s="1290">
        <v>0.25011485847084758</v>
      </c>
      <c r="K14" s="1290">
        <v>40</v>
      </c>
      <c r="L14" s="1297">
        <f t="shared" si="0"/>
        <v>10.004594338833904</v>
      </c>
      <c r="M14" s="1290">
        <v>0.1</v>
      </c>
      <c r="N14" s="1290">
        <v>70</v>
      </c>
      <c r="O14" s="1297">
        <f t="shared" si="1"/>
        <v>7</v>
      </c>
      <c r="P14" s="1298"/>
      <c r="Q14" s="1290"/>
      <c r="R14" s="1298"/>
      <c r="S14" s="1291">
        <f t="shared" si="2"/>
        <v>17.004594338833904</v>
      </c>
      <c r="T14" s="363">
        <f t="shared" si="3"/>
        <v>30608.269809901027</v>
      </c>
      <c r="U14" s="366" t="s">
        <v>1609</v>
      </c>
    </row>
    <row r="15" spans="2:21" s="127" customFormat="1" ht="43.5" customHeight="1" outlineLevel="1" x14ac:dyDescent="0.3">
      <c r="B15" s="365" t="s">
        <v>1376</v>
      </c>
      <c r="C15" s="360" t="s">
        <v>1608</v>
      </c>
      <c r="D15" s="361" t="s">
        <v>1611</v>
      </c>
      <c r="E15" s="367" t="s">
        <v>1612</v>
      </c>
      <c r="F15" s="902" t="s">
        <v>191</v>
      </c>
      <c r="G15" s="361" t="s">
        <v>1384</v>
      </c>
      <c r="H15" s="361" t="s">
        <v>1385</v>
      </c>
      <c r="I15" s="44">
        <v>0</v>
      </c>
      <c r="J15" s="1290"/>
      <c r="K15" s="1290"/>
      <c r="L15" s="1297">
        <f t="shared" si="0"/>
        <v>0</v>
      </c>
      <c r="M15" s="1290"/>
      <c r="N15" s="1290"/>
      <c r="O15" s="1297">
        <f t="shared" si="1"/>
        <v>0</v>
      </c>
      <c r="P15" s="1298"/>
      <c r="Q15" s="1290"/>
      <c r="R15" s="1298"/>
      <c r="S15" s="1291">
        <f t="shared" si="2"/>
        <v>0</v>
      </c>
      <c r="T15" s="363">
        <f t="shared" si="3"/>
        <v>0</v>
      </c>
      <c r="U15" s="366"/>
    </row>
    <row r="16" spans="2:21" s="127" customFormat="1" ht="43.5" customHeight="1" outlineLevel="1" x14ac:dyDescent="0.3">
      <c r="B16" s="365" t="s">
        <v>1376</v>
      </c>
      <c r="C16" s="360" t="s">
        <v>1608</v>
      </c>
      <c r="D16" s="361" t="s">
        <v>1391</v>
      </c>
      <c r="E16" s="367" t="s">
        <v>1613</v>
      </c>
      <c r="F16" s="1426" t="s">
        <v>167</v>
      </c>
      <c r="G16" s="361" t="s">
        <v>1393</v>
      </c>
      <c r="H16" s="361" t="s">
        <v>1385</v>
      </c>
      <c r="I16" s="1431">
        <v>1260</v>
      </c>
      <c r="J16" s="1290">
        <v>0.31066085811331162</v>
      </c>
      <c r="K16" s="1290">
        <v>40</v>
      </c>
      <c r="L16" s="1297">
        <f t="shared" si="0"/>
        <v>12.426434324532465</v>
      </c>
      <c r="M16" s="1290"/>
      <c r="N16" s="1290">
        <v>70</v>
      </c>
      <c r="O16" s="1297">
        <f t="shared" si="1"/>
        <v>0</v>
      </c>
      <c r="P16" s="1298"/>
      <c r="Q16" s="1290"/>
      <c r="R16" s="1298"/>
      <c r="S16" s="1291">
        <f t="shared" si="2"/>
        <v>12.426434324532465</v>
      </c>
      <c r="T16" s="368">
        <f t="shared" si="3"/>
        <v>15657.307248910907</v>
      </c>
      <c r="U16" s="1433" t="s">
        <v>2601</v>
      </c>
    </row>
    <row r="17" spans="2:21" s="127" customFormat="1" ht="43.5" customHeight="1" outlineLevel="1" x14ac:dyDescent="0.3">
      <c r="B17" s="365" t="s">
        <v>1376</v>
      </c>
      <c r="C17" s="360" t="s">
        <v>1608</v>
      </c>
      <c r="D17" s="361" t="s">
        <v>1395</v>
      </c>
      <c r="E17" s="367" t="s">
        <v>1396</v>
      </c>
      <c r="F17" s="902" t="s">
        <v>191</v>
      </c>
      <c r="G17" s="361" t="s">
        <v>1393</v>
      </c>
      <c r="H17" s="361" t="s">
        <v>1385</v>
      </c>
      <c r="I17" s="44">
        <v>0</v>
      </c>
      <c r="J17" s="1290"/>
      <c r="K17" s="1290"/>
      <c r="L17" s="1297">
        <f t="shared" si="0"/>
        <v>0</v>
      </c>
      <c r="M17" s="1290"/>
      <c r="N17" s="1290"/>
      <c r="O17" s="1297">
        <f t="shared" si="1"/>
        <v>0</v>
      </c>
      <c r="P17" s="1298"/>
      <c r="Q17" s="1290"/>
      <c r="R17" s="1298"/>
      <c r="S17" s="1291">
        <f t="shared" si="2"/>
        <v>0</v>
      </c>
      <c r="T17" s="368">
        <f t="shared" si="3"/>
        <v>0</v>
      </c>
      <c r="U17" s="369"/>
    </row>
    <row r="18" spans="2:21" s="127" customFormat="1" ht="43.5" customHeight="1" outlineLevel="1" x14ac:dyDescent="0.3">
      <c r="B18" s="365" t="s">
        <v>1376</v>
      </c>
      <c r="C18" s="360" t="s">
        <v>1608</v>
      </c>
      <c r="D18" s="361" t="s">
        <v>1397</v>
      </c>
      <c r="E18" s="367" t="s">
        <v>1398</v>
      </c>
      <c r="F18" s="902" t="s">
        <v>191</v>
      </c>
      <c r="G18" s="361" t="s">
        <v>1393</v>
      </c>
      <c r="H18" s="361" t="s">
        <v>1385</v>
      </c>
      <c r="I18" s="44">
        <v>0</v>
      </c>
      <c r="J18" s="1290"/>
      <c r="K18" s="1290"/>
      <c r="L18" s="1297">
        <f t="shared" si="0"/>
        <v>0</v>
      </c>
      <c r="M18" s="1290"/>
      <c r="N18" s="1290"/>
      <c r="O18" s="1297">
        <f t="shared" si="1"/>
        <v>0</v>
      </c>
      <c r="P18" s="1298"/>
      <c r="Q18" s="1290"/>
      <c r="R18" s="1298"/>
      <c r="S18" s="1291">
        <f t="shared" si="2"/>
        <v>0</v>
      </c>
      <c r="T18" s="368">
        <f t="shared" si="3"/>
        <v>0</v>
      </c>
      <c r="U18" s="369"/>
    </row>
    <row r="19" spans="2:21" s="127" customFormat="1" ht="43.5" customHeight="1" outlineLevel="1" x14ac:dyDescent="0.3">
      <c r="B19" s="365" t="s">
        <v>1376</v>
      </c>
      <c r="C19" s="360" t="s">
        <v>1608</v>
      </c>
      <c r="D19" s="361" t="s">
        <v>1399</v>
      </c>
      <c r="E19" s="367" t="s">
        <v>1400</v>
      </c>
      <c r="F19" s="902" t="s">
        <v>160</v>
      </c>
      <c r="G19" s="361" t="s">
        <v>1379</v>
      </c>
      <c r="H19" s="361" t="s">
        <v>1380</v>
      </c>
      <c r="I19" s="44">
        <v>4500</v>
      </c>
      <c r="J19" s="1290">
        <v>4.7406880257425836E-2</v>
      </c>
      <c r="K19" s="1290">
        <v>40</v>
      </c>
      <c r="L19" s="1297">
        <f t="shared" si="0"/>
        <v>1.8962752102970335</v>
      </c>
      <c r="M19" s="1290">
        <v>0.02</v>
      </c>
      <c r="N19" s="1290">
        <v>70</v>
      </c>
      <c r="O19" s="1297">
        <f t="shared" si="1"/>
        <v>1.4000000000000001</v>
      </c>
      <c r="P19" s="1298"/>
      <c r="Q19" s="1290"/>
      <c r="R19" s="1298"/>
      <c r="S19" s="1291">
        <f t="shared" si="2"/>
        <v>3.2962752102970336</v>
      </c>
      <c r="T19" s="363">
        <f t="shared" si="3"/>
        <v>14833.238446336651</v>
      </c>
      <c r="U19" s="366" t="s">
        <v>1609</v>
      </c>
    </row>
    <row r="20" spans="2:21" s="127" customFormat="1" ht="43.5" customHeight="1" outlineLevel="1" x14ac:dyDescent="0.3">
      <c r="B20" s="365" t="s">
        <v>1376</v>
      </c>
      <c r="C20" s="360" t="s">
        <v>1608</v>
      </c>
      <c r="D20" s="361" t="s">
        <v>1401</v>
      </c>
      <c r="E20" s="367" t="s">
        <v>1472</v>
      </c>
      <c r="F20" s="1426" t="s">
        <v>167</v>
      </c>
      <c r="G20" s="361" t="s">
        <v>1393</v>
      </c>
      <c r="H20" s="361" t="s">
        <v>1385</v>
      </c>
      <c r="I20" s="1431">
        <v>600</v>
      </c>
      <c r="J20" s="1290">
        <v>0.19390800071507175</v>
      </c>
      <c r="K20" s="1290">
        <v>40</v>
      </c>
      <c r="L20" s="1297">
        <f t="shared" si="0"/>
        <v>7.75632002860287</v>
      </c>
      <c r="M20" s="1290">
        <v>0.02</v>
      </c>
      <c r="N20" s="1290">
        <v>70</v>
      </c>
      <c r="O20" s="1297">
        <f t="shared" si="1"/>
        <v>1.4000000000000001</v>
      </c>
      <c r="P20" s="1298"/>
      <c r="Q20" s="1290"/>
      <c r="R20" s="1298"/>
      <c r="S20" s="1291">
        <f t="shared" si="2"/>
        <v>9.1563200286028703</v>
      </c>
      <c r="T20" s="363">
        <f t="shared" si="3"/>
        <v>5493.7920171617225</v>
      </c>
      <c r="U20" s="1433" t="s">
        <v>2601</v>
      </c>
    </row>
    <row r="21" spans="2:21" s="127" customFormat="1" ht="43.5" customHeight="1" outlineLevel="1" x14ac:dyDescent="0.3">
      <c r="B21" s="365" t="s">
        <v>1376</v>
      </c>
      <c r="C21" s="360" t="s">
        <v>1608</v>
      </c>
      <c r="D21" s="361" t="s">
        <v>1404</v>
      </c>
      <c r="E21" s="367" t="s">
        <v>1405</v>
      </c>
      <c r="F21" s="902" t="s">
        <v>160</v>
      </c>
      <c r="G21" s="361" t="s">
        <v>1393</v>
      </c>
      <c r="H21" s="361" t="s">
        <v>1385</v>
      </c>
      <c r="I21" s="44">
        <v>1000</v>
      </c>
      <c r="J21" s="1290">
        <v>0.17143657469747087</v>
      </c>
      <c r="K21" s="1290">
        <v>40</v>
      </c>
      <c r="L21" s="1297">
        <f t="shared" si="0"/>
        <v>6.8574629878988347</v>
      </c>
      <c r="M21" s="1290">
        <v>0.5</v>
      </c>
      <c r="N21" s="1290">
        <v>70</v>
      </c>
      <c r="O21" s="1297">
        <f t="shared" si="1"/>
        <v>35</v>
      </c>
      <c r="P21" s="1298"/>
      <c r="Q21" s="1290"/>
      <c r="R21" s="1298"/>
      <c r="S21" s="1291">
        <f t="shared" si="2"/>
        <v>41.857462987898835</v>
      </c>
      <c r="T21" s="363">
        <f t="shared" si="3"/>
        <v>41857.462987898834</v>
      </c>
      <c r="U21" s="366" t="s">
        <v>1609</v>
      </c>
    </row>
    <row r="22" spans="2:21" s="127" customFormat="1" ht="43.5" customHeight="1" outlineLevel="1" x14ac:dyDescent="0.3">
      <c r="B22" s="365" t="s">
        <v>1376</v>
      </c>
      <c r="C22" s="360" t="s">
        <v>1608</v>
      </c>
      <c r="D22" s="361" t="s">
        <v>1406</v>
      </c>
      <c r="E22" s="367" t="s">
        <v>1407</v>
      </c>
      <c r="F22" s="1426" t="s">
        <v>167</v>
      </c>
      <c r="G22" s="361" t="s">
        <v>1393</v>
      </c>
      <c r="H22" s="361" t="s">
        <v>1385</v>
      </c>
      <c r="I22" s="1431">
        <v>660</v>
      </c>
      <c r="J22" s="1290">
        <v>0.71853428877887882</v>
      </c>
      <c r="K22" s="1290">
        <v>40</v>
      </c>
      <c r="L22" s="1297">
        <f t="shared" si="0"/>
        <v>28.741371551155154</v>
      </c>
      <c r="M22" s="1290">
        <v>0.15</v>
      </c>
      <c r="N22" s="1290">
        <v>70</v>
      </c>
      <c r="O22" s="1297">
        <f t="shared" si="1"/>
        <v>10.5</v>
      </c>
      <c r="P22" s="1298"/>
      <c r="Q22" s="1290"/>
      <c r="R22" s="1298"/>
      <c r="S22" s="1291">
        <f t="shared" si="2"/>
        <v>39.241371551155154</v>
      </c>
      <c r="T22" s="368">
        <f t="shared" si="3"/>
        <v>25899.305223762403</v>
      </c>
      <c r="U22" s="1433" t="s">
        <v>2601</v>
      </c>
    </row>
    <row r="23" spans="2:21" s="127" customFormat="1" ht="43.5" customHeight="1" outlineLevel="1" x14ac:dyDescent="0.3">
      <c r="B23" s="365" t="s">
        <v>1376</v>
      </c>
      <c r="C23" s="360" t="s">
        <v>1608</v>
      </c>
      <c r="D23" s="361" t="s">
        <v>1408</v>
      </c>
      <c r="E23" s="367" t="s">
        <v>1409</v>
      </c>
      <c r="F23" s="902" t="s">
        <v>191</v>
      </c>
      <c r="G23" s="361" t="s">
        <v>1393</v>
      </c>
      <c r="H23" s="361" t="s">
        <v>1385</v>
      </c>
      <c r="I23" s="44">
        <v>0</v>
      </c>
      <c r="J23" s="1290"/>
      <c r="K23" s="1290"/>
      <c r="L23" s="1297">
        <f t="shared" si="0"/>
        <v>0</v>
      </c>
      <c r="M23" s="1290"/>
      <c r="N23" s="1290"/>
      <c r="O23" s="1297">
        <f t="shared" si="1"/>
        <v>0</v>
      </c>
      <c r="P23" s="1298"/>
      <c r="Q23" s="1290"/>
      <c r="R23" s="1298"/>
      <c r="S23" s="1291">
        <f t="shared" ref="S23" si="4">Q23+O23+L23</f>
        <v>0</v>
      </c>
      <c r="T23" s="368">
        <f t="shared" si="3"/>
        <v>0</v>
      </c>
      <c r="U23" s="369"/>
    </row>
    <row r="24" spans="2:21" ht="13" x14ac:dyDescent="0.25">
      <c r="B24" s="477"/>
      <c r="C24" s="354"/>
      <c r="D24" s="355"/>
      <c r="E24" s="222" t="s">
        <v>1410</v>
      </c>
      <c r="F24" s="222"/>
      <c r="G24" s="356" t="s">
        <v>207</v>
      </c>
      <c r="H24" s="356" t="s">
        <v>207</v>
      </c>
      <c r="I24" s="357"/>
      <c r="J24" s="357"/>
      <c r="K24" s="357"/>
      <c r="L24" s="357"/>
      <c r="M24" s="357"/>
      <c r="N24" s="357"/>
      <c r="O24" s="357"/>
      <c r="P24" s="357"/>
      <c r="Q24" s="357"/>
      <c r="R24" s="357"/>
      <c r="S24" s="358"/>
      <c r="T24" s="358"/>
      <c r="U24" s="359"/>
    </row>
    <row r="25" spans="2:21" s="127" customFormat="1" ht="43.5" customHeight="1" outlineLevel="1" x14ac:dyDescent="0.3">
      <c r="B25" s="365" t="s">
        <v>1376</v>
      </c>
      <c r="C25" s="360" t="s">
        <v>1608</v>
      </c>
      <c r="D25" s="361" t="s">
        <v>1411</v>
      </c>
      <c r="E25" s="367" t="s">
        <v>1412</v>
      </c>
      <c r="F25" s="902" t="s">
        <v>160</v>
      </c>
      <c r="G25" s="361" t="s">
        <v>1393</v>
      </c>
      <c r="H25" s="361" t="s">
        <v>1385</v>
      </c>
      <c r="I25" s="44">
        <v>2460</v>
      </c>
      <c r="J25" s="1290">
        <v>0.22227000178767931</v>
      </c>
      <c r="K25" s="1290">
        <v>40</v>
      </c>
      <c r="L25" s="1297">
        <f t="shared" ref="L25:L31" si="5">J25*K25</f>
        <v>8.8908000715071722</v>
      </c>
      <c r="M25" s="1290">
        <v>0.2</v>
      </c>
      <c r="N25" s="1290">
        <v>70</v>
      </c>
      <c r="O25" s="1297">
        <f t="shared" ref="O25:O31" si="6">M25*N25</f>
        <v>14</v>
      </c>
      <c r="P25" s="1298"/>
      <c r="Q25" s="1290">
        <v>42.511485847084757</v>
      </c>
      <c r="R25" s="1298"/>
      <c r="S25" s="1291">
        <f t="shared" ref="S25:S26" si="7">Q25+O25+L25</f>
        <v>65.402285918591929</v>
      </c>
      <c r="T25" s="363">
        <f t="shared" ref="T25:T31" si="8">I25*S25</f>
        <v>160889.62335973614</v>
      </c>
      <c r="U25" s="366" t="s">
        <v>1609</v>
      </c>
    </row>
    <row r="26" spans="2:21" s="127" customFormat="1" ht="43.5" customHeight="1" outlineLevel="1" x14ac:dyDescent="0.3">
      <c r="B26" s="365" t="s">
        <v>1376</v>
      </c>
      <c r="C26" s="360" t="s">
        <v>1608</v>
      </c>
      <c r="D26" s="361" t="s">
        <v>1413</v>
      </c>
      <c r="E26" s="367" t="s">
        <v>1414</v>
      </c>
      <c r="F26" s="902" t="s">
        <v>160</v>
      </c>
      <c r="G26" s="361" t="s">
        <v>1393</v>
      </c>
      <c r="H26" s="361" t="s">
        <v>1385</v>
      </c>
      <c r="I26" s="44">
        <v>720</v>
      </c>
      <c r="J26" s="1290">
        <v>0.34153140325357684</v>
      </c>
      <c r="K26" s="1290">
        <v>40</v>
      </c>
      <c r="L26" s="1297">
        <f t="shared" si="5"/>
        <v>13.661256130143073</v>
      </c>
      <c r="M26" s="1290">
        <v>0.4</v>
      </c>
      <c r="N26" s="1290">
        <v>70</v>
      </c>
      <c r="O26" s="1297">
        <f t="shared" si="6"/>
        <v>28</v>
      </c>
      <c r="P26" s="1298"/>
      <c r="Q26" s="1290">
        <v>77.370904241694248</v>
      </c>
      <c r="R26" s="1298"/>
      <c r="S26" s="1291">
        <f t="shared" si="7"/>
        <v>119.03216037183732</v>
      </c>
      <c r="T26" s="363">
        <f t="shared" si="8"/>
        <v>85703.155467722871</v>
      </c>
      <c r="U26" s="366" t="s">
        <v>1609</v>
      </c>
    </row>
    <row r="27" spans="2:21" ht="43.5" customHeight="1" outlineLevel="1" x14ac:dyDescent="0.25">
      <c r="B27" s="365" t="s">
        <v>1376</v>
      </c>
      <c r="C27" s="360" t="s">
        <v>1608</v>
      </c>
      <c r="D27" s="370" t="s">
        <v>1415</v>
      </c>
      <c r="E27" s="371" t="s">
        <v>1416</v>
      </c>
      <c r="F27" s="902" t="s">
        <v>191</v>
      </c>
      <c r="G27" s="372" t="s">
        <v>1393</v>
      </c>
      <c r="H27" s="372" t="s">
        <v>1385</v>
      </c>
      <c r="I27" s="44">
        <v>0</v>
      </c>
      <c r="J27" s="1290"/>
      <c r="K27" s="1290"/>
      <c r="L27" s="1297">
        <f t="shared" si="5"/>
        <v>0</v>
      </c>
      <c r="M27" s="1290"/>
      <c r="N27" s="1290"/>
      <c r="O27" s="1297">
        <f t="shared" si="6"/>
        <v>0</v>
      </c>
      <c r="P27" s="1298"/>
      <c r="Q27" s="1290"/>
      <c r="R27" s="1298"/>
      <c r="S27" s="1291">
        <v>0</v>
      </c>
      <c r="T27" s="368">
        <f t="shared" si="8"/>
        <v>0</v>
      </c>
      <c r="U27" s="369"/>
    </row>
    <row r="28" spans="2:21" ht="43.5" customHeight="1" outlineLevel="1" x14ac:dyDescent="0.25">
      <c r="B28" s="365" t="s">
        <v>1376</v>
      </c>
      <c r="C28" s="360" t="s">
        <v>1608</v>
      </c>
      <c r="D28" s="370" t="s">
        <v>1417</v>
      </c>
      <c r="E28" s="373" t="s">
        <v>1614</v>
      </c>
      <c r="F28" s="902" t="s">
        <v>160</v>
      </c>
      <c r="G28" s="361" t="s">
        <v>1379</v>
      </c>
      <c r="H28" s="361" t="s">
        <v>1380</v>
      </c>
      <c r="I28" s="44">
        <v>6950</v>
      </c>
      <c r="J28" s="1290">
        <v>4.5258572194719716E-2</v>
      </c>
      <c r="K28" s="1290">
        <v>40</v>
      </c>
      <c r="L28" s="1297">
        <f t="shared" si="5"/>
        <v>1.8103428877887886</v>
      </c>
      <c r="M28" s="1290"/>
      <c r="N28" s="1290"/>
      <c r="O28" s="1297">
        <f t="shared" si="6"/>
        <v>0</v>
      </c>
      <c r="P28" s="1298"/>
      <c r="Q28" s="1290">
        <v>8</v>
      </c>
      <c r="R28" s="1298"/>
      <c r="S28" s="1291">
        <f t="shared" ref="S28:S29" si="9">Q28+O28+L28</f>
        <v>9.8103428877887886</v>
      </c>
      <c r="T28" s="363">
        <f t="shared" si="8"/>
        <v>68181.883070132084</v>
      </c>
      <c r="U28" s="366" t="s">
        <v>1609</v>
      </c>
    </row>
    <row r="29" spans="2:21" ht="43.5" customHeight="1" outlineLevel="1" x14ac:dyDescent="0.25">
      <c r="B29" s="365" t="s">
        <v>1376</v>
      </c>
      <c r="C29" s="360" t="s">
        <v>1608</v>
      </c>
      <c r="D29" s="370" t="s">
        <v>1615</v>
      </c>
      <c r="E29" s="373" t="s">
        <v>1420</v>
      </c>
      <c r="F29" s="902" t="s">
        <v>191</v>
      </c>
      <c r="G29" s="361" t="s">
        <v>1393</v>
      </c>
      <c r="H29" s="361" t="s">
        <v>1385</v>
      </c>
      <c r="I29" s="44">
        <v>0</v>
      </c>
      <c r="J29" s="1290"/>
      <c r="K29" s="1290"/>
      <c r="L29" s="1297">
        <f t="shared" si="5"/>
        <v>0</v>
      </c>
      <c r="M29" s="1290"/>
      <c r="N29" s="1290"/>
      <c r="O29" s="1297">
        <f t="shared" si="6"/>
        <v>0</v>
      </c>
      <c r="P29" s="1298"/>
      <c r="Q29" s="1290"/>
      <c r="R29" s="1298"/>
      <c r="S29" s="1291">
        <f t="shared" si="9"/>
        <v>0</v>
      </c>
      <c r="T29" s="363">
        <f t="shared" si="8"/>
        <v>0</v>
      </c>
      <c r="U29" s="366"/>
    </row>
    <row r="30" spans="2:21" ht="43.5" customHeight="1" outlineLevel="1" x14ac:dyDescent="0.25">
      <c r="B30" s="365" t="s">
        <v>1376</v>
      </c>
      <c r="C30" s="360" t="s">
        <v>1608</v>
      </c>
      <c r="D30" s="370" t="s">
        <v>1616</v>
      </c>
      <c r="E30" s="373" t="s">
        <v>1617</v>
      </c>
      <c r="F30" s="902" t="s">
        <v>191</v>
      </c>
      <c r="G30" s="361" t="s">
        <v>1393</v>
      </c>
      <c r="H30" s="361" t="s">
        <v>1385</v>
      </c>
      <c r="I30" s="44">
        <v>0</v>
      </c>
      <c r="J30" s="1290"/>
      <c r="K30" s="1290"/>
      <c r="L30" s="1297">
        <f t="shared" si="5"/>
        <v>0</v>
      </c>
      <c r="M30" s="1290"/>
      <c r="N30" s="1290"/>
      <c r="O30" s="1297">
        <f t="shared" si="6"/>
        <v>0</v>
      </c>
      <c r="P30" s="1298"/>
      <c r="Q30" s="1290"/>
      <c r="R30" s="1298"/>
      <c r="S30" s="1291">
        <f t="shared" ref="S30:S31" si="10">Q30+O30+L30</f>
        <v>0</v>
      </c>
      <c r="T30" s="363">
        <f t="shared" si="8"/>
        <v>0</v>
      </c>
      <c r="U30" s="366"/>
    </row>
    <row r="31" spans="2:21" ht="43.5" customHeight="1" outlineLevel="1" x14ac:dyDescent="0.25">
      <c r="B31" s="365" t="s">
        <v>1376</v>
      </c>
      <c r="C31" s="360" t="s">
        <v>1608</v>
      </c>
      <c r="D31" s="370" t="s">
        <v>1421</v>
      </c>
      <c r="E31" s="373" t="s">
        <v>1618</v>
      </c>
      <c r="F31" s="902" t="s">
        <v>191</v>
      </c>
      <c r="G31" s="361" t="s">
        <v>1393</v>
      </c>
      <c r="H31" s="361" t="s">
        <v>1385</v>
      </c>
      <c r="I31" s="44">
        <v>0</v>
      </c>
      <c r="J31" s="1290"/>
      <c r="K31" s="1290"/>
      <c r="L31" s="1297">
        <f t="shared" si="5"/>
        <v>0</v>
      </c>
      <c r="M31" s="1290"/>
      <c r="N31" s="1290"/>
      <c r="O31" s="1297">
        <f t="shared" si="6"/>
        <v>0</v>
      </c>
      <c r="P31" s="1298"/>
      <c r="Q31" s="1290"/>
      <c r="R31" s="1298"/>
      <c r="S31" s="1291">
        <f t="shared" si="10"/>
        <v>0</v>
      </c>
      <c r="T31" s="363">
        <f t="shared" si="8"/>
        <v>0</v>
      </c>
      <c r="U31" s="366"/>
    </row>
    <row r="32" spans="2:21" s="377" customFormat="1" ht="14.5" customHeight="1" thickBot="1" x14ac:dyDescent="0.35">
      <c r="B32" s="478"/>
      <c r="C32" s="374"/>
      <c r="D32" s="51" t="s">
        <v>207</v>
      </c>
      <c r="E32" s="1648" t="s">
        <v>1619</v>
      </c>
      <c r="F32" s="52"/>
      <c r="G32" s="53"/>
      <c r="H32" s="53"/>
      <c r="I32" s="375"/>
      <c r="J32" s="375"/>
      <c r="K32" s="375"/>
      <c r="L32" s="375"/>
      <c r="M32" s="375"/>
      <c r="N32" s="375"/>
      <c r="O32" s="375"/>
      <c r="P32" s="375"/>
      <c r="Q32" s="1650" t="s">
        <v>154</v>
      </c>
      <c r="R32" s="1651"/>
      <c r="S32" s="1652"/>
      <c r="T32" s="393">
        <f>SUMIF(F11:F31,"Mandatory",T11:T31)</f>
        <v>424146.90463925235</v>
      </c>
      <c r="U32" s="376"/>
    </row>
    <row r="33" spans="2:21" s="377" customFormat="1" ht="14.5" customHeight="1" x14ac:dyDescent="0.3">
      <c r="B33" s="1441"/>
      <c r="C33" s="1441"/>
      <c r="D33" s="1442"/>
      <c r="E33" s="1649"/>
      <c r="F33" s="1443"/>
      <c r="G33" s="1444"/>
      <c r="H33" s="1444"/>
      <c r="I33" s="1445"/>
      <c r="J33" s="1445"/>
      <c r="K33" s="1445"/>
      <c r="L33" s="1445"/>
      <c r="M33" s="1445"/>
      <c r="N33" s="1445"/>
      <c r="O33" s="1445"/>
      <c r="P33" s="1445"/>
      <c r="Q33" s="1653" t="s">
        <v>156</v>
      </c>
      <c r="R33" s="1653"/>
      <c r="S33" s="1653"/>
      <c r="T33" s="1446">
        <f>SUMIF(F11:F31,"Optional",T11:T31)</f>
        <v>47050.404489835033</v>
      </c>
      <c r="U33" s="1447"/>
    </row>
    <row r="35" spans="2:21" s="136" customFormat="1" ht="14" collapsed="1" x14ac:dyDescent="0.3">
      <c r="B35" s="476"/>
      <c r="C35" s="348"/>
      <c r="D35" s="349"/>
      <c r="E35" s="350" t="s">
        <v>1425</v>
      </c>
      <c r="F35" s="350"/>
      <c r="G35" s="349" t="s">
        <v>207</v>
      </c>
      <c r="H35" s="349" t="s">
        <v>207</v>
      </c>
      <c r="I35" s="350"/>
      <c r="J35" s="350"/>
      <c r="K35" s="350"/>
      <c r="L35" s="350"/>
      <c r="M35" s="350"/>
      <c r="N35" s="350"/>
      <c r="O35" s="350"/>
      <c r="P35" s="350"/>
      <c r="Q35" s="350"/>
      <c r="R35" s="350"/>
      <c r="S35" s="351"/>
      <c r="T35" s="352"/>
    </row>
    <row r="36" spans="2:21" ht="13" x14ac:dyDescent="0.25">
      <c r="B36" s="477"/>
      <c r="C36" s="354"/>
      <c r="D36" s="355"/>
      <c r="E36" s="222" t="s">
        <v>1439</v>
      </c>
      <c r="F36" s="222"/>
      <c r="G36" s="356" t="s">
        <v>207</v>
      </c>
      <c r="H36" s="356" t="s">
        <v>207</v>
      </c>
      <c r="I36" s="357"/>
      <c r="J36" s="357"/>
      <c r="K36" s="357"/>
      <c r="L36" s="357"/>
      <c r="M36" s="357"/>
      <c r="N36" s="357"/>
      <c r="O36" s="357"/>
      <c r="P36" s="357"/>
      <c r="Q36" s="357"/>
      <c r="R36" s="357"/>
      <c r="S36" s="358"/>
      <c r="T36" s="358"/>
    </row>
    <row r="37" spans="2:21" s="380" customFormat="1" ht="43.5" customHeight="1" outlineLevel="1" x14ac:dyDescent="0.35">
      <c r="B37" s="365" t="s">
        <v>1427</v>
      </c>
      <c r="C37" s="360" t="s">
        <v>1608</v>
      </c>
      <c r="D37" s="361" t="s">
        <v>1440</v>
      </c>
      <c r="E37" s="373" t="s">
        <v>1441</v>
      </c>
      <c r="F37" s="902" t="s">
        <v>191</v>
      </c>
      <c r="G37" s="361" t="s">
        <v>1393</v>
      </c>
      <c r="H37" s="361" t="s">
        <v>1385</v>
      </c>
      <c r="I37" s="44">
        <v>0</v>
      </c>
      <c r="J37" s="1290"/>
      <c r="K37" s="1290"/>
      <c r="L37" s="1297">
        <f t="shared" ref="L37:L43" si="11">J37*K37</f>
        <v>0</v>
      </c>
      <c r="M37" s="1290"/>
      <c r="N37" s="1290"/>
      <c r="O37" s="1297">
        <f t="shared" ref="O37:O43" si="12">M37*N37</f>
        <v>0</v>
      </c>
      <c r="P37" s="1298"/>
      <c r="Q37" s="1290"/>
      <c r="R37" s="1298"/>
      <c r="S37" s="1291">
        <f t="shared" ref="S37:S43" si="13">Q37+O37+L37</f>
        <v>0</v>
      </c>
      <c r="T37" s="363">
        <f t="shared" ref="T37:T43" si="14">I37*S37</f>
        <v>0</v>
      </c>
    </row>
    <row r="38" spans="2:21" s="380" customFormat="1" ht="43.5" customHeight="1" outlineLevel="1" x14ac:dyDescent="0.35">
      <c r="B38" s="365" t="s">
        <v>1427</v>
      </c>
      <c r="C38" s="360" t="s">
        <v>1608</v>
      </c>
      <c r="D38" s="361" t="s">
        <v>1620</v>
      </c>
      <c r="E38" s="373" t="s">
        <v>1444</v>
      </c>
      <c r="F38" s="902" t="s">
        <v>191</v>
      </c>
      <c r="G38" s="361" t="s">
        <v>1379</v>
      </c>
      <c r="H38" s="361" t="s">
        <v>1380</v>
      </c>
      <c r="I38" s="44">
        <v>0</v>
      </c>
      <c r="J38" s="1290"/>
      <c r="K38" s="1290"/>
      <c r="L38" s="1297">
        <f t="shared" si="11"/>
        <v>0</v>
      </c>
      <c r="M38" s="1290"/>
      <c r="N38" s="1290"/>
      <c r="O38" s="1297">
        <f t="shared" si="12"/>
        <v>0</v>
      </c>
      <c r="P38" s="1298"/>
      <c r="Q38" s="1290"/>
      <c r="R38" s="1298"/>
      <c r="S38" s="1291">
        <f t="shared" si="13"/>
        <v>0</v>
      </c>
      <c r="T38" s="363">
        <f t="shared" si="14"/>
        <v>0</v>
      </c>
    </row>
    <row r="39" spans="2:21" s="380" customFormat="1" ht="43.5" customHeight="1" outlineLevel="1" x14ac:dyDescent="0.35">
      <c r="B39" s="365" t="s">
        <v>1427</v>
      </c>
      <c r="C39" s="360" t="s">
        <v>1608</v>
      </c>
      <c r="D39" s="361" t="s">
        <v>1621</v>
      </c>
      <c r="E39" s="373" t="s">
        <v>1447</v>
      </c>
      <c r="F39" s="902" t="s">
        <v>191</v>
      </c>
      <c r="G39" s="361" t="s">
        <v>1379</v>
      </c>
      <c r="H39" s="361" t="s">
        <v>1380</v>
      </c>
      <c r="I39" s="44">
        <v>0</v>
      </c>
      <c r="J39" s="1290"/>
      <c r="K39" s="1290"/>
      <c r="L39" s="1297">
        <f t="shared" si="11"/>
        <v>0</v>
      </c>
      <c r="M39" s="1290"/>
      <c r="N39" s="1290"/>
      <c r="O39" s="1297">
        <f t="shared" si="12"/>
        <v>0</v>
      </c>
      <c r="P39" s="1298"/>
      <c r="Q39" s="1290"/>
      <c r="R39" s="1298"/>
      <c r="S39" s="1291">
        <f t="shared" si="13"/>
        <v>0</v>
      </c>
      <c r="T39" s="363">
        <f t="shared" si="14"/>
        <v>0</v>
      </c>
    </row>
    <row r="40" spans="2:21" s="380" customFormat="1" ht="43.5" customHeight="1" outlineLevel="1" x14ac:dyDescent="0.35">
      <c r="B40" s="365" t="s">
        <v>1427</v>
      </c>
      <c r="C40" s="360" t="s">
        <v>1608</v>
      </c>
      <c r="D40" s="361" t="s">
        <v>1448</v>
      </c>
      <c r="E40" s="373" t="s">
        <v>1449</v>
      </c>
      <c r="F40" s="902" t="s">
        <v>191</v>
      </c>
      <c r="G40" s="361" t="s">
        <v>1450</v>
      </c>
      <c r="H40" s="361" t="s">
        <v>1451</v>
      </c>
      <c r="I40" s="44">
        <v>0</v>
      </c>
      <c r="J40" s="1290"/>
      <c r="K40" s="1290"/>
      <c r="L40" s="1297">
        <f t="shared" si="11"/>
        <v>0</v>
      </c>
      <c r="M40" s="1290"/>
      <c r="N40" s="1290"/>
      <c r="O40" s="1297">
        <f t="shared" si="12"/>
        <v>0</v>
      </c>
      <c r="P40" s="1298"/>
      <c r="Q40" s="1290"/>
      <c r="R40" s="1298"/>
      <c r="S40" s="1291">
        <f t="shared" si="13"/>
        <v>0</v>
      </c>
      <c r="T40" s="363">
        <f t="shared" si="14"/>
        <v>0</v>
      </c>
    </row>
    <row r="41" spans="2:21" s="380" customFormat="1" ht="43.5" customHeight="1" outlineLevel="1" x14ac:dyDescent="0.35">
      <c r="B41" s="365" t="s">
        <v>1427</v>
      </c>
      <c r="C41" s="360" t="s">
        <v>1608</v>
      </c>
      <c r="D41" s="361" t="s">
        <v>1452</v>
      </c>
      <c r="E41" s="373" t="s">
        <v>1453</v>
      </c>
      <c r="F41" s="902" t="s">
        <v>160</v>
      </c>
      <c r="G41" s="361" t="s">
        <v>1450</v>
      </c>
      <c r="H41" s="361" t="s">
        <v>1451</v>
      </c>
      <c r="I41" s="44">
        <v>10</v>
      </c>
      <c r="J41" s="1290">
        <v>1.7255714796479822</v>
      </c>
      <c r="K41" s="1290">
        <v>40</v>
      </c>
      <c r="L41" s="1297">
        <f t="shared" si="11"/>
        <v>69.022859185919287</v>
      </c>
      <c r="M41" s="1290">
        <v>0.5</v>
      </c>
      <c r="N41" s="1290">
        <v>70</v>
      </c>
      <c r="O41" s="1297">
        <f t="shared" si="12"/>
        <v>35</v>
      </c>
      <c r="P41" s="1298"/>
      <c r="Q41" s="1290">
        <v>550</v>
      </c>
      <c r="R41" s="1298"/>
      <c r="S41" s="1291">
        <f t="shared" si="13"/>
        <v>654.02285918591929</v>
      </c>
      <c r="T41" s="363">
        <f t="shared" si="14"/>
        <v>6540.2285918591933</v>
      </c>
    </row>
    <row r="42" spans="2:21" s="380" customFormat="1" ht="43.5" customHeight="1" outlineLevel="1" x14ac:dyDescent="0.35">
      <c r="B42" s="365" t="s">
        <v>1427</v>
      </c>
      <c r="C42" s="360" t="s">
        <v>1608</v>
      </c>
      <c r="D42" s="361" t="s">
        <v>1454</v>
      </c>
      <c r="E42" s="371" t="s">
        <v>1455</v>
      </c>
      <c r="F42" s="902" t="s">
        <v>191</v>
      </c>
      <c r="G42" s="372" t="s">
        <v>1450</v>
      </c>
      <c r="H42" s="372" t="s">
        <v>1451</v>
      </c>
      <c r="I42" s="44">
        <v>0</v>
      </c>
      <c r="J42" s="1290"/>
      <c r="K42" s="1290"/>
      <c r="L42" s="1297">
        <f t="shared" si="11"/>
        <v>0</v>
      </c>
      <c r="M42" s="1290"/>
      <c r="N42" s="1290"/>
      <c r="O42" s="1297">
        <f t="shared" si="12"/>
        <v>0</v>
      </c>
      <c r="P42" s="1298"/>
      <c r="Q42" s="1290"/>
      <c r="R42" s="1298"/>
      <c r="S42" s="1291">
        <f t="shared" si="13"/>
        <v>0</v>
      </c>
      <c r="T42" s="363">
        <f t="shared" si="14"/>
        <v>0</v>
      </c>
    </row>
    <row r="43" spans="2:21" s="380" customFormat="1" ht="43.5" customHeight="1" outlineLevel="1" x14ac:dyDescent="0.35">
      <c r="B43" s="365" t="s">
        <v>1427</v>
      </c>
      <c r="C43" s="360" t="s">
        <v>1608</v>
      </c>
      <c r="D43" s="361" t="s">
        <v>1456</v>
      </c>
      <c r="E43" s="371" t="s">
        <v>1457</v>
      </c>
      <c r="F43" s="902" t="s">
        <v>191</v>
      </c>
      <c r="G43" s="372" t="s">
        <v>1450</v>
      </c>
      <c r="H43" s="372" t="s">
        <v>1451</v>
      </c>
      <c r="I43" s="44">
        <v>0</v>
      </c>
      <c r="J43" s="1290"/>
      <c r="K43" s="1290"/>
      <c r="L43" s="1297">
        <f t="shared" si="11"/>
        <v>0</v>
      </c>
      <c r="M43" s="1290"/>
      <c r="N43" s="1290"/>
      <c r="O43" s="1297">
        <f t="shared" si="12"/>
        <v>0</v>
      </c>
      <c r="P43" s="1298"/>
      <c r="Q43" s="1290"/>
      <c r="R43" s="1298"/>
      <c r="S43" s="1291">
        <f t="shared" si="13"/>
        <v>0</v>
      </c>
      <c r="T43" s="363">
        <f t="shared" si="14"/>
        <v>0</v>
      </c>
    </row>
    <row r="44" spans="2:21" ht="13" x14ac:dyDescent="0.25">
      <c r="B44" s="477"/>
      <c r="C44" s="354"/>
      <c r="D44" s="355"/>
      <c r="E44" s="222" t="s">
        <v>1458</v>
      </c>
      <c r="F44" s="222"/>
      <c r="G44" s="356" t="s">
        <v>207</v>
      </c>
      <c r="H44" s="356" t="s">
        <v>207</v>
      </c>
      <c r="I44" s="357"/>
      <c r="J44" s="357"/>
      <c r="K44" s="357"/>
      <c r="L44" s="357"/>
      <c r="M44" s="357"/>
      <c r="N44" s="357"/>
      <c r="O44" s="357"/>
      <c r="P44" s="357"/>
      <c r="Q44" s="357"/>
      <c r="R44" s="357"/>
      <c r="S44" s="358"/>
      <c r="T44" s="358"/>
    </row>
    <row r="45" spans="2:21" ht="43.5" customHeight="1" outlineLevel="1" x14ac:dyDescent="0.25">
      <c r="B45" s="365" t="s">
        <v>1427</v>
      </c>
      <c r="C45" s="360" t="s">
        <v>1608</v>
      </c>
      <c r="D45" s="370" t="s">
        <v>1459</v>
      </c>
      <c r="E45" s="373" t="s">
        <v>1622</v>
      </c>
      <c r="F45" s="902" t="s">
        <v>160</v>
      </c>
      <c r="G45" s="361" t="s">
        <v>345</v>
      </c>
      <c r="H45" s="361" t="s">
        <v>1461</v>
      </c>
      <c r="I45" s="44">
        <v>50</v>
      </c>
      <c r="J45" s="1290">
        <v>0.66522859185919292</v>
      </c>
      <c r="K45" s="1290">
        <v>40</v>
      </c>
      <c r="L45" s="1297">
        <f t="shared" ref="L45:L49" si="15">J45*K45</f>
        <v>26.609143674367715</v>
      </c>
      <c r="M45" s="1290">
        <v>0.5</v>
      </c>
      <c r="N45" s="1290">
        <v>70</v>
      </c>
      <c r="O45" s="1297">
        <f t="shared" ref="O45:O49" si="16">M45*N45</f>
        <v>35</v>
      </c>
      <c r="P45" s="1298"/>
      <c r="Q45" s="1290">
        <v>200</v>
      </c>
      <c r="R45" s="1298"/>
      <c r="S45" s="1291">
        <f t="shared" ref="S45:S46" si="17">Q45+O45+L45</f>
        <v>261.60914367436771</v>
      </c>
      <c r="T45" s="363">
        <f>I45*S45</f>
        <v>13080.457183718387</v>
      </c>
    </row>
    <row r="46" spans="2:21" ht="43.5" customHeight="1" outlineLevel="1" x14ac:dyDescent="0.25">
      <c r="B46" s="365" t="s">
        <v>1427</v>
      </c>
      <c r="C46" s="360" t="s">
        <v>1608</v>
      </c>
      <c r="D46" s="370" t="s">
        <v>1463</v>
      </c>
      <c r="E46" s="373" t="s">
        <v>1623</v>
      </c>
      <c r="F46" s="902" t="s">
        <v>160</v>
      </c>
      <c r="G46" s="361" t="s">
        <v>345</v>
      </c>
      <c r="H46" s="361" t="s">
        <v>1461</v>
      </c>
      <c r="I46" s="44">
        <v>20</v>
      </c>
      <c r="J46" s="1290">
        <v>0.62528573982399105</v>
      </c>
      <c r="K46" s="1290">
        <v>40</v>
      </c>
      <c r="L46" s="1297">
        <f t="shared" si="15"/>
        <v>25.011429592959644</v>
      </c>
      <c r="M46" s="1290">
        <v>0.6</v>
      </c>
      <c r="N46" s="1290">
        <v>70</v>
      </c>
      <c r="O46" s="1297">
        <f t="shared" si="16"/>
        <v>42</v>
      </c>
      <c r="P46" s="1298"/>
      <c r="Q46" s="1290">
        <v>260</v>
      </c>
      <c r="R46" s="1298"/>
      <c r="S46" s="1291">
        <f t="shared" si="17"/>
        <v>327.01142959295964</v>
      </c>
      <c r="T46" s="363">
        <f>I46*S46</f>
        <v>6540.2285918591933</v>
      </c>
    </row>
    <row r="47" spans="2:21" ht="43.5" customHeight="1" outlineLevel="1" x14ac:dyDescent="0.25">
      <c r="B47" s="365" t="s">
        <v>1427</v>
      </c>
      <c r="C47" s="360" t="s">
        <v>1608</v>
      </c>
      <c r="D47" s="370" t="s">
        <v>1465</v>
      </c>
      <c r="E47" s="373" t="s">
        <v>1624</v>
      </c>
      <c r="F47" s="902" t="s">
        <v>191</v>
      </c>
      <c r="G47" s="361" t="s">
        <v>345</v>
      </c>
      <c r="H47" s="361" t="s">
        <v>1461</v>
      </c>
      <c r="I47" s="44">
        <v>0</v>
      </c>
      <c r="J47" s="1290"/>
      <c r="K47" s="1290"/>
      <c r="L47" s="1297">
        <f t="shared" si="15"/>
        <v>0</v>
      </c>
      <c r="M47" s="1290"/>
      <c r="N47" s="1290"/>
      <c r="O47" s="1297">
        <f t="shared" si="16"/>
        <v>0</v>
      </c>
      <c r="P47" s="1298"/>
      <c r="Q47" s="1290"/>
      <c r="R47" s="1298"/>
      <c r="S47" s="1291">
        <f t="shared" ref="S47:S49" si="18">Q47+O47+L47</f>
        <v>0</v>
      </c>
      <c r="T47" s="363">
        <f>I47*S47</f>
        <v>0</v>
      </c>
    </row>
    <row r="48" spans="2:21" ht="43.5" customHeight="1" outlineLevel="1" x14ac:dyDescent="0.25">
      <c r="B48" s="365" t="s">
        <v>1427</v>
      </c>
      <c r="C48" s="360" t="s">
        <v>1608</v>
      </c>
      <c r="D48" s="370" t="s">
        <v>1467</v>
      </c>
      <c r="E48" s="373" t="s">
        <v>1468</v>
      </c>
      <c r="F48" s="902" t="s">
        <v>191</v>
      </c>
      <c r="G48" s="361" t="s">
        <v>345</v>
      </c>
      <c r="H48" s="361" t="s">
        <v>1461</v>
      </c>
      <c r="I48" s="44">
        <v>0</v>
      </c>
      <c r="J48" s="1290"/>
      <c r="K48" s="1290"/>
      <c r="L48" s="1297">
        <f t="shared" si="15"/>
        <v>0</v>
      </c>
      <c r="M48" s="1290"/>
      <c r="N48" s="1290"/>
      <c r="O48" s="1297">
        <f t="shared" si="16"/>
        <v>0</v>
      </c>
      <c r="P48" s="1298"/>
      <c r="Q48" s="1290"/>
      <c r="R48" s="1298"/>
      <c r="S48" s="1291">
        <f t="shared" si="18"/>
        <v>0</v>
      </c>
      <c r="T48" s="363">
        <f>I48*S48</f>
        <v>0</v>
      </c>
    </row>
    <row r="49" spans="2:20" ht="43.5" customHeight="1" outlineLevel="1" x14ac:dyDescent="0.25">
      <c r="B49" s="365" t="s">
        <v>1427</v>
      </c>
      <c r="C49" s="360" t="s">
        <v>1608</v>
      </c>
      <c r="D49" s="370" t="s">
        <v>1469</v>
      </c>
      <c r="E49" s="373" t="s">
        <v>1470</v>
      </c>
      <c r="F49" s="902" t="s">
        <v>191</v>
      </c>
      <c r="G49" s="361" t="s">
        <v>345</v>
      </c>
      <c r="H49" s="361" t="s">
        <v>1461</v>
      </c>
      <c r="I49" s="44">
        <v>0</v>
      </c>
      <c r="J49" s="1290"/>
      <c r="K49" s="1290"/>
      <c r="L49" s="1297">
        <f t="shared" si="15"/>
        <v>0</v>
      </c>
      <c r="M49" s="1290"/>
      <c r="N49" s="1290"/>
      <c r="O49" s="1297">
        <f t="shared" si="16"/>
        <v>0</v>
      </c>
      <c r="P49" s="1298"/>
      <c r="Q49" s="1290"/>
      <c r="R49" s="1298"/>
      <c r="S49" s="1291">
        <f t="shared" si="18"/>
        <v>0</v>
      </c>
      <c r="T49" s="363">
        <f>I49*S49</f>
        <v>0</v>
      </c>
    </row>
    <row r="50" spans="2:20" ht="13" x14ac:dyDescent="0.25">
      <c r="B50" s="477"/>
      <c r="C50" s="354"/>
      <c r="D50" s="355"/>
      <c r="E50" s="222" t="s">
        <v>1479</v>
      </c>
      <c r="F50" s="222"/>
      <c r="G50" s="356" t="s">
        <v>207</v>
      </c>
      <c r="H50" s="356" t="s">
        <v>207</v>
      </c>
      <c r="I50" s="357"/>
      <c r="J50" s="357"/>
      <c r="K50" s="357"/>
      <c r="L50" s="357"/>
      <c r="M50" s="357"/>
      <c r="N50" s="357"/>
      <c r="O50" s="357"/>
      <c r="P50" s="357"/>
      <c r="Q50" s="357"/>
      <c r="R50" s="357"/>
      <c r="S50" s="358"/>
      <c r="T50" s="358"/>
    </row>
    <row r="51" spans="2:20" ht="43.5" customHeight="1" outlineLevel="1" x14ac:dyDescent="0.25">
      <c r="B51" s="365" t="s">
        <v>1427</v>
      </c>
      <c r="C51" s="360" t="s">
        <v>1608</v>
      </c>
      <c r="D51" s="370" t="s">
        <v>1473</v>
      </c>
      <c r="E51" s="373" t="s">
        <v>1474</v>
      </c>
      <c r="F51" s="902" t="s">
        <v>191</v>
      </c>
      <c r="G51" s="361" t="s">
        <v>345</v>
      </c>
      <c r="H51" s="361" t="s">
        <v>1461</v>
      </c>
      <c r="I51" s="44">
        <v>0</v>
      </c>
      <c r="J51" s="1290"/>
      <c r="K51" s="1290"/>
      <c r="L51" s="1297">
        <f t="shared" ref="L51:L57" si="19">J51*K51</f>
        <v>0</v>
      </c>
      <c r="M51" s="1290"/>
      <c r="N51" s="1290"/>
      <c r="O51" s="1297">
        <f t="shared" ref="O51:O57" si="20">M51*N51</f>
        <v>0</v>
      </c>
      <c r="P51" s="1298"/>
      <c r="Q51" s="1290"/>
      <c r="R51" s="1298"/>
      <c r="S51" s="1291">
        <f t="shared" ref="S51:S57" si="21">Q51+O51+L51</f>
        <v>0</v>
      </c>
      <c r="T51" s="363">
        <f t="shared" ref="T51:T57" si="22">I51*S51</f>
        <v>0</v>
      </c>
    </row>
    <row r="52" spans="2:20" ht="43.5" customHeight="1" outlineLevel="1" x14ac:dyDescent="0.25">
      <c r="B52" s="365" t="s">
        <v>1427</v>
      </c>
      <c r="C52" s="360" t="s">
        <v>1608</v>
      </c>
      <c r="D52" s="370" t="s">
        <v>1480</v>
      </c>
      <c r="E52" s="373" t="s">
        <v>1625</v>
      </c>
      <c r="F52" s="902" t="s">
        <v>191</v>
      </c>
      <c r="G52" s="361" t="s">
        <v>1482</v>
      </c>
      <c r="H52" s="361" t="s">
        <v>1385</v>
      </c>
      <c r="I52" s="44">
        <v>0</v>
      </c>
      <c r="J52" s="1290"/>
      <c r="K52" s="1290"/>
      <c r="L52" s="1297">
        <f t="shared" si="19"/>
        <v>0</v>
      </c>
      <c r="M52" s="1290"/>
      <c r="N52" s="1290"/>
      <c r="O52" s="1297">
        <f t="shared" si="20"/>
        <v>0</v>
      </c>
      <c r="P52" s="1298"/>
      <c r="Q52" s="1290"/>
      <c r="R52" s="1298"/>
      <c r="S52" s="1291">
        <f t="shared" si="21"/>
        <v>0</v>
      </c>
      <c r="T52" s="363">
        <f t="shared" si="22"/>
        <v>0</v>
      </c>
    </row>
    <row r="53" spans="2:20" ht="43.5" customHeight="1" outlineLevel="1" x14ac:dyDescent="0.25">
      <c r="B53" s="365" t="s">
        <v>1427</v>
      </c>
      <c r="C53" s="360" t="s">
        <v>1608</v>
      </c>
      <c r="D53" s="381" t="s">
        <v>1483</v>
      </c>
      <c r="E53" s="382" t="s">
        <v>1484</v>
      </c>
      <c r="F53" s="902" t="s">
        <v>191</v>
      </c>
      <c r="G53" s="372" t="s">
        <v>345</v>
      </c>
      <c r="H53" s="372" t="s">
        <v>1461</v>
      </c>
      <c r="I53" s="44">
        <v>0</v>
      </c>
      <c r="J53" s="1290"/>
      <c r="K53" s="1290"/>
      <c r="L53" s="1297">
        <f t="shared" si="19"/>
        <v>0</v>
      </c>
      <c r="M53" s="1290"/>
      <c r="N53" s="1290"/>
      <c r="O53" s="1297">
        <f t="shared" si="20"/>
        <v>0</v>
      </c>
      <c r="P53" s="1298"/>
      <c r="Q53" s="1290"/>
      <c r="R53" s="1298"/>
      <c r="S53" s="1291">
        <f t="shared" si="21"/>
        <v>0</v>
      </c>
      <c r="T53" s="363">
        <f t="shared" si="22"/>
        <v>0</v>
      </c>
    </row>
    <row r="54" spans="2:20" s="127" customFormat="1" ht="43.5" customHeight="1" outlineLevel="1" x14ac:dyDescent="0.3">
      <c r="B54" s="365" t="s">
        <v>1427</v>
      </c>
      <c r="C54" s="360" t="s">
        <v>1608</v>
      </c>
      <c r="D54" s="370" t="s">
        <v>1487</v>
      </c>
      <c r="E54" s="373" t="s">
        <v>1488</v>
      </c>
      <c r="F54" s="902" t="s">
        <v>191</v>
      </c>
      <c r="G54" s="361" t="s">
        <v>1482</v>
      </c>
      <c r="H54" s="361" t="s">
        <v>1385</v>
      </c>
      <c r="I54" s="44">
        <v>0</v>
      </c>
      <c r="J54" s="1290"/>
      <c r="K54" s="1290"/>
      <c r="L54" s="1297">
        <f t="shared" si="19"/>
        <v>0</v>
      </c>
      <c r="M54" s="1290"/>
      <c r="N54" s="1290"/>
      <c r="O54" s="1297">
        <f t="shared" si="20"/>
        <v>0</v>
      </c>
      <c r="P54" s="1298"/>
      <c r="Q54" s="1290"/>
      <c r="R54" s="1298"/>
      <c r="S54" s="1291">
        <f t="shared" si="21"/>
        <v>0</v>
      </c>
      <c r="T54" s="363">
        <f t="shared" si="22"/>
        <v>0</v>
      </c>
    </row>
    <row r="55" spans="2:20" ht="43.5" customHeight="1" outlineLevel="1" x14ac:dyDescent="0.25">
      <c r="B55" s="365" t="s">
        <v>1427</v>
      </c>
      <c r="C55" s="360" t="s">
        <v>1608</v>
      </c>
      <c r="D55" s="372" t="s">
        <v>1475</v>
      </c>
      <c r="E55" s="371" t="s">
        <v>1476</v>
      </c>
      <c r="F55" s="902" t="s">
        <v>191</v>
      </c>
      <c r="G55" s="372" t="s">
        <v>345</v>
      </c>
      <c r="H55" s="372" t="s">
        <v>1461</v>
      </c>
      <c r="I55" s="44">
        <v>0</v>
      </c>
      <c r="J55" s="1290"/>
      <c r="K55" s="1290"/>
      <c r="L55" s="1297">
        <f t="shared" si="19"/>
        <v>0</v>
      </c>
      <c r="M55" s="1290"/>
      <c r="N55" s="1290"/>
      <c r="O55" s="1297">
        <f t="shared" si="20"/>
        <v>0</v>
      </c>
      <c r="P55" s="1298"/>
      <c r="Q55" s="1290"/>
      <c r="R55" s="1298"/>
      <c r="S55" s="1291">
        <f t="shared" si="21"/>
        <v>0</v>
      </c>
      <c r="T55" s="363">
        <f t="shared" si="22"/>
        <v>0</v>
      </c>
    </row>
    <row r="56" spans="2:20" s="127" customFormat="1" ht="43.5" customHeight="1" outlineLevel="1" x14ac:dyDescent="0.3">
      <c r="B56" s="365" t="s">
        <v>1427</v>
      </c>
      <c r="C56" s="360" t="s">
        <v>1608</v>
      </c>
      <c r="D56" s="361" t="s">
        <v>1406</v>
      </c>
      <c r="E56" s="367" t="s">
        <v>1407</v>
      </c>
      <c r="F56" s="902" t="s">
        <v>191</v>
      </c>
      <c r="G56" s="361" t="s">
        <v>1393</v>
      </c>
      <c r="H56" s="361" t="s">
        <v>1385</v>
      </c>
      <c r="I56" s="44">
        <v>0</v>
      </c>
      <c r="J56" s="1290"/>
      <c r="K56" s="1290"/>
      <c r="L56" s="1297">
        <f t="shared" si="19"/>
        <v>0</v>
      </c>
      <c r="M56" s="1290"/>
      <c r="N56" s="1290"/>
      <c r="O56" s="1297">
        <f t="shared" si="20"/>
        <v>0</v>
      </c>
      <c r="P56" s="1298"/>
      <c r="Q56" s="1290"/>
      <c r="R56" s="1298"/>
      <c r="S56" s="1291">
        <f t="shared" si="21"/>
        <v>0</v>
      </c>
      <c r="T56" s="368">
        <f t="shared" si="22"/>
        <v>0</v>
      </c>
    </row>
    <row r="57" spans="2:20" s="127" customFormat="1" ht="43.5" customHeight="1" outlineLevel="1" x14ac:dyDescent="0.3">
      <c r="B57" s="365" t="s">
        <v>1427</v>
      </c>
      <c r="C57" s="360" t="s">
        <v>1608</v>
      </c>
      <c r="D57" s="361" t="s">
        <v>1408</v>
      </c>
      <c r="E57" s="367" t="s">
        <v>1409</v>
      </c>
      <c r="F57" s="902" t="s">
        <v>191</v>
      </c>
      <c r="G57" s="361" t="s">
        <v>1393</v>
      </c>
      <c r="H57" s="361" t="s">
        <v>1385</v>
      </c>
      <c r="I57" s="44">
        <v>0</v>
      </c>
      <c r="J57" s="1290"/>
      <c r="K57" s="1290"/>
      <c r="L57" s="1297">
        <f t="shared" si="19"/>
        <v>0</v>
      </c>
      <c r="M57" s="1290"/>
      <c r="N57" s="1290"/>
      <c r="O57" s="1297">
        <f t="shared" si="20"/>
        <v>0</v>
      </c>
      <c r="P57" s="1298"/>
      <c r="Q57" s="1290"/>
      <c r="R57" s="1298"/>
      <c r="S57" s="1291">
        <f t="shared" si="21"/>
        <v>0</v>
      </c>
      <c r="T57" s="368">
        <f t="shared" si="22"/>
        <v>0</v>
      </c>
    </row>
    <row r="58" spans="2:20" s="127" customFormat="1" ht="13.5" thickBot="1" x14ac:dyDescent="0.35">
      <c r="B58" s="478"/>
      <c r="C58" s="374"/>
      <c r="D58" s="51"/>
      <c r="E58" s="1654" t="s">
        <v>1626</v>
      </c>
      <c r="F58" s="52"/>
      <c r="G58" s="53"/>
      <c r="H58" s="53"/>
      <c r="I58" s="375"/>
      <c r="J58" s="375"/>
      <c r="K58" s="375"/>
      <c r="L58" s="375"/>
      <c r="M58" s="375"/>
      <c r="N58" s="375"/>
      <c r="O58" s="375"/>
      <c r="P58" s="375"/>
      <c r="Q58" s="1650" t="s">
        <v>154</v>
      </c>
      <c r="R58" s="1651"/>
      <c r="S58" s="1652"/>
      <c r="T58" s="393">
        <f>SUMIF(F37:F57,"Mandatory",T37:T57)</f>
        <v>26160.914367436773</v>
      </c>
    </row>
    <row r="59" spans="2:20" s="127" customFormat="1" ht="14.5" customHeight="1" x14ac:dyDescent="0.3">
      <c r="B59" s="478"/>
      <c r="C59" s="374"/>
      <c r="D59" s="51"/>
      <c r="E59" s="1655"/>
      <c r="F59" s="52"/>
      <c r="G59" s="53"/>
      <c r="H59" s="53"/>
      <c r="I59" s="375"/>
      <c r="J59" s="375"/>
      <c r="K59" s="375"/>
      <c r="L59" s="375"/>
      <c r="M59" s="375"/>
      <c r="N59" s="375"/>
      <c r="O59" s="375"/>
      <c r="P59" s="375"/>
      <c r="Q59" s="1653" t="s">
        <v>156</v>
      </c>
      <c r="R59" s="1653"/>
      <c r="S59" s="1653"/>
      <c r="T59" s="1446">
        <f>SUMIF(F37:F57,"Optional",T37:T57)</f>
        <v>0</v>
      </c>
    </row>
    <row r="60" spans="2:20" s="347" customFormat="1" ht="5.25" customHeight="1" x14ac:dyDescent="0.3">
      <c r="B60" s="479"/>
      <c r="C60" s="378"/>
      <c r="D60" s="229"/>
      <c r="E60" s="199"/>
      <c r="F60" s="199"/>
      <c r="G60" s="200"/>
      <c r="H60" s="200"/>
      <c r="I60" s="379"/>
      <c r="J60" s="379"/>
      <c r="K60" s="379"/>
      <c r="L60" s="379"/>
      <c r="M60" s="379"/>
      <c r="N60" s="379"/>
      <c r="O60" s="379"/>
      <c r="P60" s="379"/>
      <c r="Q60" s="379"/>
      <c r="R60" s="379"/>
      <c r="S60" s="201"/>
      <c r="T60" s="345"/>
    </row>
    <row r="61" spans="2:20" s="136" customFormat="1" ht="14" x14ac:dyDescent="0.3">
      <c r="B61" s="476"/>
      <c r="C61" s="348"/>
      <c r="D61" s="349"/>
      <c r="E61" s="350" t="s">
        <v>1627</v>
      </c>
      <c r="F61" s="350"/>
      <c r="G61" s="349" t="s">
        <v>207</v>
      </c>
      <c r="H61" s="349" t="s">
        <v>207</v>
      </c>
      <c r="I61" s="350"/>
      <c r="J61" s="350"/>
      <c r="K61" s="350"/>
      <c r="L61" s="350"/>
      <c r="M61" s="350"/>
      <c r="N61" s="350"/>
      <c r="O61" s="350"/>
      <c r="P61" s="350"/>
      <c r="Q61" s="350"/>
      <c r="R61" s="350"/>
      <c r="S61" s="351"/>
      <c r="T61" s="352"/>
    </row>
    <row r="62" spans="2:20" ht="13" x14ac:dyDescent="0.25">
      <c r="B62" s="477"/>
      <c r="C62" s="354"/>
      <c r="D62" s="355"/>
      <c r="E62" s="222" t="s">
        <v>1387</v>
      </c>
      <c r="F62" s="222"/>
      <c r="G62" s="356"/>
      <c r="H62" s="356"/>
      <c r="I62" s="357"/>
      <c r="J62" s="357"/>
      <c r="K62" s="357"/>
      <c r="L62" s="357"/>
      <c r="M62" s="357"/>
      <c r="N62" s="357"/>
      <c r="O62" s="357"/>
      <c r="P62" s="357"/>
      <c r="Q62" s="357"/>
      <c r="R62" s="357"/>
      <c r="S62" s="358"/>
      <c r="T62" s="358"/>
    </row>
    <row r="63" spans="2:20" s="127" customFormat="1" ht="43.5" customHeight="1" outlineLevel="1" x14ac:dyDescent="0.3">
      <c r="B63" s="365" t="s">
        <v>1491</v>
      </c>
      <c r="C63" s="360" t="s">
        <v>1608</v>
      </c>
      <c r="D63" s="361" t="s">
        <v>1391</v>
      </c>
      <c r="E63" s="367" t="s">
        <v>1613</v>
      </c>
      <c r="F63" s="902" t="s">
        <v>191</v>
      </c>
      <c r="G63" s="361" t="s">
        <v>1393</v>
      </c>
      <c r="H63" s="361" t="s">
        <v>1385</v>
      </c>
      <c r="I63" s="44">
        <v>0</v>
      </c>
      <c r="J63" s="1290"/>
      <c r="K63" s="1290"/>
      <c r="L63" s="1297">
        <f t="shared" ref="L63:L67" si="23">J63*K63</f>
        <v>0</v>
      </c>
      <c r="M63" s="1290"/>
      <c r="N63" s="1290"/>
      <c r="O63" s="1297">
        <f t="shared" ref="O63:O67" si="24">M63*N63</f>
        <v>0</v>
      </c>
      <c r="P63" s="1298"/>
      <c r="Q63" s="1290"/>
      <c r="R63" s="1298"/>
      <c r="S63" s="1291">
        <f t="shared" ref="S63:S67" si="25">Q63+O63+L63</f>
        <v>0</v>
      </c>
      <c r="T63" s="368">
        <f>I63*S63</f>
        <v>0</v>
      </c>
    </row>
    <row r="64" spans="2:20" s="127" customFormat="1" ht="43.5" customHeight="1" outlineLevel="1" x14ac:dyDescent="0.3">
      <c r="B64" s="365" t="s">
        <v>1491</v>
      </c>
      <c r="C64" s="360" t="s">
        <v>1608</v>
      </c>
      <c r="D64" s="361" t="s">
        <v>1395</v>
      </c>
      <c r="E64" s="367" t="s">
        <v>1396</v>
      </c>
      <c r="F64" s="902" t="s">
        <v>191</v>
      </c>
      <c r="G64" s="361" t="s">
        <v>1393</v>
      </c>
      <c r="H64" s="361" t="s">
        <v>1385</v>
      </c>
      <c r="I64" s="44">
        <v>0</v>
      </c>
      <c r="J64" s="1290"/>
      <c r="K64" s="1290"/>
      <c r="L64" s="1297">
        <f t="shared" si="23"/>
        <v>0</v>
      </c>
      <c r="M64" s="1290"/>
      <c r="N64" s="1290"/>
      <c r="O64" s="1297">
        <f t="shared" si="24"/>
        <v>0</v>
      </c>
      <c r="P64" s="1298"/>
      <c r="Q64" s="1290"/>
      <c r="R64" s="1298"/>
      <c r="S64" s="1291">
        <f t="shared" si="25"/>
        <v>0</v>
      </c>
      <c r="T64" s="368">
        <f>I64*S64</f>
        <v>0</v>
      </c>
    </row>
    <row r="65" spans="2:20" s="127" customFormat="1" ht="43.5" customHeight="1" outlineLevel="1" x14ac:dyDescent="0.3">
      <c r="B65" s="365" t="s">
        <v>1491</v>
      </c>
      <c r="C65" s="360" t="s">
        <v>1608</v>
      </c>
      <c r="D65" s="361" t="s">
        <v>1397</v>
      </c>
      <c r="E65" s="367" t="s">
        <v>1398</v>
      </c>
      <c r="F65" s="902" t="s">
        <v>191</v>
      </c>
      <c r="G65" s="361" t="s">
        <v>1393</v>
      </c>
      <c r="H65" s="361" t="s">
        <v>1385</v>
      </c>
      <c r="I65" s="44">
        <v>0</v>
      </c>
      <c r="J65" s="1290"/>
      <c r="K65" s="1290"/>
      <c r="L65" s="1297">
        <f t="shared" si="23"/>
        <v>0</v>
      </c>
      <c r="M65" s="1290"/>
      <c r="N65" s="1290"/>
      <c r="O65" s="1297">
        <f t="shared" si="24"/>
        <v>0</v>
      </c>
      <c r="P65" s="1298"/>
      <c r="Q65" s="1290"/>
      <c r="R65" s="1298"/>
      <c r="S65" s="1291">
        <f t="shared" si="25"/>
        <v>0</v>
      </c>
      <c r="T65" s="368">
        <f>I65*S65</f>
        <v>0</v>
      </c>
    </row>
    <row r="66" spans="2:20" s="127" customFormat="1" ht="43.5" customHeight="1" outlineLevel="1" x14ac:dyDescent="0.3">
      <c r="B66" s="365" t="s">
        <v>1491</v>
      </c>
      <c r="C66" s="360" t="s">
        <v>1608</v>
      </c>
      <c r="D66" s="361" t="s">
        <v>1399</v>
      </c>
      <c r="E66" s="367" t="s">
        <v>1494</v>
      </c>
      <c r="F66" s="902" t="s">
        <v>191</v>
      </c>
      <c r="G66" s="361" t="s">
        <v>1379</v>
      </c>
      <c r="H66" s="361" t="s">
        <v>1380</v>
      </c>
      <c r="I66" s="44">
        <v>0</v>
      </c>
      <c r="J66" s="1290"/>
      <c r="K66" s="1290"/>
      <c r="L66" s="1297">
        <f t="shared" si="23"/>
        <v>0</v>
      </c>
      <c r="M66" s="1290"/>
      <c r="N66" s="1290"/>
      <c r="O66" s="1297">
        <f t="shared" si="24"/>
        <v>0</v>
      </c>
      <c r="P66" s="1298"/>
      <c r="Q66" s="1290"/>
      <c r="R66" s="1298"/>
      <c r="S66" s="1291">
        <f t="shared" si="25"/>
        <v>0</v>
      </c>
      <c r="T66" s="368">
        <f>I66*S66</f>
        <v>0</v>
      </c>
    </row>
    <row r="67" spans="2:20" s="127" customFormat="1" ht="43.5" customHeight="1" outlineLevel="1" x14ac:dyDescent="0.3">
      <c r="B67" s="365" t="s">
        <v>1491</v>
      </c>
      <c r="C67" s="360" t="s">
        <v>1608</v>
      </c>
      <c r="D67" s="361" t="s">
        <v>1495</v>
      </c>
      <c r="E67" s="367" t="s">
        <v>1496</v>
      </c>
      <c r="F67" s="902" t="s">
        <v>191</v>
      </c>
      <c r="G67" s="361" t="s">
        <v>1393</v>
      </c>
      <c r="H67" s="361" t="s">
        <v>1385</v>
      </c>
      <c r="I67" s="44">
        <v>0</v>
      </c>
      <c r="J67" s="1290"/>
      <c r="K67" s="1290"/>
      <c r="L67" s="1297">
        <f t="shared" si="23"/>
        <v>0</v>
      </c>
      <c r="M67" s="1290"/>
      <c r="N67" s="1290"/>
      <c r="O67" s="1297">
        <f t="shared" si="24"/>
        <v>0</v>
      </c>
      <c r="P67" s="1298"/>
      <c r="Q67" s="1290"/>
      <c r="R67" s="1298"/>
      <c r="S67" s="1291">
        <f t="shared" si="25"/>
        <v>0</v>
      </c>
      <c r="T67" s="363">
        <f>I67*S67</f>
        <v>0</v>
      </c>
    </row>
    <row r="68" spans="2:20" ht="13" x14ac:dyDescent="0.25">
      <c r="B68" s="477"/>
      <c r="C68" s="354"/>
      <c r="D68" s="355"/>
      <c r="E68" s="222" t="s">
        <v>1628</v>
      </c>
      <c r="F68" s="222"/>
      <c r="G68" s="356"/>
      <c r="H68" s="356"/>
      <c r="I68" s="357"/>
      <c r="J68" s="357"/>
      <c r="K68" s="357"/>
      <c r="L68" s="357"/>
      <c r="M68" s="357"/>
      <c r="N68" s="357"/>
      <c r="O68" s="357"/>
      <c r="P68" s="357"/>
      <c r="Q68" s="357"/>
      <c r="R68" s="357"/>
      <c r="S68" s="358"/>
      <c r="T68" s="358"/>
    </row>
    <row r="69" spans="2:20" s="127" customFormat="1" ht="43.5" customHeight="1" outlineLevel="1" x14ac:dyDescent="0.3">
      <c r="B69" s="365" t="s">
        <v>1491</v>
      </c>
      <c r="C69" s="360" t="s">
        <v>1608</v>
      </c>
      <c r="D69" s="361" t="s">
        <v>1498</v>
      </c>
      <c r="E69" s="367" t="s">
        <v>1629</v>
      </c>
      <c r="F69" s="902" t="s">
        <v>191</v>
      </c>
      <c r="G69" s="361" t="s">
        <v>1393</v>
      </c>
      <c r="H69" s="361" t="s">
        <v>1385</v>
      </c>
      <c r="I69" s="44">
        <v>0</v>
      </c>
      <c r="J69" s="1290"/>
      <c r="K69" s="1290"/>
      <c r="L69" s="1297">
        <f t="shared" ref="L69:L71" si="26">J69*K69</f>
        <v>0</v>
      </c>
      <c r="M69" s="1290"/>
      <c r="N69" s="1290"/>
      <c r="O69" s="1297">
        <f t="shared" ref="O69:O71" si="27">M69*N69</f>
        <v>0</v>
      </c>
      <c r="P69" s="1298"/>
      <c r="Q69" s="1290"/>
      <c r="R69" s="1298"/>
      <c r="S69" s="1291">
        <f t="shared" ref="S69:S71" si="28">Q69+O69+L69</f>
        <v>0</v>
      </c>
      <c r="T69" s="363">
        <f>I69*S69</f>
        <v>0</v>
      </c>
    </row>
    <row r="70" spans="2:20" s="127" customFormat="1" ht="43.5" customHeight="1" outlineLevel="1" x14ac:dyDescent="0.3">
      <c r="B70" s="365" t="s">
        <v>1491</v>
      </c>
      <c r="C70" s="360" t="s">
        <v>1608</v>
      </c>
      <c r="D70" s="361" t="s">
        <v>1630</v>
      </c>
      <c r="E70" s="367" t="s">
        <v>1631</v>
      </c>
      <c r="F70" s="902" t="s">
        <v>191</v>
      </c>
      <c r="G70" s="361" t="s">
        <v>1393</v>
      </c>
      <c r="H70" s="361" t="s">
        <v>1385</v>
      </c>
      <c r="I70" s="44">
        <v>0</v>
      </c>
      <c r="J70" s="1290"/>
      <c r="K70" s="1290"/>
      <c r="L70" s="1297">
        <f t="shared" si="26"/>
        <v>0</v>
      </c>
      <c r="M70" s="1290"/>
      <c r="N70" s="1290"/>
      <c r="O70" s="1297">
        <f t="shared" si="27"/>
        <v>0</v>
      </c>
      <c r="P70" s="1298"/>
      <c r="Q70" s="1290"/>
      <c r="R70" s="1298"/>
      <c r="S70" s="1291">
        <f t="shared" si="28"/>
        <v>0</v>
      </c>
      <c r="T70" s="363">
        <f>I70*S70</f>
        <v>0</v>
      </c>
    </row>
    <row r="71" spans="2:20" s="127" customFormat="1" ht="43.5" customHeight="1" outlineLevel="1" x14ac:dyDescent="0.3">
      <c r="B71" s="365" t="s">
        <v>1491</v>
      </c>
      <c r="C71" s="360" t="s">
        <v>1608</v>
      </c>
      <c r="D71" s="383" t="s">
        <v>1502</v>
      </c>
      <c r="E71" s="367" t="s">
        <v>1632</v>
      </c>
      <c r="F71" s="902" t="s">
        <v>191</v>
      </c>
      <c r="G71" s="361" t="s">
        <v>1504</v>
      </c>
      <c r="H71" s="361" t="s">
        <v>1505</v>
      </c>
      <c r="I71" s="44">
        <v>0</v>
      </c>
      <c r="J71" s="1290"/>
      <c r="K71" s="1290"/>
      <c r="L71" s="1297">
        <f t="shared" si="26"/>
        <v>0</v>
      </c>
      <c r="M71" s="1290"/>
      <c r="N71" s="1290"/>
      <c r="O71" s="1297">
        <f t="shared" si="27"/>
        <v>0</v>
      </c>
      <c r="P71" s="1298"/>
      <c r="Q71" s="1290"/>
      <c r="R71" s="1298"/>
      <c r="S71" s="1291">
        <f t="shared" si="28"/>
        <v>0</v>
      </c>
      <c r="T71" s="363">
        <f>I71*S71</f>
        <v>0</v>
      </c>
    </row>
    <row r="72" spans="2:20" s="127" customFormat="1" ht="13" x14ac:dyDescent="0.3">
      <c r="B72" s="477"/>
      <c r="C72" s="354"/>
      <c r="D72" s="355"/>
      <c r="E72" s="222" t="s">
        <v>1633</v>
      </c>
      <c r="F72" s="222"/>
      <c r="G72" s="356"/>
      <c r="H72" s="356"/>
      <c r="I72" s="357"/>
      <c r="J72" s="357"/>
      <c r="K72" s="357"/>
      <c r="L72" s="357"/>
      <c r="M72" s="357"/>
      <c r="N72" s="357"/>
      <c r="O72" s="357"/>
      <c r="P72" s="357"/>
      <c r="Q72" s="357"/>
      <c r="R72" s="357"/>
      <c r="S72" s="358"/>
      <c r="T72" s="358"/>
    </row>
    <row r="73" spans="2:20" s="127" customFormat="1" ht="43.5" customHeight="1" outlineLevel="1" x14ac:dyDescent="0.3">
      <c r="B73" s="365" t="s">
        <v>1634</v>
      </c>
      <c r="C73" s="360" t="s">
        <v>1608</v>
      </c>
      <c r="D73" s="361" t="s">
        <v>1635</v>
      </c>
      <c r="E73" s="384" t="s">
        <v>1636</v>
      </c>
      <c r="F73" s="902" t="s">
        <v>191</v>
      </c>
      <c r="G73" s="361" t="s">
        <v>1393</v>
      </c>
      <c r="H73" s="361" t="s">
        <v>1385</v>
      </c>
      <c r="I73" s="44">
        <v>0</v>
      </c>
      <c r="J73" s="1290"/>
      <c r="K73" s="1290"/>
      <c r="L73" s="1297">
        <f t="shared" ref="L73:L75" si="29">J73*K73</f>
        <v>0</v>
      </c>
      <c r="M73" s="1290"/>
      <c r="N73" s="1290"/>
      <c r="O73" s="1297">
        <f t="shared" ref="O73:O75" si="30">M73*N73</f>
        <v>0</v>
      </c>
      <c r="P73" s="1298"/>
      <c r="Q73" s="1290"/>
      <c r="R73" s="1298"/>
      <c r="S73" s="1291">
        <f t="shared" ref="S73:S75" si="31">Q73+O73+L73</f>
        <v>0</v>
      </c>
      <c r="T73" s="363">
        <f>I73*S73</f>
        <v>0</v>
      </c>
    </row>
    <row r="74" spans="2:20" s="127" customFormat="1" ht="43.5" customHeight="1" outlineLevel="1" x14ac:dyDescent="0.3">
      <c r="B74" s="365" t="s">
        <v>1634</v>
      </c>
      <c r="C74" s="360" t="s">
        <v>1608</v>
      </c>
      <c r="D74" s="361" t="s">
        <v>1637</v>
      </c>
      <c r="E74" s="371" t="s">
        <v>1638</v>
      </c>
      <c r="F74" s="902" t="s">
        <v>191</v>
      </c>
      <c r="G74" s="361" t="s">
        <v>1393</v>
      </c>
      <c r="H74" s="361" t="s">
        <v>1385</v>
      </c>
      <c r="I74" s="44">
        <v>0</v>
      </c>
      <c r="J74" s="1290"/>
      <c r="K74" s="1290"/>
      <c r="L74" s="1297">
        <f t="shared" si="29"/>
        <v>0</v>
      </c>
      <c r="M74" s="1290"/>
      <c r="N74" s="1290"/>
      <c r="O74" s="1297">
        <f t="shared" si="30"/>
        <v>0</v>
      </c>
      <c r="P74" s="1298"/>
      <c r="Q74" s="1290"/>
      <c r="R74" s="1298"/>
      <c r="S74" s="1291">
        <f t="shared" si="31"/>
        <v>0</v>
      </c>
      <c r="T74" s="363">
        <f>I74*S74</f>
        <v>0</v>
      </c>
    </row>
    <row r="75" spans="2:20" s="127" customFormat="1" ht="43.5" customHeight="1" outlineLevel="1" x14ac:dyDescent="0.3">
      <c r="B75" s="365" t="s">
        <v>1634</v>
      </c>
      <c r="C75" s="360" t="s">
        <v>1608</v>
      </c>
      <c r="D75" s="361" t="s">
        <v>1639</v>
      </c>
      <c r="E75" s="371" t="s">
        <v>1640</v>
      </c>
      <c r="F75" s="902" t="s">
        <v>191</v>
      </c>
      <c r="G75" s="361" t="s">
        <v>1393</v>
      </c>
      <c r="H75" s="361" t="s">
        <v>1385</v>
      </c>
      <c r="I75" s="44">
        <v>0</v>
      </c>
      <c r="J75" s="1290"/>
      <c r="K75" s="1290"/>
      <c r="L75" s="1297">
        <f t="shared" si="29"/>
        <v>0</v>
      </c>
      <c r="M75" s="1290"/>
      <c r="N75" s="1290"/>
      <c r="O75" s="1297">
        <f t="shared" si="30"/>
        <v>0</v>
      </c>
      <c r="P75" s="1298"/>
      <c r="Q75" s="1290"/>
      <c r="R75" s="1298"/>
      <c r="S75" s="1291">
        <f t="shared" si="31"/>
        <v>0</v>
      </c>
      <c r="T75" s="363">
        <f>I75*S75</f>
        <v>0</v>
      </c>
    </row>
    <row r="76" spans="2:20" s="127" customFormat="1" ht="13.5" thickBot="1" x14ac:dyDescent="0.35">
      <c r="B76" s="478"/>
      <c r="C76" s="374"/>
      <c r="D76" s="51"/>
      <c r="E76" s="1654" t="s">
        <v>2605</v>
      </c>
      <c r="F76" s="52"/>
      <c r="G76" s="53"/>
      <c r="H76" s="53"/>
      <c r="I76" s="375"/>
      <c r="J76" s="375"/>
      <c r="K76" s="375"/>
      <c r="L76" s="375"/>
      <c r="M76" s="375"/>
      <c r="N76" s="375"/>
      <c r="O76" s="375"/>
      <c r="P76" s="375"/>
      <c r="Q76" s="1650" t="s">
        <v>154</v>
      </c>
      <c r="R76" s="1651"/>
      <c r="S76" s="1652"/>
      <c r="T76" s="393">
        <f>SUMIF(F63:F75,"Mandatory",T63:T75)</f>
        <v>0</v>
      </c>
    </row>
    <row r="77" spans="2:20" s="127" customFormat="1" ht="14.5" customHeight="1" x14ac:dyDescent="0.3">
      <c r="B77" s="478"/>
      <c r="C77" s="374"/>
      <c r="D77" s="51"/>
      <c r="E77" s="1655"/>
      <c r="F77" s="52"/>
      <c r="G77" s="53"/>
      <c r="H77" s="53"/>
      <c r="I77" s="375"/>
      <c r="J77" s="375"/>
      <c r="K77" s="375"/>
      <c r="L77" s="375"/>
      <c r="M77" s="375"/>
      <c r="N77" s="375"/>
      <c r="O77" s="375"/>
      <c r="P77" s="375"/>
      <c r="Q77" s="1653" t="s">
        <v>156</v>
      </c>
      <c r="R77" s="1653"/>
      <c r="S77" s="1653"/>
      <c r="T77" s="1446">
        <f>SUMIF(F63:F75,"Optional",T63:T75)</f>
        <v>0</v>
      </c>
    </row>
    <row r="78" spans="2:20" s="347" customFormat="1" ht="5.25" customHeight="1" x14ac:dyDescent="0.3">
      <c r="B78" s="479"/>
      <c r="C78" s="378"/>
      <c r="D78" s="229"/>
      <c r="E78" s="199"/>
      <c r="F78" s="199"/>
      <c r="G78" s="200"/>
      <c r="H78" s="200"/>
      <c r="I78" s="379"/>
      <c r="J78" s="379"/>
      <c r="K78" s="379"/>
      <c r="L78" s="379"/>
      <c r="M78" s="379"/>
      <c r="N78" s="379"/>
      <c r="O78" s="379"/>
      <c r="P78" s="379"/>
      <c r="Q78" s="379"/>
      <c r="R78" s="379"/>
      <c r="S78" s="201"/>
      <c r="T78" s="345"/>
    </row>
    <row r="79" spans="2:20" ht="13" x14ac:dyDescent="0.25">
      <c r="B79" s="476"/>
      <c r="C79" s="348"/>
      <c r="D79" s="349"/>
      <c r="E79" s="350" t="s">
        <v>1551</v>
      </c>
      <c r="F79" s="350"/>
      <c r="G79" s="349" t="s">
        <v>207</v>
      </c>
      <c r="H79" s="349" t="s">
        <v>207</v>
      </c>
      <c r="I79" s="350"/>
      <c r="J79" s="350"/>
      <c r="K79" s="350"/>
      <c r="L79" s="350"/>
      <c r="M79" s="350"/>
      <c r="N79" s="350"/>
      <c r="O79" s="350"/>
      <c r="P79" s="350"/>
      <c r="Q79" s="350"/>
      <c r="R79" s="350"/>
      <c r="S79" s="351"/>
      <c r="T79" s="352"/>
    </row>
    <row r="80" spans="2:20" ht="14.5" x14ac:dyDescent="0.25">
      <c r="B80" s="477"/>
      <c r="C80" s="354"/>
      <c r="D80" s="355"/>
      <c r="E80" s="222" t="s">
        <v>1552</v>
      </c>
      <c r="F80" s="222"/>
      <c r="G80" s="385"/>
      <c r="H80" s="385"/>
      <c r="I80" s="386"/>
      <c r="J80" s="386"/>
      <c r="K80" s="386"/>
      <c r="L80" s="386"/>
      <c r="M80" s="386"/>
      <c r="N80" s="386"/>
      <c r="O80" s="386"/>
      <c r="P80" s="386"/>
      <c r="Q80" s="386"/>
      <c r="R80" s="386"/>
      <c r="S80" s="387"/>
      <c r="T80" s="387"/>
    </row>
    <row r="81" spans="2:20" ht="43.5" customHeight="1" outlineLevel="1" x14ac:dyDescent="0.25">
      <c r="B81" s="365" t="s">
        <v>1553</v>
      </c>
      <c r="C81" s="360" t="s">
        <v>1608</v>
      </c>
      <c r="D81" s="361" t="s">
        <v>1554</v>
      </c>
      <c r="E81" s="371" t="s">
        <v>1641</v>
      </c>
      <c r="F81" s="902" t="s">
        <v>191</v>
      </c>
      <c r="G81" s="372" t="s">
        <v>1393</v>
      </c>
      <c r="H81" s="372" t="s">
        <v>1385</v>
      </c>
      <c r="I81" s="44">
        <v>0</v>
      </c>
      <c r="J81" s="1290"/>
      <c r="K81" s="1290"/>
      <c r="L81" s="1297">
        <f t="shared" ref="L81:L83" si="32">J81*K81</f>
        <v>0</v>
      </c>
      <c r="M81" s="1290"/>
      <c r="N81" s="1290"/>
      <c r="O81" s="1297">
        <f t="shared" ref="O81:O83" si="33">M81*N81</f>
        <v>0</v>
      </c>
      <c r="P81" s="1298"/>
      <c r="Q81" s="1290"/>
      <c r="R81" s="1298"/>
      <c r="S81" s="1291">
        <f t="shared" ref="S81:S83" si="34">Q81+O81+L81</f>
        <v>0</v>
      </c>
      <c r="T81" s="368">
        <f>I81*S81</f>
        <v>0</v>
      </c>
    </row>
    <row r="82" spans="2:20" s="127" customFormat="1" ht="43.5" customHeight="1" outlineLevel="1" x14ac:dyDescent="0.3">
      <c r="B82" s="365" t="s">
        <v>1553</v>
      </c>
      <c r="C82" s="360" t="s">
        <v>1608</v>
      </c>
      <c r="D82" s="361" t="s">
        <v>1556</v>
      </c>
      <c r="E82" s="367" t="s">
        <v>1557</v>
      </c>
      <c r="F82" s="902" t="s">
        <v>191</v>
      </c>
      <c r="G82" s="361" t="s">
        <v>345</v>
      </c>
      <c r="H82" s="361" t="s">
        <v>1642</v>
      </c>
      <c r="I82" s="44">
        <v>0</v>
      </c>
      <c r="J82" s="1290"/>
      <c r="K82" s="1290"/>
      <c r="L82" s="1297">
        <f t="shared" si="32"/>
        <v>0</v>
      </c>
      <c r="M82" s="1290"/>
      <c r="N82" s="1290"/>
      <c r="O82" s="1297">
        <f t="shared" si="33"/>
        <v>0</v>
      </c>
      <c r="P82" s="1298"/>
      <c r="Q82" s="1290"/>
      <c r="R82" s="1298"/>
      <c r="S82" s="1291">
        <f t="shared" si="34"/>
        <v>0</v>
      </c>
      <c r="T82" s="363">
        <f>I82*S82</f>
        <v>0</v>
      </c>
    </row>
    <row r="83" spans="2:20" s="127" customFormat="1" ht="43.5" customHeight="1" outlineLevel="1" x14ac:dyDescent="0.3">
      <c r="B83" s="365" t="s">
        <v>1553</v>
      </c>
      <c r="C83" s="360" t="s">
        <v>1608</v>
      </c>
      <c r="D83" s="361" t="s">
        <v>1558</v>
      </c>
      <c r="E83" s="367" t="s">
        <v>1559</v>
      </c>
      <c r="F83" s="902" t="s">
        <v>191</v>
      </c>
      <c r="G83" s="372" t="s">
        <v>1393</v>
      </c>
      <c r="H83" s="372" t="s">
        <v>1385</v>
      </c>
      <c r="I83" s="44">
        <v>0</v>
      </c>
      <c r="J83" s="1290"/>
      <c r="K83" s="1290"/>
      <c r="L83" s="1297">
        <f t="shared" si="32"/>
        <v>0</v>
      </c>
      <c r="M83" s="1290"/>
      <c r="N83" s="1290"/>
      <c r="O83" s="1297">
        <f t="shared" si="33"/>
        <v>0</v>
      </c>
      <c r="P83" s="1298"/>
      <c r="Q83" s="1290"/>
      <c r="R83" s="1298"/>
      <c r="S83" s="1291">
        <f t="shared" si="34"/>
        <v>0</v>
      </c>
      <c r="T83" s="363">
        <v>0</v>
      </c>
    </row>
    <row r="84" spans="2:20" s="127" customFormat="1" ht="43.5" customHeight="1" outlineLevel="1" x14ac:dyDescent="0.3">
      <c r="B84" s="365" t="s">
        <v>1553</v>
      </c>
      <c r="C84" s="360" t="s">
        <v>1608</v>
      </c>
      <c r="D84" s="361" t="s">
        <v>1561</v>
      </c>
      <c r="E84" s="367" t="s">
        <v>1562</v>
      </c>
      <c r="F84" s="902" t="s">
        <v>191</v>
      </c>
      <c r="G84" s="361" t="s">
        <v>1504</v>
      </c>
      <c r="H84" s="361" t="s">
        <v>1505</v>
      </c>
      <c r="I84" s="44">
        <v>0</v>
      </c>
      <c r="J84" s="1290"/>
      <c r="K84" s="1290"/>
      <c r="L84" s="1297">
        <f t="shared" ref="L84:L87" si="35">J84*K84</f>
        <v>0</v>
      </c>
      <c r="M84" s="1290"/>
      <c r="N84" s="1290"/>
      <c r="O84" s="1297">
        <f t="shared" ref="O84:O87" si="36">M84*N84</f>
        <v>0</v>
      </c>
      <c r="P84" s="1298"/>
      <c r="Q84" s="1290"/>
      <c r="R84" s="1298"/>
      <c r="S84" s="1291">
        <f t="shared" ref="S84:S87" si="37">Q84+O84+L84</f>
        <v>0</v>
      </c>
      <c r="T84" s="363">
        <v>0</v>
      </c>
    </row>
    <row r="85" spans="2:20" s="347" customFormat="1" ht="43.5" customHeight="1" outlineLevel="1" x14ac:dyDescent="0.3">
      <c r="B85" s="365" t="s">
        <v>1553</v>
      </c>
      <c r="C85" s="360" t="s">
        <v>1608</v>
      </c>
      <c r="D85" s="372" t="s">
        <v>1563</v>
      </c>
      <c r="E85" s="371" t="s">
        <v>1564</v>
      </c>
      <c r="F85" s="902" t="s">
        <v>191</v>
      </c>
      <c r="G85" s="372" t="s">
        <v>1393</v>
      </c>
      <c r="H85" s="372" t="s">
        <v>1385</v>
      </c>
      <c r="I85" s="44">
        <v>0</v>
      </c>
      <c r="J85" s="1290"/>
      <c r="K85" s="1290"/>
      <c r="L85" s="1297">
        <f t="shared" si="35"/>
        <v>0</v>
      </c>
      <c r="M85" s="1290"/>
      <c r="N85" s="1290"/>
      <c r="O85" s="1297">
        <f t="shared" si="36"/>
        <v>0</v>
      </c>
      <c r="P85" s="1298"/>
      <c r="Q85" s="1290"/>
      <c r="R85" s="1298"/>
      <c r="S85" s="1291">
        <f t="shared" si="37"/>
        <v>0</v>
      </c>
      <c r="T85" s="368">
        <f>I85*S85</f>
        <v>0</v>
      </c>
    </row>
    <row r="86" spans="2:20" s="127" customFormat="1" ht="43.5" customHeight="1" outlineLevel="1" x14ac:dyDescent="0.3">
      <c r="B86" s="365" t="s">
        <v>1553</v>
      </c>
      <c r="C86" s="360" t="s">
        <v>1608</v>
      </c>
      <c r="D86" s="361" t="s">
        <v>1406</v>
      </c>
      <c r="E86" s="367" t="s">
        <v>1407</v>
      </c>
      <c r="F86" s="902" t="s">
        <v>191</v>
      </c>
      <c r="G86" s="372" t="s">
        <v>1393</v>
      </c>
      <c r="H86" s="372" t="s">
        <v>1385</v>
      </c>
      <c r="I86" s="44">
        <v>0</v>
      </c>
      <c r="J86" s="1290"/>
      <c r="K86" s="1290"/>
      <c r="L86" s="1297">
        <f t="shared" si="35"/>
        <v>0</v>
      </c>
      <c r="M86" s="1290"/>
      <c r="N86" s="1290"/>
      <c r="O86" s="1297">
        <f t="shared" si="36"/>
        <v>0</v>
      </c>
      <c r="P86" s="1298"/>
      <c r="Q86" s="1290"/>
      <c r="R86" s="1298"/>
      <c r="S86" s="1291">
        <f t="shared" si="37"/>
        <v>0</v>
      </c>
      <c r="T86" s="363">
        <v>0</v>
      </c>
    </row>
    <row r="87" spans="2:20" s="127" customFormat="1" ht="43.5" customHeight="1" outlineLevel="1" x14ac:dyDescent="0.3">
      <c r="B87" s="365" t="s">
        <v>1553</v>
      </c>
      <c r="C87" s="360" t="s">
        <v>1608</v>
      </c>
      <c r="D87" s="361" t="s">
        <v>1408</v>
      </c>
      <c r="E87" s="367" t="s">
        <v>1643</v>
      </c>
      <c r="F87" s="902" t="s">
        <v>191</v>
      </c>
      <c r="G87" s="372" t="s">
        <v>1393</v>
      </c>
      <c r="H87" s="372" t="s">
        <v>1385</v>
      </c>
      <c r="I87" s="44">
        <v>0</v>
      </c>
      <c r="J87" s="1290"/>
      <c r="K87" s="1290"/>
      <c r="L87" s="1297">
        <f t="shared" si="35"/>
        <v>0</v>
      </c>
      <c r="M87" s="1290"/>
      <c r="N87" s="1290"/>
      <c r="O87" s="1297">
        <f t="shared" si="36"/>
        <v>0</v>
      </c>
      <c r="P87" s="1298"/>
      <c r="Q87" s="1290"/>
      <c r="R87" s="1298"/>
      <c r="S87" s="1291">
        <f t="shared" si="37"/>
        <v>0</v>
      </c>
      <c r="T87" s="363">
        <v>0</v>
      </c>
    </row>
    <row r="88" spans="2:20" s="127" customFormat="1" ht="14.5" x14ac:dyDescent="0.3">
      <c r="B88" s="477"/>
      <c r="C88" s="354"/>
      <c r="D88" s="355"/>
      <c r="E88" s="222" t="s">
        <v>607</v>
      </c>
      <c r="F88" s="222"/>
      <c r="G88" s="385"/>
      <c r="H88" s="385"/>
      <c r="I88" s="386"/>
      <c r="J88" s="386"/>
      <c r="K88" s="386"/>
      <c r="L88" s="386"/>
      <c r="M88" s="386"/>
      <c r="N88" s="386"/>
      <c r="O88" s="386"/>
      <c r="P88" s="386"/>
      <c r="Q88" s="386"/>
      <c r="R88" s="386"/>
      <c r="S88" s="387"/>
      <c r="T88" s="387"/>
    </row>
    <row r="89" spans="2:20" s="127" customFormat="1" ht="43.5" customHeight="1" outlineLevel="1" x14ac:dyDescent="0.3">
      <c r="B89" s="365" t="s">
        <v>1553</v>
      </c>
      <c r="C89" s="360" t="s">
        <v>1608</v>
      </c>
      <c r="D89" s="361" t="s">
        <v>1565</v>
      </c>
      <c r="E89" s="367" t="s">
        <v>1566</v>
      </c>
      <c r="F89" s="902" t="s">
        <v>191</v>
      </c>
      <c r="G89" s="361" t="s">
        <v>1379</v>
      </c>
      <c r="H89" s="361" t="s">
        <v>1380</v>
      </c>
      <c r="I89" s="44">
        <v>0</v>
      </c>
      <c r="J89" s="1290"/>
      <c r="K89" s="1290"/>
      <c r="L89" s="1297">
        <f t="shared" ref="L89:L92" si="38">J89*K89</f>
        <v>0</v>
      </c>
      <c r="M89" s="1290"/>
      <c r="N89" s="1290"/>
      <c r="O89" s="1297">
        <f t="shared" ref="O89:O92" si="39">M89*N89</f>
        <v>0</v>
      </c>
      <c r="P89" s="1298"/>
      <c r="Q89" s="1290"/>
      <c r="R89" s="1298"/>
      <c r="S89" s="1291">
        <f t="shared" ref="S89:S92" si="40">Q89+O89+L89</f>
        <v>0</v>
      </c>
      <c r="T89" s="363">
        <f t="shared" ref="T89:T98" si="41">I89*S89</f>
        <v>0</v>
      </c>
    </row>
    <row r="90" spans="2:20" ht="43.5" customHeight="1" outlineLevel="1" x14ac:dyDescent="0.25">
      <c r="B90" s="365" t="s">
        <v>1553</v>
      </c>
      <c r="C90" s="360" t="s">
        <v>1608</v>
      </c>
      <c r="D90" s="361" t="s">
        <v>1567</v>
      </c>
      <c r="E90" s="373" t="s">
        <v>1568</v>
      </c>
      <c r="F90" s="902" t="s">
        <v>160</v>
      </c>
      <c r="G90" s="361" t="s">
        <v>237</v>
      </c>
      <c r="H90" s="361" t="s">
        <v>1570</v>
      </c>
      <c r="I90" s="44">
        <v>2</v>
      </c>
      <c r="J90" s="1290">
        <v>0</v>
      </c>
      <c r="K90" s="1290">
        <v>40</v>
      </c>
      <c r="L90" s="1297">
        <f t="shared" si="38"/>
        <v>0</v>
      </c>
      <c r="M90" s="1290"/>
      <c r="N90" s="1290"/>
      <c r="O90" s="1297">
        <f t="shared" si="39"/>
        <v>0</v>
      </c>
      <c r="P90" s="1298"/>
      <c r="Q90" s="1290">
        <v>6932.6423073707447</v>
      </c>
      <c r="R90" s="1298"/>
      <c r="S90" s="1291">
        <f t="shared" si="40"/>
        <v>6932.6423073707447</v>
      </c>
      <c r="T90" s="363">
        <f t="shared" si="41"/>
        <v>13865.284614741489</v>
      </c>
    </row>
    <row r="91" spans="2:20" ht="43.5" customHeight="1" outlineLevel="1" x14ac:dyDescent="0.25">
      <c r="B91" s="365" t="s">
        <v>1553</v>
      </c>
      <c r="C91" s="360" t="s">
        <v>1608</v>
      </c>
      <c r="D91" s="361" t="s">
        <v>1571</v>
      </c>
      <c r="E91" s="373" t="s">
        <v>1572</v>
      </c>
      <c r="F91" s="902" t="s">
        <v>191</v>
      </c>
      <c r="G91" s="361" t="s">
        <v>161</v>
      </c>
      <c r="H91" s="361" t="s">
        <v>1573</v>
      </c>
      <c r="I91" s="44">
        <v>0</v>
      </c>
      <c r="J91" s="1290"/>
      <c r="K91" s="1290"/>
      <c r="L91" s="1297">
        <f t="shared" si="38"/>
        <v>0</v>
      </c>
      <c r="M91" s="1290"/>
      <c r="N91" s="1290"/>
      <c r="O91" s="1297">
        <f t="shared" si="39"/>
        <v>0</v>
      </c>
      <c r="P91" s="1298"/>
      <c r="Q91" s="1290"/>
      <c r="R91" s="1298"/>
      <c r="S91" s="1291">
        <f t="shared" si="40"/>
        <v>0</v>
      </c>
      <c r="T91" s="363">
        <f t="shared" si="41"/>
        <v>0</v>
      </c>
    </row>
    <row r="92" spans="2:20" ht="43.5" customHeight="1" outlineLevel="1" x14ac:dyDescent="0.25">
      <c r="B92" s="365" t="s">
        <v>1553</v>
      </c>
      <c r="C92" s="360" t="s">
        <v>1608</v>
      </c>
      <c r="D92" s="361" t="s">
        <v>1574</v>
      </c>
      <c r="E92" s="373" t="s">
        <v>1644</v>
      </c>
      <c r="F92" s="902" t="s">
        <v>191</v>
      </c>
      <c r="G92" s="361" t="s">
        <v>345</v>
      </c>
      <c r="H92" s="361" t="s">
        <v>1642</v>
      </c>
      <c r="I92" s="44">
        <v>0</v>
      </c>
      <c r="J92" s="1290"/>
      <c r="K92" s="1290"/>
      <c r="L92" s="1297">
        <f t="shared" si="38"/>
        <v>0</v>
      </c>
      <c r="M92" s="1290"/>
      <c r="N92" s="1290"/>
      <c r="O92" s="1297">
        <f t="shared" si="39"/>
        <v>0</v>
      </c>
      <c r="P92" s="1298"/>
      <c r="Q92" s="1290"/>
      <c r="R92" s="1298"/>
      <c r="S92" s="1291">
        <f t="shared" si="40"/>
        <v>0</v>
      </c>
      <c r="T92" s="363">
        <f t="shared" si="41"/>
        <v>0</v>
      </c>
    </row>
    <row r="93" spans="2:20" ht="43.5" customHeight="1" outlineLevel="1" x14ac:dyDescent="0.25">
      <c r="B93" s="365" t="s">
        <v>1553</v>
      </c>
      <c r="C93" s="360" t="s">
        <v>1608</v>
      </c>
      <c r="D93" s="388" t="s">
        <v>1577</v>
      </c>
      <c r="E93" s="389" t="s">
        <v>1645</v>
      </c>
      <c r="F93" s="902" t="s">
        <v>191</v>
      </c>
      <c r="G93" s="372" t="s">
        <v>1450</v>
      </c>
      <c r="H93" s="372" t="s">
        <v>1451</v>
      </c>
      <c r="I93" s="44">
        <v>0</v>
      </c>
      <c r="J93" s="1290"/>
      <c r="K93" s="1290"/>
      <c r="L93" s="1297">
        <f t="shared" ref="L93:L98" si="42">J93*K93</f>
        <v>0</v>
      </c>
      <c r="M93" s="1290"/>
      <c r="N93" s="1290"/>
      <c r="O93" s="1297">
        <f t="shared" ref="O93:O98" si="43">M93*N93</f>
        <v>0</v>
      </c>
      <c r="P93" s="1298"/>
      <c r="Q93" s="1290"/>
      <c r="R93" s="1298"/>
      <c r="S93" s="1291">
        <f t="shared" ref="S93:S98" si="44">Q93+O93+L93</f>
        <v>0</v>
      </c>
      <c r="T93" s="368">
        <f t="shared" si="41"/>
        <v>0</v>
      </c>
    </row>
    <row r="94" spans="2:20" ht="43.5" customHeight="1" outlineLevel="1" x14ac:dyDescent="0.25">
      <c r="B94" s="365" t="s">
        <v>1553</v>
      </c>
      <c r="C94" s="360" t="s">
        <v>1608</v>
      </c>
      <c r="D94" s="388" t="s">
        <v>1646</v>
      </c>
      <c r="E94" s="389" t="s">
        <v>1647</v>
      </c>
      <c r="F94" s="902" t="s">
        <v>191</v>
      </c>
      <c r="G94" s="372" t="s">
        <v>1450</v>
      </c>
      <c r="H94" s="372" t="s">
        <v>1451</v>
      </c>
      <c r="I94" s="44">
        <v>0</v>
      </c>
      <c r="J94" s="1290"/>
      <c r="K94" s="1290"/>
      <c r="L94" s="1297">
        <f t="shared" si="42"/>
        <v>0</v>
      </c>
      <c r="M94" s="1290"/>
      <c r="N94" s="1290"/>
      <c r="O94" s="1297">
        <f t="shared" si="43"/>
        <v>0</v>
      </c>
      <c r="P94" s="1298"/>
      <c r="Q94" s="1290"/>
      <c r="R94" s="1298"/>
      <c r="S94" s="1291">
        <f t="shared" si="44"/>
        <v>0</v>
      </c>
      <c r="T94" s="368">
        <f t="shared" si="41"/>
        <v>0</v>
      </c>
    </row>
    <row r="95" spans="2:20" ht="43.5" customHeight="1" outlineLevel="1" x14ac:dyDescent="0.25">
      <c r="B95" s="365" t="s">
        <v>1553</v>
      </c>
      <c r="C95" s="360" t="s">
        <v>1608</v>
      </c>
      <c r="D95" s="388" t="s">
        <v>1648</v>
      </c>
      <c r="E95" s="389" t="s">
        <v>1649</v>
      </c>
      <c r="F95" s="902" t="s">
        <v>191</v>
      </c>
      <c r="G95" s="361" t="s">
        <v>1379</v>
      </c>
      <c r="H95" s="361" t="s">
        <v>1380</v>
      </c>
      <c r="I95" s="44">
        <v>0</v>
      </c>
      <c r="J95" s="1290"/>
      <c r="K95" s="1290"/>
      <c r="L95" s="1297">
        <f t="shared" si="42"/>
        <v>0</v>
      </c>
      <c r="M95" s="1290"/>
      <c r="N95" s="1290"/>
      <c r="O95" s="1297">
        <f t="shared" si="43"/>
        <v>0</v>
      </c>
      <c r="P95" s="1298"/>
      <c r="Q95" s="1290"/>
      <c r="R95" s="1298"/>
      <c r="S95" s="1291">
        <f t="shared" si="44"/>
        <v>0</v>
      </c>
      <c r="T95" s="368">
        <f t="shared" si="41"/>
        <v>0</v>
      </c>
    </row>
    <row r="96" spans="2:20" ht="43.5" customHeight="1" outlineLevel="1" x14ac:dyDescent="0.25">
      <c r="B96" s="365" t="s">
        <v>1553</v>
      </c>
      <c r="C96" s="360" t="s">
        <v>1608</v>
      </c>
      <c r="D96" s="388" t="s">
        <v>1650</v>
      </c>
      <c r="E96" s="373" t="s">
        <v>1651</v>
      </c>
      <c r="F96" s="902" t="s">
        <v>191</v>
      </c>
      <c r="G96" s="372" t="s">
        <v>345</v>
      </c>
      <c r="H96" s="372" t="s">
        <v>1461</v>
      </c>
      <c r="I96" s="44">
        <v>0</v>
      </c>
      <c r="J96" s="1290"/>
      <c r="K96" s="1290"/>
      <c r="L96" s="1297">
        <f t="shared" si="42"/>
        <v>0</v>
      </c>
      <c r="M96" s="1290"/>
      <c r="N96" s="1290"/>
      <c r="O96" s="1297">
        <f t="shared" si="43"/>
        <v>0</v>
      </c>
      <c r="P96" s="1298"/>
      <c r="Q96" s="1290"/>
      <c r="R96" s="1298"/>
      <c r="S96" s="1291">
        <f t="shared" si="44"/>
        <v>0</v>
      </c>
      <c r="T96" s="368">
        <f t="shared" si="41"/>
        <v>0</v>
      </c>
    </row>
    <row r="97" spans="2:20" ht="43.5" customHeight="1" outlineLevel="1" x14ac:dyDescent="0.25">
      <c r="B97" s="365" t="s">
        <v>1553</v>
      </c>
      <c r="C97" s="360" t="s">
        <v>1608</v>
      </c>
      <c r="D97" s="388" t="s">
        <v>1652</v>
      </c>
      <c r="E97" s="373" t="s">
        <v>1653</v>
      </c>
      <c r="F97" s="902" t="s">
        <v>191</v>
      </c>
      <c r="G97" s="372" t="s">
        <v>1450</v>
      </c>
      <c r="H97" s="372" t="s">
        <v>1451</v>
      </c>
      <c r="I97" s="44">
        <v>0</v>
      </c>
      <c r="J97" s="1290"/>
      <c r="K97" s="1290"/>
      <c r="L97" s="1297">
        <f t="shared" si="42"/>
        <v>0</v>
      </c>
      <c r="M97" s="1290"/>
      <c r="N97" s="1290"/>
      <c r="O97" s="1297">
        <f t="shared" si="43"/>
        <v>0</v>
      </c>
      <c r="P97" s="1298"/>
      <c r="Q97" s="1290"/>
      <c r="R97" s="1298"/>
      <c r="S97" s="1291">
        <f t="shared" si="44"/>
        <v>0</v>
      </c>
      <c r="T97" s="368">
        <f t="shared" si="41"/>
        <v>0</v>
      </c>
    </row>
    <row r="98" spans="2:20" ht="43.5" customHeight="1" outlineLevel="1" x14ac:dyDescent="0.25">
      <c r="B98" s="365" t="s">
        <v>1553</v>
      </c>
      <c r="C98" s="360" t="s">
        <v>1608</v>
      </c>
      <c r="D98" s="388" t="s">
        <v>1654</v>
      </c>
      <c r="E98" s="373" t="s">
        <v>1655</v>
      </c>
      <c r="F98" s="902" t="s">
        <v>191</v>
      </c>
      <c r="G98" s="372" t="s">
        <v>1450</v>
      </c>
      <c r="H98" s="372" t="s">
        <v>1451</v>
      </c>
      <c r="I98" s="44">
        <v>0</v>
      </c>
      <c r="J98" s="1290"/>
      <c r="K98" s="1290"/>
      <c r="L98" s="1297">
        <f t="shared" si="42"/>
        <v>0</v>
      </c>
      <c r="M98" s="1290"/>
      <c r="N98" s="1290"/>
      <c r="O98" s="1297">
        <f t="shared" si="43"/>
        <v>0</v>
      </c>
      <c r="P98" s="1298"/>
      <c r="Q98" s="1290"/>
      <c r="R98" s="1298"/>
      <c r="S98" s="1291">
        <f t="shared" si="44"/>
        <v>0</v>
      </c>
      <c r="T98" s="368">
        <f t="shared" si="41"/>
        <v>0</v>
      </c>
    </row>
    <row r="99" spans="2:20" s="127" customFormat="1" ht="13.5" thickBot="1" x14ac:dyDescent="0.35">
      <c r="B99" s="478"/>
      <c r="C99" s="374"/>
      <c r="D99" s="51"/>
      <c r="E99" s="1648" t="s">
        <v>1656</v>
      </c>
      <c r="F99" s="52"/>
      <c r="G99" s="53"/>
      <c r="H99" s="53"/>
      <c r="I99" s="375"/>
      <c r="J99" s="375"/>
      <c r="K99" s="375"/>
      <c r="L99" s="375"/>
      <c r="M99" s="375"/>
      <c r="N99" s="375"/>
      <c r="O99" s="375"/>
      <c r="P99" s="375"/>
      <c r="Q99" s="1650" t="s">
        <v>154</v>
      </c>
      <c r="R99" s="1651"/>
      <c r="S99" s="1652"/>
      <c r="T99" s="393">
        <f>SUMIF(F81:F98,"Mandatory",T81:T98)</f>
        <v>13865.284614741489</v>
      </c>
    </row>
    <row r="100" spans="2:20" s="127" customFormat="1" ht="13" x14ac:dyDescent="0.3">
      <c r="B100" s="1441"/>
      <c r="C100" s="1441"/>
      <c r="D100" s="1442"/>
      <c r="E100" s="1649"/>
      <c r="F100" s="1443"/>
      <c r="G100" s="1444"/>
      <c r="H100" s="1444"/>
      <c r="I100" s="1445"/>
      <c r="J100" s="1445"/>
      <c r="K100" s="1445"/>
      <c r="L100" s="1445"/>
      <c r="M100" s="1445"/>
      <c r="N100" s="1445"/>
      <c r="O100" s="1445"/>
      <c r="P100" s="1445"/>
      <c r="Q100" s="1653" t="s">
        <v>156</v>
      </c>
      <c r="R100" s="1653"/>
      <c r="S100" s="1653"/>
      <c r="T100" s="1446">
        <f>SUMIF(F81:F98,"Optional",T81:T98)</f>
        <v>0</v>
      </c>
    </row>
    <row r="102" spans="2:20" ht="13" x14ac:dyDescent="0.25">
      <c r="C102" s="348"/>
      <c r="D102" s="349"/>
      <c r="E102" s="350" t="s">
        <v>1599</v>
      </c>
      <c r="F102" s="350"/>
      <c r="G102" s="349" t="s">
        <v>207</v>
      </c>
      <c r="H102" s="349" t="s">
        <v>207</v>
      </c>
      <c r="I102" s="350" t="s">
        <v>207</v>
      </c>
      <c r="J102" s="350"/>
      <c r="K102" s="350"/>
      <c r="L102" s="350"/>
      <c r="M102" s="350"/>
      <c r="N102" s="350"/>
      <c r="O102" s="350"/>
      <c r="P102" s="350"/>
      <c r="Q102" s="350"/>
      <c r="R102" s="350"/>
      <c r="S102" s="351"/>
      <c r="T102" s="352"/>
    </row>
    <row r="103" spans="2:20" ht="25" outlineLevel="1" x14ac:dyDescent="0.25">
      <c r="C103" s="360" t="s">
        <v>1608</v>
      </c>
      <c r="D103" s="361"/>
      <c r="E103" s="389" t="s">
        <v>1603</v>
      </c>
      <c r="F103" s="902" t="s">
        <v>191</v>
      </c>
      <c r="G103" s="361"/>
      <c r="H103" s="361"/>
      <c r="I103" s="44">
        <v>0</v>
      </c>
      <c r="J103" s="1290"/>
      <c r="K103" s="1290"/>
      <c r="L103" s="1297">
        <f t="shared" ref="L103" si="45">J103*K103</f>
        <v>0</v>
      </c>
      <c r="M103" s="1290"/>
      <c r="N103" s="1290"/>
      <c r="O103" s="1297">
        <f t="shared" ref="O103" si="46">M103*N103</f>
        <v>0</v>
      </c>
      <c r="P103" s="1298"/>
      <c r="Q103" s="1290"/>
      <c r="R103" s="1298"/>
      <c r="S103" s="1291">
        <f>Q103+O103+L103</f>
        <v>0</v>
      </c>
      <c r="T103" s="363">
        <f>I103*S103</f>
        <v>0</v>
      </c>
    </row>
    <row r="104" spans="2:20" s="127" customFormat="1" ht="13.5" thickBot="1" x14ac:dyDescent="0.35">
      <c r="C104" s="390"/>
      <c r="D104" s="391"/>
      <c r="E104" s="1648" t="s">
        <v>1657</v>
      </c>
      <c r="F104" s="66"/>
      <c r="G104" s="67"/>
      <c r="H104" s="67"/>
      <c r="I104" s="392"/>
      <c r="J104" s="392"/>
      <c r="K104" s="392"/>
      <c r="L104" s="392"/>
      <c r="M104" s="392"/>
      <c r="N104" s="392"/>
      <c r="O104" s="392"/>
      <c r="P104" s="392"/>
      <c r="Q104" s="1650" t="s">
        <v>154</v>
      </c>
      <c r="R104" s="1651"/>
      <c r="S104" s="1652"/>
      <c r="T104" s="393">
        <f>SUMIF(F103,"Mandatory",T103)</f>
        <v>0</v>
      </c>
    </row>
    <row r="105" spans="2:20" s="127" customFormat="1" ht="13.5" thickBot="1" x14ac:dyDescent="0.35">
      <c r="C105" s="1441"/>
      <c r="D105" s="1442"/>
      <c r="E105" s="1656"/>
      <c r="F105" s="1443"/>
      <c r="G105" s="1444"/>
      <c r="H105" s="1444"/>
      <c r="I105" s="1445"/>
      <c r="J105" s="1445"/>
      <c r="K105" s="1445"/>
      <c r="L105" s="1445"/>
      <c r="M105" s="1445"/>
      <c r="N105" s="1445"/>
      <c r="O105" s="1445"/>
      <c r="P105" s="1445"/>
      <c r="Q105" s="1653" t="s">
        <v>156</v>
      </c>
      <c r="R105" s="1653"/>
      <c r="S105" s="1653"/>
      <c r="T105" s="1446">
        <f>SUMIF(F103,"Optional",T103)</f>
        <v>0</v>
      </c>
    </row>
    <row r="106" spans="2:20" s="347" customFormat="1" ht="14.5" x14ac:dyDescent="0.3">
      <c r="C106" s="394"/>
      <c r="D106" s="395"/>
      <c r="E106" s="71"/>
      <c r="F106" s="71"/>
      <c r="G106" s="70"/>
      <c r="H106" s="70"/>
      <c r="I106" s="396"/>
      <c r="J106" s="396"/>
      <c r="K106" s="396"/>
      <c r="L106" s="396"/>
      <c r="M106" s="396"/>
      <c r="N106" s="396"/>
      <c r="O106" s="396"/>
      <c r="P106" s="396"/>
      <c r="Q106" s="396"/>
      <c r="R106" s="396"/>
      <c r="S106" s="73"/>
      <c r="T106" s="397"/>
    </row>
    <row r="107" spans="2:20" s="398" customFormat="1" ht="16" thickBot="1" x14ac:dyDescent="0.4">
      <c r="C107" s="399"/>
      <c r="D107" s="399"/>
      <c r="E107" s="400" t="s">
        <v>1658</v>
      </c>
      <c r="F107" s="1440"/>
      <c r="G107" s="399"/>
      <c r="H107" s="399"/>
      <c r="I107" s="399"/>
      <c r="J107" s="399"/>
      <c r="K107" s="399"/>
      <c r="L107" s="399"/>
      <c r="M107" s="399"/>
      <c r="N107" s="399"/>
      <c r="O107" s="399"/>
      <c r="P107" s="399"/>
      <c r="Q107" s="399"/>
      <c r="R107" s="399"/>
      <c r="S107" s="1380" t="s">
        <v>154</v>
      </c>
      <c r="T107" s="1379">
        <f>+T32+T58+T76+T99+T104</f>
        <v>464173.10362143064</v>
      </c>
    </row>
    <row r="108" spans="2:20" ht="16" thickBot="1" x14ac:dyDescent="0.3">
      <c r="S108" s="1380" t="s">
        <v>156</v>
      </c>
      <c r="T108" s="1379">
        <f>+T33+T59+T77+T100+T105</f>
        <v>47050.404489835033</v>
      </c>
    </row>
    <row r="112" spans="2:20" x14ac:dyDescent="0.25">
      <c r="E112" s="150" t="s">
        <v>695</v>
      </c>
      <c r="F112" s="150"/>
    </row>
  </sheetData>
  <autoFilter ref="B7:U104" xr:uid="{514A1382-11F7-45DB-8DFA-E929DBA1C75A}">
    <filterColumn colId="8" showButton="0"/>
    <filterColumn colId="9" showButton="0"/>
    <filterColumn colId="11" showButton="0"/>
    <filterColumn colId="12" showButton="0"/>
    <filterColumn colId="13" showButton="0"/>
    <filterColumn colId="15" showButton="0"/>
  </autoFilter>
  <mergeCells count="19">
    <mergeCell ref="E76:E77"/>
    <mergeCell ref="E58:E59"/>
    <mergeCell ref="Q100:S100"/>
    <mergeCell ref="Q104:S104"/>
    <mergeCell ref="Q105:S105"/>
    <mergeCell ref="E104:E105"/>
    <mergeCell ref="E99:E100"/>
    <mergeCell ref="Q58:S58"/>
    <mergeCell ref="Q59:S59"/>
    <mergeCell ref="Q76:S76"/>
    <mergeCell ref="Q77:S77"/>
    <mergeCell ref="Q99:S99"/>
    <mergeCell ref="J7:L7"/>
    <mergeCell ref="M7:P7"/>
    <mergeCell ref="Q7:R7"/>
    <mergeCell ref="B5:U5"/>
    <mergeCell ref="E32:E33"/>
    <mergeCell ref="Q32:S32"/>
    <mergeCell ref="Q33:S33"/>
  </mergeCells>
  <phoneticPr fontId="99" type="noConversion"/>
  <dataValidations count="2">
    <dataValidation type="decimal" operator="greaterThanOrEqual" allowBlank="1" showInputMessage="1" showErrorMessage="1" sqref="Q11 M11:N11 J11:K11 J103:K103 M13:N23 J13:K23 Q13:Q23 M25:N31 J25:K31 Q37:Q43 M37:N43 J37:K43 Q45:Q49 M45:N49 J45:K49 Q51:Q57 M51:N57 J51:K57 Q63:Q67 M63:N67 J63:K67 Q69:Q71 M69:N71 J69:K71 Q73:Q75 M73:N75 J73:K75 Q81:Q87 M81:N87 J81:K87 Q89:Q98 M89:N98 J89:K98 Q103 M103:N103 Q25:Q31" xr:uid="{7660634F-FC7F-4FFE-BE7C-CF5250D74273}">
      <formula1>0</formula1>
    </dataValidation>
    <dataValidation type="list" allowBlank="1" showInputMessage="1" showErrorMessage="1" sqref="F89:F98 F25:F31 F45:F49 F13:F23 F37:F43 F51:F57 F63:F67 F69:F71 F73:F75 F81:F87 F103 F11" xr:uid="{B908ACFA-E22F-4847-B4D3-575D3577F1F1}">
      <formula1>"Mandatory,Optional,NA"</formula1>
    </dataValidation>
  </dataValidations>
  <pageMargins left="0.75" right="0.75" top="1" bottom="1" header="0" footer="0"/>
  <pageSetup paperSize="9" scale="1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21212-B93E-49D5-94AC-0C39D90B33D3}">
  <sheetPr>
    <tabColor rgb="FF00B050"/>
  </sheetPr>
  <dimension ref="B2:K24"/>
  <sheetViews>
    <sheetView showGridLines="0" zoomScale="90" zoomScaleNormal="90" zoomScaleSheetLayoutView="90" workbookViewId="0">
      <selection activeCell="E18" sqref="E18"/>
    </sheetView>
  </sheetViews>
  <sheetFormatPr defaultColWidth="11.54296875" defaultRowHeight="12.5" x14ac:dyDescent="0.25"/>
  <cols>
    <col min="1" max="1" width="1.26953125" style="171" customWidth="1"/>
    <col min="2" max="2" width="23.453125" style="171" customWidth="1"/>
    <col min="3" max="3" width="30.7265625" style="180" customWidth="1"/>
    <col min="4" max="4" width="16.54296875" style="180" bestFit="1" customWidth="1"/>
    <col min="5" max="5" width="53.453125" style="431" customWidth="1"/>
    <col min="6" max="6" width="15.7265625" style="180" bestFit="1" customWidth="1"/>
    <col min="7" max="7" width="16.26953125" style="180" customWidth="1"/>
    <col min="8" max="8" width="15.7265625" style="171" bestFit="1" customWidth="1"/>
    <col min="9" max="16384" width="11.54296875" style="171"/>
  </cols>
  <sheetData>
    <row r="2" spans="2:11" ht="15.5" x14ac:dyDescent="0.35">
      <c r="B2" s="124"/>
      <c r="C2" s="20"/>
      <c r="D2" s="20"/>
      <c r="E2" s="21" t="s">
        <v>185</v>
      </c>
      <c r="F2" s="23"/>
      <c r="G2" s="22"/>
      <c r="H2" s="22"/>
      <c r="I2" s="22"/>
      <c r="J2" s="22"/>
      <c r="K2" s="22"/>
    </row>
    <row r="3" spans="2:11" ht="15" thickBot="1" x14ac:dyDescent="0.4">
      <c r="B3" s="121"/>
      <c r="C3" s="26"/>
      <c r="D3" s="26"/>
      <c r="E3" s="28"/>
      <c r="F3" s="30"/>
      <c r="G3" s="29"/>
      <c r="H3" s="29"/>
    </row>
    <row r="4" spans="2:11" s="172" customFormat="1" ht="24.75" customHeight="1" x14ac:dyDescent="0.35">
      <c r="B4" s="685" t="s">
        <v>186</v>
      </c>
      <c r="C4" s="691" t="s">
        <v>136</v>
      </c>
      <c r="D4" s="32" t="s">
        <v>137</v>
      </c>
      <c r="E4" s="32" t="s">
        <v>187</v>
      </c>
      <c r="F4" s="90" t="s">
        <v>139</v>
      </c>
      <c r="G4" s="33" t="s">
        <v>140</v>
      </c>
      <c r="H4" s="91" t="s">
        <v>141</v>
      </c>
      <c r="I4" s="91" t="s">
        <v>145</v>
      </c>
      <c r="J4" s="91" t="s">
        <v>146</v>
      </c>
      <c r="K4" s="170" t="s">
        <v>147</v>
      </c>
    </row>
    <row r="5" spans="2:11" s="173" customFormat="1" ht="14.25" customHeight="1" collapsed="1" x14ac:dyDescent="0.3">
      <c r="B5" s="686" t="s">
        <v>155</v>
      </c>
      <c r="C5" s="401" t="s">
        <v>155</v>
      </c>
      <c r="D5" s="402" t="s">
        <v>155</v>
      </c>
      <c r="E5" s="403" t="s">
        <v>1659</v>
      </c>
      <c r="F5" s="404" t="s">
        <v>154</v>
      </c>
      <c r="G5" s="404" t="s">
        <v>155</v>
      </c>
      <c r="H5" s="404" t="s">
        <v>155</v>
      </c>
      <c r="I5" s="404" t="s">
        <v>155</v>
      </c>
      <c r="J5" s="404">
        <f>SUMIF(F8:F12,"Mandatory",J8:J12)</f>
        <v>0</v>
      </c>
      <c r="K5" s="405" t="s">
        <v>155</v>
      </c>
    </row>
    <row r="6" spans="2:11" s="173" customFormat="1" ht="14.25" customHeight="1" x14ac:dyDescent="0.3">
      <c r="B6" s="687" t="s">
        <v>155</v>
      </c>
      <c r="C6" s="406" t="s">
        <v>155</v>
      </c>
      <c r="D6" s="407" t="s">
        <v>155</v>
      </c>
      <c r="E6" s="408" t="s">
        <v>155</v>
      </c>
      <c r="F6" s="409" t="s">
        <v>156</v>
      </c>
      <c r="G6" s="409" t="s">
        <v>155</v>
      </c>
      <c r="H6" s="409" t="s">
        <v>155</v>
      </c>
      <c r="I6" s="409" t="s">
        <v>155</v>
      </c>
      <c r="J6" s="404">
        <f>SUMIF(F8:F12,"optional",J8:J12)</f>
        <v>0</v>
      </c>
      <c r="K6" s="410" t="s">
        <v>155</v>
      </c>
    </row>
    <row r="7" spans="2:11" ht="13" x14ac:dyDescent="0.3">
      <c r="B7" s="688" t="s">
        <v>155</v>
      </c>
      <c r="C7" s="411" t="s">
        <v>155</v>
      </c>
      <c r="D7" s="412" t="s">
        <v>155</v>
      </c>
      <c r="E7" s="413" t="s">
        <v>1660</v>
      </c>
      <c r="F7" s="414" t="s">
        <v>155</v>
      </c>
      <c r="G7" s="414" t="s">
        <v>155</v>
      </c>
      <c r="H7" s="414" t="s">
        <v>155</v>
      </c>
      <c r="I7" s="414" t="s">
        <v>155</v>
      </c>
      <c r="J7" s="414" t="s">
        <v>155</v>
      </c>
      <c r="K7" s="415" t="s">
        <v>155</v>
      </c>
    </row>
    <row r="8" spans="2:11" s="174" customFormat="1" ht="30" x14ac:dyDescent="0.3">
      <c r="B8" s="689" t="s">
        <v>155</v>
      </c>
      <c r="C8" s="416" t="str">
        <f>'Reference documents'!B13</f>
        <v>GRE…..</v>
      </c>
      <c r="D8" s="417" t="s">
        <v>155</v>
      </c>
      <c r="E8" s="418" t="s">
        <v>190</v>
      </c>
      <c r="F8" s="145" t="s">
        <v>160</v>
      </c>
      <c r="G8" s="417" t="s">
        <v>161</v>
      </c>
      <c r="H8" s="24">
        <v>1</v>
      </c>
      <c r="I8" s="24"/>
      <c r="J8" s="24">
        <v>0</v>
      </c>
      <c r="K8" s="24"/>
    </row>
    <row r="9" spans="2:11" ht="13" x14ac:dyDescent="0.3">
      <c r="B9" s="689" t="s">
        <v>155</v>
      </c>
      <c r="C9" s="416" t="s">
        <v>155</v>
      </c>
      <c r="D9" s="412" t="s">
        <v>155</v>
      </c>
      <c r="E9" s="413" t="s">
        <v>1661</v>
      </c>
      <c r="F9" s="414" t="s">
        <v>155</v>
      </c>
      <c r="G9" s="414" t="s">
        <v>155</v>
      </c>
      <c r="H9" s="414" t="s">
        <v>155</v>
      </c>
      <c r="I9" s="414" t="s">
        <v>155</v>
      </c>
      <c r="J9" s="414" t="s">
        <v>155</v>
      </c>
      <c r="K9" s="415" t="s">
        <v>155</v>
      </c>
    </row>
    <row r="10" spans="2:11" s="178" customFormat="1" ht="35" x14ac:dyDescent="0.3">
      <c r="B10" s="689" t="s">
        <v>155</v>
      </c>
      <c r="C10" s="416" t="s">
        <v>1662</v>
      </c>
      <c r="D10" s="417" t="s">
        <v>155</v>
      </c>
      <c r="E10" s="418" t="s">
        <v>193</v>
      </c>
      <c r="F10" s="145" t="s">
        <v>160</v>
      </c>
      <c r="G10" s="417" t="s">
        <v>161</v>
      </c>
      <c r="H10" s="24">
        <v>1</v>
      </c>
      <c r="I10" s="24"/>
      <c r="J10" s="24">
        <v>0</v>
      </c>
      <c r="K10" s="24"/>
    </row>
    <row r="11" spans="2:11" s="178" customFormat="1" ht="13" x14ac:dyDescent="0.3">
      <c r="B11" s="689" t="s">
        <v>155</v>
      </c>
      <c r="C11" s="416" t="s">
        <v>155</v>
      </c>
      <c r="D11" s="412" t="s">
        <v>155</v>
      </c>
      <c r="E11" s="413" t="s">
        <v>1663</v>
      </c>
      <c r="F11" s="414" t="s">
        <v>155</v>
      </c>
      <c r="G11" s="414" t="s">
        <v>155</v>
      </c>
      <c r="H11" s="414" t="s">
        <v>155</v>
      </c>
      <c r="I11" s="414" t="s">
        <v>155</v>
      </c>
      <c r="J11" s="414" t="s">
        <v>155</v>
      </c>
      <c r="K11" s="415" t="s">
        <v>155</v>
      </c>
    </row>
    <row r="12" spans="2:11" s="178" customFormat="1" ht="35" x14ac:dyDescent="0.3">
      <c r="B12" s="689" t="s">
        <v>155</v>
      </c>
      <c r="C12" s="416" t="s">
        <v>1662</v>
      </c>
      <c r="D12" s="417" t="s">
        <v>155</v>
      </c>
      <c r="E12" s="418" t="s">
        <v>1664</v>
      </c>
      <c r="F12" s="145" t="s">
        <v>160</v>
      </c>
      <c r="G12" s="417" t="s">
        <v>161</v>
      </c>
      <c r="H12" s="24">
        <v>1</v>
      </c>
      <c r="I12" s="24"/>
      <c r="J12" s="24">
        <v>0</v>
      </c>
      <c r="K12" s="24"/>
    </row>
    <row r="13" spans="2:11" s="178" customFormat="1" ht="14" x14ac:dyDescent="0.3">
      <c r="B13" s="689" t="s">
        <v>155</v>
      </c>
      <c r="C13" s="416" t="s">
        <v>155</v>
      </c>
      <c r="D13" s="402" t="s">
        <v>155</v>
      </c>
      <c r="E13" s="403" t="s">
        <v>1665</v>
      </c>
      <c r="F13" s="404" t="s">
        <v>154</v>
      </c>
      <c r="G13" s="404" t="s">
        <v>155</v>
      </c>
      <c r="H13" s="404" t="s">
        <v>155</v>
      </c>
      <c r="I13" s="404" t="s">
        <v>155</v>
      </c>
      <c r="J13" s="404">
        <f>SUMIF(F16:F22,"Mandatory",J16:J22)</f>
        <v>0</v>
      </c>
      <c r="K13" s="405" t="s">
        <v>155</v>
      </c>
    </row>
    <row r="14" spans="2:11" s="178" customFormat="1" ht="13" x14ac:dyDescent="0.3">
      <c r="B14" s="689" t="s">
        <v>155</v>
      </c>
      <c r="C14" s="416" t="s">
        <v>155</v>
      </c>
      <c r="D14" s="407" t="s">
        <v>155</v>
      </c>
      <c r="E14" s="408" t="s">
        <v>155</v>
      </c>
      <c r="F14" s="409" t="s">
        <v>156</v>
      </c>
      <c r="G14" s="409" t="s">
        <v>155</v>
      </c>
      <c r="H14" s="409" t="s">
        <v>155</v>
      </c>
      <c r="I14" s="409" t="s">
        <v>155</v>
      </c>
      <c r="J14" s="404">
        <f>SUMIF(F16:F20,"optional",J16:J20)</f>
        <v>0</v>
      </c>
      <c r="K14" s="410" t="s">
        <v>155</v>
      </c>
    </row>
    <row r="15" spans="2:11" s="178" customFormat="1" ht="13" x14ac:dyDescent="0.3">
      <c r="B15" s="688" t="s">
        <v>155</v>
      </c>
      <c r="C15" s="419" t="s">
        <v>155</v>
      </c>
      <c r="D15" s="412" t="s">
        <v>155</v>
      </c>
      <c r="E15" s="413" t="s">
        <v>1666</v>
      </c>
      <c r="F15" s="414" t="s">
        <v>155</v>
      </c>
      <c r="G15" s="414" t="s">
        <v>155</v>
      </c>
      <c r="H15" s="414" t="s">
        <v>155</v>
      </c>
      <c r="I15" s="414" t="s">
        <v>155</v>
      </c>
      <c r="J15" s="414" t="s">
        <v>155</v>
      </c>
      <c r="K15" s="415" t="s">
        <v>155</v>
      </c>
    </row>
    <row r="16" spans="2:11" s="178" customFormat="1" ht="35" x14ac:dyDescent="0.3">
      <c r="B16" s="689" t="s">
        <v>155</v>
      </c>
      <c r="C16" s="416" t="s">
        <v>1662</v>
      </c>
      <c r="D16" s="420" t="s">
        <v>155</v>
      </c>
      <c r="E16" s="418" t="s">
        <v>198</v>
      </c>
      <c r="F16" s="145" t="s">
        <v>160</v>
      </c>
      <c r="G16" s="420" t="s">
        <v>161</v>
      </c>
      <c r="H16" s="24">
        <v>1</v>
      </c>
      <c r="I16" s="24"/>
      <c r="J16" s="24">
        <v>0</v>
      </c>
      <c r="K16" s="24"/>
    </row>
    <row r="17" spans="2:11" s="178" customFormat="1" ht="13" x14ac:dyDescent="0.3">
      <c r="B17" s="689" t="s">
        <v>155</v>
      </c>
      <c r="C17" s="416" t="s">
        <v>155</v>
      </c>
      <c r="D17" s="412" t="s">
        <v>155</v>
      </c>
      <c r="E17" s="413" t="s">
        <v>1667</v>
      </c>
      <c r="F17" s="414" t="s">
        <v>155</v>
      </c>
      <c r="G17" s="414" t="s">
        <v>155</v>
      </c>
      <c r="H17" s="414" t="s">
        <v>155</v>
      </c>
      <c r="I17" s="414" t="s">
        <v>155</v>
      </c>
      <c r="J17" s="414" t="s">
        <v>155</v>
      </c>
      <c r="K17" s="415" t="s">
        <v>155</v>
      </c>
    </row>
    <row r="18" spans="2:11" s="178" customFormat="1" ht="35" x14ac:dyDescent="0.3">
      <c r="B18" s="689" t="s">
        <v>155</v>
      </c>
      <c r="C18" s="416" t="s">
        <v>1662</v>
      </c>
      <c r="D18" s="420" t="s">
        <v>155</v>
      </c>
      <c r="E18" s="418" t="s">
        <v>200</v>
      </c>
      <c r="F18" s="145" t="s">
        <v>160</v>
      </c>
      <c r="G18" s="420" t="s">
        <v>161</v>
      </c>
      <c r="H18" s="24">
        <v>1</v>
      </c>
      <c r="I18" s="24"/>
      <c r="J18" s="24">
        <v>0</v>
      </c>
      <c r="K18" s="24"/>
    </row>
    <row r="19" spans="2:11" s="178" customFormat="1" ht="13" x14ac:dyDescent="0.3">
      <c r="B19" s="689" t="s">
        <v>155</v>
      </c>
      <c r="C19" s="416" t="s">
        <v>155</v>
      </c>
      <c r="D19" s="412" t="s">
        <v>155</v>
      </c>
      <c r="E19" s="413" t="s">
        <v>1668</v>
      </c>
      <c r="F19" s="414" t="s">
        <v>155</v>
      </c>
      <c r="G19" s="414" t="s">
        <v>155</v>
      </c>
      <c r="H19" s="414" t="s">
        <v>155</v>
      </c>
      <c r="I19" s="414" t="s">
        <v>155</v>
      </c>
      <c r="J19" s="414" t="s">
        <v>155</v>
      </c>
      <c r="K19" s="415" t="s">
        <v>155</v>
      </c>
    </row>
    <row r="20" spans="2:11" s="178" customFormat="1" ht="35" x14ac:dyDescent="0.3">
      <c r="B20" s="689" t="s">
        <v>155</v>
      </c>
      <c r="C20" s="416" t="s">
        <v>1662</v>
      </c>
      <c r="D20" s="420" t="s">
        <v>155</v>
      </c>
      <c r="E20" s="418" t="s">
        <v>1669</v>
      </c>
      <c r="F20" s="145" t="s">
        <v>160</v>
      </c>
      <c r="G20" s="420" t="s">
        <v>161</v>
      </c>
      <c r="H20" s="24">
        <v>1</v>
      </c>
      <c r="I20" s="24"/>
      <c r="J20" s="24">
        <v>0</v>
      </c>
      <c r="K20" s="24"/>
    </row>
    <row r="21" spans="2:11" s="178" customFormat="1" ht="26" x14ac:dyDescent="0.3">
      <c r="B21" s="689" t="s">
        <v>155</v>
      </c>
      <c r="C21" s="416" t="s">
        <v>155</v>
      </c>
      <c r="D21" s="412" t="s">
        <v>155</v>
      </c>
      <c r="E21" s="413" t="s">
        <v>1670</v>
      </c>
      <c r="F21" s="414" t="s">
        <v>155</v>
      </c>
      <c r="G21" s="414" t="s">
        <v>155</v>
      </c>
      <c r="H21" s="414" t="s">
        <v>155</v>
      </c>
      <c r="I21" s="414" t="s">
        <v>155</v>
      </c>
      <c r="J21" s="414" t="s">
        <v>155</v>
      </c>
      <c r="K21" s="415" t="s">
        <v>155</v>
      </c>
    </row>
    <row r="22" spans="2:11" s="178" customFormat="1" ht="35" x14ac:dyDescent="0.3">
      <c r="B22" s="690" t="s">
        <v>155</v>
      </c>
      <c r="C22" s="416" t="s">
        <v>1662</v>
      </c>
      <c r="D22" s="420" t="s">
        <v>155</v>
      </c>
      <c r="E22" s="418" t="s">
        <v>204</v>
      </c>
      <c r="F22" s="145" t="s">
        <v>160</v>
      </c>
      <c r="G22" s="420" t="s">
        <v>161</v>
      </c>
      <c r="H22" s="24">
        <v>1</v>
      </c>
      <c r="I22" s="24"/>
      <c r="J22" s="24">
        <v>0</v>
      </c>
      <c r="K22" s="24"/>
    </row>
    <row r="23" spans="2:11" ht="13" x14ac:dyDescent="0.3">
      <c r="B23" s="421" t="s">
        <v>155</v>
      </c>
      <c r="C23" s="411" t="s">
        <v>155</v>
      </c>
      <c r="D23" s="422" t="s">
        <v>155</v>
      </c>
      <c r="E23" s="423" t="s">
        <v>1671</v>
      </c>
      <c r="F23" s="424" t="s">
        <v>154</v>
      </c>
      <c r="G23" s="425" t="s">
        <v>155</v>
      </c>
      <c r="H23" s="426" t="s">
        <v>155</v>
      </c>
      <c r="I23" s="426" t="s">
        <v>155</v>
      </c>
      <c r="J23" s="426">
        <f>+J5+J13</f>
        <v>0</v>
      </c>
      <c r="K23" s="427" t="s">
        <v>155</v>
      </c>
    </row>
    <row r="24" spans="2:11" ht="13" x14ac:dyDescent="0.3">
      <c r="B24" s="421" t="s">
        <v>155</v>
      </c>
      <c r="C24" s="411" t="s">
        <v>155</v>
      </c>
      <c r="D24" s="422" t="s">
        <v>155</v>
      </c>
      <c r="E24" s="428" t="s">
        <v>155</v>
      </c>
      <c r="F24" s="424" t="s">
        <v>156</v>
      </c>
      <c r="G24" s="425" t="s">
        <v>155</v>
      </c>
      <c r="H24" s="429" t="s">
        <v>155</v>
      </c>
      <c r="I24" s="429" t="s">
        <v>155</v>
      </c>
      <c r="J24" s="426">
        <f>+J6+J14</f>
        <v>0</v>
      </c>
      <c r="K24" s="430" t="s">
        <v>155</v>
      </c>
    </row>
  </sheetData>
  <dataValidations count="1">
    <dataValidation type="list" allowBlank="1" showInputMessage="1" showErrorMessage="1" sqref="F8 F10 F12 F16 F18 F20 F22" xr:uid="{9508AF21-605C-4AC1-8A01-BB9CE480E9DF}">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F99AF-E8BB-4FC5-AD74-320AFB1B2B1C}">
  <sheetPr>
    <tabColor rgb="FF00B050"/>
  </sheetPr>
  <dimension ref="B2:V263"/>
  <sheetViews>
    <sheetView topLeftCell="D216" zoomScale="60" zoomScaleNormal="60" workbookViewId="0">
      <selection activeCell="S221" sqref="S221:S249"/>
    </sheetView>
  </sheetViews>
  <sheetFormatPr defaultColWidth="9.26953125" defaultRowHeight="15" customHeight="1" x14ac:dyDescent="0.35"/>
  <cols>
    <col min="1" max="1" width="2.26953125" style="264" customWidth="1"/>
    <col min="2" max="2" width="10.453125" style="259" customWidth="1"/>
    <col min="3" max="3" width="42.26953125" style="541" customWidth="1"/>
    <col min="4" max="4" width="35.26953125" style="542" customWidth="1"/>
    <col min="5" max="5" width="64.7265625" style="541" customWidth="1"/>
    <col min="6" max="6" width="11.7265625" style="542" bestFit="1" customWidth="1"/>
    <col min="7" max="7" width="21.26953125" style="259" bestFit="1" customWidth="1"/>
    <col min="8" max="8" width="11.453125" style="1104" customWidth="1"/>
    <col min="9" max="17" width="9.26953125" style="1104" customWidth="1"/>
    <col min="18" max="18" width="20.453125" style="264" bestFit="1" customWidth="1"/>
    <col min="19" max="19" width="18.453125" style="1063" customWidth="1"/>
    <col min="20" max="20" width="39.7265625" style="284" customWidth="1"/>
    <col min="21" max="21" width="9.26953125" style="264"/>
    <col min="22" max="22" width="14.81640625" style="264" bestFit="1" customWidth="1"/>
    <col min="23" max="16384" width="9.26953125" style="264"/>
  </cols>
  <sheetData>
    <row r="2" spans="2:20" s="171" customFormat="1" ht="15" customHeight="1" x14ac:dyDescent="0.4">
      <c r="B2" s="124"/>
      <c r="C2" s="124"/>
      <c r="D2" s="702"/>
      <c r="E2" s="703" t="s">
        <v>335</v>
      </c>
      <c r="F2" s="703"/>
      <c r="G2" s="21"/>
      <c r="H2" s="1098"/>
      <c r="I2" s="1098"/>
      <c r="J2" s="1098"/>
      <c r="K2" s="1098"/>
      <c r="L2" s="1098"/>
      <c r="M2" s="1098"/>
      <c r="N2" s="1098"/>
      <c r="O2" s="1098"/>
      <c r="P2" s="1098"/>
      <c r="Q2" s="1098"/>
      <c r="R2" s="704"/>
      <c r="S2" s="1438"/>
      <c r="T2" s="704"/>
    </row>
    <row r="3" spans="2:20" s="259" customFormat="1" ht="15" customHeight="1" thickBot="1" x14ac:dyDescent="0.4">
      <c r="B3" s="705"/>
      <c r="C3" s="699"/>
      <c r="D3" s="700"/>
      <c r="E3" s="122"/>
      <c r="F3" s="944"/>
      <c r="G3" s="706"/>
      <c r="H3" s="1099"/>
      <c r="I3" s="1097"/>
      <c r="J3" s="1097"/>
      <c r="K3" s="1097"/>
      <c r="L3" s="1097"/>
      <c r="M3" s="1097"/>
      <c r="N3" s="1097"/>
      <c r="O3" s="1097"/>
      <c r="P3" s="1097"/>
      <c r="Q3" s="1097"/>
      <c r="R3" s="30"/>
      <c r="S3" s="17"/>
      <c r="T3" s="260"/>
    </row>
    <row r="4" spans="2:20" ht="23.25" customHeight="1"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ht="23.2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ht="15" customHeight="1" x14ac:dyDescent="0.35">
      <c r="B6" s="1592" t="s">
        <v>768</v>
      </c>
      <c r="C6" s="1592"/>
      <c r="D6" s="1592"/>
      <c r="E6" s="1592"/>
      <c r="F6" s="1593" t="s">
        <v>154</v>
      </c>
      <c r="G6" s="1593"/>
      <c r="H6" s="1593"/>
      <c r="I6" s="1593"/>
      <c r="J6" s="1593"/>
      <c r="K6" s="1593"/>
      <c r="L6" s="1593"/>
      <c r="M6" s="1593"/>
      <c r="N6" s="1593"/>
      <c r="O6" s="1593"/>
      <c r="P6" s="1593"/>
      <c r="Q6" s="1593"/>
      <c r="R6" s="1593"/>
      <c r="S6" s="863">
        <f>SUMIFS(S12:S47,F12:F47,"Mandatory",E12:E47,"=*Supply")</f>
        <v>62001.367050825145</v>
      </c>
      <c r="T6" s="1221"/>
    </row>
    <row r="7" spans="2:20" s="275" customFormat="1" ht="15" customHeight="1" x14ac:dyDescent="0.35">
      <c r="B7" s="1592"/>
      <c r="C7" s="1592"/>
      <c r="D7" s="1592"/>
      <c r="E7" s="1592"/>
      <c r="F7" s="1593" t="s">
        <v>156</v>
      </c>
      <c r="G7" s="1593"/>
      <c r="H7" s="1593"/>
      <c r="I7" s="1593"/>
      <c r="J7" s="1593"/>
      <c r="K7" s="1593"/>
      <c r="L7" s="1593"/>
      <c r="M7" s="1593"/>
      <c r="N7" s="1593"/>
      <c r="O7" s="1593"/>
      <c r="P7" s="1593"/>
      <c r="Q7" s="1593"/>
      <c r="R7" s="1593"/>
      <c r="S7" s="863">
        <f>SUMIFS(S12:S47,F12:F47,"Optional",E12:E47,"=*Supply")</f>
        <v>0</v>
      </c>
      <c r="T7" s="1221"/>
    </row>
    <row r="8" spans="2:20" ht="15" customHeight="1" x14ac:dyDescent="0.35">
      <c r="B8" s="1592" t="s">
        <v>769</v>
      </c>
      <c r="C8" s="1592"/>
      <c r="D8" s="1592"/>
      <c r="E8" s="1592"/>
      <c r="F8" s="1593" t="s">
        <v>154</v>
      </c>
      <c r="G8" s="1593"/>
      <c r="H8" s="1593"/>
      <c r="I8" s="1593"/>
      <c r="J8" s="1593"/>
      <c r="K8" s="1593"/>
      <c r="L8" s="1593"/>
      <c r="M8" s="1593"/>
      <c r="N8" s="1593"/>
      <c r="O8" s="1593"/>
      <c r="P8" s="1593"/>
      <c r="Q8" s="1593"/>
      <c r="R8" s="1593"/>
      <c r="S8" s="863">
        <f>SUMIFS(S12:S47,F12:F47,"Mandatory",E12:E47,"=*Installation*")</f>
        <v>33552.026699096845</v>
      </c>
      <c r="T8" s="1221"/>
    </row>
    <row r="9" spans="2:20" s="275" customFormat="1" ht="15" customHeight="1" x14ac:dyDescent="0.35">
      <c r="B9" s="1592"/>
      <c r="C9" s="1592"/>
      <c r="D9" s="1592"/>
      <c r="E9" s="1592"/>
      <c r="F9" s="1593" t="s">
        <v>156</v>
      </c>
      <c r="G9" s="1593"/>
      <c r="H9" s="1593"/>
      <c r="I9" s="1593"/>
      <c r="J9" s="1593"/>
      <c r="K9" s="1593"/>
      <c r="L9" s="1593"/>
      <c r="M9" s="1593"/>
      <c r="N9" s="1593"/>
      <c r="O9" s="1593"/>
      <c r="P9" s="1593"/>
      <c r="Q9" s="1593"/>
      <c r="R9" s="1593"/>
      <c r="S9" s="863">
        <f>SUMIFS(S12:S47,F12:F47,"Optional",E12:E47,"=*Installation*")</f>
        <v>0</v>
      </c>
      <c r="T9" s="1221"/>
    </row>
    <row r="10" spans="2:20" ht="15" customHeight="1" x14ac:dyDescent="0.35">
      <c r="B10" s="1592" t="s">
        <v>770</v>
      </c>
      <c r="C10" s="1592"/>
      <c r="D10" s="1592"/>
      <c r="E10" s="1592"/>
      <c r="F10" s="1593" t="s">
        <v>154</v>
      </c>
      <c r="G10" s="1593"/>
      <c r="H10" s="1593"/>
      <c r="I10" s="1593"/>
      <c r="J10" s="1593"/>
      <c r="K10" s="1593"/>
      <c r="L10" s="1593"/>
      <c r="M10" s="1593"/>
      <c r="N10" s="1593"/>
      <c r="O10" s="1593"/>
      <c r="P10" s="1593"/>
      <c r="Q10" s="1593"/>
      <c r="R10" s="1593"/>
      <c r="S10" s="863">
        <f>SUMIFS(S12:S47,F12:F47,"Mandatory",E12:E47,"=*Test")</f>
        <v>0</v>
      </c>
      <c r="T10" s="1221"/>
    </row>
    <row r="11" spans="2:20" s="275" customFormat="1" ht="15" customHeight="1" x14ac:dyDescent="0.35">
      <c r="B11" s="1592"/>
      <c r="C11" s="1592"/>
      <c r="D11" s="1592"/>
      <c r="E11" s="1592"/>
      <c r="F11" s="1593" t="s">
        <v>156</v>
      </c>
      <c r="G11" s="1593"/>
      <c r="H11" s="1593"/>
      <c r="I11" s="1593"/>
      <c r="J11" s="1593"/>
      <c r="K11" s="1593"/>
      <c r="L11" s="1593"/>
      <c r="M11" s="1593"/>
      <c r="N11" s="1593"/>
      <c r="O11" s="1593"/>
      <c r="P11" s="1593"/>
      <c r="Q11" s="1593"/>
      <c r="R11" s="1593"/>
      <c r="S11" s="863">
        <f>SUMIFS(S12:S47,F12:F47,"Optional",E12:E47,"=*Test")</f>
        <v>0</v>
      </c>
      <c r="T11" s="1221"/>
    </row>
    <row r="12" spans="2:20" s="431" customFormat="1" ht="18" customHeight="1" x14ac:dyDescent="0.35">
      <c r="B12" s="945"/>
      <c r="C12" s="928"/>
      <c r="D12" s="946" t="s">
        <v>341</v>
      </c>
      <c r="E12" s="928" t="s">
        <v>342</v>
      </c>
      <c r="F12" s="947"/>
      <c r="G12" s="947"/>
      <c r="H12" s="1100"/>
      <c r="I12" s="1100"/>
      <c r="J12" s="1100"/>
      <c r="K12" s="1100"/>
      <c r="L12" s="1100"/>
      <c r="M12" s="1100"/>
      <c r="N12" s="1100"/>
      <c r="O12" s="1100"/>
      <c r="P12" s="1100"/>
      <c r="Q12" s="1100"/>
      <c r="R12" s="947"/>
      <c r="S12" s="1127"/>
      <c r="T12" s="948"/>
    </row>
    <row r="13" spans="2:20" s="431" customFormat="1" ht="110.5" customHeight="1" x14ac:dyDescent="0.35">
      <c r="B13" s="919"/>
      <c r="C13" s="98" t="str">
        <f>CONCATENATE('Reference documents'!B15,"
PPP.PVP.CBL CABLESPPP.
PVP.CBL.01 POWER MV (with all sub-section)
PPP.PSS.ENG.02.003.02 MV Cables
PPP.PVP.DIN.07.008 Grounding Method MV Cables")</f>
        <v>GRE.EEC.S.21.IT.P.18371.00.127.00 Technical Specification
PPP.PVP.CBL CABLESPPP.
PVP.CBL.01 POWER MV (with all sub-section)
PPP.PSS.ENG.02.003.02 MV Cables
PPP.PVP.DIN.07.008 Grounding Method MV Cables</v>
      </c>
      <c r="D13" s="900" t="s">
        <v>343</v>
      </c>
      <c r="E13" s="901" t="s">
        <v>344</v>
      </c>
      <c r="F13" s="902" t="s">
        <v>160</v>
      </c>
      <c r="G13" s="900" t="s">
        <v>345</v>
      </c>
      <c r="H13" s="1101">
        <v>0</v>
      </c>
      <c r="I13" s="1290"/>
      <c r="J13" s="1290"/>
      <c r="K13" s="1297">
        <f>I13*J13</f>
        <v>0</v>
      </c>
      <c r="L13" s="1290"/>
      <c r="M13" s="1290"/>
      <c r="N13" s="1297">
        <f>L13*M13</f>
        <v>0</v>
      </c>
      <c r="O13" s="1298"/>
      <c r="P13" s="1290"/>
      <c r="Q13" s="1298"/>
      <c r="R13" s="1291">
        <f>P13+N13+K13</f>
        <v>0</v>
      </c>
      <c r="S13" s="1292">
        <f>IF(F13="na","",H13*R13)</f>
        <v>0</v>
      </c>
      <c r="T13" s="935"/>
    </row>
    <row r="14" spans="2:20" s="431" customFormat="1" ht="100" x14ac:dyDescent="0.35">
      <c r="B14" s="919"/>
      <c r="C14"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4" s="900" t="s">
        <v>346</v>
      </c>
      <c r="E14" s="901" t="s">
        <v>347</v>
      </c>
      <c r="F14" s="902" t="s">
        <v>160</v>
      </c>
      <c r="G14" s="900" t="s">
        <v>345</v>
      </c>
      <c r="H14" s="1101">
        <v>0</v>
      </c>
      <c r="I14" s="1293"/>
      <c r="J14" s="1293"/>
      <c r="K14" s="1295">
        <f t="shared" ref="K14:K30" si="0">I14*J14</f>
        <v>0</v>
      </c>
      <c r="L14" s="1293"/>
      <c r="M14" s="1293"/>
      <c r="N14" s="1295">
        <f t="shared" ref="N14:N30" si="1">L14*M14</f>
        <v>0</v>
      </c>
      <c r="O14" s="1296"/>
      <c r="P14" s="1293"/>
      <c r="Q14" s="1296"/>
      <c r="R14" s="1294">
        <f t="shared" ref="R14:R34" si="2">P14+N14+K14</f>
        <v>0</v>
      </c>
      <c r="S14" s="1124">
        <f>IF(F14="na","",H14*R14)</f>
        <v>0</v>
      </c>
      <c r="T14" s="935"/>
    </row>
    <row r="15" spans="2:20" s="431" customFormat="1" ht="100" x14ac:dyDescent="0.35">
      <c r="B15" s="919"/>
      <c r="C15" s="98" t="str">
        <f>CONCATENATE('Reference documents'!B15,":
PPP.PVP.CBL CABLES
PPP.PVP.CBL.01 POWER MV (with all sub-section)
PPP.PSS.ENG.02.003.02 MV Cables
PPP.PVP.DIN.07.008 Grounding Method MV Cables")</f>
        <v>GRE.EEC.S.21.IT.P.18371.00.127.00 Technical Specification:
PPP.PVP.CBL CABLES
PPP.PVP.CBL.01 POWER MV (with all sub-section)
PPP.PSS.ENG.02.003.02 MV Cables
PPP.PVP.DIN.07.008 Grounding Method MV Cables</v>
      </c>
      <c r="D15" s="900" t="s">
        <v>348</v>
      </c>
      <c r="E15" s="901" t="s">
        <v>349</v>
      </c>
      <c r="F15" s="902" t="s">
        <v>160</v>
      </c>
      <c r="G15" s="900" t="s">
        <v>345</v>
      </c>
      <c r="H15" s="1101">
        <v>0</v>
      </c>
      <c r="I15" s="1290"/>
      <c r="J15" s="1290"/>
      <c r="K15" s="1297">
        <f t="shared" si="0"/>
        <v>0</v>
      </c>
      <c r="L15" s="1290"/>
      <c r="M15" s="1290"/>
      <c r="N15" s="1297">
        <f t="shared" si="1"/>
        <v>0</v>
      </c>
      <c r="O15" s="1298"/>
      <c r="P15" s="1290"/>
      <c r="Q15" s="1298"/>
      <c r="R15" s="1291">
        <f t="shared" si="2"/>
        <v>0</v>
      </c>
      <c r="S15" s="1292">
        <f t="shared" ref="S15:S30" si="3">IF(F15="na","",H15*R15)</f>
        <v>0</v>
      </c>
      <c r="T15" s="935"/>
    </row>
    <row r="16" spans="2:20" s="431" customFormat="1" ht="100" x14ac:dyDescent="0.35">
      <c r="B16" s="919"/>
      <c r="C16" s="98" t="str">
        <f>CONCATENATE('Reference documents'!B15,":
PPP.PVP.DIN.05 TRENCHES AND WORKS ON CABLES
- CONSTRUCTION TECHNICAL SPECIFICATIONS
- VENDOR INSTALLATION PROCEDURE SPECIFICATIONS")</f>
        <v>GRE.EEC.S.21.IT.P.18371.00.127.00 Technical Specification:
PPP.PVP.DIN.05 TRENCHES AND WORKS ON CABLES
- CONSTRUCTION TECHNICAL SPECIFICATIONS
- VENDOR INSTALLATION PROCEDURE SPECIFICATIONS</v>
      </c>
      <c r="D16" s="900" t="s">
        <v>350</v>
      </c>
      <c r="E16" s="901" t="s">
        <v>351</v>
      </c>
      <c r="F16" s="902" t="s">
        <v>160</v>
      </c>
      <c r="G16" s="900" t="s">
        <v>345</v>
      </c>
      <c r="H16" s="1101">
        <v>0</v>
      </c>
      <c r="I16" s="1290"/>
      <c r="J16" s="1290"/>
      <c r="K16" s="1297">
        <f t="shared" si="0"/>
        <v>0</v>
      </c>
      <c r="L16" s="1290"/>
      <c r="M16" s="1290"/>
      <c r="N16" s="1297">
        <f t="shared" si="1"/>
        <v>0</v>
      </c>
      <c r="O16" s="1298"/>
      <c r="P16" s="1290"/>
      <c r="Q16" s="1298"/>
      <c r="R16" s="1291">
        <f t="shared" si="2"/>
        <v>0</v>
      </c>
      <c r="S16" s="1292">
        <f t="shared" si="3"/>
        <v>0</v>
      </c>
      <c r="T16" s="935"/>
    </row>
    <row r="17" spans="2:20" s="431" customFormat="1" ht="100" x14ac:dyDescent="0.35">
      <c r="B17" s="919"/>
      <c r="C17" s="98" t="str">
        <f>CONCATENATE('Reference documents'!B15,":
PPP.PVP.CBL CABLES
PPP.PVP.CBL.01 POWER MV (with all sub-section)
PPP.PSS.ENG.02.003.02 MV Cables
PPP.PVP.DIN.07.008 Grounding Method MV Cables2)")</f>
        <v>GRE.EEC.S.21.IT.P.18371.00.127.00 Technical Specification:
PPP.PVP.CBL CABLES
PPP.PVP.CBL.01 POWER MV (with all sub-section)
PPP.PSS.ENG.02.003.02 MV Cables
PPP.PVP.DIN.07.008 Grounding Method MV Cables2)</v>
      </c>
      <c r="D17" s="900" t="s">
        <v>352</v>
      </c>
      <c r="E17" s="901" t="s">
        <v>353</v>
      </c>
      <c r="F17" s="902" t="s">
        <v>160</v>
      </c>
      <c r="G17" s="900" t="s">
        <v>345</v>
      </c>
      <c r="H17" s="1101">
        <v>0</v>
      </c>
      <c r="I17" s="1290"/>
      <c r="J17" s="1290"/>
      <c r="K17" s="1297">
        <f t="shared" si="0"/>
        <v>0</v>
      </c>
      <c r="L17" s="1290"/>
      <c r="M17" s="1290"/>
      <c r="N17" s="1297">
        <f t="shared" si="1"/>
        <v>0</v>
      </c>
      <c r="O17" s="1298"/>
      <c r="P17" s="1290"/>
      <c r="Q17" s="1298"/>
      <c r="R17" s="1291">
        <f t="shared" si="2"/>
        <v>0</v>
      </c>
      <c r="S17" s="1292">
        <f t="shared" si="3"/>
        <v>0</v>
      </c>
      <c r="T17" s="935"/>
    </row>
    <row r="18" spans="2:20" s="431" customFormat="1" ht="100" x14ac:dyDescent="0.35">
      <c r="B18" s="919"/>
      <c r="C1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18" s="900" t="s">
        <v>354</v>
      </c>
      <c r="E18" s="901" t="s">
        <v>355</v>
      </c>
      <c r="F18" s="902" t="s">
        <v>160</v>
      </c>
      <c r="G18" s="900" t="s">
        <v>345</v>
      </c>
      <c r="H18" s="1101">
        <v>0</v>
      </c>
      <c r="I18" s="1290"/>
      <c r="J18" s="1290"/>
      <c r="K18" s="1297">
        <f t="shared" si="0"/>
        <v>0</v>
      </c>
      <c r="L18" s="1290"/>
      <c r="M18" s="1290"/>
      <c r="N18" s="1297">
        <f t="shared" si="1"/>
        <v>0</v>
      </c>
      <c r="O18" s="1298"/>
      <c r="P18" s="1290"/>
      <c r="Q18" s="1298"/>
      <c r="R18" s="1291">
        <f t="shared" si="2"/>
        <v>0</v>
      </c>
      <c r="S18" s="1292">
        <f t="shared" si="3"/>
        <v>0</v>
      </c>
      <c r="T18" s="935"/>
    </row>
    <row r="19" spans="2:20" s="431" customFormat="1" ht="100" x14ac:dyDescent="0.35">
      <c r="B19" s="919"/>
      <c r="C1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19" s="900" t="s">
        <v>356</v>
      </c>
      <c r="E19" s="901" t="s">
        <v>357</v>
      </c>
      <c r="F19" s="902" t="s">
        <v>160</v>
      </c>
      <c r="G19" s="900" t="s">
        <v>345</v>
      </c>
      <c r="H19" s="1101">
        <v>0</v>
      </c>
      <c r="I19" s="1290"/>
      <c r="J19" s="1290"/>
      <c r="K19" s="1297">
        <f t="shared" si="0"/>
        <v>0</v>
      </c>
      <c r="L19" s="1290"/>
      <c r="M19" s="1290"/>
      <c r="N19" s="1297">
        <f t="shared" si="1"/>
        <v>0</v>
      </c>
      <c r="O19" s="1298"/>
      <c r="P19" s="1290"/>
      <c r="Q19" s="1298"/>
      <c r="R19" s="1291">
        <f t="shared" si="2"/>
        <v>0</v>
      </c>
      <c r="S19" s="1292">
        <f t="shared" si="3"/>
        <v>0</v>
      </c>
      <c r="T19" s="935"/>
    </row>
    <row r="20" spans="2:20" s="431" customFormat="1" ht="100" x14ac:dyDescent="0.35">
      <c r="B20" s="919"/>
      <c r="C2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0" s="900" t="s">
        <v>358</v>
      </c>
      <c r="E20" s="901" t="s">
        <v>359</v>
      </c>
      <c r="F20" s="902" t="s">
        <v>160</v>
      </c>
      <c r="G20" s="900" t="s">
        <v>345</v>
      </c>
      <c r="H20" s="1101">
        <v>0</v>
      </c>
      <c r="I20" s="1290"/>
      <c r="J20" s="1290"/>
      <c r="K20" s="1297">
        <f t="shared" si="0"/>
        <v>0</v>
      </c>
      <c r="L20" s="1290"/>
      <c r="M20" s="1290"/>
      <c r="N20" s="1297">
        <f t="shared" si="1"/>
        <v>0</v>
      </c>
      <c r="O20" s="1298"/>
      <c r="P20" s="1290"/>
      <c r="Q20" s="1298"/>
      <c r="R20" s="1291">
        <f t="shared" si="2"/>
        <v>0</v>
      </c>
      <c r="S20" s="1292">
        <f t="shared" si="3"/>
        <v>0</v>
      </c>
      <c r="T20" s="935"/>
    </row>
    <row r="21" spans="2:20" s="431" customFormat="1" ht="100" x14ac:dyDescent="0.35">
      <c r="B21" s="919"/>
      <c r="C21"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1" s="900" t="s">
        <v>360</v>
      </c>
      <c r="E21" s="901" t="s">
        <v>361</v>
      </c>
      <c r="F21" s="902" t="s">
        <v>160</v>
      </c>
      <c r="G21" s="900" t="s">
        <v>345</v>
      </c>
      <c r="H21" s="1419">
        <v>2600</v>
      </c>
      <c r="I21" s="1290"/>
      <c r="J21" s="1290"/>
      <c r="K21" s="1297">
        <f t="shared" si="0"/>
        <v>0</v>
      </c>
      <c r="L21" s="1290"/>
      <c r="M21" s="1290"/>
      <c r="N21" s="1297">
        <f t="shared" si="1"/>
        <v>0</v>
      </c>
      <c r="O21" s="1298"/>
      <c r="P21" s="1290">
        <v>19.620685775577577</v>
      </c>
      <c r="Q21" s="1298"/>
      <c r="R21" s="1291">
        <f t="shared" si="2"/>
        <v>19.620685775577577</v>
      </c>
      <c r="S21" s="1292">
        <f t="shared" si="3"/>
        <v>51013.7830165017</v>
      </c>
      <c r="T21" s="935"/>
    </row>
    <row r="22" spans="2:20" s="431" customFormat="1" ht="100" x14ac:dyDescent="0.35">
      <c r="B22" s="919"/>
      <c r="C22"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2" s="900" t="s">
        <v>362</v>
      </c>
      <c r="E22" s="901" t="s">
        <v>363</v>
      </c>
      <c r="F22" s="902" t="s">
        <v>160</v>
      </c>
      <c r="G22" s="900" t="s">
        <v>345</v>
      </c>
      <c r="H22" s="1419">
        <v>2600</v>
      </c>
      <c r="I22" s="1290">
        <v>0.16985628627612778</v>
      </c>
      <c r="J22" s="1290">
        <v>40</v>
      </c>
      <c r="K22" s="1297">
        <f t="shared" si="0"/>
        <v>6.7942514510451115</v>
      </c>
      <c r="L22" s="1290">
        <v>1</v>
      </c>
      <c r="M22" s="1290">
        <v>0.4</v>
      </c>
      <c r="N22" s="1297">
        <f t="shared" si="1"/>
        <v>0.4</v>
      </c>
      <c r="O22" s="1298"/>
      <c r="P22" s="1290"/>
      <c r="Q22" s="1298"/>
      <c r="R22" s="1291">
        <f t="shared" si="2"/>
        <v>7.1942514510451119</v>
      </c>
      <c r="S22" s="1292">
        <f t="shared" si="3"/>
        <v>18705.053772717292</v>
      </c>
      <c r="T22" s="935"/>
    </row>
    <row r="23" spans="2:20" s="431" customFormat="1" ht="100" x14ac:dyDescent="0.35">
      <c r="B23" s="919"/>
      <c r="C23"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3" s="900" t="s">
        <v>364</v>
      </c>
      <c r="E23" s="901" t="s">
        <v>365</v>
      </c>
      <c r="F23" s="902" t="s">
        <v>160</v>
      </c>
      <c r="G23" s="900" t="s">
        <v>345</v>
      </c>
      <c r="H23" s="1101">
        <v>0</v>
      </c>
      <c r="I23" s="1290"/>
      <c r="J23" s="1290"/>
      <c r="K23" s="1297">
        <f t="shared" si="0"/>
        <v>0</v>
      </c>
      <c r="L23" s="1290"/>
      <c r="M23" s="1290"/>
      <c r="N23" s="1297">
        <f t="shared" si="1"/>
        <v>0</v>
      </c>
      <c r="O23" s="1298"/>
      <c r="P23" s="1290"/>
      <c r="Q23" s="1298"/>
      <c r="R23" s="1291">
        <f t="shared" si="2"/>
        <v>0</v>
      </c>
      <c r="S23" s="1292">
        <f t="shared" si="3"/>
        <v>0</v>
      </c>
      <c r="T23" s="935"/>
    </row>
    <row r="24" spans="2:20" s="431" customFormat="1" ht="100" x14ac:dyDescent="0.35">
      <c r="B24" s="919"/>
      <c r="C24"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4" s="900" t="s">
        <v>366</v>
      </c>
      <c r="E24" s="901" t="s">
        <v>367</v>
      </c>
      <c r="F24" s="902" t="s">
        <v>160</v>
      </c>
      <c r="G24" s="900" t="s">
        <v>345</v>
      </c>
      <c r="H24" s="1101">
        <v>0</v>
      </c>
      <c r="I24" s="1290"/>
      <c r="J24" s="1290"/>
      <c r="K24" s="1297">
        <f t="shared" si="0"/>
        <v>0</v>
      </c>
      <c r="L24" s="1290"/>
      <c r="M24" s="1290"/>
      <c r="N24" s="1297">
        <f t="shared" si="1"/>
        <v>0</v>
      </c>
      <c r="O24" s="1298"/>
      <c r="P24" s="1290"/>
      <c r="Q24" s="1298"/>
      <c r="R24" s="1291">
        <f t="shared" si="2"/>
        <v>0</v>
      </c>
      <c r="S24" s="1292">
        <f t="shared" si="3"/>
        <v>0</v>
      </c>
      <c r="T24" s="935"/>
    </row>
    <row r="25" spans="2:20" s="431" customFormat="1" ht="100" x14ac:dyDescent="0.35">
      <c r="B25" s="919"/>
      <c r="C25"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5" s="900" t="s">
        <v>368</v>
      </c>
      <c r="E25" s="901" t="s">
        <v>369</v>
      </c>
      <c r="F25" s="902" t="s">
        <v>160</v>
      </c>
      <c r="G25" s="900" t="s">
        <v>345</v>
      </c>
      <c r="H25" s="1101">
        <v>0</v>
      </c>
      <c r="I25" s="1290"/>
      <c r="J25" s="1290"/>
      <c r="K25" s="1297">
        <f t="shared" si="0"/>
        <v>0</v>
      </c>
      <c r="L25" s="1290"/>
      <c r="M25" s="1290"/>
      <c r="N25" s="1297">
        <f t="shared" si="1"/>
        <v>0</v>
      </c>
      <c r="O25" s="1298"/>
      <c r="P25" s="1290"/>
      <c r="Q25" s="1298"/>
      <c r="R25" s="1291">
        <f t="shared" si="2"/>
        <v>0</v>
      </c>
      <c r="S25" s="1292">
        <f t="shared" si="3"/>
        <v>0</v>
      </c>
      <c r="T25" s="935"/>
    </row>
    <row r="26" spans="2:20" s="431" customFormat="1" ht="100" x14ac:dyDescent="0.35">
      <c r="B26" s="919"/>
      <c r="C26"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6" s="900" t="s">
        <v>370</v>
      </c>
      <c r="E26" s="901" t="s">
        <v>371</v>
      </c>
      <c r="F26" s="902" t="s">
        <v>160</v>
      </c>
      <c r="G26" s="900" t="s">
        <v>345</v>
      </c>
      <c r="H26" s="1101">
        <v>0</v>
      </c>
      <c r="I26" s="1290"/>
      <c r="J26" s="1290"/>
      <c r="K26" s="1297">
        <f t="shared" si="0"/>
        <v>0</v>
      </c>
      <c r="L26" s="1290"/>
      <c r="M26" s="1290"/>
      <c r="N26" s="1297">
        <f t="shared" si="1"/>
        <v>0</v>
      </c>
      <c r="O26" s="1298"/>
      <c r="P26" s="1290"/>
      <c r="Q26" s="1298"/>
      <c r="R26" s="1291">
        <f t="shared" si="2"/>
        <v>0</v>
      </c>
      <c r="S26" s="1292">
        <f t="shared" si="3"/>
        <v>0</v>
      </c>
      <c r="T26" s="935"/>
    </row>
    <row r="27" spans="2:20" s="431" customFormat="1" ht="100" x14ac:dyDescent="0.35">
      <c r="B27" s="919"/>
      <c r="C27"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7" s="900" t="s">
        <v>372</v>
      </c>
      <c r="E27" s="901" t="s">
        <v>373</v>
      </c>
      <c r="F27" s="902" t="s">
        <v>160</v>
      </c>
      <c r="G27" s="900" t="s">
        <v>345</v>
      </c>
      <c r="H27" s="1101">
        <v>0</v>
      </c>
      <c r="I27" s="1290"/>
      <c r="J27" s="1290"/>
      <c r="K27" s="1297">
        <f t="shared" si="0"/>
        <v>0</v>
      </c>
      <c r="L27" s="1290"/>
      <c r="M27" s="1290"/>
      <c r="N27" s="1297">
        <f t="shared" si="1"/>
        <v>0</v>
      </c>
      <c r="O27" s="1298"/>
      <c r="P27" s="1290"/>
      <c r="Q27" s="1298"/>
      <c r="R27" s="1291">
        <f t="shared" si="2"/>
        <v>0</v>
      </c>
      <c r="S27" s="1292">
        <f t="shared" si="3"/>
        <v>0</v>
      </c>
      <c r="T27" s="935"/>
    </row>
    <row r="28" spans="2:20" s="431" customFormat="1" ht="100" x14ac:dyDescent="0.35">
      <c r="B28" s="919"/>
      <c r="C28"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28" s="900" t="s">
        <v>374</v>
      </c>
      <c r="E28" s="901" t="s">
        <v>375</v>
      </c>
      <c r="F28" s="902" t="s">
        <v>160</v>
      </c>
      <c r="G28" s="900" t="s">
        <v>345</v>
      </c>
      <c r="H28" s="1101">
        <v>0</v>
      </c>
      <c r="I28" s="1290"/>
      <c r="J28" s="1290"/>
      <c r="K28" s="1297">
        <f t="shared" si="0"/>
        <v>0</v>
      </c>
      <c r="L28" s="1290"/>
      <c r="M28" s="1290"/>
      <c r="N28" s="1297">
        <f t="shared" si="1"/>
        <v>0</v>
      </c>
      <c r="O28" s="1298"/>
      <c r="P28" s="1290"/>
      <c r="Q28" s="1298"/>
      <c r="R28" s="1291">
        <f t="shared" si="2"/>
        <v>0</v>
      </c>
      <c r="S28" s="1292">
        <f t="shared" si="3"/>
        <v>0</v>
      </c>
      <c r="T28" s="935"/>
    </row>
    <row r="29" spans="2:20" s="431" customFormat="1" ht="100" x14ac:dyDescent="0.35">
      <c r="B29" s="919"/>
      <c r="C29" s="98" t="str">
        <f>CONCATENATE('Reference documents'!B15," :
PPP.PVP.CBL CABLES
PPP.PVP.CBL.01 POWER MV (with all sub-section)
PPP.PSS.ENG.02.003.02 MV Cables
PPP.PVP.DIN.07.008 Grounding Method MV Cables")</f>
        <v>GRE.EEC.S.21.IT.P.18371.00.127.00 Technical Specification :
PPP.PVP.CBL CABLES
PPP.PVP.CBL.01 POWER MV (with all sub-section)
PPP.PSS.ENG.02.003.02 MV Cables
PPP.PVP.DIN.07.008 Grounding Method MV Cables</v>
      </c>
      <c r="D29" s="900" t="s">
        <v>376</v>
      </c>
      <c r="E29" s="901" t="s">
        <v>377</v>
      </c>
      <c r="F29" s="902" t="s">
        <v>160</v>
      </c>
      <c r="G29" s="900" t="s">
        <v>345</v>
      </c>
      <c r="H29" s="1101">
        <v>0</v>
      </c>
      <c r="I29" s="1290"/>
      <c r="J29" s="1290"/>
      <c r="K29" s="1297">
        <f t="shared" si="0"/>
        <v>0</v>
      </c>
      <c r="L29" s="1290"/>
      <c r="M29" s="1290"/>
      <c r="N29" s="1297">
        <f t="shared" si="1"/>
        <v>0</v>
      </c>
      <c r="O29" s="1298"/>
      <c r="P29" s="1290"/>
      <c r="Q29" s="1298"/>
      <c r="R29" s="1291">
        <f t="shared" si="2"/>
        <v>0</v>
      </c>
      <c r="S29" s="1292">
        <f t="shared" si="3"/>
        <v>0</v>
      </c>
      <c r="T29" s="935"/>
    </row>
    <row r="30" spans="2:20" s="431" customFormat="1" ht="100" x14ac:dyDescent="0.35">
      <c r="B30" s="919"/>
      <c r="C30" s="98" t="str">
        <f>CONCATENATE('Reference documents'!B15," :
PPP.PVP.DIN.05 TRENCHES AND WORKS ON CABLES
- CONSTRUCTION TECHNICAL SPECIFICATIONS
- VENDOR INSTALLATION PROCEDURE SPECIFICATIONS")</f>
        <v>GRE.EEC.S.21.IT.P.18371.00.127.00 Technical Specification :
PPP.PVP.DIN.05 TRENCHES AND WORKS ON CABLES
- CONSTRUCTION TECHNICAL SPECIFICATIONS
- VENDOR INSTALLATION PROCEDURE SPECIFICATIONS</v>
      </c>
      <c r="D30" s="900" t="s">
        <v>378</v>
      </c>
      <c r="E30" s="901" t="s">
        <v>379</v>
      </c>
      <c r="F30" s="902" t="s">
        <v>160</v>
      </c>
      <c r="G30" s="900" t="s">
        <v>345</v>
      </c>
      <c r="H30" s="1101">
        <v>0</v>
      </c>
      <c r="I30" s="1290"/>
      <c r="J30" s="1290"/>
      <c r="K30" s="1297">
        <f t="shared" si="0"/>
        <v>0</v>
      </c>
      <c r="L30" s="1290"/>
      <c r="M30" s="1290"/>
      <c r="N30" s="1297">
        <f t="shared" si="1"/>
        <v>0</v>
      </c>
      <c r="O30" s="1298"/>
      <c r="P30" s="1290"/>
      <c r="Q30" s="1298"/>
      <c r="R30" s="1291">
        <f t="shared" si="2"/>
        <v>0</v>
      </c>
      <c r="S30" s="1292">
        <f t="shared" si="3"/>
        <v>0</v>
      </c>
      <c r="T30" s="935"/>
    </row>
    <row r="31" spans="2:20" s="431" customFormat="1" ht="18" customHeight="1" x14ac:dyDescent="0.35">
      <c r="B31" s="945"/>
      <c r="C31" s="928"/>
      <c r="D31" s="946" t="s">
        <v>380</v>
      </c>
      <c r="E31" s="928" t="s">
        <v>381</v>
      </c>
      <c r="F31" s="947"/>
      <c r="G31" s="947"/>
      <c r="H31" s="1100"/>
      <c r="I31" s="1100"/>
      <c r="J31" s="1100"/>
      <c r="K31" s="1100"/>
      <c r="L31" s="1100"/>
      <c r="M31" s="1100"/>
      <c r="N31" s="1100"/>
      <c r="O31" s="1100"/>
      <c r="P31" s="1100"/>
      <c r="Q31" s="1100"/>
      <c r="R31" s="947"/>
      <c r="S31" s="1127"/>
      <c r="T31" s="948"/>
    </row>
    <row r="32" spans="2:20" s="431" customFormat="1" ht="62.5" x14ac:dyDescent="0.35">
      <c r="B32" s="919"/>
      <c r="C32" s="98" t="str">
        <f>CONCATENATE('Reference documents'!B15," 
PPP.PVP.CBL.01.002.01 Terminal
PPP.PVP.DIN.07.008 Grounding Method MV Cables")</f>
        <v>GRE.EEC.S.21.IT.P.18371.00.127.00 Technical Specification 
PPP.PVP.CBL.01.002.01 Terminal
PPP.PVP.DIN.07.008 Grounding Method MV Cables</v>
      </c>
      <c r="D32" s="900" t="s">
        <v>382</v>
      </c>
      <c r="E32" s="901" t="s">
        <v>383</v>
      </c>
      <c r="F32" s="902" t="s">
        <v>160</v>
      </c>
      <c r="G32" s="900" t="s">
        <v>141</v>
      </c>
      <c r="H32" s="1101">
        <v>21</v>
      </c>
      <c r="I32" s="1290"/>
      <c r="J32" s="1290"/>
      <c r="K32" s="1297">
        <f>I32*J32</f>
        <v>0</v>
      </c>
      <c r="L32" s="1290"/>
      <c r="M32" s="1290"/>
      <c r="N32" s="1297">
        <f>L32*M32</f>
        <v>0</v>
      </c>
      <c r="O32" s="1298"/>
      <c r="P32" s="1290">
        <v>523.21828734873543</v>
      </c>
      <c r="Q32" s="1298"/>
      <c r="R32" s="1291">
        <f t="shared" si="2"/>
        <v>523.21828734873543</v>
      </c>
      <c r="S32" s="1292">
        <f>IF(F32="na","",H32*R32)</f>
        <v>10987.584034323445</v>
      </c>
      <c r="T32" s="935"/>
    </row>
    <row r="33" spans="2:20" s="431" customFormat="1" ht="62.5" x14ac:dyDescent="0.35">
      <c r="B33" s="919"/>
      <c r="C33" s="98" t="str">
        <f>CONCATENATE('Reference documents'!B15," 
PPP.PVP.CBL.01.002.01 Terminal
PPP.PVP.DIN.07.008 Grounding Method MV Cables")</f>
        <v>GRE.EEC.S.21.IT.P.18371.00.127.00 Technical Specification 
PPP.PVP.CBL.01.002.01 Terminal
PPP.PVP.DIN.07.008 Grounding Method MV Cables</v>
      </c>
      <c r="D33" s="900" t="s">
        <v>384</v>
      </c>
      <c r="E33" s="901" t="s">
        <v>385</v>
      </c>
      <c r="F33" s="902" t="s">
        <v>160</v>
      </c>
      <c r="G33" s="900" t="s">
        <v>141</v>
      </c>
      <c r="H33" s="1101">
        <v>0</v>
      </c>
      <c r="I33" s="1290"/>
      <c r="J33" s="1290"/>
      <c r="K33" s="1297">
        <f t="shared" ref="K33:K34" si="4">I33*J33</f>
        <v>0</v>
      </c>
      <c r="L33" s="1290"/>
      <c r="M33" s="1290"/>
      <c r="N33" s="1297">
        <f t="shared" ref="N33:N34" si="5">L33*M33</f>
        <v>0</v>
      </c>
      <c r="O33" s="1298"/>
      <c r="P33" s="1290"/>
      <c r="Q33" s="1298"/>
      <c r="R33" s="1291">
        <f t="shared" si="2"/>
        <v>0</v>
      </c>
      <c r="S33" s="1292">
        <f t="shared" ref="S33:S34" si="6">IF(F33="na","",H33*R33)</f>
        <v>0</v>
      </c>
      <c r="T33" s="935"/>
    </row>
    <row r="34" spans="2:20" s="431" customFormat="1" ht="105" customHeight="1" x14ac:dyDescent="0.35">
      <c r="B34" s="919"/>
      <c r="C34" s="98" t="str">
        <f>CONCATENATE('Reference documents'!B15," :
PPP.PVP.CBL.01.002.01 Terminal
PPP.PVP.DIN.05 TRENCHES AND WORKS ON CABLES
PPP.PVP.DIN.07.008 Grounding Method MV Cables
- CONSTRUCTION TECHNICAL SPECIFICATIONS
- VENDOR INSTALLATION PROCEDURE CERTIFICATION")</f>
        <v>GRE.EEC.S.21.IT.P.18371.00.127.00 Technical Specification :
PPP.PVP.CBL.01.002.01 Terminal
PPP.PVP.DIN.05 TRENCHES AND WORKS ON CABLES
PPP.PVP.DIN.07.008 Grounding Method MV Cables
- CONSTRUCTION TECHNICAL SPECIFICATIONS
- VENDOR INSTALLATION PROCEDURE CERTIFICATION</v>
      </c>
      <c r="D34" s="900" t="s">
        <v>386</v>
      </c>
      <c r="E34" s="901" t="s">
        <v>387</v>
      </c>
      <c r="F34" s="902" t="s">
        <v>160</v>
      </c>
      <c r="G34" s="900" t="s">
        <v>141</v>
      </c>
      <c r="H34" s="1101">
        <v>21</v>
      </c>
      <c r="I34" s="1290">
        <v>17.174967769499467</v>
      </c>
      <c r="J34" s="1290">
        <v>40</v>
      </c>
      <c r="K34" s="1297">
        <f t="shared" si="4"/>
        <v>686.99871077997864</v>
      </c>
      <c r="L34" s="1290">
        <v>1</v>
      </c>
      <c r="M34" s="1290">
        <v>20</v>
      </c>
      <c r="N34" s="1297">
        <f t="shared" si="5"/>
        <v>20</v>
      </c>
      <c r="O34" s="1298"/>
      <c r="P34" s="1290"/>
      <c r="Q34" s="1298"/>
      <c r="R34" s="1291">
        <f t="shared" si="2"/>
        <v>706.99871077997864</v>
      </c>
      <c r="S34" s="1292">
        <f t="shared" si="6"/>
        <v>14846.972926379551</v>
      </c>
      <c r="T34" s="935"/>
    </row>
    <row r="35" spans="2:20" s="431" customFormat="1" ht="18" customHeight="1" x14ac:dyDescent="0.35">
      <c r="B35" s="945"/>
      <c r="C35" s="928"/>
      <c r="D35" s="946" t="s">
        <v>388</v>
      </c>
      <c r="E35" s="928" t="s">
        <v>389</v>
      </c>
      <c r="F35" s="947"/>
      <c r="G35" s="947"/>
      <c r="H35" s="1100"/>
      <c r="I35" s="1100"/>
      <c r="J35" s="1100"/>
      <c r="K35" s="1100"/>
      <c r="L35" s="1100"/>
      <c r="M35" s="1100"/>
      <c r="N35" s="1100"/>
      <c r="O35" s="1100"/>
      <c r="P35" s="1100"/>
      <c r="Q35" s="1100"/>
      <c r="R35" s="947"/>
      <c r="S35" s="1127"/>
      <c r="T35" s="948"/>
    </row>
    <row r="36" spans="2:20" s="431" customFormat="1" ht="75" x14ac:dyDescent="0.35">
      <c r="B36" s="919"/>
      <c r="C36"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6" s="900" t="s">
        <v>390</v>
      </c>
      <c r="E36" s="901" t="s">
        <v>391</v>
      </c>
      <c r="F36" s="902" t="s">
        <v>160</v>
      </c>
      <c r="G36" s="900" t="s">
        <v>141</v>
      </c>
      <c r="H36" s="1101">
        <v>0</v>
      </c>
      <c r="I36" s="1290"/>
      <c r="J36" s="1290"/>
      <c r="K36" s="1297">
        <f t="shared" ref="K36:K45" si="7">I36*J36</f>
        <v>0</v>
      </c>
      <c r="L36" s="1290"/>
      <c r="M36" s="1290"/>
      <c r="N36" s="1297">
        <f t="shared" ref="N36:N45" si="8">L36*M36</f>
        <v>0</v>
      </c>
      <c r="O36" s="1298"/>
      <c r="P36" s="1290"/>
      <c r="Q36" s="1298"/>
      <c r="R36" s="1291">
        <f t="shared" ref="R36:R45" si="9">P36+N36+K36</f>
        <v>0</v>
      </c>
      <c r="S36" s="1292">
        <f t="shared" ref="S36:S45" si="10">IF(F36="na","",H36*R36)</f>
        <v>0</v>
      </c>
      <c r="T36" s="935"/>
    </row>
    <row r="37" spans="2:20" s="431" customFormat="1" ht="75" x14ac:dyDescent="0.35">
      <c r="B37" s="919"/>
      <c r="C37"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7" s="900" t="s">
        <v>392</v>
      </c>
      <c r="E37" s="901" t="s">
        <v>393</v>
      </c>
      <c r="F37" s="902" t="s">
        <v>160</v>
      </c>
      <c r="G37" s="900" t="s">
        <v>141</v>
      </c>
      <c r="H37" s="1101">
        <v>0</v>
      </c>
      <c r="I37" s="1290"/>
      <c r="J37" s="1290"/>
      <c r="K37" s="1297">
        <f t="shared" si="7"/>
        <v>0</v>
      </c>
      <c r="L37" s="1290"/>
      <c r="M37" s="1290"/>
      <c r="N37" s="1297">
        <f t="shared" si="8"/>
        <v>0</v>
      </c>
      <c r="O37" s="1298"/>
      <c r="P37" s="1290"/>
      <c r="Q37" s="1298"/>
      <c r="R37" s="1291">
        <f t="shared" si="9"/>
        <v>0</v>
      </c>
      <c r="S37" s="1292">
        <f t="shared" si="10"/>
        <v>0</v>
      </c>
      <c r="T37" s="935"/>
    </row>
    <row r="38" spans="2:20" s="431" customFormat="1" ht="75" x14ac:dyDescent="0.35">
      <c r="B38" s="919"/>
      <c r="C38"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8" s="900" t="s">
        <v>394</v>
      </c>
      <c r="E38" s="901" t="s">
        <v>395</v>
      </c>
      <c r="F38" s="902" t="s">
        <v>160</v>
      </c>
      <c r="G38" s="900" t="s">
        <v>141</v>
      </c>
      <c r="H38" s="1101">
        <v>0</v>
      </c>
      <c r="I38" s="1290"/>
      <c r="J38" s="1290"/>
      <c r="K38" s="1297">
        <f t="shared" si="7"/>
        <v>0</v>
      </c>
      <c r="L38" s="1290"/>
      <c r="M38" s="1290"/>
      <c r="N38" s="1297">
        <f t="shared" si="8"/>
        <v>0</v>
      </c>
      <c r="O38" s="1298"/>
      <c r="P38" s="1290"/>
      <c r="Q38" s="1298"/>
      <c r="R38" s="1291">
        <f t="shared" si="9"/>
        <v>0</v>
      </c>
      <c r="S38" s="1292">
        <f t="shared" si="10"/>
        <v>0</v>
      </c>
      <c r="T38" s="935"/>
    </row>
    <row r="39" spans="2:20" s="431" customFormat="1" ht="75" x14ac:dyDescent="0.35">
      <c r="B39" s="919"/>
      <c r="C39"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39" s="900" t="s">
        <v>396</v>
      </c>
      <c r="E39" s="901" t="s">
        <v>397</v>
      </c>
      <c r="F39" s="902" t="s">
        <v>160</v>
      </c>
      <c r="G39" s="900" t="s">
        <v>141</v>
      </c>
      <c r="H39" s="1101">
        <v>0</v>
      </c>
      <c r="I39" s="1290"/>
      <c r="J39" s="1290"/>
      <c r="K39" s="1297">
        <f t="shared" si="7"/>
        <v>0</v>
      </c>
      <c r="L39" s="1290"/>
      <c r="M39" s="1290"/>
      <c r="N39" s="1297">
        <f t="shared" si="8"/>
        <v>0</v>
      </c>
      <c r="O39" s="1298"/>
      <c r="P39" s="1290"/>
      <c r="Q39" s="1298"/>
      <c r="R39" s="1291">
        <f t="shared" si="9"/>
        <v>0</v>
      </c>
      <c r="S39" s="1292">
        <f t="shared" si="10"/>
        <v>0</v>
      </c>
      <c r="T39" s="935"/>
    </row>
    <row r="40" spans="2:20" s="431" customFormat="1" ht="75" x14ac:dyDescent="0.35">
      <c r="B40" s="919"/>
      <c r="C40"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0" s="900" t="s">
        <v>398</v>
      </c>
      <c r="E40" s="901" t="s">
        <v>399</v>
      </c>
      <c r="F40" s="902" t="s">
        <v>160</v>
      </c>
      <c r="G40" s="900" t="s">
        <v>141</v>
      </c>
      <c r="H40" s="1101">
        <v>0</v>
      </c>
      <c r="I40" s="1290"/>
      <c r="J40" s="1290"/>
      <c r="K40" s="1297">
        <f t="shared" si="7"/>
        <v>0</v>
      </c>
      <c r="L40" s="1290"/>
      <c r="M40" s="1290"/>
      <c r="N40" s="1297">
        <f t="shared" si="8"/>
        <v>0</v>
      </c>
      <c r="O40" s="1298"/>
      <c r="P40" s="1290"/>
      <c r="Q40" s="1298"/>
      <c r="R40" s="1291">
        <f t="shared" si="9"/>
        <v>0</v>
      </c>
      <c r="S40" s="1292">
        <f t="shared" si="10"/>
        <v>0</v>
      </c>
      <c r="T40" s="935"/>
    </row>
    <row r="41" spans="2:20" s="431" customFormat="1" ht="75" x14ac:dyDescent="0.35">
      <c r="B41" s="919"/>
      <c r="C41"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1" s="900" t="s">
        <v>400</v>
      </c>
      <c r="E41" s="901" t="s">
        <v>401</v>
      </c>
      <c r="F41" s="902" t="s">
        <v>160</v>
      </c>
      <c r="G41" s="900" t="s">
        <v>141</v>
      </c>
      <c r="H41" s="1101">
        <v>0</v>
      </c>
      <c r="I41" s="1290"/>
      <c r="J41" s="1290"/>
      <c r="K41" s="1297">
        <f t="shared" si="7"/>
        <v>0</v>
      </c>
      <c r="L41" s="1290"/>
      <c r="M41" s="1290"/>
      <c r="N41" s="1297">
        <f t="shared" si="8"/>
        <v>0</v>
      </c>
      <c r="O41" s="1298"/>
      <c r="P41" s="1290"/>
      <c r="Q41" s="1298"/>
      <c r="R41" s="1291">
        <f>P41+N41+K41</f>
        <v>0</v>
      </c>
      <c r="S41" s="1292">
        <f>IF(F41="na","",H41*R41)</f>
        <v>0</v>
      </c>
      <c r="T41" s="935"/>
    </row>
    <row r="42" spans="2:20" s="431" customFormat="1" ht="75" x14ac:dyDescent="0.35">
      <c r="B42" s="919"/>
      <c r="C42"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2" s="900" t="s">
        <v>402</v>
      </c>
      <c r="E42" s="901" t="s">
        <v>403</v>
      </c>
      <c r="F42" s="902" t="s">
        <v>160</v>
      </c>
      <c r="G42" s="900" t="s">
        <v>141</v>
      </c>
      <c r="H42" s="1101">
        <v>0</v>
      </c>
      <c r="I42" s="1290"/>
      <c r="J42" s="1290"/>
      <c r="K42" s="1297">
        <f t="shared" si="7"/>
        <v>0</v>
      </c>
      <c r="L42" s="1290"/>
      <c r="M42" s="1290"/>
      <c r="N42" s="1297">
        <f t="shared" si="8"/>
        <v>0</v>
      </c>
      <c r="O42" s="1298"/>
      <c r="P42" s="1290"/>
      <c r="Q42" s="1298"/>
      <c r="R42" s="1291">
        <f t="shared" si="9"/>
        <v>0</v>
      </c>
      <c r="S42" s="1292">
        <f t="shared" si="10"/>
        <v>0</v>
      </c>
      <c r="T42" s="935"/>
    </row>
    <row r="43" spans="2:20" s="431" customFormat="1" ht="75" x14ac:dyDescent="0.35">
      <c r="B43" s="919"/>
      <c r="C43"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3" s="900" t="s">
        <v>404</v>
      </c>
      <c r="E43" s="901" t="s">
        <v>405</v>
      </c>
      <c r="F43" s="902" t="s">
        <v>160</v>
      </c>
      <c r="G43" s="900" t="s">
        <v>141</v>
      </c>
      <c r="H43" s="1101">
        <v>0</v>
      </c>
      <c r="I43" s="1290"/>
      <c r="J43" s="1290"/>
      <c r="K43" s="1297">
        <f t="shared" si="7"/>
        <v>0</v>
      </c>
      <c r="L43" s="1290"/>
      <c r="M43" s="1290"/>
      <c r="N43" s="1297">
        <f t="shared" si="8"/>
        <v>0</v>
      </c>
      <c r="O43" s="1298"/>
      <c r="P43" s="1290"/>
      <c r="Q43" s="1298"/>
      <c r="R43" s="1291">
        <f t="shared" si="9"/>
        <v>0</v>
      </c>
      <c r="S43" s="1292">
        <f t="shared" si="10"/>
        <v>0</v>
      </c>
      <c r="T43" s="935"/>
    </row>
    <row r="44" spans="2:20" s="431" customFormat="1" ht="75" x14ac:dyDescent="0.35">
      <c r="B44" s="919"/>
      <c r="C44"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4" s="900" t="s">
        <v>406</v>
      </c>
      <c r="E44" s="901" t="s">
        <v>407</v>
      </c>
      <c r="F44" s="902" t="s">
        <v>160</v>
      </c>
      <c r="G44" s="900" t="s">
        <v>141</v>
      </c>
      <c r="H44" s="1101">
        <v>0</v>
      </c>
      <c r="I44" s="1290"/>
      <c r="J44" s="1290"/>
      <c r="K44" s="1297">
        <f t="shared" si="7"/>
        <v>0</v>
      </c>
      <c r="L44" s="1290"/>
      <c r="M44" s="1290"/>
      <c r="N44" s="1297">
        <f t="shared" si="8"/>
        <v>0</v>
      </c>
      <c r="O44" s="1298"/>
      <c r="P44" s="1290"/>
      <c r="Q44" s="1298"/>
      <c r="R44" s="1291">
        <f t="shared" si="9"/>
        <v>0</v>
      </c>
      <c r="S44" s="1292">
        <f t="shared" si="10"/>
        <v>0</v>
      </c>
      <c r="T44" s="935"/>
    </row>
    <row r="45" spans="2:20" s="431" customFormat="1" ht="75" x14ac:dyDescent="0.35">
      <c r="B45" s="919"/>
      <c r="C45" s="98" t="str">
        <f>CONCATENATE('Reference documents'!B15," :
PPP.PVP.CBL.01.002.02 Cable Joint
PPP.PVP.CBL.01.002.03 MV Y Connection Boxes
PPP.PVP.DIN.07.008 Grounding Method MV Cables")</f>
        <v>GRE.EEC.S.21.IT.P.18371.00.127.00 Technical Specification :
PPP.PVP.CBL.01.002.02 Cable Joint
PPP.PVP.CBL.01.002.03 MV Y Connection Boxes
PPP.PVP.DIN.07.008 Grounding Method MV Cables</v>
      </c>
      <c r="D45" s="900" t="s">
        <v>408</v>
      </c>
      <c r="E45" s="901" t="s">
        <v>409</v>
      </c>
      <c r="F45" s="902" t="s">
        <v>160</v>
      </c>
      <c r="G45" s="900" t="s">
        <v>141</v>
      </c>
      <c r="H45" s="1101">
        <v>0</v>
      </c>
      <c r="I45" s="1290"/>
      <c r="J45" s="1290"/>
      <c r="K45" s="1297">
        <f t="shared" si="7"/>
        <v>0</v>
      </c>
      <c r="L45" s="1290"/>
      <c r="M45" s="1290"/>
      <c r="N45" s="1297">
        <f t="shared" si="8"/>
        <v>0</v>
      </c>
      <c r="O45" s="1298"/>
      <c r="P45" s="1290"/>
      <c r="Q45" s="1298"/>
      <c r="R45" s="1291">
        <f t="shared" si="9"/>
        <v>0</v>
      </c>
      <c r="S45" s="1292">
        <f t="shared" si="10"/>
        <v>0</v>
      </c>
      <c r="T45" s="935"/>
    </row>
    <row r="46" spans="2:20" s="431" customFormat="1" ht="18" customHeight="1" x14ac:dyDescent="0.35">
      <c r="B46" s="945"/>
      <c r="C46" s="928"/>
      <c r="D46" s="946"/>
      <c r="E46" s="928" t="s">
        <v>771</v>
      </c>
      <c r="F46" s="947"/>
      <c r="G46" s="947"/>
      <c r="H46" s="1100"/>
      <c r="I46" s="1100"/>
      <c r="J46" s="1100"/>
      <c r="K46" s="1100"/>
      <c r="L46" s="1100"/>
      <c r="M46" s="1100"/>
      <c r="N46" s="1100"/>
      <c r="O46" s="1100"/>
      <c r="P46" s="1100"/>
      <c r="Q46" s="1100"/>
      <c r="R46" s="947"/>
      <c r="S46" s="1127"/>
      <c r="T46" s="948"/>
    </row>
    <row r="47" spans="2:20" s="431" customFormat="1" ht="75" x14ac:dyDescent="0.35">
      <c r="B47" s="919"/>
      <c r="C4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47" s="1375" t="s">
        <v>772</v>
      </c>
      <c r="E47" s="1370" t="s">
        <v>773</v>
      </c>
      <c r="F47" s="1376" t="s">
        <v>160</v>
      </c>
      <c r="G47" s="1375" t="s">
        <v>774</v>
      </c>
      <c r="H47" s="1101">
        <v>0</v>
      </c>
      <c r="I47" s="1290"/>
      <c r="J47" s="1290"/>
      <c r="K47" s="1297">
        <f>I47*J47</f>
        <v>0</v>
      </c>
      <c r="L47" s="1290"/>
      <c r="M47" s="1290"/>
      <c r="N47" s="1297">
        <f>L47*M47</f>
        <v>0</v>
      </c>
      <c r="O47" s="1298"/>
      <c r="P47" s="1290"/>
      <c r="Q47" s="1298"/>
      <c r="R47" s="1291">
        <f>P47+N47+K47</f>
        <v>0</v>
      </c>
      <c r="S47" s="1292">
        <f>IF(F47="na","",H47*R47)</f>
        <v>0</v>
      </c>
      <c r="T47" s="935"/>
    </row>
    <row r="48" spans="2:20" ht="15" customHeight="1" x14ac:dyDescent="0.35">
      <c r="B48" s="1592" t="s">
        <v>775</v>
      </c>
      <c r="C48" s="1592"/>
      <c r="D48" s="1592"/>
      <c r="E48" s="1592"/>
      <c r="F48" s="1593" t="s">
        <v>154</v>
      </c>
      <c r="G48" s="1593"/>
      <c r="H48" s="1593"/>
      <c r="I48" s="1593"/>
      <c r="J48" s="1593"/>
      <c r="K48" s="1593"/>
      <c r="L48" s="1593"/>
      <c r="M48" s="1593"/>
      <c r="N48" s="1593"/>
      <c r="O48" s="1593"/>
      <c r="P48" s="1593"/>
      <c r="Q48" s="1593"/>
      <c r="R48" s="1593"/>
      <c r="S48" s="863">
        <f>SUMIFS(S54:S87,F54:F87,"Mandatory",E54:E87,"=*Supply")</f>
        <v>356343.92580736207</v>
      </c>
      <c r="T48" s="1221"/>
    </row>
    <row r="49" spans="2:20" ht="15" customHeight="1" x14ac:dyDescent="0.35">
      <c r="B49" s="1592"/>
      <c r="C49" s="1592"/>
      <c r="D49" s="1592"/>
      <c r="E49" s="1592"/>
      <c r="F49" s="1593" t="s">
        <v>156</v>
      </c>
      <c r="G49" s="1593"/>
      <c r="H49" s="1593"/>
      <c r="I49" s="1593"/>
      <c r="J49" s="1593"/>
      <c r="K49" s="1593"/>
      <c r="L49" s="1593"/>
      <c r="M49" s="1593"/>
      <c r="N49" s="1593"/>
      <c r="O49" s="1593"/>
      <c r="P49" s="1593"/>
      <c r="Q49" s="1593"/>
      <c r="R49" s="1593"/>
      <c r="S49" s="863">
        <f>SUMIFS(S54:S87,F54:F87,"Optional",E54:E87,"=*Supply")</f>
        <v>0</v>
      </c>
      <c r="T49" s="1221"/>
    </row>
    <row r="50" spans="2:20" ht="15" customHeight="1" x14ac:dyDescent="0.35">
      <c r="B50" s="1592" t="s">
        <v>776</v>
      </c>
      <c r="C50" s="1592"/>
      <c r="D50" s="1592"/>
      <c r="E50" s="1592"/>
      <c r="F50" s="1593" t="s">
        <v>154</v>
      </c>
      <c r="G50" s="1593"/>
      <c r="H50" s="1593"/>
      <c r="I50" s="1593"/>
      <c r="J50" s="1593"/>
      <c r="K50" s="1593"/>
      <c r="L50" s="1593"/>
      <c r="M50" s="1593"/>
      <c r="N50" s="1593"/>
      <c r="O50" s="1593"/>
      <c r="P50" s="1593"/>
      <c r="Q50" s="1593"/>
      <c r="R50" s="1593"/>
      <c r="S50" s="863">
        <f>SUMIFS(S54:S87,F54:F87,"Mandatory",E54:E87,"=*Installation*")</f>
        <v>201724.28673586762</v>
      </c>
      <c r="T50" s="1221"/>
    </row>
    <row r="51" spans="2:20" ht="15" customHeight="1" x14ac:dyDescent="0.35">
      <c r="B51" s="1592"/>
      <c r="C51" s="1592"/>
      <c r="D51" s="1592"/>
      <c r="E51" s="1592"/>
      <c r="F51" s="1593" t="s">
        <v>156</v>
      </c>
      <c r="G51" s="1593"/>
      <c r="H51" s="1593"/>
      <c r="I51" s="1593"/>
      <c r="J51" s="1593"/>
      <c r="K51" s="1593"/>
      <c r="L51" s="1593"/>
      <c r="M51" s="1593"/>
      <c r="N51" s="1593"/>
      <c r="O51" s="1593"/>
      <c r="P51" s="1593"/>
      <c r="Q51" s="1593"/>
      <c r="R51" s="1593"/>
      <c r="S51" s="863">
        <f>SUMIFS(S54:S87,F54:F87,"Optional",E54:E87,"=*Installation*")</f>
        <v>0</v>
      </c>
      <c r="T51" s="1221"/>
    </row>
    <row r="52" spans="2:20" ht="15" customHeight="1" x14ac:dyDescent="0.35">
      <c r="B52" s="1592" t="s">
        <v>777</v>
      </c>
      <c r="C52" s="1592"/>
      <c r="D52" s="1592"/>
      <c r="E52" s="1592"/>
      <c r="F52" s="1593" t="s">
        <v>154</v>
      </c>
      <c r="G52" s="1593"/>
      <c r="H52" s="1593"/>
      <c r="I52" s="1593"/>
      <c r="J52" s="1593"/>
      <c r="K52" s="1593"/>
      <c r="L52" s="1593"/>
      <c r="M52" s="1593"/>
      <c r="N52" s="1593"/>
      <c r="O52" s="1593"/>
      <c r="P52" s="1593"/>
      <c r="Q52" s="1593"/>
      <c r="R52" s="1593"/>
      <c r="S52" s="863">
        <f>SUMIFS(S54:S87,F54:F87,"Mandatory",E54:E87,"=*Test")</f>
        <v>0</v>
      </c>
      <c r="T52" s="1221"/>
    </row>
    <row r="53" spans="2:20" ht="15" customHeight="1" x14ac:dyDescent="0.35">
      <c r="B53" s="1592"/>
      <c r="C53" s="1592"/>
      <c r="D53" s="1592"/>
      <c r="E53" s="1592"/>
      <c r="F53" s="1593" t="s">
        <v>156</v>
      </c>
      <c r="G53" s="1593"/>
      <c r="H53" s="1593"/>
      <c r="I53" s="1593"/>
      <c r="J53" s="1593"/>
      <c r="K53" s="1593"/>
      <c r="L53" s="1593"/>
      <c r="M53" s="1593"/>
      <c r="N53" s="1593"/>
      <c r="O53" s="1593"/>
      <c r="P53" s="1593"/>
      <c r="Q53" s="1593"/>
      <c r="R53" s="1593"/>
      <c r="S53" s="863">
        <f>SUMIFS(S54:S87,F54:F87,"Optional",E54:E87,"=*Test")</f>
        <v>0</v>
      </c>
      <c r="T53" s="1221"/>
    </row>
    <row r="54" spans="2:20" s="431" customFormat="1" ht="18" customHeight="1" x14ac:dyDescent="0.35">
      <c r="B54" s="945"/>
      <c r="C54" s="928"/>
      <c r="D54" s="946" t="s">
        <v>411</v>
      </c>
      <c r="E54" s="928" t="s">
        <v>412</v>
      </c>
      <c r="F54" s="947"/>
      <c r="G54" s="947"/>
      <c r="H54" s="1100"/>
      <c r="I54" s="1100"/>
      <c r="J54" s="1100"/>
      <c r="K54" s="1100"/>
      <c r="L54" s="1100"/>
      <c r="M54" s="1100"/>
      <c r="N54" s="1100"/>
      <c r="O54" s="1100"/>
      <c r="P54" s="1100"/>
      <c r="Q54" s="1100"/>
      <c r="R54" s="947"/>
      <c r="S54" s="1127"/>
      <c r="T54" s="948"/>
    </row>
    <row r="55" spans="2:20" s="431" customFormat="1" ht="21.75" customHeight="1" x14ac:dyDescent="0.35">
      <c r="B55" s="919"/>
      <c r="C55" s="1603"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5" s="900" t="s">
        <v>413</v>
      </c>
      <c r="E55" s="901" t="s">
        <v>414</v>
      </c>
      <c r="F55" s="902" t="s">
        <v>160</v>
      </c>
      <c r="G55" s="900" t="s">
        <v>345</v>
      </c>
      <c r="H55" s="1419">
        <v>3139</v>
      </c>
      <c r="I55" s="1290"/>
      <c r="J55" s="1290"/>
      <c r="K55" s="1297">
        <f t="shared" ref="K55:K62" si="11">I55*J55</f>
        <v>0</v>
      </c>
      <c r="L55" s="1290"/>
      <c r="M55" s="1290"/>
      <c r="N55" s="1297">
        <f t="shared" ref="N55:N62" si="12">L55*M55</f>
        <v>0</v>
      </c>
      <c r="O55" s="1298"/>
      <c r="P55" s="1290">
        <v>0.73708376230253114</v>
      </c>
      <c r="Q55" s="1298"/>
      <c r="R55" s="1291">
        <f t="shared" ref="R55:R61" si="13">P55+N55+K55</f>
        <v>0.73708376230253114</v>
      </c>
      <c r="S55" s="1292">
        <f t="shared" ref="S55:S62" si="14">IF(F55="na","",H55*R55)</f>
        <v>2313.7059298676454</v>
      </c>
      <c r="T55" s="935"/>
    </row>
    <row r="56" spans="2:20" s="431" customFormat="1" ht="20.25" customHeight="1" x14ac:dyDescent="0.35">
      <c r="B56" s="919"/>
      <c r="C56" s="1604"/>
      <c r="D56" s="900" t="s">
        <v>415</v>
      </c>
      <c r="E56" s="901" t="s">
        <v>416</v>
      </c>
      <c r="F56" s="902" t="s">
        <v>160</v>
      </c>
      <c r="G56" s="900" t="s">
        <v>345</v>
      </c>
      <c r="H56" s="1419">
        <v>6000</v>
      </c>
      <c r="I56" s="1290"/>
      <c r="J56" s="1290"/>
      <c r="K56" s="1297">
        <f t="shared" si="11"/>
        <v>0</v>
      </c>
      <c r="L56" s="1290"/>
      <c r="M56" s="1290"/>
      <c r="N56" s="1297">
        <f t="shared" si="12"/>
        <v>0</v>
      </c>
      <c r="O56" s="1298"/>
      <c r="P56" s="1290">
        <v>1.0680193290506061</v>
      </c>
      <c r="Q56" s="1298"/>
      <c r="R56" s="1291">
        <f t="shared" si="13"/>
        <v>1.0680193290506061</v>
      </c>
      <c r="S56" s="1292">
        <f t="shared" ref="S56:S57" si="15">IF(F56="na","",H56*R56)</f>
        <v>6408.1159743036369</v>
      </c>
      <c r="T56" s="935"/>
    </row>
    <row r="57" spans="2:20" s="431" customFormat="1" ht="45.65" customHeight="1" x14ac:dyDescent="0.35">
      <c r="B57" s="919"/>
      <c r="C57" s="1605"/>
      <c r="D57" s="900" t="s">
        <v>417</v>
      </c>
      <c r="E57" s="901" t="s">
        <v>418</v>
      </c>
      <c r="F57" s="902" t="s">
        <v>160</v>
      </c>
      <c r="G57" s="900" t="s">
        <v>345</v>
      </c>
      <c r="H57" s="1419">
        <v>88000</v>
      </c>
      <c r="I57" s="1290"/>
      <c r="J57" s="1290"/>
      <c r="K57" s="1297">
        <f t="shared" si="11"/>
        <v>0</v>
      </c>
      <c r="L57" s="1290"/>
      <c r="M57" s="1290"/>
      <c r="N57" s="1297">
        <f t="shared" si="12"/>
        <v>0</v>
      </c>
      <c r="O57" s="1298"/>
      <c r="P57" s="1290">
        <v>1.9620685775577582</v>
      </c>
      <c r="Q57" s="1298"/>
      <c r="R57" s="1291">
        <f t="shared" si="13"/>
        <v>1.9620685775577582</v>
      </c>
      <c r="S57" s="1292">
        <f t="shared" si="15"/>
        <v>172662.03482508272</v>
      </c>
      <c r="T57" s="935"/>
    </row>
    <row r="58" spans="2:20" s="431" customFormat="1" ht="103" customHeight="1" x14ac:dyDescent="0.35">
      <c r="B58" s="919"/>
      <c r="C58"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58" s="900" t="s">
        <v>419</v>
      </c>
      <c r="E58" s="901" t="s">
        <v>420</v>
      </c>
      <c r="F58" s="902" t="s">
        <v>160</v>
      </c>
      <c r="G58" s="900" t="s">
        <v>345</v>
      </c>
      <c r="H58" s="1419">
        <f>SUM(H55:H57)</f>
        <v>97139</v>
      </c>
      <c r="I58" s="1290">
        <v>3.2759188677667805E-2</v>
      </c>
      <c r="J58" s="1290">
        <v>40</v>
      </c>
      <c r="K58" s="1297">
        <f t="shared" si="11"/>
        <v>1.3103675471067122</v>
      </c>
      <c r="L58" s="1290">
        <v>1</v>
      </c>
      <c r="M58" s="1290">
        <v>0.05</v>
      </c>
      <c r="N58" s="1297">
        <f t="shared" si="12"/>
        <v>0.05</v>
      </c>
      <c r="O58" s="1298"/>
      <c r="P58" s="1290"/>
      <c r="Q58" s="1298"/>
      <c r="R58" s="1291">
        <f t="shared" si="13"/>
        <v>1.3603675471067123</v>
      </c>
      <c r="S58" s="1292">
        <f t="shared" si="14"/>
        <v>132144.74315839892</v>
      </c>
      <c r="T58" s="935"/>
    </row>
    <row r="59" spans="2:20" s="431" customFormat="1" ht="19.5" customHeight="1" x14ac:dyDescent="0.35">
      <c r="B59" s="919"/>
      <c r="C59" s="1606" t="str">
        <f>CONCATENATE('Reference documents'!B15," :
PPP.EQP.PVM.03.003 Cables
PPP.PVP.FPP.01.004.01 Cables
PPP.PVP.FPP.02.002.01 Cables
PPP.PVP.CBL.02.003 Solar Cables")</f>
        <v>GRE.EEC.S.21.IT.P.18371.00.127.00 Technical Specification :
PPP.EQP.PVM.03.003 Cables
PPP.PVP.FPP.01.004.01 Cables
PPP.PVP.FPP.02.002.01 Cables
PPP.PVP.CBL.02.003 Solar Cables</v>
      </c>
      <c r="D59" s="900" t="s">
        <v>421</v>
      </c>
      <c r="E59" s="901" t="s">
        <v>422</v>
      </c>
      <c r="F59" s="902" t="s">
        <v>160</v>
      </c>
      <c r="G59" s="900" t="s">
        <v>345</v>
      </c>
      <c r="H59" s="1101">
        <v>0</v>
      </c>
      <c r="I59" s="1290"/>
      <c r="J59" s="1290"/>
      <c r="K59" s="1297">
        <f t="shared" si="11"/>
        <v>0</v>
      </c>
      <c r="L59" s="1290"/>
      <c r="M59" s="1290"/>
      <c r="N59" s="1297">
        <f t="shared" si="12"/>
        <v>0</v>
      </c>
      <c r="O59" s="1298"/>
      <c r="P59" s="1290"/>
      <c r="Q59" s="1298"/>
      <c r="R59" s="1291">
        <f t="shared" si="13"/>
        <v>0</v>
      </c>
      <c r="S59" s="1292">
        <f t="shared" si="14"/>
        <v>0</v>
      </c>
      <c r="T59" s="935" t="s">
        <v>423</v>
      </c>
    </row>
    <row r="60" spans="2:20" s="431" customFormat="1" ht="21" customHeight="1" x14ac:dyDescent="0.35">
      <c r="B60" s="919"/>
      <c r="C60" s="1604"/>
      <c r="D60" s="900" t="s">
        <v>424</v>
      </c>
      <c r="E60" s="901" t="s">
        <v>425</v>
      </c>
      <c r="F60" s="902" t="s">
        <v>160</v>
      </c>
      <c r="G60" s="900" t="s">
        <v>345</v>
      </c>
      <c r="H60" s="1101">
        <v>0</v>
      </c>
      <c r="I60" s="1290"/>
      <c r="J60" s="1290"/>
      <c r="K60" s="1297">
        <f t="shared" si="11"/>
        <v>0</v>
      </c>
      <c r="L60" s="1290"/>
      <c r="M60" s="1290"/>
      <c r="N60" s="1297">
        <f t="shared" si="12"/>
        <v>0</v>
      </c>
      <c r="O60" s="1298"/>
      <c r="P60" s="1290"/>
      <c r="Q60" s="1298"/>
      <c r="R60" s="1291">
        <f t="shared" si="13"/>
        <v>0</v>
      </c>
      <c r="S60" s="1292">
        <f t="shared" si="14"/>
        <v>0</v>
      </c>
      <c r="T60" s="935" t="s">
        <v>423</v>
      </c>
    </row>
    <row r="61" spans="2:20" s="431" customFormat="1" ht="21" customHeight="1" x14ac:dyDescent="0.35">
      <c r="B61" s="919"/>
      <c r="C61" s="1605"/>
      <c r="D61" s="900" t="s">
        <v>426</v>
      </c>
      <c r="E61" s="901" t="s">
        <v>427</v>
      </c>
      <c r="F61" s="902" t="s">
        <v>160</v>
      </c>
      <c r="G61" s="900" t="s">
        <v>345</v>
      </c>
      <c r="H61" s="1101">
        <v>0</v>
      </c>
      <c r="I61" s="1290"/>
      <c r="J61" s="1290"/>
      <c r="K61" s="1297">
        <f t="shared" si="11"/>
        <v>0</v>
      </c>
      <c r="L61" s="1290"/>
      <c r="M61" s="1290"/>
      <c r="N61" s="1297">
        <f t="shared" si="12"/>
        <v>0</v>
      </c>
      <c r="O61" s="1298"/>
      <c r="P61" s="1290"/>
      <c r="Q61" s="1298"/>
      <c r="R61" s="1291">
        <f t="shared" si="13"/>
        <v>0</v>
      </c>
      <c r="S61" s="1292">
        <f t="shared" si="14"/>
        <v>0</v>
      </c>
      <c r="T61" s="935" t="s">
        <v>423</v>
      </c>
    </row>
    <row r="62" spans="2:20" s="431" customFormat="1" ht="87.5" x14ac:dyDescent="0.35">
      <c r="B62" s="919"/>
      <c r="C6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62" s="900" t="s">
        <v>428</v>
      </c>
      <c r="E62" s="901" t="s">
        <v>429</v>
      </c>
      <c r="F62" s="902" t="s">
        <v>160</v>
      </c>
      <c r="G62" s="900" t="s">
        <v>345</v>
      </c>
      <c r="H62" s="1101">
        <v>0</v>
      </c>
      <c r="I62" s="1290"/>
      <c r="J62" s="1290"/>
      <c r="K62" s="1297">
        <f t="shared" si="11"/>
        <v>0</v>
      </c>
      <c r="L62" s="1290"/>
      <c r="M62" s="1290"/>
      <c r="N62" s="1297">
        <f t="shared" si="12"/>
        <v>0</v>
      </c>
      <c r="O62" s="1298"/>
      <c r="P62" s="1290"/>
      <c r="Q62" s="1298"/>
      <c r="R62" s="1291">
        <f t="shared" ref="R62" si="16">P62+N62+K62</f>
        <v>0</v>
      </c>
      <c r="S62" s="1292">
        <f t="shared" si="14"/>
        <v>0</v>
      </c>
      <c r="T62" s="935" t="s">
        <v>430</v>
      </c>
    </row>
    <row r="63" spans="2:20" s="431" customFormat="1" ht="18" customHeight="1" x14ac:dyDescent="0.35">
      <c r="B63" s="945"/>
      <c r="C63" s="928"/>
      <c r="D63" s="946" t="s">
        <v>431</v>
      </c>
      <c r="E63" s="928" t="s">
        <v>432</v>
      </c>
      <c r="F63" s="947"/>
      <c r="G63" s="947"/>
      <c r="H63" s="1100"/>
      <c r="I63" s="1100"/>
      <c r="J63" s="1100"/>
      <c r="K63" s="1100"/>
      <c r="L63" s="1100"/>
      <c r="M63" s="1100"/>
      <c r="N63" s="1100"/>
      <c r="O63" s="1100"/>
      <c r="P63" s="1100"/>
      <c r="Q63" s="1100"/>
      <c r="R63" s="947"/>
      <c r="S63" s="1127"/>
      <c r="T63" s="948"/>
    </row>
    <row r="64" spans="2:20" s="431" customFormat="1" ht="55.5" customHeight="1" x14ac:dyDescent="0.35">
      <c r="B64" s="919"/>
      <c r="C64" s="1603" t="str">
        <f>CONCATENATE('Reference documents'!B15," :
PPP.EQP.PVM.03.002 Connectors
PPP.PVP.FPP.01.004.05 DC YX Connector
PPP.PVP.FPP.01.005 DC Fast Connectors
PPP.PVP.DIN.05 TRENCHES AND WORKS ON CABLES
- CONSTRUCTION TECHNICAL SPECIFICATIONS
- VENDOR INSTALLATION PROCEDURE CERTIFICATION")</f>
        <v>GRE.EEC.S.21.IT.P.18371.00.127.00 Technical Specification :
PPP.EQP.PVM.03.002 Connectors
PPP.PVP.FPP.01.004.05 DC YX Connector
PPP.PVP.FPP.01.005 DC Fast Connectors
PPP.PVP.DIN.05 TRENCHES AND WORKS ON CABLES
- CONSTRUCTION TECHNICAL SPECIFICATIONS
- VENDOR INSTALLATION PROCEDURE CERTIFICATION</v>
      </c>
      <c r="D64" s="900" t="s">
        <v>433</v>
      </c>
      <c r="E64" s="901" t="s">
        <v>434</v>
      </c>
      <c r="F64" s="902" t="s">
        <v>160</v>
      </c>
      <c r="G64" s="900" t="s">
        <v>141</v>
      </c>
      <c r="H64" s="1419">
        <v>2279</v>
      </c>
      <c r="I64" s="1290"/>
      <c r="J64" s="1290"/>
      <c r="K64" s="1297">
        <f t="shared" ref="K64:K65" si="17">I64*J64</f>
        <v>0</v>
      </c>
      <c r="L64" s="1290"/>
      <c r="M64" s="1290"/>
      <c r="N64" s="1297">
        <f t="shared" ref="N64:N65" si="18">L64*M64</f>
        <v>0</v>
      </c>
      <c r="O64" s="1298"/>
      <c r="P64" s="1290">
        <v>5.6</v>
      </c>
      <c r="Q64" s="1298"/>
      <c r="R64" s="1291">
        <f t="shared" ref="R64:R65" si="19">P64+N64+K64</f>
        <v>5.6</v>
      </c>
      <c r="S64" s="1292">
        <f t="shared" ref="S64:S65" si="20">IF(F64="na","",H64*R64)</f>
        <v>12762.4</v>
      </c>
      <c r="T64" s="935"/>
    </row>
    <row r="65" spans="2:20" s="431" customFormat="1" ht="54.75" customHeight="1" x14ac:dyDescent="0.35">
      <c r="B65" s="919"/>
      <c r="C65" s="1607"/>
      <c r="D65" s="900" t="s">
        <v>435</v>
      </c>
      <c r="E65" s="901" t="s">
        <v>436</v>
      </c>
      <c r="F65" s="902" t="s">
        <v>160</v>
      </c>
      <c r="G65" s="900" t="s">
        <v>141</v>
      </c>
      <c r="H65" s="1419">
        <v>2279</v>
      </c>
      <c r="I65" s="1290">
        <v>0.11624999999999999</v>
      </c>
      <c r="J65" s="1290">
        <v>40</v>
      </c>
      <c r="K65" s="1297">
        <f t="shared" si="17"/>
        <v>4.6499999999999995</v>
      </c>
      <c r="L65" s="1290">
        <v>1</v>
      </c>
      <c r="M65" s="1290">
        <v>0.15</v>
      </c>
      <c r="N65" s="1297">
        <f t="shared" si="18"/>
        <v>0.15</v>
      </c>
      <c r="O65" s="1298"/>
      <c r="P65" s="1290"/>
      <c r="Q65" s="1298"/>
      <c r="R65" s="1291">
        <f t="shared" si="19"/>
        <v>4.8</v>
      </c>
      <c r="S65" s="1292">
        <f t="shared" si="20"/>
        <v>10939.199999999999</v>
      </c>
      <c r="T65" s="935"/>
    </row>
    <row r="66" spans="2:20" s="431" customFormat="1" ht="18" customHeight="1" x14ac:dyDescent="0.35">
      <c r="B66" s="945"/>
      <c r="C66" s="928"/>
      <c r="D66" s="946"/>
      <c r="E66" s="928" t="s">
        <v>778</v>
      </c>
      <c r="F66" s="947"/>
      <c r="G66" s="947"/>
      <c r="H66" s="1100"/>
      <c r="I66" s="1100"/>
      <c r="J66" s="1100"/>
      <c r="K66" s="1100"/>
      <c r="L66" s="1100"/>
      <c r="M66" s="1100"/>
      <c r="N66" s="1100"/>
      <c r="O66" s="1100"/>
      <c r="P66" s="1100"/>
      <c r="Q66" s="1100"/>
      <c r="R66" s="947"/>
      <c r="S66" s="1127"/>
      <c r="T66" s="948"/>
    </row>
    <row r="67" spans="2:20" s="431" customFormat="1" ht="29.25" customHeight="1" x14ac:dyDescent="0.35">
      <c r="B67" s="919"/>
      <c r="C67" s="98" t="s">
        <v>248</v>
      </c>
      <c r="D67" s="1375" t="s">
        <v>779</v>
      </c>
      <c r="E67" s="1370" t="s">
        <v>780</v>
      </c>
      <c r="F67" s="1376" t="s">
        <v>160</v>
      </c>
      <c r="G67" s="1375" t="s">
        <v>781</v>
      </c>
      <c r="H67" s="1101">
        <v>0</v>
      </c>
      <c r="I67" s="1290"/>
      <c r="J67" s="1290"/>
      <c r="K67" s="1297">
        <f>I67*J67</f>
        <v>0</v>
      </c>
      <c r="L67" s="1290"/>
      <c r="M67" s="1290"/>
      <c r="N67" s="1297">
        <f>L67*M67</f>
        <v>0</v>
      </c>
      <c r="O67" s="1298"/>
      <c r="P67" s="1290"/>
      <c r="Q67" s="1298"/>
      <c r="R67" s="1291">
        <f>P67+N67+K67</f>
        <v>0</v>
      </c>
      <c r="S67" s="1292">
        <f>IF(F67="na","",H67*R67)</f>
        <v>0</v>
      </c>
      <c r="T67" s="935"/>
    </row>
    <row r="68" spans="2:20" s="431" customFormat="1" ht="18" customHeight="1" x14ac:dyDescent="0.35">
      <c r="B68" s="945"/>
      <c r="C68" s="928"/>
      <c r="D68" s="946" t="s">
        <v>437</v>
      </c>
      <c r="E68" s="928" t="s">
        <v>438</v>
      </c>
      <c r="F68" s="947"/>
      <c r="G68" s="947"/>
      <c r="H68" s="1100"/>
      <c r="I68" s="1100"/>
      <c r="J68" s="1100"/>
      <c r="K68" s="1100"/>
      <c r="L68" s="1100"/>
      <c r="M68" s="1100"/>
      <c r="N68" s="1100"/>
      <c r="O68" s="1100"/>
      <c r="P68" s="1100"/>
      <c r="Q68" s="1100"/>
      <c r="R68" s="947"/>
      <c r="S68" s="1127"/>
      <c r="T68" s="948"/>
    </row>
    <row r="69" spans="2:20" s="431" customFormat="1" ht="31.5" customHeight="1" x14ac:dyDescent="0.35">
      <c r="B69" s="919"/>
      <c r="C69" s="1603"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69" s="900" t="s">
        <v>439</v>
      </c>
      <c r="E69" s="901" t="s">
        <v>440</v>
      </c>
      <c r="F69" s="902" t="s">
        <v>160</v>
      </c>
      <c r="G69" s="900" t="s">
        <v>345</v>
      </c>
      <c r="H69" s="1101">
        <v>0</v>
      </c>
      <c r="I69" s="1290"/>
      <c r="J69" s="1290"/>
      <c r="K69" s="1297">
        <f t="shared" ref="K69:K74" si="21">I69*J69</f>
        <v>0</v>
      </c>
      <c r="L69" s="1290"/>
      <c r="M69" s="1290"/>
      <c r="N69" s="1297">
        <f t="shared" ref="N69:N74" si="22">L69*M69</f>
        <v>0</v>
      </c>
      <c r="O69" s="1298"/>
      <c r="P69" s="1290"/>
      <c r="Q69" s="1298"/>
      <c r="R69" s="1291">
        <f t="shared" ref="R69:R77" si="23">P69+N69+K69</f>
        <v>0</v>
      </c>
      <c r="S69" s="1292">
        <f t="shared" ref="S69:S74" si="24">IF(F69="na","",H69*R69)</f>
        <v>0</v>
      </c>
      <c r="T69" s="935"/>
    </row>
    <row r="70" spans="2:20" s="431" customFormat="1" ht="23.25" customHeight="1" x14ac:dyDescent="0.35">
      <c r="B70" s="919"/>
      <c r="C70" s="1604"/>
      <c r="D70" s="900" t="s">
        <v>441</v>
      </c>
      <c r="E70" s="901" t="s">
        <v>442</v>
      </c>
      <c r="F70" s="902" t="s">
        <v>160</v>
      </c>
      <c r="G70" s="900" t="s">
        <v>345</v>
      </c>
      <c r="H70" s="1101">
        <v>0</v>
      </c>
      <c r="I70" s="1290"/>
      <c r="J70" s="1290"/>
      <c r="K70" s="1297">
        <f t="shared" si="21"/>
        <v>0</v>
      </c>
      <c r="L70" s="1290"/>
      <c r="M70" s="1290"/>
      <c r="N70" s="1297">
        <f t="shared" si="22"/>
        <v>0</v>
      </c>
      <c r="O70" s="1298"/>
      <c r="P70" s="1290"/>
      <c r="Q70" s="1298"/>
      <c r="R70" s="1291">
        <f t="shared" si="23"/>
        <v>0</v>
      </c>
      <c r="S70" s="1292">
        <f t="shared" si="24"/>
        <v>0</v>
      </c>
      <c r="T70" s="935"/>
    </row>
    <row r="71" spans="2:20" s="431" customFormat="1" ht="24.75" customHeight="1" x14ac:dyDescent="0.35">
      <c r="B71" s="919"/>
      <c r="C71" s="1605"/>
      <c r="D71" s="900" t="s">
        <v>443</v>
      </c>
      <c r="E71" s="901" t="s">
        <v>444</v>
      </c>
      <c r="F71" s="902" t="s">
        <v>160</v>
      </c>
      <c r="G71" s="900" t="s">
        <v>345</v>
      </c>
      <c r="H71" s="1419">
        <v>9000</v>
      </c>
      <c r="I71" s="1290"/>
      <c r="J71" s="1290"/>
      <c r="K71" s="1297">
        <f t="shared" si="21"/>
        <v>0</v>
      </c>
      <c r="L71" s="1290"/>
      <c r="M71" s="1290"/>
      <c r="N71" s="1297">
        <f t="shared" si="22"/>
        <v>0</v>
      </c>
      <c r="O71" s="1298"/>
      <c r="P71" s="1290">
        <v>17.004594338833908</v>
      </c>
      <c r="Q71" s="1298"/>
      <c r="R71" s="1291">
        <f t="shared" si="23"/>
        <v>17.004594338833908</v>
      </c>
      <c r="S71" s="1292">
        <f t="shared" si="24"/>
        <v>153041.34904950517</v>
      </c>
      <c r="T71" s="935"/>
    </row>
    <row r="72" spans="2:20" s="431" customFormat="1" ht="87.5" x14ac:dyDescent="0.35">
      <c r="B72" s="919"/>
      <c r="C72"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2" s="900" t="s">
        <v>445</v>
      </c>
      <c r="E72" s="901" t="s">
        <v>446</v>
      </c>
      <c r="F72" s="902" t="s">
        <v>160</v>
      </c>
      <c r="G72" s="900" t="s">
        <v>345</v>
      </c>
      <c r="H72" s="1419">
        <v>9000</v>
      </c>
      <c r="I72" s="1290">
        <v>0.12705457183718386</v>
      </c>
      <c r="J72" s="1290">
        <v>40</v>
      </c>
      <c r="K72" s="1297">
        <f t="shared" si="21"/>
        <v>5.082182873487354</v>
      </c>
      <c r="L72" s="1290">
        <v>1</v>
      </c>
      <c r="M72" s="1290">
        <v>0.15</v>
      </c>
      <c r="N72" s="1297">
        <f t="shared" si="22"/>
        <v>0.15</v>
      </c>
      <c r="O72" s="1298"/>
      <c r="P72" s="1290"/>
      <c r="Q72" s="1298"/>
      <c r="R72" s="1291">
        <f t="shared" si="23"/>
        <v>5.2321828734873543</v>
      </c>
      <c r="S72" s="1292">
        <f t="shared" si="24"/>
        <v>47089.645861386191</v>
      </c>
      <c r="T72" s="935" t="s">
        <v>447</v>
      </c>
    </row>
    <row r="73" spans="2:20" s="431" customFormat="1" ht="84" customHeight="1" x14ac:dyDescent="0.35">
      <c r="B73" s="919"/>
      <c r="C73" s="98" t="str">
        <f>CONCATENATE('Reference documents'!B15," :
PPP.PVP.FPP.01.004.01 Cables
PPP.PVP.CBL CABLES
PPP.PVP.CBL.02.001 Power LV DC and AC
PPP.PSS.ENG.02.003 Cable Sizing
PPP.PSS.ENG.02.003.01 LV Cables")</f>
        <v>GRE.EEC.S.21.IT.P.18371.00.127.00 Technical Specification :
PPP.PVP.FPP.01.004.01 Cables
PPP.PVP.CBL CABLES
PPP.PVP.CBL.02.001 Power LV DC and AC
PPP.PSS.ENG.02.003 Cable Sizing
PPP.PSS.ENG.02.003.01 LV Cables</v>
      </c>
      <c r="D73" s="900" t="s">
        <v>448</v>
      </c>
      <c r="E73" s="901" t="s">
        <v>449</v>
      </c>
      <c r="F73" s="902" t="s">
        <v>160</v>
      </c>
      <c r="G73" s="900" t="s">
        <v>345</v>
      </c>
      <c r="H73" s="1101">
        <v>0</v>
      </c>
      <c r="I73" s="1290"/>
      <c r="J73" s="1290"/>
      <c r="K73" s="1297">
        <f t="shared" si="21"/>
        <v>0</v>
      </c>
      <c r="L73" s="1290"/>
      <c r="M73" s="1290"/>
      <c r="N73" s="1297">
        <f t="shared" si="22"/>
        <v>0</v>
      </c>
      <c r="O73" s="1298"/>
      <c r="P73" s="1290"/>
      <c r="Q73" s="1298"/>
      <c r="R73" s="1291">
        <f t="shared" si="23"/>
        <v>0</v>
      </c>
      <c r="S73" s="1292">
        <f t="shared" si="24"/>
        <v>0</v>
      </c>
      <c r="T73" s="935" t="s">
        <v>1672</v>
      </c>
    </row>
    <row r="74" spans="2:20" s="431" customFormat="1" ht="87.5" x14ac:dyDescent="0.35">
      <c r="B74" s="919"/>
      <c r="C74" s="98" t="str">
        <f>CONCATENATE('Reference documents'!B15," :
PPP.PVP.OAT.01.003 Solar Cable Fixing
PPP.PVP.DIN.05 TRENCHES AND WORKS ON CABLES
 CONSTRUCTION TECHNICAL SPECIFICATIONS")</f>
        <v>GRE.EEC.S.21.IT.P.18371.00.127.00 Technical Specification :
PPP.PVP.OAT.01.003 Solar Cable Fixing
PPP.PVP.DIN.05 TRENCHES AND WORKS ON CABLES
 CONSTRUCTION TECHNICAL SPECIFICATIONS</v>
      </c>
      <c r="D74" s="900" t="s">
        <v>451</v>
      </c>
      <c r="E74" s="901" t="s">
        <v>452</v>
      </c>
      <c r="F74" s="902" t="s">
        <v>160</v>
      </c>
      <c r="G74" s="900" t="s">
        <v>345</v>
      </c>
      <c r="H74" s="1101">
        <v>0</v>
      </c>
      <c r="I74" s="1290"/>
      <c r="J74" s="1290"/>
      <c r="K74" s="1297">
        <f t="shared" si="21"/>
        <v>0</v>
      </c>
      <c r="L74" s="1290"/>
      <c r="M74" s="1290"/>
      <c r="N74" s="1297">
        <f t="shared" si="22"/>
        <v>0</v>
      </c>
      <c r="O74" s="1298"/>
      <c r="P74" s="1290"/>
      <c r="Q74" s="1298"/>
      <c r="R74" s="1291">
        <f t="shared" si="23"/>
        <v>0</v>
      </c>
      <c r="S74" s="1292">
        <f t="shared" si="24"/>
        <v>0</v>
      </c>
      <c r="T74" s="935"/>
    </row>
    <row r="75" spans="2:20" s="431" customFormat="1" ht="18" customHeight="1" x14ac:dyDescent="0.35">
      <c r="B75" s="945"/>
      <c r="C75" s="928"/>
      <c r="D75" s="946" t="s">
        <v>453</v>
      </c>
      <c r="E75" s="928" t="s">
        <v>454</v>
      </c>
      <c r="F75" s="947"/>
      <c r="G75" s="947"/>
      <c r="H75" s="1100"/>
      <c r="I75" s="1100"/>
      <c r="J75" s="1100"/>
      <c r="K75" s="1100"/>
      <c r="L75" s="1100"/>
      <c r="M75" s="1100"/>
      <c r="N75" s="1100"/>
      <c r="O75" s="1100"/>
      <c r="P75" s="1100"/>
      <c r="Q75" s="1100"/>
      <c r="R75" s="947"/>
      <c r="S75" s="1127"/>
      <c r="T75" s="948"/>
    </row>
    <row r="76" spans="2:20" s="431" customFormat="1" ht="81" customHeight="1" x14ac:dyDescent="0.35">
      <c r="B76" s="919"/>
      <c r="C76"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76" s="900" t="s">
        <v>455</v>
      </c>
      <c r="E76" s="901" t="s">
        <v>456</v>
      </c>
      <c r="F76" s="902" t="s">
        <v>160</v>
      </c>
      <c r="G76" s="900" t="s">
        <v>141</v>
      </c>
      <c r="H76" s="1101">
        <v>180</v>
      </c>
      <c r="I76" s="1290"/>
      <c r="J76" s="1290"/>
      <c r="K76" s="1297">
        <f t="shared" ref="K76:K77" si="25">I76*J76</f>
        <v>0</v>
      </c>
      <c r="L76" s="1290"/>
      <c r="M76" s="1290"/>
      <c r="N76" s="1297">
        <f t="shared" ref="N76:N77" si="26">L76*M76</f>
        <v>0</v>
      </c>
      <c r="O76" s="1298"/>
      <c r="P76" s="1290">
        <v>32.701142959295964</v>
      </c>
      <c r="Q76" s="1298"/>
      <c r="R76" s="1291">
        <f t="shared" si="23"/>
        <v>32.701142959295964</v>
      </c>
      <c r="S76" s="1292">
        <f t="shared" ref="S76:S77" si="27">IF(F76="na","",H76*R76)</f>
        <v>5886.2057326732738</v>
      </c>
      <c r="T76" s="935" t="s">
        <v>457</v>
      </c>
    </row>
    <row r="77" spans="2:20" s="431" customFormat="1" ht="100" x14ac:dyDescent="0.35">
      <c r="B77" s="919"/>
      <c r="C77"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77" s="900" t="s">
        <v>458</v>
      </c>
      <c r="E77" s="901" t="s">
        <v>459</v>
      </c>
      <c r="F77" s="902" t="s">
        <v>160</v>
      </c>
      <c r="G77" s="900" t="s">
        <v>141</v>
      </c>
      <c r="H77" s="1101">
        <v>180</v>
      </c>
      <c r="I77" s="1290">
        <v>0.48186771586908739</v>
      </c>
      <c r="J77" s="1290">
        <v>40</v>
      </c>
      <c r="K77" s="1297">
        <f t="shared" si="25"/>
        <v>19.274708634763495</v>
      </c>
      <c r="L77" s="1290">
        <v>1</v>
      </c>
      <c r="M77" s="1290">
        <v>1</v>
      </c>
      <c r="N77" s="1297">
        <f t="shared" si="26"/>
        <v>1</v>
      </c>
      <c r="O77" s="1298"/>
      <c r="P77" s="1290"/>
      <c r="Q77" s="1298"/>
      <c r="R77" s="1291">
        <f t="shared" si="23"/>
        <v>20.274708634763495</v>
      </c>
      <c r="S77" s="1292">
        <f t="shared" si="27"/>
        <v>3649.4475542574291</v>
      </c>
      <c r="T77" s="935"/>
    </row>
    <row r="78" spans="2:20" s="431" customFormat="1" ht="18" customHeight="1" x14ac:dyDescent="0.35">
      <c r="B78" s="945"/>
      <c r="C78" s="928"/>
      <c r="D78" s="946"/>
      <c r="E78" s="928" t="s">
        <v>783</v>
      </c>
      <c r="F78" s="947"/>
      <c r="G78" s="947"/>
      <c r="H78" s="1100"/>
      <c r="I78" s="1100"/>
      <c r="J78" s="1100"/>
      <c r="K78" s="1100"/>
      <c r="L78" s="1100"/>
      <c r="M78" s="1100"/>
      <c r="N78" s="1100"/>
      <c r="O78" s="1100"/>
      <c r="P78" s="1100"/>
      <c r="Q78" s="1100"/>
      <c r="R78" s="947"/>
      <c r="S78" s="1127"/>
      <c r="T78" s="948"/>
    </row>
    <row r="79" spans="2:20" s="431" customFormat="1" ht="26" x14ac:dyDescent="0.35">
      <c r="B79" s="919"/>
      <c r="C79" s="1244" t="s">
        <v>248</v>
      </c>
      <c r="D79" s="1375" t="s">
        <v>784</v>
      </c>
      <c r="E79" s="1370" t="s">
        <v>785</v>
      </c>
      <c r="F79" s="1376" t="s">
        <v>160</v>
      </c>
      <c r="G79" s="1375" t="s">
        <v>786</v>
      </c>
      <c r="H79" s="1101">
        <v>0</v>
      </c>
      <c r="I79" s="1290"/>
      <c r="J79" s="1290"/>
      <c r="K79" s="1297">
        <f>I79*J79</f>
        <v>0</v>
      </c>
      <c r="L79" s="1290"/>
      <c r="M79" s="1290"/>
      <c r="N79" s="1297">
        <f>L79*M79</f>
        <v>0</v>
      </c>
      <c r="O79" s="1298"/>
      <c r="P79" s="1290"/>
      <c r="Q79" s="1298"/>
      <c r="R79" s="1291">
        <f>P79+N79+K79</f>
        <v>0</v>
      </c>
      <c r="S79" s="1292">
        <f>IF(F79="na","",H79*R79)</f>
        <v>0</v>
      </c>
      <c r="T79" s="935"/>
    </row>
    <row r="80" spans="2:20" s="431" customFormat="1" ht="18" customHeight="1" x14ac:dyDescent="0.35">
      <c r="B80" s="945"/>
      <c r="C80" s="928"/>
      <c r="D80" s="946" t="s">
        <v>460</v>
      </c>
      <c r="E80" s="928" t="s">
        <v>461</v>
      </c>
      <c r="F80" s="947"/>
      <c r="G80" s="947"/>
      <c r="H80" s="1100"/>
      <c r="I80" s="1100"/>
      <c r="J80" s="1100"/>
      <c r="K80" s="1100"/>
      <c r="L80" s="1100"/>
      <c r="M80" s="1100"/>
      <c r="N80" s="1100"/>
      <c r="O80" s="1100"/>
      <c r="P80" s="1100"/>
      <c r="Q80" s="1100"/>
      <c r="R80" s="947"/>
      <c r="S80" s="1127"/>
      <c r="T80" s="948"/>
    </row>
    <row r="81" spans="2:20" s="431" customFormat="1" ht="73.5" customHeight="1" x14ac:dyDescent="0.35">
      <c r="B81" s="919"/>
      <c r="C81" s="98" t="str">
        <f>CONCATENATE('Reference documents'!B15," :
PPP.PVP.CBL.02.004.02 Barrel Connectors for Aluminium Cables
PPP.PVP.WRK.04 ELECTRICAL FIELD BOX ACTIVITIES
Refer to specific auxiliary equipment installation manual")</f>
        <v>GRE.EEC.S.21.IT.P.18371.00.127.00 Technical Specification :
PPP.PVP.CBL.02.004.02 Barrel Connectors for Aluminium Cables
PPP.PVP.WRK.04 ELECTRICAL FIELD BOX ACTIVITIES
Refer to specific auxiliary equipment installation manual</v>
      </c>
      <c r="D81" s="900" t="s">
        <v>462</v>
      </c>
      <c r="E81" s="901" t="s">
        <v>463</v>
      </c>
      <c r="F81" s="902" t="s">
        <v>160</v>
      </c>
      <c r="G81" s="900" t="s">
        <v>464</v>
      </c>
      <c r="H81" s="1101">
        <v>1</v>
      </c>
      <c r="I81" s="1290"/>
      <c r="J81" s="1290"/>
      <c r="K81" s="1297">
        <f t="shared" ref="K81:K82" si="28">I81*J81</f>
        <v>0</v>
      </c>
      <c r="L81" s="1290"/>
      <c r="M81" s="1290"/>
      <c r="N81" s="1297">
        <f t="shared" ref="N81:N82" si="29">L81*M81</f>
        <v>0</v>
      </c>
      <c r="O81" s="1298"/>
      <c r="P81" s="1290">
        <v>2616.0914367436771</v>
      </c>
      <c r="Q81" s="1298"/>
      <c r="R81" s="1291">
        <f t="shared" ref="R81:R82" si="30">P81+N81+K81</f>
        <v>2616.0914367436771</v>
      </c>
      <c r="S81" s="1292">
        <f>IF(F81="na","",H81*R81)</f>
        <v>2616.0914367436771</v>
      </c>
      <c r="T81" s="935"/>
    </row>
    <row r="82" spans="2:20" s="431" customFormat="1" ht="100" x14ac:dyDescent="0.35">
      <c r="B82" s="919"/>
      <c r="C82" s="98" t="str">
        <f>CONCATENATE('Reference documents'!B15," :
PPP.PVP.CBL CABLES
PPP.PVP.CBL.02.002 Auxiliary Cables
- CONSTRUCTION TECHNICAL SPECIFICATIONS
- VENDOR INSTALLATION PROCEDURE SPECIFICATIONS")</f>
        <v>GRE.EEC.S.21.IT.P.18371.00.127.00 Technical Specification :
PPP.PVP.CBL CABLES
PPP.PVP.CBL.02.002 Auxiliary Cables
- CONSTRUCTION TECHNICAL SPECIFICATIONS
- VENDOR INSTALLATION PROCEDURE SPECIFICATIONS</v>
      </c>
      <c r="D82" s="900" t="s">
        <v>465</v>
      </c>
      <c r="E82" s="901" t="s">
        <v>466</v>
      </c>
      <c r="F82" s="902" t="s">
        <v>160</v>
      </c>
      <c r="G82" s="900" t="s">
        <v>464</v>
      </c>
      <c r="H82" s="1101">
        <v>1</v>
      </c>
      <c r="I82" s="1290">
        <v>179.8562862761278</v>
      </c>
      <c r="J82" s="1290">
        <v>40</v>
      </c>
      <c r="K82" s="1297">
        <f t="shared" si="28"/>
        <v>7194.2514510451119</v>
      </c>
      <c r="L82" s="1290"/>
      <c r="M82" s="1290"/>
      <c r="N82" s="1297">
        <f t="shared" si="29"/>
        <v>0</v>
      </c>
      <c r="O82" s="1298"/>
      <c r="P82" s="1290"/>
      <c r="Q82" s="1298"/>
      <c r="R82" s="1291">
        <f t="shared" si="30"/>
        <v>7194.2514510451119</v>
      </c>
      <c r="S82" s="1292">
        <f t="shared" ref="S82" si="31">IF(F82="na","",H82*R82)</f>
        <v>7194.2514510451119</v>
      </c>
      <c r="T82" s="935"/>
    </row>
    <row r="83" spans="2:20" s="431" customFormat="1" ht="18" customHeight="1" x14ac:dyDescent="0.35">
      <c r="B83" s="945"/>
      <c r="C83" s="928"/>
      <c r="D83" s="946" t="s">
        <v>467</v>
      </c>
      <c r="E83" s="928" t="s">
        <v>468</v>
      </c>
      <c r="F83" s="947"/>
      <c r="G83" s="947"/>
      <c r="H83" s="1100"/>
      <c r="I83" s="1100"/>
      <c r="J83" s="1100"/>
      <c r="K83" s="1100"/>
      <c r="L83" s="1100"/>
      <c r="M83" s="1100"/>
      <c r="N83" s="1100"/>
      <c r="O83" s="1100"/>
      <c r="P83" s="1100"/>
      <c r="Q83" s="1100"/>
      <c r="R83" s="947"/>
      <c r="S83" s="1127"/>
      <c r="T83" s="948"/>
    </row>
    <row r="84" spans="2:20" s="431" customFormat="1" ht="50" x14ac:dyDescent="0.35">
      <c r="B84" s="919"/>
      <c r="C84" s="98" t="str">
        <f>CONCATENATE('Reference documents'!B15," :
PPP.PVP.CBL CABLES
PPP.PVP.CBL.02.002 Auxiliary Cables")</f>
        <v>GRE.EEC.S.21.IT.P.18371.00.127.00 Technical Specification :
PPP.PVP.CBL CABLES
PPP.PVP.CBL.02.002 Auxiliary Cables</v>
      </c>
      <c r="D84" s="900" t="s">
        <v>469</v>
      </c>
      <c r="E84" s="901" t="s">
        <v>470</v>
      </c>
      <c r="F84" s="902" t="s">
        <v>160</v>
      </c>
      <c r="G84" s="900" t="s">
        <v>464</v>
      </c>
      <c r="H84" s="1101">
        <v>1</v>
      </c>
      <c r="I84" s="1290"/>
      <c r="J84" s="1290"/>
      <c r="K84" s="1297">
        <f t="shared" ref="K84:K85" si="32">I84*J84</f>
        <v>0</v>
      </c>
      <c r="L84" s="1290"/>
      <c r="M84" s="1290"/>
      <c r="N84" s="1297">
        <f t="shared" ref="N84:N85" si="33">L84*M84</f>
        <v>0</v>
      </c>
      <c r="O84" s="1298"/>
      <c r="P84" s="1290">
        <v>654.02285918591929</v>
      </c>
      <c r="Q84" s="1298"/>
      <c r="R84" s="1291">
        <f t="shared" ref="R84:R85" si="34">P84+N84+K84</f>
        <v>654.02285918591929</v>
      </c>
      <c r="S84" s="1292">
        <f t="shared" ref="S84:S85" si="35">IF(F84="na","",H84*R84)</f>
        <v>654.02285918591929</v>
      </c>
      <c r="T84" s="935"/>
    </row>
    <row r="85" spans="2:20" s="431" customFormat="1" ht="100" x14ac:dyDescent="0.35">
      <c r="B85" s="919"/>
      <c r="C85" s="98" t="str">
        <f>CONCATENATE('Reference documents'!B15," 
PPP.PVP.CBL CABLES
PPP.PVP.CBL.02.002 Auxiliary Cables
- CONSTRUCTION TECHNICAL SPECIFICATIONS
- VENDOR INSTALLATION PROCEDURE SPECIFICATIONS")</f>
        <v>GRE.EEC.S.21.IT.P.18371.00.127.00 Technical Specification 
PPP.PVP.CBL CABLES
PPP.PVP.CBL.02.002 Auxiliary Cables
- CONSTRUCTION TECHNICAL SPECIFICATIONS
- VENDOR INSTALLATION PROCEDURE SPECIFICATIONS</v>
      </c>
      <c r="D85" s="900" t="s">
        <v>471</v>
      </c>
      <c r="E85" s="901" t="s">
        <v>472</v>
      </c>
      <c r="F85" s="902" t="s">
        <v>160</v>
      </c>
      <c r="G85" s="900" t="s">
        <v>464</v>
      </c>
      <c r="H85" s="1101">
        <v>1</v>
      </c>
      <c r="I85" s="1290">
        <v>17.674967769499467</v>
      </c>
      <c r="J85" s="1290">
        <v>40</v>
      </c>
      <c r="K85" s="1297">
        <f t="shared" si="32"/>
        <v>706.99871077997864</v>
      </c>
      <c r="L85" s="1290"/>
      <c r="M85" s="1290"/>
      <c r="N85" s="1297">
        <f t="shared" si="33"/>
        <v>0</v>
      </c>
      <c r="O85" s="1298"/>
      <c r="P85" s="1290"/>
      <c r="Q85" s="1298"/>
      <c r="R85" s="1291">
        <f t="shared" si="34"/>
        <v>706.99871077997864</v>
      </c>
      <c r="S85" s="1292">
        <f t="shared" si="35"/>
        <v>706.99871077997864</v>
      </c>
      <c r="T85" s="935"/>
    </row>
    <row r="86" spans="2:20" s="431" customFormat="1" ht="18" customHeight="1" x14ac:dyDescent="0.35">
      <c r="B86" s="945"/>
      <c r="C86" s="928"/>
      <c r="D86" s="946"/>
      <c r="E86" s="928" t="s">
        <v>787</v>
      </c>
      <c r="F86" s="947"/>
      <c r="G86" s="947"/>
      <c r="H86" s="1100"/>
      <c r="I86" s="1100"/>
      <c r="J86" s="1100"/>
      <c r="K86" s="1100"/>
      <c r="L86" s="1100"/>
      <c r="M86" s="1100"/>
      <c r="N86" s="1100"/>
      <c r="O86" s="1100"/>
      <c r="P86" s="1100"/>
      <c r="Q86" s="1100"/>
      <c r="R86" s="947"/>
      <c r="S86" s="1127"/>
      <c r="T86" s="948"/>
    </row>
    <row r="87" spans="2:20" s="431" customFormat="1" ht="75" x14ac:dyDescent="0.35">
      <c r="B87" s="919"/>
      <c r="C87"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87" s="1375" t="s">
        <v>788</v>
      </c>
      <c r="E87" s="1370" t="s">
        <v>789</v>
      </c>
      <c r="F87" s="1376" t="s">
        <v>160</v>
      </c>
      <c r="G87" s="1375" t="s">
        <v>786</v>
      </c>
      <c r="H87" s="1101">
        <v>0</v>
      </c>
      <c r="I87" s="1290"/>
      <c r="J87" s="1290"/>
      <c r="K87" s="1297">
        <f>I87*J87</f>
        <v>0</v>
      </c>
      <c r="L87" s="1290"/>
      <c r="M87" s="1290"/>
      <c r="N87" s="1297">
        <f>L87*M87</f>
        <v>0</v>
      </c>
      <c r="O87" s="1298"/>
      <c r="P87" s="1290"/>
      <c r="Q87" s="1298"/>
      <c r="R87" s="1291">
        <f>P87+N87+K87</f>
        <v>0</v>
      </c>
      <c r="S87" s="1292">
        <f>IF(F87="na","",H87*R87)</f>
        <v>0</v>
      </c>
      <c r="T87" s="935"/>
    </row>
    <row r="88" spans="2:20" ht="15" customHeight="1" x14ac:dyDescent="0.35">
      <c r="B88" s="1592" t="s">
        <v>790</v>
      </c>
      <c r="C88" s="1592"/>
      <c r="D88" s="1592"/>
      <c r="E88" s="1592"/>
      <c r="F88" s="1593" t="s">
        <v>154</v>
      </c>
      <c r="G88" s="1593"/>
      <c r="H88" s="1593"/>
      <c r="I88" s="1593"/>
      <c r="J88" s="1593"/>
      <c r="K88" s="1593"/>
      <c r="L88" s="1593"/>
      <c r="M88" s="1593"/>
      <c r="N88" s="1593"/>
      <c r="O88" s="1593"/>
      <c r="P88" s="1593"/>
      <c r="Q88" s="1593"/>
      <c r="R88" s="1593"/>
      <c r="S88" s="863">
        <f>SUMIFS(S94:S114,F94:F114,"Mandatory",E94:E114,"=*Supply")</f>
        <v>7725.3180127040778</v>
      </c>
      <c r="T88" s="1221"/>
    </row>
    <row r="89" spans="2:20" ht="15" customHeight="1" x14ac:dyDescent="0.35">
      <c r="B89" s="1592"/>
      <c r="C89" s="1592"/>
      <c r="D89" s="1592"/>
      <c r="E89" s="1592"/>
      <c r="F89" s="1593" t="s">
        <v>156</v>
      </c>
      <c r="G89" s="1593"/>
      <c r="H89" s="1593"/>
      <c r="I89" s="1593"/>
      <c r="J89" s="1593"/>
      <c r="K89" s="1593"/>
      <c r="L89" s="1593"/>
      <c r="M89" s="1593"/>
      <c r="N89" s="1593"/>
      <c r="O89" s="1593"/>
      <c r="P89" s="1593"/>
      <c r="Q89" s="1593"/>
      <c r="R89" s="1593"/>
      <c r="S89" s="863">
        <f>SUMIFS(S94:S114,F94:F114,"Optional",E94:E114,"=*Supply")</f>
        <v>0</v>
      </c>
      <c r="T89" s="1221"/>
    </row>
    <row r="90" spans="2:20" ht="15" customHeight="1" x14ac:dyDescent="0.35">
      <c r="B90" s="1592" t="s">
        <v>791</v>
      </c>
      <c r="C90" s="1592"/>
      <c r="D90" s="1592"/>
      <c r="E90" s="1592"/>
      <c r="F90" s="1593" t="s">
        <v>154</v>
      </c>
      <c r="G90" s="1593"/>
      <c r="H90" s="1593"/>
      <c r="I90" s="1593"/>
      <c r="J90" s="1593"/>
      <c r="K90" s="1593"/>
      <c r="L90" s="1593"/>
      <c r="M90" s="1593"/>
      <c r="N90" s="1593"/>
      <c r="O90" s="1593"/>
      <c r="P90" s="1593"/>
      <c r="Q90" s="1593"/>
      <c r="R90" s="1593"/>
      <c r="S90" s="863">
        <f>SUMIFS(S94:S114,F94:F114,"Mandatory",E94:E114,"=*Installation*")</f>
        <v>15052.990127023118</v>
      </c>
      <c r="T90" s="1221"/>
    </row>
    <row r="91" spans="2:20" ht="15" customHeight="1" x14ac:dyDescent="0.35">
      <c r="B91" s="1592"/>
      <c r="C91" s="1592"/>
      <c r="D91" s="1592"/>
      <c r="E91" s="1592"/>
      <c r="F91" s="1593" t="s">
        <v>156</v>
      </c>
      <c r="G91" s="1593"/>
      <c r="H91" s="1593"/>
      <c r="I91" s="1593"/>
      <c r="J91" s="1593"/>
      <c r="K91" s="1593"/>
      <c r="L91" s="1593"/>
      <c r="M91" s="1593"/>
      <c r="N91" s="1593"/>
      <c r="O91" s="1593"/>
      <c r="P91" s="1593"/>
      <c r="Q91" s="1593"/>
      <c r="R91" s="1593"/>
      <c r="S91" s="863">
        <f>SUMIFS(S94:S114,F94:F114,"Optional",E94:E114,"=*Installation*")</f>
        <v>0</v>
      </c>
      <c r="T91" s="1221"/>
    </row>
    <row r="92" spans="2:20" ht="15" customHeight="1" x14ac:dyDescent="0.35">
      <c r="B92" s="1592" t="s">
        <v>792</v>
      </c>
      <c r="C92" s="1592"/>
      <c r="D92" s="1592"/>
      <c r="E92" s="1592"/>
      <c r="F92" s="1593" t="s">
        <v>154</v>
      </c>
      <c r="G92" s="1593"/>
      <c r="H92" s="1593"/>
      <c r="I92" s="1593"/>
      <c r="J92" s="1593"/>
      <c r="K92" s="1593"/>
      <c r="L92" s="1593"/>
      <c r="M92" s="1593"/>
      <c r="N92" s="1593"/>
      <c r="O92" s="1593"/>
      <c r="P92" s="1593"/>
      <c r="Q92" s="1593"/>
      <c r="R92" s="1593"/>
      <c r="S92" s="863">
        <f>SUMIFS(S94:S114,F94:F114,"Mandatory",E94:E114,"=*Test")</f>
        <v>0</v>
      </c>
      <c r="T92" s="1221"/>
    </row>
    <row r="93" spans="2:20" ht="15" customHeight="1" x14ac:dyDescent="0.35">
      <c r="B93" s="1592"/>
      <c r="C93" s="1592"/>
      <c r="D93" s="1592"/>
      <c r="E93" s="1592"/>
      <c r="F93" s="1593" t="s">
        <v>156</v>
      </c>
      <c r="G93" s="1593"/>
      <c r="H93" s="1593"/>
      <c r="I93" s="1593"/>
      <c r="J93" s="1593"/>
      <c r="K93" s="1593"/>
      <c r="L93" s="1593"/>
      <c r="M93" s="1593"/>
      <c r="N93" s="1593"/>
      <c r="O93" s="1593"/>
      <c r="P93" s="1593"/>
      <c r="Q93" s="1593"/>
      <c r="R93" s="1593"/>
      <c r="S93" s="863">
        <f>SUMIFS(S94:S114,F94:F114,"Optional",E94:E114,"=*Test")</f>
        <v>0</v>
      </c>
      <c r="T93" s="1221"/>
    </row>
    <row r="94" spans="2:20" s="431" customFormat="1" ht="18" customHeight="1" x14ac:dyDescent="0.35">
      <c r="B94" s="945"/>
      <c r="C94" s="928"/>
      <c r="D94" s="946" t="s">
        <v>474</v>
      </c>
      <c r="E94" s="928" t="s">
        <v>475</v>
      </c>
      <c r="F94" s="947"/>
      <c r="G94" s="947"/>
      <c r="H94" s="1100"/>
      <c r="I94" s="1100"/>
      <c r="J94" s="1100"/>
      <c r="K94" s="1100"/>
      <c r="L94" s="1100"/>
      <c r="M94" s="1100"/>
      <c r="N94" s="1100"/>
      <c r="O94" s="1100"/>
      <c r="P94" s="1100"/>
      <c r="Q94" s="1100"/>
      <c r="R94" s="947"/>
      <c r="S94" s="1127"/>
      <c r="T94" s="948"/>
    </row>
    <row r="95" spans="2:20" s="431" customFormat="1" ht="50" x14ac:dyDescent="0.35">
      <c r="B95" s="919"/>
      <c r="C95" s="98" t="str">
        <f>CONCATENATE('Reference documents'!B15," :
PPP.PVP.CBL.03 SIGNAL-DATA CABLE (with all sub-sections)")</f>
        <v>GRE.EEC.S.21.IT.P.18371.00.127.00 Technical Specification :
PPP.PVP.CBL.03 SIGNAL-DATA CABLE (with all sub-sections)</v>
      </c>
      <c r="D95" s="900" t="s">
        <v>476</v>
      </c>
      <c r="E95" s="901" t="s">
        <v>477</v>
      </c>
      <c r="F95" s="902" t="s">
        <v>160</v>
      </c>
      <c r="G95" s="900" t="s">
        <v>345</v>
      </c>
      <c r="H95" s="1101">
        <v>50</v>
      </c>
      <c r="I95" s="1290"/>
      <c r="J95" s="1290"/>
      <c r="K95" s="1297">
        <f t="shared" ref="K95:K99" si="36">I95*J95</f>
        <v>0</v>
      </c>
      <c r="L95" s="1290"/>
      <c r="M95" s="1290"/>
      <c r="N95" s="1297">
        <f t="shared" ref="N95:N99" si="37">L95*M95</f>
        <v>0</v>
      </c>
      <c r="O95" s="1298"/>
      <c r="P95" s="1290">
        <v>7.8482743102310328</v>
      </c>
      <c r="Q95" s="1298"/>
      <c r="R95" s="1291">
        <f t="shared" ref="R95:R106" si="38">P95+N95+K95</f>
        <v>7.8482743102310328</v>
      </c>
      <c r="S95" s="1292">
        <f>IF(F95="na","",H95*R95)</f>
        <v>392.41371551155163</v>
      </c>
      <c r="T95" s="935"/>
    </row>
    <row r="96" spans="2:20" s="431" customFormat="1" ht="100" x14ac:dyDescent="0.35">
      <c r="B96" s="919"/>
      <c r="C96"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6" s="900" t="s">
        <v>478</v>
      </c>
      <c r="E96" s="901" t="s">
        <v>479</v>
      </c>
      <c r="F96" s="902" t="s">
        <v>160</v>
      </c>
      <c r="G96" s="900" t="s">
        <v>345</v>
      </c>
      <c r="H96" s="1101">
        <v>50</v>
      </c>
      <c r="I96" s="1290">
        <v>0.13055457183718386</v>
      </c>
      <c r="J96" s="1290">
        <v>40</v>
      </c>
      <c r="K96" s="1297">
        <f t="shared" si="36"/>
        <v>5.2221828734873545</v>
      </c>
      <c r="L96" s="1290">
        <v>1</v>
      </c>
      <c r="M96" s="1290">
        <v>0.01</v>
      </c>
      <c r="N96" s="1297">
        <f t="shared" si="37"/>
        <v>0.01</v>
      </c>
      <c r="O96" s="1298"/>
      <c r="P96" s="1290"/>
      <c r="Q96" s="1298"/>
      <c r="R96" s="1291">
        <f t="shared" si="38"/>
        <v>5.2321828734873543</v>
      </c>
      <c r="S96" s="1292">
        <f t="shared" ref="S96:S99" si="39">IF(F96="na","",H96*R96)</f>
        <v>261.60914367436771</v>
      </c>
      <c r="T96" s="935"/>
    </row>
    <row r="97" spans="2:20" s="431" customFormat="1" ht="50" x14ac:dyDescent="0.35">
      <c r="B97" s="919"/>
      <c r="C97" s="98" t="str">
        <f>CONCATENATE('Reference documents'!B15," :
PPP.PVP.CBL.03 SIGNAL-DATA CABLE (with all sub-sections)")</f>
        <v>GRE.EEC.S.21.IT.P.18371.00.127.00 Technical Specification :
PPP.PVP.CBL.03 SIGNAL-DATA CABLE (with all sub-sections)</v>
      </c>
      <c r="D97" s="900" t="s">
        <v>480</v>
      </c>
      <c r="E97" s="901" t="s">
        <v>481</v>
      </c>
      <c r="F97" s="902" t="s">
        <v>160</v>
      </c>
      <c r="G97" s="900" t="s">
        <v>345</v>
      </c>
      <c r="H97" s="1101">
        <v>970</v>
      </c>
      <c r="I97" s="1290"/>
      <c r="J97" s="1290"/>
      <c r="K97" s="1297">
        <f t="shared" si="36"/>
        <v>0</v>
      </c>
      <c r="L97" s="1290"/>
      <c r="M97" s="1290"/>
      <c r="N97" s="1297">
        <f t="shared" si="37"/>
        <v>0</v>
      </c>
      <c r="O97" s="1298"/>
      <c r="P97" s="1290">
        <v>6.5402285918591927</v>
      </c>
      <c r="Q97" s="1298"/>
      <c r="R97" s="1291">
        <f t="shared" si="38"/>
        <v>6.5402285918591927</v>
      </c>
      <c r="S97" s="1292">
        <f t="shared" si="39"/>
        <v>6344.0217341034167</v>
      </c>
      <c r="T97" s="935"/>
    </row>
    <row r="98" spans="2:20" s="431" customFormat="1" ht="50" x14ac:dyDescent="0.35">
      <c r="B98" s="919"/>
      <c r="C98" s="98" t="str">
        <f>CONCATENATE('Reference documents'!B15," :
PPP.PVP.CBL.03 SIGNAL-DATA CABLE (with all sub-sections)")</f>
        <v>GRE.EEC.S.21.IT.P.18371.00.127.00 Technical Specification :
PPP.PVP.CBL.03 SIGNAL-DATA CABLE (with all sub-sections)</v>
      </c>
      <c r="D98" s="900" t="s">
        <v>482</v>
      </c>
      <c r="E98" s="901" t="s">
        <v>483</v>
      </c>
      <c r="F98" s="902" t="s">
        <v>160</v>
      </c>
      <c r="G98" s="900" t="s">
        <v>345</v>
      </c>
      <c r="H98" s="1101">
        <v>0</v>
      </c>
      <c r="I98" s="1290"/>
      <c r="J98" s="1290"/>
      <c r="K98" s="1297">
        <f t="shared" si="36"/>
        <v>0</v>
      </c>
      <c r="L98" s="1290"/>
      <c r="M98" s="1290"/>
      <c r="N98" s="1297">
        <f t="shared" si="37"/>
        <v>0</v>
      </c>
      <c r="O98" s="1298"/>
      <c r="P98" s="1290"/>
      <c r="Q98" s="1298"/>
      <c r="R98" s="1291">
        <f t="shared" si="38"/>
        <v>0</v>
      </c>
      <c r="S98" s="1292">
        <f t="shared" si="39"/>
        <v>0</v>
      </c>
      <c r="T98" s="935"/>
    </row>
    <row r="99" spans="2:20" s="431" customFormat="1" ht="100" x14ac:dyDescent="0.35">
      <c r="B99" s="919"/>
      <c r="C99"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99" s="900" t="s">
        <v>484</v>
      </c>
      <c r="E99" s="901" t="s">
        <v>485</v>
      </c>
      <c r="F99" s="902" t="s">
        <v>160</v>
      </c>
      <c r="G99" s="900" t="s">
        <v>345</v>
      </c>
      <c r="H99" s="1101">
        <v>970</v>
      </c>
      <c r="I99" s="1290">
        <v>0.32601142959295965</v>
      </c>
      <c r="J99" s="1290">
        <v>40</v>
      </c>
      <c r="K99" s="1297">
        <f t="shared" si="36"/>
        <v>13.040457183718386</v>
      </c>
      <c r="L99" s="1290">
        <v>1</v>
      </c>
      <c r="M99" s="1290">
        <v>0.04</v>
      </c>
      <c r="N99" s="1297">
        <f t="shared" si="37"/>
        <v>0.04</v>
      </c>
      <c r="O99" s="1298"/>
      <c r="P99" s="1290"/>
      <c r="Q99" s="1298"/>
      <c r="R99" s="1291">
        <f t="shared" si="38"/>
        <v>13.080457183718385</v>
      </c>
      <c r="S99" s="1292">
        <f t="shared" si="39"/>
        <v>12688.043468206833</v>
      </c>
      <c r="T99" s="935"/>
    </row>
    <row r="100" spans="2:20" s="431" customFormat="1" ht="18" customHeight="1" x14ac:dyDescent="0.35">
      <c r="B100" s="945"/>
      <c r="C100" s="928"/>
      <c r="D100" s="946" t="s">
        <v>486</v>
      </c>
      <c r="E100" s="928" t="s">
        <v>487</v>
      </c>
      <c r="F100" s="947"/>
      <c r="G100" s="947"/>
      <c r="H100" s="1100"/>
      <c r="I100" s="1100"/>
      <c r="J100" s="1100"/>
      <c r="K100" s="1100"/>
      <c r="L100" s="1100"/>
      <c r="M100" s="1100"/>
      <c r="N100" s="1100"/>
      <c r="O100" s="1100"/>
      <c r="P100" s="1100"/>
      <c r="Q100" s="1100"/>
      <c r="R100" s="947"/>
      <c r="S100" s="1127"/>
      <c r="T100" s="948"/>
    </row>
    <row r="101" spans="2:20" s="431" customFormat="1" ht="50" x14ac:dyDescent="0.35">
      <c r="B101" s="919"/>
      <c r="C101" s="98" t="str">
        <f>CONCATENATE('Reference documents'!B15," :
PPP.PVP.CBL.03 SIGNAL-DATA CABLE (with all sub-sections)")</f>
        <v>GRE.EEC.S.21.IT.P.18371.00.127.00 Technical Specification :
PPP.PVP.CBL.03 SIGNAL-DATA CABLE (with all sub-sections)</v>
      </c>
      <c r="D101" s="900" t="s">
        <v>488</v>
      </c>
      <c r="E101" s="901" t="s">
        <v>489</v>
      </c>
      <c r="F101" s="902" t="s">
        <v>160</v>
      </c>
      <c r="G101" s="900" t="s">
        <v>141</v>
      </c>
      <c r="H101" s="1101">
        <v>12</v>
      </c>
      <c r="I101" s="1290"/>
      <c r="J101" s="1290"/>
      <c r="K101" s="1297">
        <f t="shared" ref="K101:K106" si="40">I101*J101</f>
        <v>0</v>
      </c>
      <c r="L101" s="1290"/>
      <c r="M101" s="1290"/>
      <c r="N101" s="1297">
        <f t="shared" ref="N101:N106" si="41">L101*M101</f>
        <v>0</v>
      </c>
      <c r="O101" s="1298"/>
      <c r="P101" s="1290">
        <v>3.9241371551155164</v>
      </c>
      <c r="Q101" s="1298"/>
      <c r="R101" s="1291">
        <f t="shared" si="38"/>
        <v>3.9241371551155164</v>
      </c>
      <c r="S101" s="1292">
        <f t="shared" ref="S101:S106" si="42">IF(F101="na","",H101*R101)</f>
        <v>47.089645861386195</v>
      </c>
      <c r="T101" s="935"/>
    </row>
    <row r="102" spans="2:20" s="431" customFormat="1" ht="100" x14ac:dyDescent="0.35">
      <c r="B102" s="919"/>
      <c r="C102"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2" s="900" t="s">
        <v>490</v>
      </c>
      <c r="E102" s="901" t="s">
        <v>491</v>
      </c>
      <c r="F102" s="902" t="s">
        <v>160</v>
      </c>
      <c r="G102" s="900" t="s">
        <v>141</v>
      </c>
      <c r="H102" s="1101">
        <v>12</v>
      </c>
      <c r="I102" s="1290">
        <v>0.13080457183718386</v>
      </c>
      <c r="J102" s="1290">
        <v>40</v>
      </c>
      <c r="K102" s="1297">
        <f t="shared" si="40"/>
        <v>5.2321828734873543</v>
      </c>
      <c r="L102" s="1290"/>
      <c r="M102" s="1290"/>
      <c r="N102" s="1297">
        <f t="shared" si="41"/>
        <v>0</v>
      </c>
      <c r="O102" s="1298"/>
      <c r="P102" s="1290"/>
      <c r="Q102" s="1298"/>
      <c r="R102" s="1291">
        <f t="shared" si="38"/>
        <v>5.2321828734873543</v>
      </c>
      <c r="S102" s="1292">
        <f t="shared" si="42"/>
        <v>62.786194481848256</v>
      </c>
      <c r="T102" s="935"/>
    </row>
    <row r="103" spans="2:20" s="431" customFormat="1" ht="50" x14ac:dyDescent="0.35">
      <c r="B103" s="919"/>
      <c r="C103" s="98" t="str">
        <f>CONCATENATE('Reference documents'!B15," :
PPP.PVP.CBL.03 SIGNAL-DATA CABLE (with all sub-sections)")</f>
        <v>GRE.EEC.S.21.IT.P.18371.00.127.00 Technical Specification :
PPP.PVP.CBL.03 SIGNAL-DATA CABLE (with all sub-sections)</v>
      </c>
      <c r="D103" s="900" t="s">
        <v>492</v>
      </c>
      <c r="E103" s="901" t="s">
        <v>493</v>
      </c>
      <c r="F103" s="902" t="s">
        <v>160</v>
      </c>
      <c r="G103" s="900" t="s">
        <v>141</v>
      </c>
      <c r="H103" s="1101">
        <v>0</v>
      </c>
      <c r="I103" s="1290"/>
      <c r="J103" s="1290"/>
      <c r="K103" s="1297">
        <f t="shared" si="40"/>
        <v>0</v>
      </c>
      <c r="L103" s="1290"/>
      <c r="M103" s="1290"/>
      <c r="N103" s="1297">
        <f t="shared" si="41"/>
        <v>0</v>
      </c>
      <c r="O103" s="1298"/>
      <c r="P103" s="1290"/>
      <c r="Q103" s="1298"/>
      <c r="R103" s="1291">
        <f t="shared" si="38"/>
        <v>0</v>
      </c>
      <c r="S103" s="1292">
        <f t="shared" si="42"/>
        <v>0</v>
      </c>
      <c r="T103" s="935"/>
    </row>
    <row r="104" spans="2:20" s="431" customFormat="1" ht="50" x14ac:dyDescent="0.35">
      <c r="B104" s="919"/>
      <c r="C104" s="98" t="str">
        <f>CONCATENATE('Reference documents'!B15," :
PPP.PVP.CBL.03 SIGNAL-DATA CABLE (with all sub-sections)")</f>
        <v>GRE.EEC.S.21.IT.P.18371.00.127.00 Technical Specification :
PPP.PVP.CBL.03 SIGNAL-DATA CABLE (with all sub-sections)</v>
      </c>
      <c r="D104" s="900" t="s">
        <v>494</v>
      </c>
      <c r="E104" s="901" t="s">
        <v>495</v>
      </c>
      <c r="F104" s="902" t="s">
        <v>160</v>
      </c>
      <c r="G104" s="900" t="s">
        <v>141</v>
      </c>
      <c r="H104" s="1101">
        <v>12</v>
      </c>
      <c r="I104" s="1290"/>
      <c r="J104" s="1290"/>
      <c r="K104" s="1297">
        <f t="shared" si="40"/>
        <v>0</v>
      </c>
      <c r="L104" s="1290"/>
      <c r="M104" s="1290"/>
      <c r="N104" s="1297">
        <f t="shared" si="41"/>
        <v>0</v>
      </c>
      <c r="O104" s="1298"/>
      <c r="P104" s="1290">
        <v>78.482743102310323</v>
      </c>
      <c r="Q104" s="1298"/>
      <c r="R104" s="1291">
        <f t="shared" si="38"/>
        <v>78.482743102310323</v>
      </c>
      <c r="S104" s="1292">
        <f t="shared" si="42"/>
        <v>941.79291722772382</v>
      </c>
      <c r="T104" s="935"/>
    </row>
    <row r="105" spans="2:20" s="431" customFormat="1" ht="100" x14ac:dyDescent="0.35">
      <c r="B105" s="919"/>
      <c r="C105"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5" s="900" t="s">
        <v>496</v>
      </c>
      <c r="E105" s="901" t="s">
        <v>497</v>
      </c>
      <c r="F105" s="902" t="s">
        <v>160</v>
      </c>
      <c r="G105" s="900" t="s">
        <v>141</v>
      </c>
      <c r="H105" s="1101">
        <v>0</v>
      </c>
      <c r="I105" s="1290"/>
      <c r="J105" s="1290"/>
      <c r="K105" s="1297">
        <f t="shared" si="40"/>
        <v>0</v>
      </c>
      <c r="L105" s="1290"/>
      <c r="M105" s="1290"/>
      <c r="N105" s="1297">
        <f t="shared" si="41"/>
        <v>0</v>
      </c>
      <c r="O105" s="1298"/>
      <c r="P105" s="1290"/>
      <c r="Q105" s="1298"/>
      <c r="R105" s="1291">
        <f t="shared" si="38"/>
        <v>0</v>
      </c>
      <c r="S105" s="1292">
        <f t="shared" si="42"/>
        <v>0</v>
      </c>
      <c r="T105" s="935"/>
    </row>
    <row r="106" spans="2:20" s="431" customFormat="1" ht="100" x14ac:dyDescent="0.35">
      <c r="B106" s="919"/>
      <c r="C106" s="98" t="str">
        <f>CONCATENATE('Reference documents'!B15," :
PPP.PVP.CBL.03 SIGNAL-DATA CABLE (with all sub-sections)
- CONSTRUCTION TECHNICAL SPECIFICATIONS
- VENDOR INSTALLATION PROCEDURE SPECIFICATIONS")</f>
        <v>GRE.EEC.S.21.IT.P.18371.00.127.00 Technical Specification :
PPP.PVP.CBL.03 SIGNAL-DATA CABLE (with all sub-sections)
- CONSTRUCTION TECHNICAL SPECIFICATIONS
- VENDOR INSTALLATION PROCEDURE SPECIFICATIONS</v>
      </c>
      <c r="D106" s="900" t="s">
        <v>498</v>
      </c>
      <c r="E106" s="901" t="s">
        <v>499</v>
      </c>
      <c r="F106" s="902" t="s">
        <v>160</v>
      </c>
      <c r="G106" s="900" t="s">
        <v>141</v>
      </c>
      <c r="H106" s="1101">
        <v>12</v>
      </c>
      <c r="I106" s="1290">
        <v>4.2511485847084751</v>
      </c>
      <c r="J106" s="1290">
        <v>40</v>
      </c>
      <c r="K106" s="1297">
        <f t="shared" si="40"/>
        <v>170.045943388339</v>
      </c>
      <c r="L106" s="1290"/>
      <c r="M106" s="1290"/>
      <c r="N106" s="1297">
        <f t="shared" si="41"/>
        <v>0</v>
      </c>
      <c r="O106" s="1298"/>
      <c r="P106" s="1290"/>
      <c r="Q106" s="1298"/>
      <c r="R106" s="1291">
        <f t="shared" si="38"/>
        <v>170.045943388339</v>
      </c>
      <c r="S106" s="1292">
        <f t="shared" si="42"/>
        <v>2040.5513206600681</v>
      </c>
      <c r="T106" s="935"/>
    </row>
    <row r="107" spans="2:20" s="431" customFormat="1" ht="18" customHeight="1" x14ac:dyDescent="0.35">
      <c r="B107" s="945"/>
      <c r="C107" s="928"/>
      <c r="D107" s="946"/>
      <c r="E107" s="928" t="s">
        <v>793</v>
      </c>
      <c r="F107" s="947"/>
      <c r="G107" s="947"/>
      <c r="H107" s="1100"/>
      <c r="I107" s="1100"/>
      <c r="J107" s="1100"/>
      <c r="K107" s="1100"/>
      <c r="L107" s="1100"/>
      <c r="M107" s="1100"/>
      <c r="N107" s="1100"/>
      <c r="O107" s="1100"/>
      <c r="P107" s="1100"/>
      <c r="Q107" s="1100"/>
      <c r="R107" s="947"/>
      <c r="S107" s="1127"/>
      <c r="T107" s="948"/>
    </row>
    <row r="108" spans="2:20" s="431" customFormat="1" ht="63.75" customHeight="1" x14ac:dyDescent="0.35">
      <c r="B108" s="919"/>
      <c r="C108" s="1603"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08" s="1375" t="s">
        <v>794</v>
      </c>
      <c r="E108" s="1370" t="s">
        <v>795</v>
      </c>
      <c r="F108" s="1376" t="s">
        <v>160</v>
      </c>
      <c r="G108" s="1375" t="s">
        <v>786</v>
      </c>
      <c r="H108" s="1101">
        <v>0</v>
      </c>
      <c r="I108" s="1290"/>
      <c r="J108" s="1290"/>
      <c r="K108" s="1297">
        <f t="shared" ref="K108:K112" si="43">I108*J108</f>
        <v>0</v>
      </c>
      <c r="L108" s="1290"/>
      <c r="M108" s="1290"/>
      <c r="N108" s="1297">
        <f t="shared" ref="N108:N112" si="44">L108*M108</f>
        <v>0</v>
      </c>
      <c r="O108" s="1298"/>
      <c r="P108" s="1290"/>
      <c r="Q108" s="1298"/>
      <c r="R108" s="1291">
        <f t="shared" ref="R108:R112" si="45">P108+N108+K108</f>
        <v>0</v>
      </c>
      <c r="S108" s="1292">
        <f t="shared" ref="S108:S112" si="46">IF(F108="na","",H108*R108)</f>
        <v>0</v>
      </c>
      <c r="T108" s="935"/>
    </row>
    <row r="109" spans="2:20" s="431" customFormat="1" ht="25" x14ac:dyDescent="0.35">
      <c r="B109" s="919"/>
      <c r="C109" s="1604"/>
      <c r="D109" s="1375" t="s">
        <v>796</v>
      </c>
      <c r="E109" s="1370" t="s">
        <v>797</v>
      </c>
      <c r="F109" s="1376" t="s">
        <v>160</v>
      </c>
      <c r="G109" s="1375" t="s">
        <v>786</v>
      </c>
      <c r="H109" s="1101">
        <v>0</v>
      </c>
      <c r="I109" s="1290"/>
      <c r="J109" s="1290"/>
      <c r="K109" s="1297">
        <f t="shared" si="43"/>
        <v>0</v>
      </c>
      <c r="L109" s="1290"/>
      <c r="M109" s="1290"/>
      <c r="N109" s="1297">
        <f t="shared" si="44"/>
        <v>0</v>
      </c>
      <c r="O109" s="1298"/>
      <c r="P109" s="1290"/>
      <c r="Q109" s="1298"/>
      <c r="R109" s="1291">
        <f t="shared" si="45"/>
        <v>0</v>
      </c>
      <c r="S109" s="1292">
        <f t="shared" si="46"/>
        <v>0</v>
      </c>
      <c r="T109" s="935"/>
    </row>
    <row r="110" spans="2:20" s="431" customFormat="1" ht="25" x14ac:dyDescent="0.35">
      <c r="B110" s="919"/>
      <c r="C110" s="1605"/>
      <c r="D110" s="1375" t="s">
        <v>798</v>
      </c>
      <c r="E110" s="1370" t="s">
        <v>799</v>
      </c>
      <c r="F110" s="1376" t="s">
        <v>160</v>
      </c>
      <c r="G110" s="1375" t="s">
        <v>786</v>
      </c>
      <c r="H110" s="1101">
        <v>0</v>
      </c>
      <c r="I110" s="1290"/>
      <c r="J110" s="1290"/>
      <c r="K110" s="1297">
        <f t="shared" si="43"/>
        <v>0</v>
      </c>
      <c r="L110" s="1290"/>
      <c r="M110" s="1290"/>
      <c r="N110" s="1297">
        <f t="shared" si="44"/>
        <v>0</v>
      </c>
      <c r="O110" s="1298"/>
      <c r="P110" s="1290"/>
      <c r="Q110" s="1298"/>
      <c r="R110" s="1291">
        <f t="shared" si="45"/>
        <v>0</v>
      </c>
      <c r="S110" s="1292">
        <f t="shared" si="46"/>
        <v>0</v>
      </c>
      <c r="T110" s="935"/>
    </row>
    <row r="111" spans="2:20" s="431" customFormat="1" ht="75" x14ac:dyDescent="0.35">
      <c r="B111" s="919"/>
      <c r="C111"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11" s="1375" t="s">
        <v>800</v>
      </c>
      <c r="E111" s="1370" t="s">
        <v>801</v>
      </c>
      <c r="F111" s="1376" t="s">
        <v>160</v>
      </c>
      <c r="G111" s="1375" t="s">
        <v>786</v>
      </c>
      <c r="H111" s="1101">
        <v>0</v>
      </c>
      <c r="I111" s="1290"/>
      <c r="J111" s="1290"/>
      <c r="K111" s="1297">
        <f t="shared" si="43"/>
        <v>0</v>
      </c>
      <c r="L111" s="1290"/>
      <c r="M111" s="1290"/>
      <c r="N111" s="1297">
        <f t="shared" si="44"/>
        <v>0</v>
      </c>
      <c r="O111" s="1298"/>
      <c r="P111" s="1290"/>
      <c r="Q111" s="1298"/>
      <c r="R111" s="1291">
        <f t="shared" si="45"/>
        <v>0</v>
      </c>
      <c r="S111" s="1292">
        <f t="shared" si="46"/>
        <v>0</v>
      </c>
      <c r="T111" s="935"/>
    </row>
    <row r="112" spans="2:20" s="431" customFormat="1" ht="100" x14ac:dyDescent="0.35">
      <c r="B112" s="919"/>
      <c r="C112" s="98" t="str">
        <f>CONCATENATE('Reference documents'!B15," 
PPP.PVP.CBL.03 SIGNAL-DATA CABLE (with all sub-sections)
PPP.PVP.CBL.01.001 AC Cables (sub-section named tests)
EGP.EEC.S.45.XX.P.00000.00.021.12 GRE.EEC.Q.45.XX.P.00000.00.078.04")</f>
        <v>GRE.EEC.S.21.IT.P.18371.00.127.00 Technical Specification 
PPP.PVP.CBL.03 SIGNAL-DATA CABLE (with all sub-sections)
PPP.PVP.CBL.01.001 AC Cables (sub-section named tests)
EGP.EEC.S.45.XX.P.00000.00.021.12 GRE.EEC.Q.45.XX.P.00000.00.078.04</v>
      </c>
      <c r="D112" s="1375" t="s">
        <v>802</v>
      </c>
      <c r="E112" s="1370" t="s">
        <v>803</v>
      </c>
      <c r="F112" s="1376" t="s">
        <v>160</v>
      </c>
      <c r="G112" s="1375" t="s">
        <v>786</v>
      </c>
      <c r="H112" s="1101">
        <v>0</v>
      </c>
      <c r="I112" s="1290"/>
      <c r="J112" s="1290"/>
      <c r="K112" s="1297">
        <f t="shared" si="43"/>
        <v>0</v>
      </c>
      <c r="L112" s="1290"/>
      <c r="M112" s="1290"/>
      <c r="N112" s="1297">
        <f t="shared" si="44"/>
        <v>0</v>
      </c>
      <c r="O112" s="1298"/>
      <c r="P112" s="1290"/>
      <c r="Q112" s="1298"/>
      <c r="R112" s="1291">
        <f t="shared" si="45"/>
        <v>0</v>
      </c>
      <c r="S112" s="1292">
        <f t="shared" si="46"/>
        <v>0</v>
      </c>
      <c r="T112" s="935"/>
    </row>
    <row r="113" spans="2:20" s="431" customFormat="1" ht="18" customHeight="1" x14ac:dyDescent="0.35">
      <c r="B113" s="945"/>
      <c r="C113" s="928"/>
      <c r="D113" s="946" t="s">
        <v>500</v>
      </c>
      <c r="E113" s="928" t="s">
        <v>501</v>
      </c>
      <c r="F113" s="947"/>
      <c r="G113" s="947"/>
      <c r="H113" s="1100"/>
      <c r="I113" s="1100"/>
      <c r="J113" s="1100"/>
      <c r="K113" s="1100"/>
      <c r="L113" s="1100"/>
      <c r="M113" s="1100"/>
      <c r="N113" s="1100"/>
      <c r="O113" s="1100"/>
      <c r="P113" s="1100"/>
      <c r="Q113" s="1100"/>
      <c r="R113" s="947"/>
      <c r="S113" s="1127"/>
      <c r="T113" s="948"/>
    </row>
    <row r="114" spans="2:20" s="431" customFormat="1" ht="31.5" customHeight="1" x14ac:dyDescent="0.35">
      <c r="B114" s="919"/>
      <c r="C114" s="1333" t="str">
        <f>CONCATENATE('Reference documents'!B15,
"PPP.PVP.DIN.05.003 Hanger Structures Cableway")</f>
        <v>GRE.EEC.S.21.IT.P.18371.00.127.00 Technical SpecificationPPP.PVP.DIN.05.003 Hanger Structures Cableway</v>
      </c>
      <c r="D114" s="900" t="s">
        <v>502</v>
      </c>
      <c r="E114" s="901" t="s">
        <v>503</v>
      </c>
      <c r="F114" s="902" t="s">
        <v>167</v>
      </c>
      <c r="G114" s="900" t="s">
        <v>345</v>
      </c>
      <c r="H114" s="1101">
        <v>0</v>
      </c>
      <c r="I114" s="1290"/>
      <c r="J114" s="1290"/>
      <c r="K114" s="1297">
        <f>I114*J114</f>
        <v>0</v>
      </c>
      <c r="L114" s="1290"/>
      <c r="M114" s="1290"/>
      <c r="N114" s="1297">
        <f>L114*M114</f>
        <v>0</v>
      </c>
      <c r="O114" s="1298"/>
      <c r="P114" s="1290"/>
      <c r="Q114" s="1298"/>
      <c r="R114" s="1291">
        <f>P114+N114+K114</f>
        <v>0</v>
      </c>
      <c r="S114" s="1292">
        <f>IF(F114="na","",H114*R114)</f>
        <v>0</v>
      </c>
      <c r="T114" s="935"/>
    </row>
    <row r="115" spans="2:20" ht="15" customHeight="1" x14ac:dyDescent="0.35">
      <c r="B115" s="1592" t="s">
        <v>102</v>
      </c>
      <c r="C115" s="1592"/>
      <c r="D115" s="1592"/>
      <c r="E115" s="1592"/>
      <c r="F115" s="1593" t="s">
        <v>154</v>
      </c>
      <c r="G115" s="1593"/>
      <c r="H115" s="1593"/>
      <c r="I115" s="1593"/>
      <c r="J115" s="1593"/>
      <c r="K115" s="1593"/>
      <c r="L115" s="1593"/>
      <c r="M115" s="1593"/>
      <c r="N115" s="1593"/>
      <c r="O115" s="1593"/>
      <c r="P115" s="1593"/>
      <c r="Q115" s="1593"/>
      <c r="R115" s="1593"/>
      <c r="S115" s="863">
        <f>SUMIFS(S121:S142,F121:F142,"Mandatory",E121:E142,"=*Supply")</f>
        <v>99869.380803521693</v>
      </c>
      <c r="T115" s="1221"/>
    </row>
    <row r="116" spans="2:20" ht="15" customHeight="1" x14ac:dyDescent="0.35">
      <c r="B116" s="1592"/>
      <c r="C116" s="1592"/>
      <c r="D116" s="1592"/>
      <c r="E116" s="1592"/>
      <c r="F116" s="1593" t="s">
        <v>156</v>
      </c>
      <c r="G116" s="1593"/>
      <c r="H116" s="1593"/>
      <c r="I116" s="1593"/>
      <c r="J116" s="1593"/>
      <c r="K116" s="1593"/>
      <c r="L116" s="1593"/>
      <c r="M116" s="1593"/>
      <c r="N116" s="1593"/>
      <c r="O116" s="1593"/>
      <c r="P116" s="1593"/>
      <c r="Q116" s="1593"/>
      <c r="R116" s="1593"/>
      <c r="S116" s="863">
        <f>SUMIFS(S121:S142,F121:F142,"Optional",E121:E142,"=*Supply")</f>
        <v>0</v>
      </c>
      <c r="T116" s="1221"/>
    </row>
    <row r="117" spans="2:20" ht="15" customHeight="1" x14ac:dyDescent="0.35">
      <c r="B117" s="1592" t="s">
        <v>89</v>
      </c>
      <c r="C117" s="1592"/>
      <c r="D117" s="1592"/>
      <c r="E117" s="1592"/>
      <c r="F117" s="1593" t="s">
        <v>154</v>
      </c>
      <c r="G117" s="1593"/>
      <c r="H117" s="1593"/>
      <c r="I117" s="1593"/>
      <c r="J117" s="1593"/>
      <c r="K117" s="1593"/>
      <c r="L117" s="1593"/>
      <c r="M117" s="1593"/>
      <c r="N117" s="1593"/>
      <c r="O117" s="1593"/>
      <c r="P117" s="1593"/>
      <c r="Q117" s="1593"/>
      <c r="R117" s="1593"/>
      <c r="S117" s="863">
        <f>SUMIFS(S121:S142,F121:F142,"Mandatory",E121:E142,"=*Installation*")</f>
        <v>68413.30018733014</v>
      </c>
      <c r="T117" s="1221"/>
    </row>
    <row r="118" spans="2:20" ht="15" customHeight="1" x14ac:dyDescent="0.35">
      <c r="B118" s="1592"/>
      <c r="C118" s="1592"/>
      <c r="D118" s="1592"/>
      <c r="E118" s="1592"/>
      <c r="F118" s="1593" t="s">
        <v>156</v>
      </c>
      <c r="G118" s="1593"/>
      <c r="H118" s="1593"/>
      <c r="I118" s="1593"/>
      <c r="J118" s="1593"/>
      <c r="K118" s="1593"/>
      <c r="L118" s="1593"/>
      <c r="M118" s="1593"/>
      <c r="N118" s="1593"/>
      <c r="O118" s="1593"/>
      <c r="P118" s="1593"/>
      <c r="Q118" s="1593"/>
      <c r="R118" s="1593"/>
      <c r="S118" s="863">
        <f>SUMIFS(S121:S142,F121:F142,"Optional",E121:E142,"=*Installation*")</f>
        <v>0</v>
      </c>
      <c r="T118" s="1221"/>
    </row>
    <row r="119" spans="2:20" ht="15" customHeight="1" x14ac:dyDescent="0.35">
      <c r="B119" s="1592" t="s">
        <v>804</v>
      </c>
      <c r="C119" s="1592"/>
      <c r="D119" s="1592"/>
      <c r="E119" s="1592"/>
      <c r="F119" s="1593" t="s">
        <v>154</v>
      </c>
      <c r="G119" s="1593"/>
      <c r="H119" s="1593"/>
      <c r="I119" s="1593"/>
      <c r="J119" s="1593"/>
      <c r="K119" s="1593"/>
      <c r="L119" s="1593"/>
      <c r="M119" s="1593"/>
      <c r="N119" s="1593"/>
      <c r="O119" s="1593"/>
      <c r="P119" s="1593"/>
      <c r="Q119" s="1593"/>
      <c r="R119" s="1593"/>
      <c r="S119" s="863">
        <f>SUMIFS(S121:S142,F121:F142,"Mandatory",E121:E142,"=*Test")</f>
        <v>0</v>
      </c>
      <c r="T119" s="1221"/>
    </row>
    <row r="120" spans="2:20" ht="15" customHeight="1" x14ac:dyDescent="0.35">
      <c r="B120" s="1592"/>
      <c r="C120" s="1592"/>
      <c r="D120" s="1592"/>
      <c r="E120" s="1592"/>
      <c r="F120" s="1593" t="s">
        <v>156</v>
      </c>
      <c r="G120" s="1593"/>
      <c r="H120" s="1593"/>
      <c r="I120" s="1593"/>
      <c r="J120" s="1593"/>
      <c r="K120" s="1593"/>
      <c r="L120" s="1593"/>
      <c r="M120" s="1593"/>
      <c r="N120" s="1593"/>
      <c r="O120" s="1593"/>
      <c r="P120" s="1593"/>
      <c r="Q120" s="1593"/>
      <c r="R120" s="1593"/>
      <c r="S120" s="863">
        <f>SUMIFS(S121:S142,F121:F142,"Optional",E121:E142,"=*Test")</f>
        <v>0</v>
      </c>
      <c r="T120" s="1221"/>
    </row>
    <row r="121" spans="2:20" s="431" customFormat="1" ht="18" customHeight="1" x14ac:dyDescent="0.35">
      <c r="B121" s="945"/>
      <c r="C121" s="928"/>
      <c r="D121" s="946" t="s">
        <v>505</v>
      </c>
      <c r="E121" s="928" t="s">
        <v>506</v>
      </c>
      <c r="F121" s="947"/>
      <c r="G121" s="947"/>
      <c r="H121" s="1100"/>
      <c r="I121" s="1100"/>
      <c r="J121" s="1100"/>
      <c r="K121" s="1100"/>
      <c r="L121" s="1100"/>
      <c r="M121" s="1100"/>
      <c r="N121" s="1100"/>
      <c r="O121" s="1100"/>
      <c r="P121" s="1100"/>
      <c r="Q121" s="1100"/>
      <c r="R121" s="947"/>
      <c r="S121" s="1127"/>
      <c r="T121" s="948"/>
    </row>
    <row r="122" spans="2:20" s="1325" customFormat="1" ht="100" x14ac:dyDescent="0.35">
      <c r="B122" s="1326"/>
      <c r="C122"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2" s="1327" t="s">
        <v>507</v>
      </c>
      <c r="E122" s="1328" t="s">
        <v>508</v>
      </c>
      <c r="F122" s="902" t="s">
        <v>160</v>
      </c>
      <c r="G122" s="900" t="s">
        <v>345</v>
      </c>
      <c r="H122" s="1101">
        <v>1200</v>
      </c>
      <c r="I122" s="1290"/>
      <c r="J122" s="1290"/>
      <c r="K122" s="1297">
        <f t="shared" ref="K122:K131" si="47">I122*J122</f>
        <v>0</v>
      </c>
      <c r="L122" s="1290"/>
      <c r="M122" s="1290"/>
      <c r="N122" s="1297">
        <f t="shared" ref="N122:N131" si="48">L122*M122</f>
        <v>0</v>
      </c>
      <c r="O122" s="1298"/>
      <c r="P122" s="1290">
        <v>9.8103428877887904</v>
      </c>
      <c r="Q122" s="1298"/>
      <c r="R122" s="1291">
        <f t="shared" ref="R122:R123" si="49">P122+N122+K122</f>
        <v>9.8103428877887904</v>
      </c>
      <c r="S122" s="1292">
        <f>IF(F122="na","",H122*R122)</f>
        <v>11772.411465346548</v>
      </c>
      <c r="T122" s="935"/>
    </row>
    <row r="123" spans="2:20" s="1314" customFormat="1" ht="100" x14ac:dyDescent="0.35">
      <c r="B123" s="919"/>
      <c r="C123"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3" s="900" t="s">
        <v>509</v>
      </c>
      <c r="E123" s="901" t="s">
        <v>510</v>
      </c>
      <c r="F123" s="902" t="s">
        <v>160</v>
      </c>
      <c r="G123" s="900" t="s">
        <v>345</v>
      </c>
      <c r="H123" s="1101">
        <v>1200</v>
      </c>
      <c r="I123" s="1293">
        <v>0.19375000000000001</v>
      </c>
      <c r="J123" s="1293">
        <v>40</v>
      </c>
      <c r="K123" s="1295">
        <f t="shared" si="47"/>
        <v>7.75</v>
      </c>
      <c r="L123" s="1293">
        <v>1</v>
      </c>
      <c r="M123" s="1293">
        <v>0.05</v>
      </c>
      <c r="N123" s="1295">
        <f t="shared" si="48"/>
        <v>0.05</v>
      </c>
      <c r="O123" s="1296"/>
      <c r="P123" s="1290"/>
      <c r="Q123" s="1296"/>
      <c r="R123" s="1291">
        <f t="shared" si="49"/>
        <v>7.8</v>
      </c>
      <c r="S123" s="1124">
        <f t="shared" ref="S123:S131" si="50">IF(F123="na","",H123*R123)</f>
        <v>9360</v>
      </c>
      <c r="T123" s="935"/>
    </row>
    <row r="124" spans="2:20" s="1324" customFormat="1" ht="100" x14ac:dyDescent="0.35">
      <c r="B124" s="1322"/>
      <c r="C124"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4" s="100" t="s">
        <v>511</v>
      </c>
      <c r="E124" s="98" t="s">
        <v>512</v>
      </c>
      <c r="F124" s="855" t="s">
        <v>160</v>
      </c>
      <c r="G124" s="100" t="s">
        <v>345</v>
      </c>
      <c r="H124" s="1319">
        <v>0</v>
      </c>
      <c r="I124" s="1315"/>
      <c r="J124" s="1315"/>
      <c r="K124" s="1316">
        <f t="shared" si="47"/>
        <v>0</v>
      </c>
      <c r="L124" s="1315"/>
      <c r="M124" s="1315"/>
      <c r="N124" s="1316">
        <f t="shared" si="48"/>
        <v>0</v>
      </c>
      <c r="O124" s="1317"/>
      <c r="P124" s="1290"/>
      <c r="Q124" s="1317"/>
      <c r="R124" s="1318">
        <f t="shared" ref="R124:R131" si="51">P124+N124+K124</f>
        <v>0</v>
      </c>
      <c r="S124" s="1194">
        <f t="shared" si="50"/>
        <v>0</v>
      </c>
      <c r="T124" s="1323"/>
    </row>
    <row r="125" spans="2:20" s="1324" customFormat="1" ht="100" x14ac:dyDescent="0.35">
      <c r="B125" s="1322"/>
      <c r="C125"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5" s="100" t="s">
        <v>513</v>
      </c>
      <c r="E125" s="98" t="s">
        <v>514</v>
      </c>
      <c r="F125" s="855" t="s">
        <v>160</v>
      </c>
      <c r="G125" s="100" t="s">
        <v>345</v>
      </c>
      <c r="H125" s="1319">
        <v>0</v>
      </c>
      <c r="I125" s="1315"/>
      <c r="J125" s="1315"/>
      <c r="K125" s="1316">
        <f t="shared" si="47"/>
        <v>0</v>
      </c>
      <c r="L125" s="1315"/>
      <c r="M125" s="1315"/>
      <c r="N125" s="1316">
        <f t="shared" si="48"/>
        <v>0</v>
      </c>
      <c r="O125" s="1317"/>
      <c r="P125" s="1315"/>
      <c r="Q125" s="1317"/>
      <c r="R125" s="1318">
        <f t="shared" si="51"/>
        <v>0</v>
      </c>
      <c r="S125" s="1194">
        <f t="shared" si="50"/>
        <v>0</v>
      </c>
      <c r="T125" s="1323"/>
    </row>
    <row r="126" spans="2:20" s="1324" customFormat="1" ht="100" x14ac:dyDescent="0.35">
      <c r="B126" s="1322"/>
      <c r="C126"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6" s="100" t="s">
        <v>515</v>
      </c>
      <c r="E126" s="98" t="s">
        <v>516</v>
      </c>
      <c r="F126" s="855" t="s">
        <v>160</v>
      </c>
      <c r="G126" s="100" t="s">
        <v>345</v>
      </c>
      <c r="H126" s="1319">
        <v>6200</v>
      </c>
      <c r="I126" s="1315"/>
      <c r="J126" s="1315"/>
      <c r="K126" s="1316">
        <f t="shared" si="47"/>
        <v>0</v>
      </c>
      <c r="L126" s="1315"/>
      <c r="M126" s="1315"/>
      <c r="N126" s="1316">
        <f t="shared" si="48"/>
        <v>0</v>
      </c>
      <c r="O126" s="1317"/>
      <c r="P126" s="1315">
        <v>12.426434324532465</v>
      </c>
      <c r="Q126" s="1317"/>
      <c r="R126" s="1291">
        <f t="shared" si="51"/>
        <v>12.426434324532465</v>
      </c>
      <c r="S126" s="1194">
        <f t="shared" si="50"/>
        <v>77043.892812101287</v>
      </c>
      <c r="T126" s="1323"/>
    </row>
    <row r="127" spans="2:20" s="1324" customFormat="1" ht="100" x14ac:dyDescent="0.35">
      <c r="B127" s="1322"/>
      <c r="C127"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7" s="100" t="s">
        <v>517</v>
      </c>
      <c r="E127" s="98" t="s">
        <v>518</v>
      </c>
      <c r="F127" s="855" t="s">
        <v>160</v>
      </c>
      <c r="G127" s="100" t="s">
        <v>345</v>
      </c>
      <c r="H127" s="1319">
        <v>6200</v>
      </c>
      <c r="I127" s="1315">
        <v>0.19375000000000001</v>
      </c>
      <c r="J127" s="1315">
        <v>40</v>
      </c>
      <c r="K127" s="1316">
        <f t="shared" si="47"/>
        <v>7.75</v>
      </c>
      <c r="L127" s="1315">
        <v>1</v>
      </c>
      <c r="M127" s="1315">
        <v>0.05</v>
      </c>
      <c r="N127" s="1316">
        <f t="shared" si="48"/>
        <v>0.05</v>
      </c>
      <c r="O127" s="1317"/>
      <c r="P127" s="1315"/>
      <c r="Q127" s="1317"/>
      <c r="R127" s="1291">
        <f t="shared" si="51"/>
        <v>7.8</v>
      </c>
      <c r="S127" s="1194">
        <f t="shared" si="50"/>
        <v>48360</v>
      </c>
      <c r="T127" s="1323"/>
    </row>
    <row r="128" spans="2:20" s="431" customFormat="1" ht="100" x14ac:dyDescent="0.35">
      <c r="B128" s="956"/>
      <c r="C128"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8" s="933" t="s">
        <v>519</v>
      </c>
      <c r="E128" s="1321" t="s">
        <v>520</v>
      </c>
      <c r="F128" s="932" t="s">
        <v>160</v>
      </c>
      <c r="G128" s="933" t="s">
        <v>345</v>
      </c>
      <c r="H128" s="1103">
        <v>0</v>
      </c>
      <c r="I128" s="1055"/>
      <c r="J128" s="1055"/>
      <c r="K128" s="1056">
        <f t="shared" si="47"/>
        <v>0</v>
      </c>
      <c r="L128" s="1055"/>
      <c r="M128" s="1055"/>
      <c r="N128" s="1056">
        <f t="shared" si="48"/>
        <v>0</v>
      </c>
      <c r="O128" s="1057"/>
      <c r="P128" s="1055"/>
      <c r="Q128" s="1057"/>
      <c r="R128" s="1261">
        <f t="shared" si="51"/>
        <v>0</v>
      </c>
      <c r="S128" s="1125">
        <f t="shared" si="50"/>
        <v>0</v>
      </c>
      <c r="T128" s="957"/>
    </row>
    <row r="129" spans="2:20" s="1324" customFormat="1" ht="100" x14ac:dyDescent="0.35">
      <c r="B129" s="1322"/>
      <c r="C129"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29" s="100" t="s">
        <v>521</v>
      </c>
      <c r="E129" s="98" t="s">
        <v>522</v>
      </c>
      <c r="F129" s="855" t="s">
        <v>160</v>
      </c>
      <c r="G129" s="100" t="s">
        <v>345</v>
      </c>
      <c r="H129" s="1319">
        <v>0</v>
      </c>
      <c r="I129" s="1315"/>
      <c r="J129" s="1315"/>
      <c r="K129" s="1316">
        <f t="shared" si="47"/>
        <v>0</v>
      </c>
      <c r="L129" s="1315"/>
      <c r="M129" s="1315"/>
      <c r="N129" s="1316">
        <f t="shared" si="48"/>
        <v>0</v>
      </c>
      <c r="O129" s="1317"/>
      <c r="P129" s="1315"/>
      <c r="Q129" s="1317"/>
      <c r="R129" s="1318">
        <f t="shared" si="51"/>
        <v>0</v>
      </c>
      <c r="S129" s="1194">
        <f t="shared" si="50"/>
        <v>0</v>
      </c>
      <c r="T129" s="1323"/>
    </row>
    <row r="130" spans="2:20" s="1324" customFormat="1" ht="100" x14ac:dyDescent="0.35">
      <c r="B130" s="1322"/>
      <c r="C130"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0" s="100" t="s">
        <v>523</v>
      </c>
      <c r="E130" s="98" t="s">
        <v>524</v>
      </c>
      <c r="F130" s="855" t="s">
        <v>160</v>
      </c>
      <c r="G130" s="100" t="s">
        <v>345</v>
      </c>
      <c r="H130" s="1319">
        <v>50</v>
      </c>
      <c r="I130" s="1315"/>
      <c r="J130" s="1315"/>
      <c r="K130" s="1316">
        <f t="shared" si="47"/>
        <v>0</v>
      </c>
      <c r="L130" s="1315"/>
      <c r="M130" s="1315"/>
      <c r="N130" s="1316">
        <f t="shared" si="48"/>
        <v>0</v>
      </c>
      <c r="O130" s="1317"/>
      <c r="P130" s="1315">
        <v>37.935129949419611</v>
      </c>
      <c r="Q130" s="1317"/>
      <c r="R130" s="1291">
        <f t="shared" si="51"/>
        <v>37.935129949419611</v>
      </c>
      <c r="S130" s="1194">
        <f t="shared" si="50"/>
        <v>1896.7564974709805</v>
      </c>
      <c r="T130" s="1323"/>
    </row>
    <row r="131" spans="2:20" s="431" customFormat="1" ht="100" x14ac:dyDescent="0.35">
      <c r="B131" s="919"/>
      <c r="C131"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1" s="900" t="s">
        <v>525</v>
      </c>
      <c r="E131" s="901" t="s">
        <v>526</v>
      </c>
      <c r="F131" s="902" t="s">
        <v>160</v>
      </c>
      <c r="G131" s="900" t="s">
        <v>345</v>
      </c>
      <c r="H131" s="1101">
        <v>50</v>
      </c>
      <c r="I131" s="1293"/>
      <c r="J131" s="1293"/>
      <c r="K131" s="1295">
        <f t="shared" si="47"/>
        <v>0</v>
      </c>
      <c r="L131" s="1293"/>
      <c r="M131" s="1293"/>
      <c r="N131" s="1295">
        <f t="shared" si="48"/>
        <v>0</v>
      </c>
      <c r="O131" s="1296"/>
      <c r="P131" s="1293">
        <v>11.118917398967817</v>
      </c>
      <c r="Q131" s="1296"/>
      <c r="R131" s="1291">
        <f t="shared" si="51"/>
        <v>11.118917398967817</v>
      </c>
      <c r="S131" s="1124">
        <f t="shared" si="50"/>
        <v>555.94586994839085</v>
      </c>
      <c r="T131" s="935"/>
    </row>
    <row r="132" spans="2:20" s="431" customFormat="1" ht="18" customHeight="1" x14ac:dyDescent="0.35">
      <c r="B132" s="945"/>
      <c r="C132" s="928"/>
      <c r="D132" s="946" t="s">
        <v>527</v>
      </c>
      <c r="E132" s="928" t="s">
        <v>528</v>
      </c>
      <c r="F132" s="947"/>
      <c r="G132" s="947"/>
      <c r="H132" s="1100"/>
      <c r="I132" s="1100"/>
      <c r="J132" s="1100"/>
      <c r="K132" s="1100"/>
      <c r="L132" s="1100"/>
      <c r="M132" s="1100"/>
      <c r="N132" s="1100"/>
      <c r="O132" s="1100"/>
      <c r="P132" s="1100"/>
      <c r="Q132" s="1100"/>
      <c r="R132" s="947"/>
      <c r="S132" s="1127"/>
      <c r="T132" s="948"/>
    </row>
    <row r="133" spans="2:20" s="431" customFormat="1" ht="100" x14ac:dyDescent="0.35">
      <c r="B133" s="919"/>
      <c r="C133"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3" s="900" t="s">
        <v>529</v>
      </c>
      <c r="E133" s="901" t="s">
        <v>530</v>
      </c>
      <c r="F133" s="902" t="s">
        <v>160</v>
      </c>
      <c r="G133" s="900" t="s">
        <v>141</v>
      </c>
      <c r="H133" s="1101">
        <v>200</v>
      </c>
      <c r="I133" s="1290"/>
      <c r="J133" s="1290"/>
      <c r="K133" s="1297">
        <f t="shared" ref="K133:K134" si="52">I133*J133</f>
        <v>0</v>
      </c>
      <c r="L133" s="1290"/>
      <c r="M133" s="1290"/>
      <c r="N133" s="1297">
        <f t="shared" ref="N133:N134" si="53">L133*M133</f>
        <v>0</v>
      </c>
      <c r="O133" s="1298"/>
      <c r="P133" s="1290">
        <v>9.1563200286028703</v>
      </c>
      <c r="Q133" s="1298"/>
      <c r="R133" s="1291">
        <f t="shared" ref="R133:R134" si="54">P133+N133+K133</f>
        <v>9.1563200286028703</v>
      </c>
      <c r="S133" s="1292">
        <f t="shared" ref="S133:S134" si="55">IF(F133="na","",H133*R133)</f>
        <v>1831.264005720574</v>
      </c>
      <c r="T133" s="935"/>
    </row>
    <row r="134" spans="2:20" s="431" customFormat="1" ht="100" x14ac:dyDescent="0.35">
      <c r="B134" s="919"/>
      <c r="C134"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4" s="900" t="s">
        <v>531</v>
      </c>
      <c r="E134" s="901" t="s">
        <v>532</v>
      </c>
      <c r="F134" s="902" t="s">
        <v>160</v>
      </c>
      <c r="G134" s="900" t="s">
        <v>141</v>
      </c>
      <c r="H134" s="1101">
        <v>200</v>
      </c>
      <c r="I134" s="1293">
        <v>0.33471257255225562</v>
      </c>
      <c r="J134" s="1293">
        <v>40</v>
      </c>
      <c r="K134" s="1295">
        <f t="shared" si="52"/>
        <v>13.388502902090224</v>
      </c>
      <c r="L134" s="1293">
        <v>1</v>
      </c>
      <c r="M134" s="1293">
        <v>1</v>
      </c>
      <c r="N134" s="1295">
        <f t="shared" si="53"/>
        <v>1</v>
      </c>
      <c r="O134" s="1296"/>
      <c r="P134" s="1293"/>
      <c r="Q134" s="1296"/>
      <c r="R134" s="1291">
        <f t="shared" si="54"/>
        <v>14.388502902090224</v>
      </c>
      <c r="S134" s="1124">
        <f t="shared" si="55"/>
        <v>2877.7005804180449</v>
      </c>
      <c r="T134" s="935"/>
    </row>
    <row r="135" spans="2:20" s="431" customFormat="1" ht="18" customHeight="1" x14ac:dyDescent="0.35">
      <c r="B135" s="945"/>
      <c r="C135" s="928"/>
      <c r="D135" s="946" t="s">
        <v>533</v>
      </c>
      <c r="E135" s="928" t="s">
        <v>534</v>
      </c>
      <c r="F135" s="947"/>
      <c r="G135" s="947"/>
      <c r="H135" s="1100"/>
      <c r="I135" s="1100"/>
      <c r="J135" s="1100"/>
      <c r="K135" s="1100"/>
      <c r="L135" s="1100"/>
      <c r="M135" s="1100"/>
      <c r="N135" s="1100"/>
      <c r="O135" s="1100"/>
      <c r="P135" s="1100"/>
      <c r="Q135" s="1100"/>
      <c r="R135" s="947"/>
      <c r="S135" s="1127"/>
      <c r="T135" s="948"/>
    </row>
    <row r="136" spans="2:20" s="431" customFormat="1" ht="100" x14ac:dyDescent="0.35">
      <c r="B136" s="919"/>
      <c r="C136"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6" s="900" t="s">
        <v>535</v>
      </c>
      <c r="E136" s="901" t="s">
        <v>536</v>
      </c>
      <c r="F136" s="902" t="s">
        <v>160</v>
      </c>
      <c r="G136" s="900" t="s">
        <v>141</v>
      </c>
      <c r="H136" s="1101">
        <v>10</v>
      </c>
      <c r="I136" s="1290"/>
      <c r="J136" s="1290"/>
      <c r="K136" s="1297">
        <f t="shared" ref="K136:K137" si="56">I136*J136</f>
        <v>0</v>
      </c>
      <c r="L136" s="1290"/>
      <c r="M136" s="1290"/>
      <c r="N136" s="1297">
        <f t="shared" ref="N136:N137" si="57">L136*M136</f>
        <v>0</v>
      </c>
      <c r="O136" s="1298"/>
      <c r="P136" s="1290">
        <v>78.482743102310309</v>
      </c>
      <c r="Q136" s="1298"/>
      <c r="R136" s="1291">
        <f t="shared" ref="R136:R137" si="58">P136+N136+K136</f>
        <v>78.482743102310309</v>
      </c>
      <c r="S136" s="1292">
        <f t="shared" ref="S136:S137" si="59">IF(F136="na","",H136*R136)</f>
        <v>784.82743102310314</v>
      </c>
      <c r="T136" s="935" t="s">
        <v>537</v>
      </c>
    </row>
    <row r="137" spans="2:20" s="431" customFormat="1" ht="100" x14ac:dyDescent="0.35">
      <c r="B137" s="919"/>
      <c r="C137"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7" s="900" t="s">
        <v>538</v>
      </c>
      <c r="E137" s="901" t="s">
        <v>539</v>
      </c>
      <c r="F137" s="902" t="s">
        <v>160</v>
      </c>
      <c r="G137" s="900" t="s">
        <v>141</v>
      </c>
      <c r="H137" s="1101">
        <v>10</v>
      </c>
      <c r="I137" s="1293">
        <v>2.5910914367436773</v>
      </c>
      <c r="J137" s="1293">
        <v>40</v>
      </c>
      <c r="K137" s="1295">
        <f t="shared" si="56"/>
        <v>103.6436574697471</v>
      </c>
      <c r="L137" s="1293">
        <v>1</v>
      </c>
      <c r="M137" s="1293">
        <v>1</v>
      </c>
      <c r="N137" s="1295">
        <f t="shared" si="57"/>
        <v>1</v>
      </c>
      <c r="O137" s="1296"/>
      <c r="P137" s="1293"/>
      <c r="Q137" s="1296"/>
      <c r="R137" s="1291">
        <f t="shared" si="58"/>
        <v>104.6436574697471</v>
      </c>
      <c r="S137" s="1124">
        <f t="shared" si="59"/>
        <v>1046.4365746974709</v>
      </c>
      <c r="T137" s="935"/>
    </row>
    <row r="138" spans="2:20" s="431" customFormat="1" ht="18" customHeight="1" x14ac:dyDescent="0.35">
      <c r="B138" s="945"/>
      <c r="C138" s="928"/>
      <c r="D138" s="946" t="s">
        <v>540</v>
      </c>
      <c r="E138" s="928" t="s">
        <v>541</v>
      </c>
      <c r="F138" s="947"/>
      <c r="G138" s="947"/>
      <c r="H138" s="1100"/>
      <c r="I138" s="1100"/>
      <c r="J138" s="1100"/>
      <c r="K138" s="1100"/>
      <c r="L138" s="1100"/>
      <c r="M138" s="1100"/>
      <c r="N138" s="1100"/>
      <c r="O138" s="1100"/>
      <c r="P138" s="1100"/>
      <c r="Q138" s="1100"/>
      <c r="R138" s="947"/>
      <c r="S138" s="1127"/>
      <c r="T138" s="948"/>
    </row>
    <row r="139" spans="2:20" s="431" customFormat="1" ht="100" x14ac:dyDescent="0.35">
      <c r="B139" s="919"/>
      <c r="C139"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39" s="900" t="s">
        <v>542</v>
      </c>
      <c r="E139" s="901" t="s">
        <v>543</v>
      </c>
      <c r="F139" s="902" t="s">
        <v>160</v>
      </c>
      <c r="G139" s="900" t="s">
        <v>141</v>
      </c>
      <c r="H139" s="1320">
        <v>500</v>
      </c>
      <c r="I139" s="1290"/>
      <c r="J139" s="1290"/>
      <c r="K139" s="1297">
        <f t="shared" ref="K139:K140" si="60">I139*J139</f>
        <v>0</v>
      </c>
      <c r="L139" s="1290"/>
      <c r="M139" s="1290"/>
      <c r="N139" s="1297">
        <f t="shared" ref="N139:N140" si="61">L139*M139</f>
        <v>0</v>
      </c>
      <c r="O139" s="1298"/>
      <c r="P139" s="1290">
        <v>13.080457183718387</v>
      </c>
      <c r="Q139" s="1298"/>
      <c r="R139" s="1291">
        <f t="shared" ref="R139:R140" si="62">P139+N139+K139</f>
        <v>13.080457183718387</v>
      </c>
      <c r="S139" s="1292">
        <f t="shared" ref="S139:S140" si="63">IF(F139="na","",H139*R139)</f>
        <v>6540.2285918591933</v>
      </c>
      <c r="T139" s="935"/>
    </row>
    <row r="140" spans="2:20" s="431" customFormat="1" ht="100" x14ac:dyDescent="0.35">
      <c r="B140" s="919"/>
      <c r="C140" s="98" t="str">
        <f>CONCATENATE('Reference documents'!B15," :
PPP.PVP.DIN.07 EARTHING SYSTEM with all subsections
- CONSTRUCTION TECHNICAL SPECIFICATIONS
- VENDOR INSTALLATION PROCEDURE SPECIFICATIONS")</f>
        <v>GRE.EEC.S.21.IT.P.18371.00.127.00 Technical Specification :
PPP.PVP.DIN.07 EARTHING SYSTEM with all subsections
- CONSTRUCTION TECHNICAL SPECIFICATIONS
- VENDOR INSTALLATION PROCEDURE SPECIFICATIONS</v>
      </c>
      <c r="D140" s="900" t="s">
        <v>544</v>
      </c>
      <c r="E140" s="901" t="s">
        <v>545</v>
      </c>
      <c r="F140" s="902" t="s">
        <v>160</v>
      </c>
      <c r="G140" s="900" t="s">
        <v>141</v>
      </c>
      <c r="H140" s="1101">
        <v>500</v>
      </c>
      <c r="I140" s="1293">
        <v>0.28566085811331166</v>
      </c>
      <c r="J140" s="1293">
        <v>40</v>
      </c>
      <c r="K140" s="1295">
        <f t="shared" si="60"/>
        <v>11.426434324532465</v>
      </c>
      <c r="L140" s="1293">
        <v>1</v>
      </c>
      <c r="M140" s="1293">
        <v>1</v>
      </c>
      <c r="N140" s="1295">
        <f t="shared" si="61"/>
        <v>1</v>
      </c>
      <c r="O140" s="1296"/>
      <c r="P140" s="1293"/>
      <c r="Q140" s="1296"/>
      <c r="R140" s="1291">
        <f t="shared" si="62"/>
        <v>12.426434324532465</v>
      </c>
      <c r="S140" s="1124">
        <f t="shared" si="63"/>
        <v>6213.2171622662327</v>
      </c>
      <c r="T140" s="935"/>
    </row>
    <row r="141" spans="2:20" s="431" customFormat="1" ht="18" customHeight="1" x14ac:dyDescent="0.35">
      <c r="B141" s="945"/>
      <c r="C141" s="928"/>
      <c r="D141" s="946"/>
      <c r="E141" s="928" t="s">
        <v>805</v>
      </c>
      <c r="F141" s="947"/>
      <c r="G141" s="947"/>
      <c r="H141" s="1100"/>
      <c r="I141" s="1100"/>
      <c r="J141" s="1100"/>
      <c r="K141" s="1100"/>
      <c r="L141" s="1100"/>
      <c r="M141" s="1100"/>
      <c r="N141" s="1100"/>
      <c r="O141" s="1100"/>
      <c r="P141" s="1100"/>
      <c r="Q141" s="1100"/>
      <c r="R141" s="947"/>
      <c r="S141" s="1127"/>
      <c r="T141" s="948"/>
    </row>
    <row r="142" spans="2:20" s="431" customFormat="1" ht="79.5" customHeight="1" x14ac:dyDescent="0.35">
      <c r="B142" s="919"/>
      <c r="C142" s="98" t="str">
        <f>CONCATENATE('Reference documents'!B15," :
PPP.PVP.CBL.01.001 AC Cables (sub-section named tests)
EGP.EEC.S.45.XX.P.00000.00.021.12 GRE.EEC.Q.45.XX.P.00000.00.078.04")</f>
        <v>GRE.EEC.S.21.IT.P.18371.00.127.00 Technical Specification :
PPP.PVP.CBL.01.001 AC Cables (sub-section named tests)
EGP.EEC.S.45.XX.P.00000.00.021.12 GRE.EEC.Q.45.XX.P.00000.00.078.04</v>
      </c>
      <c r="D142" s="900" t="s">
        <v>806</v>
      </c>
      <c r="E142" s="901" t="s">
        <v>807</v>
      </c>
      <c r="F142" s="902" t="s">
        <v>160</v>
      </c>
      <c r="G142" s="900" t="s">
        <v>464</v>
      </c>
      <c r="H142" s="1101">
        <v>0</v>
      </c>
      <c r="I142" s="1290"/>
      <c r="J142" s="1290"/>
      <c r="K142" s="1297">
        <f t="shared" ref="K142" si="64">I142*J142</f>
        <v>0</v>
      </c>
      <c r="L142" s="1290"/>
      <c r="M142" s="1290"/>
      <c r="N142" s="1297">
        <f t="shared" ref="N142" si="65">L142*M142</f>
        <v>0</v>
      </c>
      <c r="O142" s="1298"/>
      <c r="P142" s="1290"/>
      <c r="Q142" s="1298"/>
      <c r="R142" s="1291">
        <f t="shared" ref="R142" si="66">P142+N142+K142</f>
        <v>0</v>
      </c>
      <c r="S142" s="1292">
        <f t="shared" ref="S142" si="67">IF(F142="na","",H142*R142)</f>
        <v>0</v>
      </c>
      <c r="T142" s="935"/>
    </row>
    <row r="143" spans="2:20" ht="15" customHeight="1" x14ac:dyDescent="0.35">
      <c r="B143" s="1592" t="s">
        <v>93</v>
      </c>
      <c r="C143" s="1592"/>
      <c r="D143" s="1592"/>
      <c r="E143" s="1592"/>
      <c r="F143" s="1593" t="s">
        <v>154</v>
      </c>
      <c r="G143" s="1593"/>
      <c r="H143" s="1593"/>
      <c r="I143" s="1593"/>
      <c r="J143" s="1593"/>
      <c r="K143" s="1593"/>
      <c r="L143" s="1593"/>
      <c r="M143" s="1593"/>
      <c r="N143" s="1593"/>
      <c r="O143" s="1593"/>
      <c r="P143" s="1593"/>
      <c r="Q143" s="1593"/>
      <c r="R143" s="1593"/>
      <c r="S143" s="863">
        <f>SUMIFS(S149:S152,F149:F152,"Mandatory",E149:E152,"=*Supply")</f>
        <v>654.02285918591929</v>
      </c>
      <c r="T143" s="1221"/>
    </row>
    <row r="144" spans="2:20" ht="15" customHeight="1" x14ac:dyDescent="0.35">
      <c r="B144" s="1592"/>
      <c r="C144" s="1592"/>
      <c r="D144" s="1592"/>
      <c r="E144" s="1592"/>
      <c r="F144" s="1593" t="s">
        <v>156</v>
      </c>
      <c r="G144" s="1593"/>
      <c r="H144" s="1593"/>
      <c r="I144" s="1593"/>
      <c r="J144" s="1593"/>
      <c r="K144" s="1593"/>
      <c r="L144" s="1593"/>
      <c r="M144" s="1593"/>
      <c r="N144" s="1593"/>
      <c r="O144" s="1593"/>
      <c r="P144" s="1593"/>
      <c r="Q144" s="1593"/>
      <c r="R144" s="1593"/>
      <c r="S144" s="863">
        <f>SUMIFS(S149:S152,F149:F152,"Optional",E149:E152,"=*Supply")</f>
        <v>7500</v>
      </c>
      <c r="T144" s="1221"/>
    </row>
    <row r="145" spans="2:20" ht="15" customHeight="1" x14ac:dyDescent="0.35">
      <c r="B145" s="1592" t="s">
        <v>808</v>
      </c>
      <c r="C145" s="1592"/>
      <c r="D145" s="1592"/>
      <c r="E145" s="1592"/>
      <c r="F145" s="1593" t="s">
        <v>154</v>
      </c>
      <c r="G145" s="1593"/>
      <c r="H145" s="1593"/>
      <c r="I145" s="1593"/>
      <c r="J145" s="1593"/>
      <c r="K145" s="1593"/>
      <c r="L145" s="1593"/>
      <c r="M145" s="1593"/>
      <c r="N145" s="1593"/>
      <c r="O145" s="1593"/>
      <c r="P145" s="1593"/>
      <c r="Q145" s="1593"/>
      <c r="R145" s="1593"/>
      <c r="S145" s="863">
        <f>SUMIFS(S149:S152,F149:F152,"Mandatory",E149:E152,"=*Installation*")</f>
        <v>850.22971694169519</v>
      </c>
      <c r="T145" s="1221"/>
    </row>
    <row r="146" spans="2:20" ht="15" customHeight="1" x14ac:dyDescent="0.35">
      <c r="B146" s="1592"/>
      <c r="C146" s="1592"/>
      <c r="D146" s="1592"/>
      <c r="E146" s="1592"/>
      <c r="F146" s="1593" t="s">
        <v>156</v>
      </c>
      <c r="G146" s="1593"/>
      <c r="H146" s="1593"/>
      <c r="I146" s="1593"/>
      <c r="J146" s="1593"/>
      <c r="K146" s="1593"/>
      <c r="L146" s="1593"/>
      <c r="M146" s="1593"/>
      <c r="N146" s="1593"/>
      <c r="O146" s="1593"/>
      <c r="P146" s="1593"/>
      <c r="Q146" s="1593"/>
      <c r="R146" s="1593"/>
      <c r="S146" s="863">
        <f>SUMIFS(S149:S152,F149:F152,"Optional",E149:E152,"=*Installation*")</f>
        <v>780</v>
      </c>
      <c r="T146" s="1221"/>
    </row>
    <row r="147" spans="2:20" s="171" customFormat="1" ht="15" customHeight="1" x14ac:dyDescent="0.3">
      <c r="B147" s="926"/>
      <c r="C147" s="927"/>
      <c r="D147" s="941" t="s">
        <v>547</v>
      </c>
      <c r="E147" s="928" t="s">
        <v>548</v>
      </c>
      <c r="F147" s="929"/>
      <c r="G147" s="929"/>
      <c r="H147" s="1102"/>
      <c r="I147" s="1102"/>
      <c r="J147" s="1102"/>
      <c r="K147" s="1102"/>
      <c r="L147" s="1102"/>
      <c r="M147" s="1102"/>
      <c r="N147" s="1102"/>
      <c r="O147" s="1102"/>
      <c r="P147" s="1102"/>
      <c r="Q147" s="1102"/>
      <c r="R147" s="929"/>
      <c r="S147" s="1128"/>
      <c r="T147" s="930"/>
    </row>
    <row r="148" spans="2:20" s="171" customFormat="1" ht="30" customHeight="1" x14ac:dyDescent="0.3">
      <c r="B148" s="926"/>
      <c r="C148" s="927"/>
      <c r="D148" s="941" t="s">
        <v>549</v>
      </c>
      <c r="E148" s="928" t="s">
        <v>550</v>
      </c>
      <c r="F148" s="929"/>
      <c r="G148" s="929"/>
      <c r="H148" s="1102"/>
      <c r="I148" s="1102"/>
      <c r="J148" s="1102"/>
      <c r="K148" s="1102"/>
      <c r="L148" s="1102"/>
      <c r="M148" s="1102"/>
      <c r="N148" s="1102"/>
      <c r="O148" s="1102"/>
      <c r="P148" s="1102"/>
      <c r="Q148" s="1102"/>
      <c r="R148" s="929"/>
      <c r="S148" s="1128"/>
      <c r="T148" s="930"/>
    </row>
    <row r="149" spans="2:20" s="431" customFormat="1" ht="100" x14ac:dyDescent="0.35">
      <c r="B149" s="919"/>
      <c r="C149" s="98" t="str">
        <f>CONCATENATE('Reference documents'!B15," :
PPP.PVP.MVC.03.004 Anti-Rodent System
PPP.PVP.OAT.01.002 Equipment Sealing
PPP.PVP.DIN.02.002 Foundation
PPP.PVP.DIN.02.003 Concrete Structure Sealing
PPP.PVP.WRK.04 ELECTRICAL FIELD BOX ACTIVITIES")</f>
        <v>GRE.EEC.S.21.IT.P.18371.00.127.00 Technical Specification :
PPP.PVP.MVC.03.004 Anti-Rodent System
PPP.PVP.OAT.01.002 Equipment Sealing
PPP.PVP.DIN.02.002 Foundation
PPP.PVP.DIN.02.003 Concrete Structure Sealing
PPP.PVP.WRK.04 ELECTRICAL FIELD BOX ACTIVITIES</v>
      </c>
      <c r="D149" s="900" t="s">
        <v>551</v>
      </c>
      <c r="E149" s="901" t="s">
        <v>552</v>
      </c>
      <c r="F149" s="902" t="s">
        <v>160</v>
      </c>
      <c r="G149" s="900" t="s">
        <v>553</v>
      </c>
      <c r="H149" s="1101">
        <v>10</v>
      </c>
      <c r="I149" s="1290"/>
      <c r="J149" s="1290"/>
      <c r="K149" s="1297">
        <f t="shared" ref="K149:K150" si="68">I149*J149</f>
        <v>0</v>
      </c>
      <c r="L149" s="1290"/>
      <c r="M149" s="1290"/>
      <c r="N149" s="1297">
        <f t="shared" ref="N149:N150" si="69">L149*M149</f>
        <v>0</v>
      </c>
      <c r="O149" s="1298"/>
      <c r="P149" s="1290">
        <v>65.402285918591929</v>
      </c>
      <c r="Q149" s="1298"/>
      <c r="R149" s="1291">
        <f t="shared" ref="R149:R150" si="70">P149+N149+K149</f>
        <v>65.402285918591929</v>
      </c>
      <c r="S149" s="1292">
        <f>IF(F149="na","",H149*R149)</f>
        <v>654.02285918591929</v>
      </c>
      <c r="T149" s="935"/>
    </row>
    <row r="150" spans="2:20" s="431" customFormat="1" ht="150" x14ac:dyDescent="0.35">
      <c r="B150" s="919"/>
      <c r="C150" s="98" t="str">
        <f>CONCATENATE('Reference documents'!B15,"
PPP.PVP.MVC.03.004 Anti-Rodent System
PPP.PVP.OAT.01.002 Equipment Sealing
PPP.PVP.DIN.02.002 Foundation","
PPP.PVP.DIN.02.003 Concrete Structure Sealing
PPP.PVP.WRK.04 ELECTRICAL FIELD BOX ACTIVITIES
- CONSTRUCTION TECHNICAL SPECIFICATIONS
- VENDOR INSTALLATION PROCEDURE SPECIFICATIONS")</f>
        <v>GRE.EEC.S.21.IT.P.18371.00.127.00 Technical Specification
PPP.PVP.MVC.03.004 Anti-Rodent System
PPP.PVP.OAT.01.002 Equipment Sealing
PPP.PVP.DIN.02.002 Foundation
PPP.PVP.DIN.02.003 Concrete Structure Sealing
PPP.PVP.WRK.04 ELECTRICAL FIELD BOX ACTIVITIES
- CONSTRUCTION TECHNICAL SPECIFICATIONS
- VENDOR INSTALLATION PROCEDURE SPECIFICATIONS</v>
      </c>
      <c r="D150" s="900" t="s">
        <v>554</v>
      </c>
      <c r="E150" s="901" t="s">
        <v>555</v>
      </c>
      <c r="F150" s="902" t="s">
        <v>160</v>
      </c>
      <c r="G150" s="900" t="s">
        <v>553</v>
      </c>
      <c r="H150" s="1101">
        <v>10</v>
      </c>
      <c r="I150" s="1293">
        <v>2.1005742923542376</v>
      </c>
      <c r="J150" s="1293">
        <v>40</v>
      </c>
      <c r="K150" s="1295">
        <f t="shared" si="68"/>
        <v>84.022971694169513</v>
      </c>
      <c r="L150" s="1293">
        <v>1</v>
      </c>
      <c r="M150" s="1293">
        <v>1</v>
      </c>
      <c r="N150" s="1295">
        <f t="shared" si="69"/>
        <v>1</v>
      </c>
      <c r="O150" s="1296"/>
      <c r="P150" s="1293"/>
      <c r="Q150" s="1296"/>
      <c r="R150" s="1291">
        <f t="shared" si="70"/>
        <v>85.022971694169513</v>
      </c>
      <c r="S150" s="1124">
        <f t="shared" ref="S150" si="71">IF(F150="na","",H150*R150)</f>
        <v>850.22971694169519</v>
      </c>
      <c r="T150" s="935"/>
    </row>
    <row r="151" spans="2:20" s="431" customFormat="1" ht="137.5" x14ac:dyDescent="0.35">
      <c r="B151" s="919"/>
      <c r="C151" s="1427" t="s">
        <v>1673</v>
      </c>
      <c r="D151" s="900" t="s">
        <v>1674</v>
      </c>
      <c r="E151" s="901" t="s">
        <v>2609</v>
      </c>
      <c r="F151" s="902" t="s">
        <v>167</v>
      </c>
      <c r="G151" s="900" t="s">
        <v>464</v>
      </c>
      <c r="H151" s="1419">
        <v>1</v>
      </c>
      <c r="I151" s="1293"/>
      <c r="J151" s="1293"/>
      <c r="K151" s="1295">
        <f>I151*J151</f>
        <v>0</v>
      </c>
      <c r="L151" s="1293"/>
      <c r="M151" s="1293"/>
      <c r="N151" s="1295">
        <f>L151*M151</f>
        <v>0</v>
      </c>
      <c r="O151" s="1057"/>
      <c r="P151" s="1055">
        <v>7500</v>
      </c>
      <c r="Q151" s="1057"/>
      <c r="R151" s="1291">
        <f>P151+N151+K151</f>
        <v>7500</v>
      </c>
      <c r="S151" s="1292">
        <f>IF(F151="na","",H151*R151)</f>
        <v>7500</v>
      </c>
      <c r="T151" s="935"/>
    </row>
    <row r="152" spans="2:20" s="431" customFormat="1" ht="137.5" x14ac:dyDescent="0.35">
      <c r="B152" s="919"/>
      <c r="C152" s="1427" t="s">
        <v>1673</v>
      </c>
      <c r="D152" s="900" t="s">
        <v>1675</v>
      </c>
      <c r="E152" s="901" t="s">
        <v>1676</v>
      </c>
      <c r="F152" s="902" t="s">
        <v>167</v>
      </c>
      <c r="G152" s="900" t="s">
        <v>464</v>
      </c>
      <c r="H152" s="1419">
        <v>1</v>
      </c>
      <c r="I152" s="1055">
        <v>19.5</v>
      </c>
      <c r="J152" s="1055">
        <v>40</v>
      </c>
      <c r="K152" s="1295">
        <f>I152*J152</f>
        <v>780</v>
      </c>
      <c r="L152" s="1055"/>
      <c r="M152" s="1055"/>
      <c r="N152" s="1297">
        <f>L152*M152</f>
        <v>0</v>
      </c>
      <c r="O152" s="1057"/>
      <c r="P152" s="1055"/>
      <c r="Q152" s="1057"/>
      <c r="R152" s="1291">
        <f>P152+N152+K152</f>
        <v>780</v>
      </c>
      <c r="S152" s="1124">
        <f>IF(F152="na","",H152*R152)</f>
        <v>780</v>
      </c>
      <c r="T152" s="935"/>
    </row>
    <row r="153" spans="2:20" ht="15" customHeight="1" x14ac:dyDescent="0.35">
      <c r="B153" s="1592" t="s">
        <v>103</v>
      </c>
      <c r="C153" s="1592"/>
      <c r="D153" s="1592"/>
      <c r="E153" s="1592"/>
      <c r="F153" s="1600" t="s">
        <v>154</v>
      </c>
      <c r="G153" s="1601"/>
      <c r="H153" s="1601"/>
      <c r="I153" s="1601"/>
      <c r="J153" s="1601"/>
      <c r="K153" s="1601"/>
      <c r="L153" s="1601"/>
      <c r="M153" s="1601"/>
      <c r="N153" s="1601"/>
      <c r="O153" s="1601"/>
      <c r="P153" s="1601"/>
      <c r="Q153" s="1601"/>
      <c r="R153" s="1602"/>
      <c r="S153" s="863">
        <f>SUMIFS(S159:S177,F159:F177,"Mandatory",E159:E177,"=*Supply")</f>
        <v>154022.38333828401</v>
      </c>
      <c r="T153" s="1221"/>
    </row>
    <row r="154" spans="2:20" ht="15" customHeight="1" x14ac:dyDescent="0.35">
      <c r="B154" s="1592"/>
      <c r="C154" s="1592"/>
      <c r="D154" s="1592"/>
      <c r="E154" s="1592"/>
      <c r="F154" s="1593" t="s">
        <v>156</v>
      </c>
      <c r="G154" s="1593"/>
      <c r="H154" s="1593"/>
      <c r="I154" s="1593"/>
      <c r="J154" s="1593"/>
      <c r="K154" s="1593"/>
      <c r="L154" s="1593"/>
      <c r="M154" s="1593"/>
      <c r="N154" s="1593"/>
      <c r="O154" s="1593"/>
      <c r="P154" s="1593"/>
      <c r="Q154" s="1593"/>
      <c r="R154" s="1593"/>
      <c r="S154" s="863">
        <f>SUMIFS(S159:S177,F159:F177,"Optional",E159:E177,"=*Supply")</f>
        <v>0</v>
      </c>
      <c r="T154" s="1221"/>
    </row>
    <row r="155" spans="2:20" ht="15" customHeight="1" x14ac:dyDescent="0.35">
      <c r="B155" s="1592" t="s">
        <v>809</v>
      </c>
      <c r="C155" s="1592"/>
      <c r="D155" s="1592"/>
      <c r="E155" s="1592"/>
      <c r="F155" s="1593" t="s">
        <v>154</v>
      </c>
      <c r="G155" s="1593"/>
      <c r="H155" s="1593"/>
      <c r="I155" s="1593"/>
      <c r="J155" s="1593"/>
      <c r="K155" s="1593"/>
      <c r="L155" s="1593"/>
      <c r="M155" s="1593"/>
      <c r="N155" s="1593"/>
      <c r="O155" s="1593"/>
      <c r="P155" s="1593"/>
      <c r="Q155" s="1593"/>
      <c r="R155" s="1593"/>
      <c r="S155" s="863">
        <f>SUMIFS(S159:S177,F159:F177,"Mandatory",E159:E177,"=*Installation*")</f>
        <v>60274.746702574317</v>
      </c>
      <c r="T155" s="1221"/>
    </row>
    <row r="156" spans="2:20" ht="15" customHeight="1" x14ac:dyDescent="0.35">
      <c r="B156" s="1592"/>
      <c r="C156" s="1592"/>
      <c r="D156" s="1592"/>
      <c r="E156" s="1592"/>
      <c r="F156" s="1593" t="s">
        <v>156</v>
      </c>
      <c r="G156" s="1593"/>
      <c r="H156" s="1593"/>
      <c r="I156" s="1593"/>
      <c r="J156" s="1593"/>
      <c r="K156" s="1593"/>
      <c r="L156" s="1593"/>
      <c r="M156" s="1593"/>
      <c r="N156" s="1593"/>
      <c r="O156" s="1593"/>
      <c r="P156" s="1593"/>
      <c r="Q156" s="1593"/>
      <c r="R156" s="1593"/>
      <c r="S156" s="863">
        <f>SUMIFS(S159:S177,F159:F177,"Optional",E159:E177,"=*Installation*")</f>
        <v>0</v>
      </c>
      <c r="T156" s="1221"/>
    </row>
    <row r="157" spans="2:20" ht="15" customHeight="1" x14ac:dyDescent="0.35">
      <c r="B157" s="1594" t="s">
        <v>810</v>
      </c>
      <c r="C157" s="1595"/>
      <c r="D157" s="1595"/>
      <c r="E157" s="1596"/>
      <c r="F157" s="1600" t="s">
        <v>154</v>
      </c>
      <c r="G157" s="1601"/>
      <c r="H157" s="1601"/>
      <c r="I157" s="1601"/>
      <c r="J157" s="1601"/>
      <c r="K157" s="1601"/>
      <c r="L157" s="1601"/>
      <c r="M157" s="1601"/>
      <c r="N157" s="1601"/>
      <c r="O157" s="1601"/>
      <c r="P157" s="1601"/>
      <c r="Q157" s="1601"/>
      <c r="R157" s="1602"/>
      <c r="S157" s="863">
        <f>SUMIFS(S159:S177,F159:F177,"Mandatory",E159:E177,"=*Test")</f>
        <v>0</v>
      </c>
      <c r="T157" s="1221"/>
    </row>
    <row r="158" spans="2:20" ht="15" customHeight="1" x14ac:dyDescent="0.35">
      <c r="B158" s="1597"/>
      <c r="C158" s="1598"/>
      <c r="D158" s="1598"/>
      <c r="E158" s="1599"/>
      <c r="F158" s="1600" t="s">
        <v>156</v>
      </c>
      <c r="G158" s="1601"/>
      <c r="H158" s="1601"/>
      <c r="I158" s="1601"/>
      <c r="J158" s="1601"/>
      <c r="K158" s="1601"/>
      <c r="L158" s="1601"/>
      <c r="M158" s="1601"/>
      <c r="N158" s="1601"/>
      <c r="O158" s="1601"/>
      <c r="P158" s="1601"/>
      <c r="Q158" s="1601"/>
      <c r="R158" s="1602"/>
      <c r="S158" s="863">
        <f>SUMIFS(S159:S177,F159:F177,"Optional",E159:E177,"=*Test")</f>
        <v>0</v>
      </c>
      <c r="T158" s="1221"/>
    </row>
    <row r="159" spans="2:20" s="431" customFormat="1" ht="18" customHeight="1" x14ac:dyDescent="0.35">
      <c r="B159" s="945"/>
      <c r="C159" s="928"/>
      <c r="D159" s="946" t="s">
        <v>557</v>
      </c>
      <c r="E159" s="928" t="s">
        <v>94</v>
      </c>
      <c r="F159" s="947"/>
      <c r="G159" s="947"/>
      <c r="H159" s="1100"/>
      <c r="I159" s="1100"/>
      <c r="J159" s="1100"/>
      <c r="K159" s="1100"/>
      <c r="L159" s="1100"/>
      <c r="M159" s="1100"/>
      <c r="N159" s="1100"/>
      <c r="O159" s="1100"/>
      <c r="P159" s="1100"/>
      <c r="Q159" s="1100"/>
      <c r="R159" s="947"/>
      <c r="S159" s="1127"/>
      <c r="T159" s="948"/>
    </row>
    <row r="160" spans="2:20" s="171" customFormat="1" ht="31.5" customHeight="1" x14ac:dyDescent="0.3">
      <c r="B160" s="926"/>
      <c r="C160" s="927"/>
      <c r="D160" s="946" t="s">
        <v>558</v>
      </c>
      <c r="E160" s="928" t="s">
        <v>559</v>
      </c>
      <c r="F160" s="929"/>
      <c r="G160" s="929"/>
      <c r="H160" s="1102"/>
      <c r="I160" s="1102"/>
      <c r="J160" s="1102"/>
      <c r="K160" s="1102"/>
      <c r="L160" s="1102"/>
      <c r="M160" s="1102"/>
      <c r="N160" s="1102"/>
      <c r="O160" s="1102"/>
      <c r="P160" s="1102"/>
      <c r="Q160" s="1102"/>
      <c r="R160" s="929"/>
      <c r="S160" s="1128"/>
      <c r="T160" s="930"/>
    </row>
    <row r="161" spans="2:20" s="431" customFormat="1" ht="125" x14ac:dyDescent="0.35">
      <c r="B161" s="919"/>
      <c r="C161" s="98" t="str">
        <f>CONCATENATE('Reference documents'!B15,":
PPP.PVP.DIN.03 SECURITY SYSTEM (with all sub-section)
- CONSTRUCTION TECHNICAL SPECIFICATIONS
- VENDOR INSTALLATION AND TESTING PROCEDURE SPECIFICATIONS
- COMMISIONING TECHNICAL SPECIFICATIONS")</f>
        <v>GRE.EEC.S.21.IT.P.18371.00.127.00 Technical Specification:
PPP.PVP.DIN.03 SECURITY SYSTEM (with all sub-section)
- CONSTRUCTION TECHNICAL SPECIFICATIONS
- VENDOR INSTALLATION AND TESTING PROCEDURE SPECIFICATIONS
- COMMISIONING TECHNICAL SPECIFICATIONS</v>
      </c>
      <c r="D161" s="900" t="s">
        <v>560</v>
      </c>
      <c r="E161" s="901" t="s">
        <v>561</v>
      </c>
      <c r="F161" s="902" t="s">
        <v>160</v>
      </c>
      <c r="G161" s="900" t="s">
        <v>141</v>
      </c>
      <c r="H161" s="1101">
        <v>1</v>
      </c>
      <c r="I161" s="1290"/>
      <c r="J161" s="1290"/>
      <c r="K161" s="1297">
        <f t="shared" ref="K161:K172" si="72">I161*J161</f>
        <v>0</v>
      </c>
      <c r="L161" s="1290"/>
      <c r="M161" s="1290"/>
      <c r="N161" s="1297">
        <f t="shared" ref="N161:N172" si="73">L161*M161</f>
        <v>0</v>
      </c>
      <c r="O161" s="1298"/>
      <c r="P161" s="1290">
        <v>9156.3200286028696</v>
      </c>
      <c r="Q161" s="1298"/>
      <c r="R161" s="1291">
        <f>P161+N161+K161</f>
        <v>9156.3200286028696</v>
      </c>
      <c r="S161" s="1292">
        <f t="shared" ref="S161:S172" si="74">IF(F161="na","",H161*R161)</f>
        <v>9156.3200286028696</v>
      </c>
      <c r="T161" s="935"/>
    </row>
    <row r="162" spans="2:20" s="431" customFormat="1" ht="125" x14ac:dyDescent="0.35">
      <c r="B162" s="919"/>
      <c r="C162"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2" s="900" t="s">
        <v>562</v>
      </c>
      <c r="E162" s="901" t="s">
        <v>563</v>
      </c>
      <c r="F162" s="902" t="s">
        <v>160</v>
      </c>
      <c r="G162" s="900" t="s">
        <v>141</v>
      </c>
      <c r="H162" s="1101">
        <v>1</v>
      </c>
      <c r="I162" s="1315">
        <v>63.076423073707439</v>
      </c>
      <c r="J162" s="1315">
        <v>40</v>
      </c>
      <c r="K162" s="1316">
        <f t="shared" si="72"/>
        <v>2523.0569229482976</v>
      </c>
      <c r="L162" s="1315">
        <v>1</v>
      </c>
      <c r="M162" s="1315">
        <v>250</v>
      </c>
      <c r="N162" s="1316">
        <f t="shared" si="73"/>
        <v>250</v>
      </c>
      <c r="O162" s="1317"/>
      <c r="P162" s="1315"/>
      <c r="Q162" s="1317"/>
      <c r="R162" s="1291">
        <f>P162+N162+K162</f>
        <v>2773.0569229482976</v>
      </c>
      <c r="S162" s="1194">
        <f t="shared" si="74"/>
        <v>2773.0569229482976</v>
      </c>
      <c r="T162" s="935"/>
    </row>
    <row r="163" spans="2:20" s="431" customFormat="1" ht="125" x14ac:dyDescent="0.35">
      <c r="B163" s="919"/>
      <c r="C163"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3" s="900" t="s">
        <v>564</v>
      </c>
      <c r="E163" s="901" t="s">
        <v>565</v>
      </c>
      <c r="F163" s="902" t="s">
        <v>160</v>
      </c>
      <c r="G163" s="900" t="s">
        <v>141</v>
      </c>
      <c r="H163" s="1101">
        <v>1</v>
      </c>
      <c r="I163" s="1315"/>
      <c r="J163" s="1315"/>
      <c r="K163" s="1316">
        <f t="shared" si="72"/>
        <v>0</v>
      </c>
      <c r="L163" s="1315"/>
      <c r="M163" s="1315"/>
      <c r="N163" s="1316">
        <f t="shared" si="73"/>
        <v>0</v>
      </c>
      <c r="O163" s="1317"/>
      <c r="P163" s="1315">
        <v>1962.0685775577579</v>
      </c>
      <c r="Q163" s="1317"/>
      <c r="R163" s="1291">
        <f t="shared" ref="R163:R172" si="75">P163+N163+K163</f>
        <v>1962.0685775577579</v>
      </c>
      <c r="S163" s="1194">
        <f t="shared" si="74"/>
        <v>1962.0685775577579</v>
      </c>
      <c r="T163" s="935"/>
    </row>
    <row r="164" spans="2:20" s="431" customFormat="1" ht="125" x14ac:dyDescent="0.35">
      <c r="B164" s="919"/>
      <c r="C164"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4" s="900" t="s">
        <v>566</v>
      </c>
      <c r="E164" s="901" t="s">
        <v>567</v>
      </c>
      <c r="F164" s="902" t="s">
        <v>160</v>
      </c>
      <c r="G164" s="900" t="s">
        <v>141</v>
      </c>
      <c r="H164" s="1101">
        <v>1</v>
      </c>
      <c r="I164" s="1315">
        <v>36.683325832783318</v>
      </c>
      <c r="J164" s="1315">
        <v>40</v>
      </c>
      <c r="K164" s="1316">
        <f t="shared" si="72"/>
        <v>1467.3330333113327</v>
      </c>
      <c r="L164" s="1315">
        <v>1</v>
      </c>
      <c r="M164" s="1315">
        <v>50</v>
      </c>
      <c r="N164" s="1316">
        <f t="shared" si="73"/>
        <v>50</v>
      </c>
      <c r="O164" s="1317"/>
      <c r="P164" s="1315"/>
      <c r="Q164" s="1317"/>
      <c r="R164" s="1291">
        <f t="shared" si="75"/>
        <v>1517.3330333113327</v>
      </c>
      <c r="S164" s="1194">
        <f t="shared" si="74"/>
        <v>1517.3330333113327</v>
      </c>
      <c r="T164" s="935"/>
    </row>
    <row r="165" spans="2:20" s="431" customFormat="1" ht="125" x14ac:dyDescent="0.35">
      <c r="B165" s="919"/>
      <c r="C165"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5" s="900" t="s">
        <v>568</v>
      </c>
      <c r="E165" s="901" t="s">
        <v>569</v>
      </c>
      <c r="F165" s="902" t="s">
        <v>160</v>
      </c>
      <c r="G165" s="900" t="s">
        <v>141</v>
      </c>
      <c r="H165" s="1101">
        <v>10</v>
      </c>
      <c r="I165" s="1315"/>
      <c r="J165" s="1315"/>
      <c r="K165" s="1316">
        <f t="shared" si="72"/>
        <v>0</v>
      </c>
      <c r="L165" s="1315"/>
      <c r="M165" s="1315"/>
      <c r="N165" s="1316">
        <f t="shared" si="73"/>
        <v>0</v>
      </c>
      <c r="O165" s="1317"/>
      <c r="P165" s="1315">
        <v>1831.264005720574</v>
      </c>
      <c r="Q165" s="1317"/>
      <c r="R165" s="1291">
        <f t="shared" si="75"/>
        <v>1831.264005720574</v>
      </c>
      <c r="S165" s="1194">
        <f t="shared" si="74"/>
        <v>18312.640057205739</v>
      </c>
      <c r="T165" s="935"/>
    </row>
    <row r="166" spans="2:20" s="431" customFormat="1" ht="125" x14ac:dyDescent="0.35">
      <c r="B166" s="919"/>
      <c r="C166"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6" s="900" t="s">
        <v>570</v>
      </c>
      <c r="E166" s="901" t="s">
        <v>571</v>
      </c>
      <c r="F166" s="902" t="s">
        <v>160</v>
      </c>
      <c r="G166" s="900" t="s">
        <v>141</v>
      </c>
      <c r="H166" s="1101">
        <v>10</v>
      </c>
      <c r="I166" s="1315">
        <v>32.778154388888922</v>
      </c>
      <c r="J166" s="1315">
        <v>40</v>
      </c>
      <c r="K166" s="1316">
        <f t="shared" si="72"/>
        <v>1311.126175555557</v>
      </c>
      <c r="L166" s="1315">
        <v>1</v>
      </c>
      <c r="M166" s="1315">
        <v>10</v>
      </c>
      <c r="N166" s="1316">
        <f t="shared" si="73"/>
        <v>10</v>
      </c>
      <c r="O166" s="1317"/>
      <c r="P166" s="1315"/>
      <c r="Q166" s="1317"/>
      <c r="R166" s="1291">
        <f t="shared" si="75"/>
        <v>1321.126175555557</v>
      </c>
      <c r="S166" s="1194">
        <f t="shared" si="74"/>
        <v>13211.26175555557</v>
      </c>
      <c r="T166" s="935"/>
    </row>
    <row r="167" spans="2:20" s="431" customFormat="1" ht="125" x14ac:dyDescent="0.35">
      <c r="B167" s="919"/>
      <c r="C167"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7" s="900" t="s">
        <v>572</v>
      </c>
      <c r="E167" s="901" t="s">
        <v>573</v>
      </c>
      <c r="F167" s="902" t="s">
        <v>160</v>
      </c>
      <c r="G167" s="900" t="s">
        <v>141</v>
      </c>
      <c r="H167" s="1101">
        <v>1500</v>
      </c>
      <c r="I167" s="1315"/>
      <c r="J167" s="1315"/>
      <c r="K167" s="1316">
        <f t="shared" si="72"/>
        <v>0</v>
      </c>
      <c r="L167" s="1315"/>
      <c r="M167" s="1315"/>
      <c r="N167" s="1316">
        <f t="shared" si="73"/>
        <v>0</v>
      </c>
      <c r="O167" s="1317"/>
      <c r="P167" s="1315">
        <v>5.2321828734873543</v>
      </c>
      <c r="Q167" s="1317"/>
      <c r="R167" s="1291">
        <f t="shared" si="75"/>
        <v>5.2321828734873543</v>
      </c>
      <c r="S167" s="1194">
        <f t="shared" si="74"/>
        <v>7848.2743102310314</v>
      </c>
      <c r="T167" s="935"/>
    </row>
    <row r="168" spans="2:20" s="431" customFormat="1" ht="125" x14ac:dyDescent="0.35">
      <c r="B168" s="919"/>
      <c r="C168"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8" s="900" t="s">
        <v>575</v>
      </c>
      <c r="E168" s="901" t="s">
        <v>576</v>
      </c>
      <c r="F168" s="902" t="s">
        <v>160</v>
      </c>
      <c r="G168" s="900" t="s">
        <v>141</v>
      </c>
      <c r="H168" s="1101">
        <v>1500</v>
      </c>
      <c r="I168" s="1315">
        <v>0.11647411465346547</v>
      </c>
      <c r="J168" s="1315">
        <v>40</v>
      </c>
      <c r="K168" s="1316">
        <f t="shared" si="72"/>
        <v>4.6589645861386186</v>
      </c>
      <c r="L168" s="1315">
        <v>1</v>
      </c>
      <c r="M168" s="1315">
        <v>0.05</v>
      </c>
      <c r="N168" s="1316">
        <f t="shared" si="73"/>
        <v>0.05</v>
      </c>
      <c r="O168" s="1317"/>
      <c r="P168" s="1315"/>
      <c r="Q168" s="1317"/>
      <c r="R168" s="1291">
        <f t="shared" si="75"/>
        <v>4.7089645861386185</v>
      </c>
      <c r="S168" s="1194">
        <f t="shared" si="74"/>
        <v>7063.4468792079279</v>
      </c>
      <c r="T168" s="935"/>
    </row>
    <row r="169" spans="2:20" s="431" customFormat="1" ht="125" x14ac:dyDescent="0.35">
      <c r="B169" s="919"/>
      <c r="C169"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69" s="900" t="s">
        <v>577</v>
      </c>
      <c r="E169" s="901" t="s">
        <v>578</v>
      </c>
      <c r="F169" s="902" t="s">
        <v>160</v>
      </c>
      <c r="G169" s="900" t="s">
        <v>141</v>
      </c>
      <c r="H169" s="1101">
        <v>1500</v>
      </c>
      <c r="I169" s="1315"/>
      <c r="J169" s="1315"/>
      <c r="K169" s="1316">
        <f t="shared" si="72"/>
        <v>0</v>
      </c>
      <c r="L169" s="1315"/>
      <c r="M169" s="1315"/>
      <c r="N169" s="1316">
        <f t="shared" si="73"/>
        <v>0</v>
      </c>
      <c r="O169" s="1317"/>
      <c r="P169" s="1315">
        <v>10.464365746974709</v>
      </c>
      <c r="Q169" s="1317"/>
      <c r="R169" s="1291">
        <f t="shared" si="75"/>
        <v>10.464365746974709</v>
      </c>
      <c r="S169" s="1194">
        <f t="shared" si="74"/>
        <v>15696.548620462063</v>
      </c>
      <c r="T169" s="935"/>
    </row>
    <row r="170" spans="2:20" s="431" customFormat="1" ht="125" x14ac:dyDescent="0.35">
      <c r="B170" s="919"/>
      <c r="C170"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0" s="900" t="s">
        <v>579</v>
      </c>
      <c r="E170" s="901" t="s">
        <v>580</v>
      </c>
      <c r="F170" s="902" t="s">
        <v>160</v>
      </c>
      <c r="G170" s="900" t="s">
        <v>141</v>
      </c>
      <c r="H170" s="1101">
        <v>1500</v>
      </c>
      <c r="I170" s="1315">
        <v>0.14967525761276143</v>
      </c>
      <c r="J170" s="1315">
        <v>40</v>
      </c>
      <c r="K170" s="1316">
        <f t="shared" si="72"/>
        <v>5.9870103045104575</v>
      </c>
      <c r="L170" s="1315">
        <v>1</v>
      </c>
      <c r="M170" s="1315">
        <v>0.03</v>
      </c>
      <c r="N170" s="1316">
        <f t="shared" si="73"/>
        <v>0.03</v>
      </c>
      <c r="O170" s="1317"/>
      <c r="P170" s="1315"/>
      <c r="Q170" s="1317"/>
      <c r="R170" s="1291">
        <f t="shared" si="75"/>
        <v>6.0170103045104577</v>
      </c>
      <c r="S170" s="1194">
        <f t="shared" si="74"/>
        <v>9025.5154567656864</v>
      </c>
      <c r="T170" s="935"/>
    </row>
    <row r="171" spans="2:20" s="431" customFormat="1" ht="125" x14ac:dyDescent="0.35">
      <c r="B171" s="919"/>
      <c r="C171"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1" s="900" t="s">
        <v>581</v>
      </c>
      <c r="E171" s="901" t="s">
        <v>582</v>
      </c>
      <c r="F171" s="902" t="s">
        <v>160</v>
      </c>
      <c r="G171" s="900" t="s">
        <v>141</v>
      </c>
      <c r="H171" s="1101">
        <f>1500/50</f>
        <v>30</v>
      </c>
      <c r="I171" s="1315"/>
      <c r="J171" s="1315"/>
      <c r="K171" s="1316">
        <f t="shared" si="72"/>
        <v>0</v>
      </c>
      <c r="L171" s="1315"/>
      <c r="M171" s="1315"/>
      <c r="N171" s="1316">
        <f t="shared" si="73"/>
        <v>0</v>
      </c>
      <c r="O171" s="1317"/>
      <c r="P171" s="1315">
        <v>3270.1142959295967</v>
      </c>
      <c r="Q171" s="1317"/>
      <c r="R171" s="1291">
        <f t="shared" si="75"/>
        <v>3270.1142959295967</v>
      </c>
      <c r="S171" s="1194">
        <f t="shared" si="74"/>
        <v>98103.428877887898</v>
      </c>
      <c r="T171" s="1452" t="s">
        <v>2616</v>
      </c>
    </row>
    <row r="172" spans="2:20" s="431" customFormat="1" ht="125" x14ac:dyDescent="0.35">
      <c r="B172" s="919"/>
      <c r="C172" s="98" t="str">
        <f>CONCATENATE('Reference documents'!B15," :
PPP.PVP.DIN.03 SECURITY SYSTEM (with all sub-section)
- CONSTRUCTION TECHNICAL SPECIFICATIONS
- VENDOR INSTALLATION AND TESTING PROCEDURE SPECIFICATIONS
- COMMISIONING TECHNICAL SPECIFICATIONS")</f>
        <v>GRE.EEC.S.21.IT.P.18371.00.127.00 Technical Specification :
PPP.PVP.DIN.03 SECURITY SYSTEM (with all sub-section)
- CONSTRUCTION TECHNICAL SPECIFICATIONS
- VENDOR INSTALLATION AND TESTING PROCEDURE SPECIFICATIONS
- COMMISIONING TECHNICAL SPECIFICATIONS</v>
      </c>
      <c r="D172" s="900" t="s">
        <v>584</v>
      </c>
      <c r="E172" s="901" t="s">
        <v>585</v>
      </c>
      <c r="F172" s="902" t="s">
        <v>160</v>
      </c>
      <c r="G172" s="900" t="s">
        <v>141</v>
      </c>
      <c r="H172" s="1101">
        <f>1500/50</f>
        <v>30</v>
      </c>
      <c r="I172" s="1290">
        <v>10.753445754125426</v>
      </c>
      <c r="J172" s="1290">
        <v>40</v>
      </c>
      <c r="K172" s="1297">
        <f t="shared" si="72"/>
        <v>430.13783016501702</v>
      </c>
      <c r="L172" s="1290">
        <v>1</v>
      </c>
      <c r="M172" s="1290">
        <v>80</v>
      </c>
      <c r="N172" s="1297">
        <f t="shared" si="73"/>
        <v>80</v>
      </c>
      <c r="O172" s="1298"/>
      <c r="P172" s="1290"/>
      <c r="Q172" s="1298"/>
      <c r="R172" s="1291">
        <f t="shared" si="75"/>
        <v>510.13783016501702</v>
      </c>
      <c r="S172" s="1292">
        <f t="shared" si="74"/>
        <v>15304.134904950512</v>
      </c>
      <c r="T172" s="935"/>
    </row>
    <row r="173" spans="2:20" s="431" customFormat="1" ht="18" customHeight="1" x14ac:dyDescent="0.35">
      <c r="B173" s="945"/>
      <c r="C173" s="928"/>
      <c r="D173" s="946" t="s">
        <v>586</v>
      </c>
      <c r="E173" s="928" t="s">
        <v>587</v>
      </c>
      <c r="F173" s="947"/>
      <c r="G173" s="947"/>
      <c r="H173" s="1100"/>
      <c r="I173" s="1100"/>
      <c r="J173" s="1100"/>
      <c r="K173" s="1100"/>
      <c r="L173" s="1100"/>
      <c r="M173" s="1100"/>
      <c r="N173" s="1100"/>
      <c r="O173" s="1100"/>
      <c r="P173" s="1100"/>
      <c r="Q173" s="1100"/>
      <c r="R173" s="947"/>
      <c r="S173" s="1127"/>
      <c r="T173" s="948"/>
    </row>
    <row r="174" spans="2:20" s="431" customFormat="1" ht="50" x14ac:dyDescent="0.35">
      <c r="B174" s="919"/>
      <c r="C174" s="98" t="str">
        <f>CONCATENATE('Reference documents'!B15," :
PPP.PVP.MVC.03.002 Normal and Emergency Lighting Systems ")</f>
        <v xml:space="preserve">GRE.EEC.S.21.IT.P.18371.00.127.00 Technical Specification :
PPP.PVP.MVC.03.002 Normal and Emergency Lighting Systems </v>
      </c>
      <c r="D174" s="900" t="s">
        <v>588</v>
      </c>
      <c r="E174" s="901" t="s">
        <v>589</v>
      </c>
      <c r="F174" s="902" t="s">
        <v>160</v>
      </c>
      <c r="G174" s="900" t="s">
        <v>141</v>
      </c>
      <c r="H174" s="1101">
        <v>15</v>
      </c>
      <c r="I174" s="1290"/>
      <c r="J174" s="1290"/>
      <c r="K174" s="1297">
        <f t="shared" ref="K174:K175" si="76">I174*J174</f>
        <v>0</v>
      </c>
      <c r="L174" s="1290"/>
      <c r="M174" s="1290"/>
      <c r="N174" s="1297">
        <f t="shared" ref="N174:N175" si="77">L174*M174</f>
        <v>0</v>
      </c>
      <c r="O174" s="1298"/>
      <c r="P174" s="1290">
        <v>196.20685775577579</v>
      </c>
      <c r="Q174" s="1298"/>
      <c r="R174" s="1291">
        <f t="shared" ref="R174:R175" si="78">P174+N174+K174</f>
        <v>196.20685775577579</v>
      </c>
      <c r="S174" s="1292">
        <f>IF(F174="na","",H174*R174)</f>
        <v>2943.1028663366369</v>
      </c>
      <c r="T174" s="935" t="s">
        <v>590</v>
      </c>
    </row>
    <row r="175" spans="2:20" s="431" customFormat="1" ht="50" x14ac:dyDescent="0.35">
      <c r="B175" s="919"/>
      <c r="C175" s="98" t="str">
        <f>CONCATENATE('Reference documents'!B15," :
PPP.PVP.MVC.03.002 Normal and Emergency Lighting Systems")</f>
        <v>GRE.EEC.S.21.IT.P.18371.00.127.00 Technical Specification :
PPP.PVP.MVC.03.002 Normal and Emergency Lighting Systems</v>
      </c>
      <c r="D175" s="900" t="s">
        <v>591</v>
      </c>
      <c r="E175" s="901" t="s">
        <v>592</v>
      </c>
      <c r="F175" s="902" t="s">
        <v>160</v>
      </c>
      <c r="G175" s="900" t="s">
        <v>141</v>
      </c>
      <c r="H175" s="1101">
        <v>15</v>
      </c>
      <c r="I175" s="1290">
        <v>15.966662916391661</v>
      </c>
      <c r="J175" s="1290">
        <v>40</v>
      </c>
      <c r="K175" s="1297">
        <f t="shared" si="76"/>
        <v>638.66651665566644</v>
      </c>
      <c r="L175" s="1290">
        <v>1.5</v>
      </c>
      <c r="M175" s="1290">
        <v>80</v>
      </c>
      <c r="N175" s="1297">
        <f t="shared" si="77"/>
        <v>120</v>
      </c>
      <c r="O175" s="1298"/>
      <c r="P175" s="1290"/>
      <c r="Q175" s="1298"/>
      <c r="R175" s="1291">
        <f t="shared" si="78"/>
        <v>758.66651665566644</v>
      </c>
      <c r="S175" s="1292">
        <f t="shared" ref="S175" si="79">IF(F175="na","",H175*R175)</f>
        <v>11379.997749834996</v>
      </c>
      <c r="T175" s="935"/>
    </row>
    <row r="176" spans="2:20" s="431" customFormat="1" ht="13.15" customHeight="1" x14ac:dyDescent="0.35">
      <c r="B176" s="945"/>
      <c r="C176" s="928"/>
      <c r="D176" s="946"/>
      <c r="E176" s="928" t="s">
        <v>811</v>
      </c>
      <c r="F176" s="947"/>
      <c r="G176" s="947"/>
      <c r="H176" s="1100"/>
      <c r="I176" s="1100"/>
      <c r="J176" s="1100"/>
      <c r="K176" s="1100"/>
      <c r="L176" s="1100"/>
      <c r="M176" s="1100"/>
      <c r="N176" s="1100"/>
      <c r="O176" s="1100"/>
      <c r="P176" s="1100"/>
      <c r="Q176" s="1100"/>
      <c r="R176" s="947"/>
      <c r="S176" s="1127"/>
      <c r="T176" s="948"/>
    </row>
    <row r="177" spans="2:20" s="431" customFormat="1" ht="26" x14ac:dyDescent="0.35">
      <c r="B177" s="956"/>
      <c r="C177" s="1286" t="s">
        <v>248</v>
      </c>
      <c r="D177" s="933"/>
      <c r="E177" s="1273" t="s">
        <v>812</v>
      </c>
      <c r="F177" s="932" t="s">
        <v>160</v>
      </c>
      <c r="G177" s="933" t="s">
        <v>464</v>
      </c>
      <c r="H177" s="1101">
        <v>0</v>
      </c>
      <c r="I177" s="1290"/>
      <c r="J177" s="1290"/>
      <c r="K177" s="1297">
        <f t="shared" ref="K177" si="80">I177*J177</f>
        <v>0</v>
      </c>
      <c r="L177" s="1290"/>
      <c r="M177" s="1290"/>
      <c r="N177" s="1297">
        <f t="shared" ref="N177" si="81">L177*M177</f>
        <v>0</v>
      </c>
      <c r="O177" s="1298"/>
      <c r="P177" s="1290"/>
      <c r="Q177" s="1298"/>
      <c r="R177" s="1291">
        <f t="shared" ref="R177" si="82">P177+N177+K177</f>
        <v>0</v>
      </c>
      <c r="S177" s="1292">
        <f t="shared" ref="S177" si="83">IF(F177="na","",H177*R177)</f>
        <v>0</v>
      </c>
      <c r="T177" s="957"/>
    </row>
    <row r="178" spans="2:20" ht="15" customHeight="1" x14ac:dyDescent="0.35">
      <c r="B178" s="1592" t="s">
        <v>98</v>
      </c>
      <c r="C178" s="1592"/>
      <c r="D178" s="1592"/>
      <c r="E178" s="1592"/>
      <c r="F178" s="1593" t="s">
        <v>154</v>
      </c>
      <c r="G178" s="1593"/>
      <c r="H178" s="1593"/>
      <c r="I178" s="1593"/>
      <c r="J178" s="1593"/>
      <c r="K178" s="1593"/>
      <c r="L178" s="1593"/>
      <c r="M178" s="1593"/>
      <c r="N178" s="1593"/>
      <c r="O178" s="1593"/>
      <c r="P178" s="1593"/>
      <c r="Q178" s="1593"/>
      <c r="R178" s="1593"/>
      <c r="S178" s="863">
        <f>SUMIFS(S183:S186,F183:F186,"Mandatory",E183:E186,"=*Supply")</f>
        <v>26160.914367436773</v>
      </c>
      <c r="T178" s="1221"/>
    </row>
    <row r="179" spans="2:20" ht="15" customHeight="1" x14ac:dyDescent="0.35">
      <c r="B179" s="1592"/>
      <c r="C179" s="1592"/>
      <c r="D179" s="1592"/>
      <c r="E179" s="1592"/>
      <c r="F179" s="1593" t="s">
        <v>156</v>
      </c>
      <c r="G179" s="1593"/>
      <c r="H179" s="1593"/>
      <c r="I179" s="1593"/>
      <c r="J179" s="1593"/>
      <c r="K179" s="1593"/>
      <c r="L179" s="1593"/>
      <c r="M179" s="1593"/>
      <c r="N179" s="1593"/>
      <c r="O179" s="1593"/>
      <c r="P179" s="1593"/>
      <c r="Q179" s="1593"/>
      <c r="R179" s="1593"/>
      <c r="S179" s="863">
        <f>SUMIFS(S183:S186,F183:F186,"Optional",E183:E186,"=*Supply")</f>
        <v>0</v>
      </c>
      <c r="T179" s="1221"/>
    </row>
    <row r="180" spans="2:20" ht="15" customHeight="1" x14ac:dyDescent="0.35">
      <c r="B180" s="1594" t="s">
        <v>90</v>
      </c>
      <c r="C180" s="1595"/>
      <c r="D180" s="1595"/>
      <c r="E180" s="1596"/>
      <c r="F180" s="1600" t="s">
        <v>154</v>
      </c>
      <c r="G180" s="1601"/>
      <c r="H180" s="1601"/>
      <c r="I180" s="1601"/>
      <c r="J180" s="1601"/>
      <c r="K180" s="1601"/>
      <c r="L180" s="1601"/>
      <c r="M180" s="1601"/>
      <c r="N180" s="1601"/>
      <c r="O180" s="1601"/>
      <c r="P180" s="1601"/>
      <c r="Q180" s="1601"/>
      <c r="R180" s="1602"/>
      <c r="S180" s="863">
        <f>SUMIFS(S183:S186,F183:F186,"Mandatory",E183:E186,"=*Installation*")</f>
        <v>13603.675471067123</v>
      </c>
      <c r="T180" s="1221"/>
    </row>
    <row r="181" spans="2:20" ht="15" customHeight="1" x14ac:dyDescent="0.35">
      <c r="B181" s="1597"/>
      <c r="C181" s="1598"/>
      <c r="D181" s="1598"/>
      <c r="E181" s="1599"/>
      <c r="F181" s="1600" t="s">
        <v>156</v>
      </c>
      <c r="G181" s="1601"/>
      <c r="H181" s="1601"/>
      <c r="I181" s="1601"/>
      <c r="J181" s="1601"/>
      <c r="K181" s="1601"/>
      <c r="L181" s="1601"/>
      <c r="M181" s="1601"/>
      <c r="N181" s="1601"/>
      <c r="O181" s="1601"/>
      <c r="P181" s="1601"/>
      <c r="Q181" s="1601"/>
      <c r="R181" s="1602"/>
      <c r="S181" s="863">
        <f>SUMIFS(S183:S186,F183:F186,"Optional",E183:E186,"=*Installation*")</f>
        <v>0</v>
      </c>
      <c r="T181" s="1221"/>
    </row>
    <row r="182" spans="2:20" s="180" customFormat="1" ht="46" x14ac:dyDescent="0.35">
      <c r="B182" s="949"/>
      <c r="C182" s="946"/>
      <c r="D182" s="946" t="s">
        <v>594</v>
      </c>
      <c r="E182" s="952" t="s">
        <v>595</v>
      </c>
      <c r="F182" s="950"/>
      <c r="G182" s="950"/>
      <c r="H182" s="1100"/>
      <c r="I182" s="1100"/>
      <c r="J182" s="1100"/>
      <c r="K182" s="1100"/>
      <c r="L182" s="1100"/>
      <c r="M182" s="1100"/>
      <c r="N182" s="1100"/>
      <c r="O182" s="1100"/>
      <c r="P182" s="1100"/>
      <c r="Q182" s="1100"/>
      <c r="R182" s="950"/>
      <c r="S182" s="1129"/>
      <c r="T182" s="951" t="s">
        <v>596</v>
      </c>
    </row>
    <row r="183" spans="2:20" s="431" customFormat="1" ht="26" x14ac:dyDescent="0.3">
      <c r="B183" s="919"/>
      <c r="C183" s="1168" t="str">
        <f>CONCATENATE('Reference documents'!B15,"PPP.PVP.CBL.03 SIGNAL-DATA CABLE")</f>
        <v>GRE.EEC.S.21.IT.P.18371.00.127.00 Technical SpecificationPPP.PVP.CBL.03 SIGNAL-DATA CABLE</v>
      </c>
      <c r="D183" s="900" t="s">
        <v>597</v>
      </c>
      <c r="E183" s="901" t="s">
        <v>598</v>
      </c>
      <c r="F183" s="902" t="s">
        <v>160</v>
      </c>
      <c r="G183" s="900" t="s">
        <v>141</v>
      </c>
      <c r="H183" s="1101">
        <v>4</v>
      </c>
      <c r="I183" s="1290"/>
      <c r="J183" s="1290"/>
      <c r="K183" s="1297">
        <f t="shared" ref="K183:K186" si="84">I183*J183</f>
        <v>0</v>
      </c>
      <c r="L183" s="1290"/>
      <c r="M183" s="1290"/>
      <c r="N183" s="1297">
        <f t="shared" ref="N183:N186" si="85">L183*M183</f>
        <v>0</v>
      </c>
      <c r="O183" s="1298"/>
      <c r="P183" s="1290">
        <v>2616.0914367436771</v>
      </c>
      <c r="Q183" s="1298"/>
      <c r="R183" s="1291">
        <f t="shared" ref="R183:R186" si="86">P183+N183+K183</f>
        <v>2616.0914367436771</v>
      </c>
      <c r="S183" s="1415">
        <f>IF(F183="na","",H183*R183)</f>
        <v>10464.365746974709</v>
      </c>
      <c r="T183" s="935" t="s">
        <v>1677</v>
      </c>
    </row>
    <row r="184" spans="2:20" s="431" customFormat="1" ht="26" x14ac:dyDescent="0.3">
      <c r="B184" s="919"/>
      <c r="C184" s="1168" t="str">
        <f>CONCATENATE('Reference documents'!B15,"PPP.PVP.CBL.03 SIGNAL-DATA CABLE")</f>
        <v>GRE.EEC.S.21.IT.P.18371.00.127.00 Technical SpecificationPPP.PVP.CBL.03 SIGNAL-DATA CABLE</v>
      </c>
      <c r="D184" s="900" t="s">
        <v>599</v>
      </c>
      <c r="E184" s="901" t="s">
        <v>600</v>
      </c>
      <c r="F184" s="902" t="s">
        <v>160</v>
      </c>
      <c r="G184" s="900" t="s">
        <v>141</v>
      </c>
      <c r="H184" s="1101">
        <v>4</v>
      </c>
      <c r="I184" s="1290">
        <v>34.413211536853723</v>
      </c>
      <c r="J184" s="1290">
        <v>40</v>
      </c>
      <c r="K184" s="1297">
        <f t="shared" si="84"/>
        <v>1376.528461474149</v>
      </c>
      <c r="L184" s="1290">
        <v>1</v>
      </c>
      <c r="M184" s="1290">
        <v>10</v>
      </c>
      <c r="N184" s="1297">
        <f t="shared" si="85"/>
        <v>10</v>
      </c>
      <c r="O184" s="1298"/>
      <c r="P184" s="1290"/>
      <c r="Q184" s="1298"/>
      <c r="R184" s="1291">
        <f t="shared" si="86"/>
        <v>1386.528461474149</v>
      </c>
      <c r="S184" s="1415">
        <f t="shared" ref="S184:S186" si="87">IF(F184="na","",H184*R184)</f>
        <v>5546.1138458965961</v>
      </c>
      <c r="T184" s="935" t="s">
        <v>1677</v>
      </c>
    </row>
    <row r="185" spans="2:20" s="431" customFormat="1" ht="26" x14ac:dyDescent="0.3">
      <c r="B185" s="919"/>
      <c r="C185" s="1168" t="str">
        <f>CONCATENATE('Reference documents'!B15,"PPP.PVP.CBL.03 SIGNAL-DATA CABLE")</f>
        <v>GRE.EEC.S.21.IT.P.18371.00.127.00 Technical SpecificationPPP.PVP.CBL.03 SIGNAL-DATA CABLE</v>
      </c>
      <c r="D185" s="900" t="s">
        <v>601</v>
      </c>
      <c r="E185" s="901" t="s">
        <v>602</v>
      </c>
      <c r="F185" s="902" t="s">
        <v>160</v>
      </c>
      <c r="G185" s="900" t="s">
        <v>141</v>
      </c>
      <c r="H185" s="1101">
        <v>4</v>
      </c>
      <c r="I185" s="1290"/>
      <c r="J185" s="1290"/>
      <c r="K185" s="1297">
        <f t="shared" si="84"/>
        <v>0</v>
      </c>
      <c r="L185" s="1290"/>
      <c r="M185" s="1290"/>
      <c r="N185" s="1297">
        <f t="shared" si="85"/>
        <v>0</v>
      </c>
      <c r="O185" s="1298"/>
      <c r="P185" s="1290">
        <v>3924.1371551155157</v>
      </c>
      <c r="Q185" s="1298"/>
      <c r="R185" s="1291">
        <f t="shared" si="86"/>
        <v>3924.1371551155157</v>
      </c>
      <c r="S185" s="1415">
        <f t="shared" si="87"/>
        <v>15696.548620462063</v>
      </c>
      <c r="T185" s="935" t="s">
        <v>1677</v>
      </c>
    </row>
    <row r="186" spans="2:20" s="431" customFormat="1" ht="26" x14ac:dyDescent="0.3">
      <c r="B186" s="919"/>
      <c r="C186" s="1168" t="str">
        <f>CONCATENATE('Reference documents'!B15,"PPP.PVP.CBL.03 SIGNAL-DATA CABLE")</f>
        <v>GRE.EEC.S.21.IT.P.18371.00.127.00 Technical SpecificationPPP.PVP.CBL.03 SIGNAL-DATA CABLE</v>
      </c>
      <c r="D186" s="900" t="s">
        <v>603</v>
      </c>
      <c r="E186" s="901" t="s">
        <v>604</v>
      </c>
      <c r="F186" s="902" t="s">
        <v>160</v>
      </c>
      <c r="G186" s="900" t="s">
        <v>141</v>
      </c>
      <c r="H186" s="1101">
        <v>4</v>
      </c>
      <c r="I186" s="1290">
        <v>49.35976015731579</v>
      </c>
      <c r="J186" s="1290">
        <v>40</v>
      </c>
      <c r="K186" s="1297">
        <f t="shared" si="84"/>
        <v>1974.3904062926317</v>
      </c>
      <c r="L186" s="1290">
        <v>1</v>
      </c>
      <c r="M186" s="1290">
        <v>40</v>
      </c>
      <c r="N186" s="1297">
        <f t="shared" si="85"/>
        <v>40</v>
      </c>
      <c r="O186" s="1298"/>
      <c r="P186" s="1290"/>
      <c r="Q186" s="1298"/>
      <c r="R186" s="1291">
        <f t="shared" si="86"/>
        <v>2014.3904062926317</v>
      </c>
      <c r="S186" s="1415">
        <f t="shared" si="87"/>
        <v>8057.5616251705269</v>
      </c>
      <c r="T186" s="935" t="s">
        <v>1677</v>
      </c>
    </row>
    <row r="187" spans="2:20" ht="15" customHeight="1" x14ac:dyDescent="0.35">
      <c r="B187" s="1592" t="s">
        <v>105</v>
      </c>
      <c r="C187" s="1592"/>
      <c r="D187" s="1592"/>
      <c r="E187" s="1592"/>
      <c r="F187" s="1593" t="s">
        <v>154</v>
      </c>
      <c r="G187" s="1593"/>
      <c r="H187" s="1593"/>
      <c r="I187" s="1593"/>
      <c r="J187" s="1593"/>
      <c r="K187" s="1593"/>
      <c r="L187" s="1593"/>
      <c r="M187" s="1593"/>
      <c r="N187" s="1593"/>
      <c r="O187" s="1593"/>
      <c r="P187" s="1593"/>
      <c r="Q187" s="1593"/>
      <c r="R187" s="1593"/>
      <c r="S187" s="863">
        <f>SUMIFS(S192:S206,F192:F206,"Mandatory",E192:E206,"=*Supply")</f>
        <v>0</v>
      </c>
      <c r="T187" s="1221"/>
    </row>
    <row r="188" spans="2:20" ht="15" customHeight="1" x14ac:dyDescent="0.35">
      <c r="B188" s="1592"/>
      <c r="C188" s="1592"/>
      <c r="D188" s="1592"/>
      <c r="E188" s="1592"/>
      <c r="F188" s="1593" t="s">
        <v>156</v>
      </c>
      <c r="G188" s="1593"/>
      <c r="H188" s="1593"/>
      <c r="I188" s="1593"/>
      <c r="J188" s="1593"/>
      <c r="K188" s="1593"/>
      <c r="L188" s="1593"/>
      <c r="M188" s="1593"/>
      <c r="N188" s="1593"/>
      <c r="O188" s="1593"/>
      <c r="P188" s="1593"/>
      <c r="Q188" s="1593"/>
      <c r="R188" s="1593"/>
      <c r="S188" s="863">
        <f>SUMIFS(S192:S206,F192:F206,"Optional",E192:E206,"=*Supply")</f>
        <v>0</v>
      </c>
      <c r="T188" s="1221"/>
    </row>
    <row r="189" spans="2:20" ht="15" customHeight="1" x14ac:dyDescent="0.35">
      <c r="B189" s="1594" t="s">
        <v>813</v>
      </c>
      <c r="C189" s="1595"/>
      <c r="D189" s="1595"/>
      <c r="E189" s="1596"/>
      <c r="F189" s="1600" t="s">
        <v>154</v>
      </c>
      <c r="G189" s="1601"/>
      <c r="H189" s="1601"/>
      <c r="I189" s="1601"/>
      <c r="J189" s="1601"/>
      <c r="K189" s="1601"/>
      <c r="L189" s="1601"/>
      <c r="M189" s="1601"/>
      <c r="N189" s="1601"/>
      <c r="O189" s="1601"/>
      <c r="P189" s="1601"/>
      <c r="Q189" s="1601"/>
      <c r="R189" s="1602"/>
      <c r="S189" s="863">
        <f>SUMIFS(S192:S206,F192:F206,"Mandatory",E192:E206,"=*Installation*")</f>
        <v>118718.22939942806</v>
      </c>
      <c r="T189" s="1221"/>
    </row>
    <row r="190" spans="2:20" ht="15" customHeight="1" x14ac:dyDescent="0.35">
      <c r="B190" s="1597"/>
      <c r="C190" s="1598"/>
      <c r="D190" s="1598"/>
      <c r="E190" s="1599"/>
      <c r="F190" s="1600" t="s">
        <v>156</v>
      </c>
      <c r="G190" s="1601"/>
      <c r="H190" s="1601"/>
      <c r="I190" s="1601"/>
      <c r="J190" s="1601"/>
      <c r="K190" s="1601"/>
      <c r="L190" s="1601"/>
      <c r="M190" s="1601"/>
      <c r="N190" s="1601"/>
      <c r="O190" s="1601"/>
      <c r="P190" s="1601"/>
      <c r="Q190" s="1601"/>
      <c r="R190" s="1602"/>
      <c r="S190" s="863">
        <f>SUMIFS(S192:S206,F192:F206,"Optional",E192:E206,"=*Installation*")</f>
        <v>0</v>
      </c>
      <c r="T190" s="1221"/>
    </row>
    <row r="191" spans="2:20" s="431" customFormat="1" ht="18" customHeight="1" x14ac:dyDescent="0.35">
      <c r="B191" s="945"/>
      <c r="C191" s="928"/>
      <c r="D191" s="946" t="s">
        <v>606</v>
      </c>
      <c r="E191" s="928" t="s">
        <v>607</v>
      </c>
      <c r="F191" s="947"/>
      <c r="G191" s="947"/>
      <c r="H191" s="1100"/>
      <c r="I191" s="1100"/>
      <c r="J191" s="1100"/>
      <c r="K191" s="1100"/>
      <c r="L191" s="1100"/>
      <c r="M191" s="1100"/>
      <c r="N191" s="1100"/>
      <c r="O191" s="1100"/>
      <c r="P191" s="1100"/>
      <c r="Q191" s="1100"/>
      <c r="R191" s="947"/>
      <c r="S191" s="1127"/>
      <c r="T191" s="948"/>
    </row>
    <row r="192" spans="2:20" s="431" customFormat="1" ht="18" customHeight="1" x14ac:dyDescent="0.35">
      <c r="B192" s="945"/>
      <c r="C192" s="928"/>
      <c r="D192" s="946" t="s">
        <v>608</v>
      </c>
      <c r="E192" s="928" t="s">
        <v>609</v>
      </c>
      <c r="F192" s="947"/>
      <c r="G192" s="947"/>
      <c r="H192" s="1100"/>
      <c r="I192" s="1100"/>
      <c r="J192" s="1100"/>
      <c r="K192" s="1100"/>
      <c r="L192" s="1100"/>
      <c r="M192" s="1100"/>
      <c r="N192" s="1100"/>
      <c r="O192" s="1100"/>
      <c r="P192" s="1100"/>
      <c r="Q192" s="1100"/>
      <c r="R192" s="947"/>
      <c r="S192" s="1127"/>
      <c r="T192" s="948" t="s">
        <v>610</v>
      </c>
    </row>
    <row r="193" spans="2:22" s="431" customFormat="1" ht="65" x14ac:dyDescent="0.35">
      <c r="B193" s="919"/>
      <c r="C193" s="1350"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3" s="900" t="s">
        <v>611</v>
      </c>
      <c r="E193" s="901" t="s">
        <v>612</v>
      </c>
      <c r="F193" s="902" t="s">
        <v>160</v>
      </c>
      <c r="G193" s="900" t="s">
        <v>141</v>
      </c>
      <c r="H193" s="1101">
        <v>0</v>
      </c>
      <c r="I193" s="1290"/>
      <c r="J193" s="1290"/>
      <c r="K193" s="1297">
        <f t="shared" ref="K193:K194" si="88">I193*J193</f>
        <v>0</v>
      </c>
      <c r="L193" s="1290"/>
      <c r="M193" s="1290"/>
      <c r="N193" s="1297">
        <f t="shared" ref="N193:N194" si="89">L193*M193</f>
        <v>0</v>
      </c>
      <c r="O193" s="1298"/>
      <c r="P193" s="1290"/>
      <c r="Q193" s="1298"/>
      <c r="R193" s="1291">
        <f>P193+N193+K193</f>
        <v>0</v>
      </c>
      <c r="S193" s="1292">
        <f>IF(F193="na","",H193*R193)</f>
        <v>0</v>
      </c>
      <c r="T193" s="935"/>
    </row>
    <row r="194" spans="2:22" s="431" customFormat="1" ht="65" x14ac:dyDescent="0.35">
      <c r="B194" s="919"/>
      <c r="C194" s="1350" t="str">
        <f>CONCATENATE('Reference documents'!B15," :
PPP.PVP.MVC.01.001.01 MV Switchgear (MV SWGR)
- VENDOR INSTALLATION PROCEDURE OR SPECIFIC DESIGN REQUIREMENTS SPECIFICATIONS")</f>
        <v>GRE.EEC.S.21.IT.P.18371.00.127.00 Technical Specification :
PPP.PVP.MVC.01.001.01 MV Switchgear (MV SWGR)
- VENDOR INSTALLATION PROCEDURE OR SPECIFIC DESIGN REQUIREMENTS SPECIFICATIONS</v>
      </c>
      <c r="D194" s="900" t="s">
        <v>613</v>
      </c>
      <c r="E194" s="901" t="s">
        <v>614</v>
      </c>
      <c r="F194" s="902" t="s">
        <v>160</v>
      </c>
      <c r="G194" s="900" t="s">
        <v>141</v>
      </c>
      <c r="H194" s="1101">
        <v>0</v>
      </c>
      <c r="I194" s="1293"/>
      <c r="J194" s="1293"/>
      <c r="K194" s="1295">
        <f t="shared" si="88"/>
        <v>0</v>
      </c>
      <c r="L194" s="1293"/>
      <c r="M194" s="1293"/>
      <c r="N194" s="1295">
        <f t="shared" si="89"/>
        <v>0</v>
      </c>
      <c r="O194" s="1296"/>
      <c r="P194" s="1293"/>
      <c r="Q194" s="1296"/>
      <c r="R194" s="1294">
        <f t="shared" ref="R194" si="90">P194+N194+K194</f>
        <v>0</v>
      </c>
      <c r="S194" s="1124">
        <f t="shared" ref="S194" si="91">IF(F194="na","",H194*R194)</f>
        <v>0</v>
      </c>
      <c r="T194" s="935"/>
    </row>
    <row r="195" spans="2:22" s="431" customFormat="1" ht="26" x14ac:dyDescent="0.35">
      <c r="B195" s="945"/>
      <c r="C195" s="928"/>
      <c r="D195" s="946" t="s">
        <v>615</v>
      </c>
      <c r="E195" s="928" t="s">
        <v>616</v>
      </c>
      <c r="F195" s="947"/>
      <c r="G195" s="947"/>
      <c r="H195" s="1100"/>
      <c r="I195" s="1100"/>
      <c r="J195" s="1100"/>
      <c r="K195" s="1100"/>
      <c r="L195" s="1100"/>
      <c r="M195" s="1100"/>
      <c r="N195" s="1100"/>
      <c r="O195" s="1100"/>
      <c r="P195" s="1100"/>
      <c r="Q195" s="1100"/>
      <c r="R195" s="947"/>
      <c r="S195" s="1127"/>
      <c r="T195" s="948" t="s">
        <v>617</v>
      </c>
    </row>
    <row r="196" spans="2:22" s="431" customFormat="1" ht="52" x14ac:dyDescent="0.35">
      <c r="B196" s="919"/>
      <c r="C196" s="1282" t="str">
        <f>CONCATENATE('Reference documents'!B12," :
PPP.PVP.MVC.01.001.01 MV Switchgear (MV SWGR)
- VENDOR INSTALLATION PROCEDURE OR SPECIFIC DESIGN REQUIREMENTS SPECIFICATIONS")</f>
        <v>GRE….. :
PPP.PVP.MVC.01.001.01 MV Switchgear (MV SWGR)
- VENDOR INSTALLATION PROCEDURE OR SPECIFIC DESIGN REQUIREMENTS SPECIFICATIONS</v>
      </c>
      <c r="D196" s="900" t="s">
        <v>618</v>
      </c>
      <c r="E196" s="901" t="s">
        <v>619</v>
      </c>
      <c r="F196" s="902" t="s">
        <v>160</v>
      </c>
      <c r="G196" s="900" t="s">
        <v>141</v>
      </c>
      <c r="H196" s="1101">
        <v>0</v>
      </c>
      <c r="I196" s="1290"/>
      <c r="J196" s="1290"/>
      <c r="K196" s="1297">
        <f t="shared" ref="K196:K197" si="92">I196*J196</f>
        <v>0</v>
      </c>
      <c r="L196" s="1290"/>
      <c r="M196" s="1290"/>
      <c r="N196" s="1297">
        <f t="shared" ref="N196:N197" si="93">L196*M196</f>
        <v>0</v>
      </c>
      <c r="O196" s="1298"/>
      <c r="P196" s="1290"/>
      <c r="Q196" s="1298"/>
      <c r="R196" s="1291">
        <f t="shared" ref="R196:R197" si="94">P196+N196+K196</f>
        <v>0</v>
      </c>
      <c r="S196" s="1292">
        <f t="shared" ref="S196:S197" si="95">IF(F196="na","",H196*R196)</f>
        <v>0</v>
      </c>
      <c r="T196" s="935"/>
    </row>
    <row r="197" spans="2:22" s="431" customFormat="1" ht="52" x14ac:dyDescent="0.35">
      <c r="B197" s="919"/>
      <c r="C197" s="1244" t="str">
        <f>CONCATENATE('Reference documents'!B12," :
PPP.PVP.MVC.01.001.01 MV Switchgear (MV SWGR)
- VENDOR INSTALLATION PROCEDURE OR SPECIFIC DESIGN REQUIREMENTS SPECIFICATIONS")</f>
        <v>GRE….. :
PPP.PVP.MVC.01.001.01 MV Switchgear (MV SWGR)
- VENDOR INSTALLATION PROCEDURE OR SPECIFIC DESIGN REQUIREMENTS SPECIFICATIONS</v>
      </c>
      <c r="D197" s="900" t="s">
        <v>620</v>
      </c>
      <c r="E197" s="901" t="s">
        <v>621</v>
      </c>
      <c r="F197" s="902" t="s">
        <v>160</v>
      </c>
      <c r="G197" s="900" t="s">
        <v>141</v>
      </c>
      <c r="H197" s="1101">
        <v>0</v>
      </c>
      <c r="I197" s="1290"/>
      <c r="J197" s="1290"/>
      <c r="K197" s="1297">
        <f t="shared" si="92"/>
        <v>0</v>
      </c>
      <c r="L197" s="1290"/>
      <c r="M197" s="1290"/>
      <c r="N197" s="1297">
        <f t="shared" si="93"/>
        <v>0</v>
      </c>
      <c r="O197" s="1298"/>
      <c r="P197" s="1290"/>
      <c r="Q197" s="1298"/>
      <c r="R197" s="1291">
        <f t="shared" si="94"/>
        <v>0</v>
      </c>
      <c r="S197" s="1292">
        <f t="shared" si="95"/>
        <v>0</v>
      </c>
      <c r="T197" s="935"/>
    </row>
    <row r="198" spans="2:22" s="431" customFormat="1" ht="29.5" customHeight="1" x14ac:dyDescent="0.35">
      <c r="B198" s="945"/>
      <c r="C198" s="928"/>
      <c r="D198" s="946" t="s">
        <v>1678</v>
      </c>
      <c r="E198" s="928" t="s">
        <v>1679</v>
      </c>
      <c r="F198" s="947"/>
      <c r="G198" s="947"/>
      <c r="H198" s="1100"/>
      <c r="I198" s="1100"/>
      <c r="J198" s="1100"/>
      <c r="K198" s="1100"/>
      <c r="L198" s="1100"/>
      <c r="M198" s="1100"/>
      <c r="N198" s="1100"/>
      <c r="O198" s="1100"/>
      <c r="P198" s="1100"/>
      <c r="Q198" s="1100"/>
      <c r="R198" s="947"/>
      <c r="S198" s="1127"/>
      <c r="T198" s="948"/>
    </row>
    <row r="199" spans="2:22" s="431" customFormat="1" ht="104" x14ac:dyDescent="0.35">
      <c r="B199" s="919"/>
      <c r="C199" s="1282" t="str">
        <f>CONCATENATE('Reference documents'!B15," :
PPP.PVP.MMS METEOROLOGICAL MONITORING SYSTEM
PPP.PVP.MMS.01 SYSTEM
PPP.PVP.MMS.01.002 Field Monitoring System
PPP.PVP.MMS.02 INSTRUMENTS
PPP.PVP.MMS.03 Wiring and Power Supply")</f>
        <v>GRE.EEC.S.21.IT.P.18371.00.127.00 Technical Specification :
PPP.PVP.MMS METEOROLOGICAL MONITORING SYSTEM
PPP.PVP.MMS.01 SYSTEM
PPP.PVP.MMS.01.002 Field Monitoring System
PPP.PVP.MMS.02 INSTRUMENTS
PPP.PVP.MMS.03 Wiring and Power Supply</v>
      </c>
      <c r="D199" s="900" t="s">
        <v>1680</v>
      </c>
      <c r="E199" s="901" t="s">
        <v>1681</v>
      </c>
      <c r="F199" s="902" t="s">
        <v>160</v>
      </c>
      <c r="G199" s="900" t="s">
        <v>141</v>
      </c>
      <c r="H199" s="1101">
        <v>8</v>
      </c>
      <c r="I199" s="1290"/>
      <c r="J199" s="1290"/>
      <c r="K199" s="1297">
        <f t="shared" ref="K199:K206" si="96">I199*J199</f>
        <v>0</v>
      </c>
      <c r="L199" s="1290"/>
      <c r="M199" s="1290"/>
      <c r="N199" s="1297">
        <f t="shared" ref="N199:N206" si="97">L199*M199</f>
        <v>0</v>
      </c>
      <c r="O199" s="1298"/>
      <c r="P199" s="1290"/>
      <c r="Q199" s="1298"/>
      <c r="R199" s="1291">
        <f t="shared" ref="R199:R206" si="98">P199+N199+K199</f>
        <v>0</v>
      </c>
      <c r="S199" s="1292">
        <f t="shared" ref="S199" si="99">IF(F199="na","",H199*R199)</f>
        <v>0</v>
      </c>
      <c r="T199" s="935" t="s">
        <v>1682</v>
      </c>
    </row>
    <row r="200" spans="2:22" s="431" customFormat="1" ht="91" x14ac:dyDescent="0.35">
      <c r="B200" s="919"/>
      <c r="C200" s="1282" t="str">
        <f>CONCATENATE('Reference documents'!B16,"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0" s="900" t="s">
        <v>1683</v>
      </c>
      <c r="E200" s="901" t="s">
        <v>1684</v>
      </c>
      <c r="F200" s="902" t="s">
        <v>160</v>
      </c>
      <c r="G200" s="900" t="s">
        <v>141</v>
      </c>
      <c r="H200" s="1101">
        <v>6</v>
      </c>
      <c r="I200" s="1290"/>
      <c r="J200" s="1290"/>
      <c r="K200" s="1297">
        <f t="shared" si="96"/>
        <v>0</v>
      </c>
      <c r="L200" s="1290"/>
      <c r="M200" s="1290"/>
      <c r="N200" s="1297">
        <f t="shared" si="97"/>
        <v>0</v>
      </c>
      <c r="O200" s="1298"/>
      <c r="P200" s="1290"/>
      <c r="Q200" s="1298"/>
      <c r="R200" s="1291">
        <f t="shared" si="98"/>
        <v>0</v>
      </c>
      <c r="S200" s="1292">
        <f t="shared" ref="S200:S204" si="100">IF(F200="na","",H200*R200)</f>
        <v>0</v>
      </c>
      <c r="T200" s="935" t="s">
        <v>1682</v>
      </c>
    </row>
    <row r="201" spans="2:22" s="431" customFormat="1" ht="91" x14ac:dyDescent="0.35">
      <c r="B201" s="919"/>
      <c r="C201" s="1282" t="str">
        <f>CONCATENATE('Reference documents'!B17,"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1" s="900" t="s">
        <v>1685</v>
      </c>
      <c r="E201" s="901" t="s">
        <v>1686</v>
      </c>
      <c r="F201" s="902" t="s">
        <v>160</v>
      </c>
      <c r="G201" s="900" t="s">
        <v>141</v>
      </c>
      <c r="H201" s="1101">
        <v>2</v>
      </c>
      <c r="I201" s="1290"/>
      <c r="J201" s="1290"/>
      <c r="K201" s="1297">
        <f t="shared" si="96"/>
        <v>0</v>
      </c>
      <c r="L201" s="1290"/>
      <c r="M201" s="1290"/>
      <c r="N201" s="1297">
        <f t="shared" si="97"/>
        <v>0</v>
      </c>
      <c r="O201" s="1298"/>
      <c r="P201" s="1290"/>
      <c r="Q201" s="1298"/>
      <c r="R201" s="1291">
        <f t="shared" si="98"/>
        <v>0</v>
      </c>
      <c r="S201" s="1292">
        <f t="shared" si="100"/>
        <v>0</v>
      </c>
      <c r="T201" s="935" t="s">
        <v>1682</v>
      </c>
    </row>
    <row r="202" spans="2:22" s="431" customFormat="1" ht="91" x14ac:dyDescent="0.35">
      <c r="B202" s="919"/>
      <c r="C202" s="1282" t="str">
        <f>CONCATENATE('Reference documents'!B18,"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2" s="900" t="s">
        <v>1687</v>
      </c>
      <c r="E202" s="901" t="s">
        <v>1688</v>
      </c>
      <c r="F202" s="902" t="s">
        <v>160</v>
      </c>
      <c r="G202" s="900" t="s">
        <v>141</v>
      </c>
      <c r="H202" s="1101">
        <v>2</v>
      </c>
      <c r="I202" s="1290"/>
      <c r="J202" s="1290"/>
      <c r="K202" s="1297">
        <f t="shared" si="96"/>
        <v>0</v>
      </c>
      <c r="L202" s="1290"/>
      <c r="M202" s="1290"/>
      <c r="N202" s="1297">
        <f t="shared" si="97"/>
        <v>0</v>
      </c>
      <c r="O202" s="1298"/>
      <c r="P202" s="1290"/>
      <c r="Q202" s="1298"/>
      <c r="R202" s="1291">
        <f t="shared" si="98"/>
        <v>0</v>
      </c>
      <c r="S202" s="1292">
        <f t="shared" si="100"/>
        <v>0</v>
      </c>
      <c r="T202" s="935" t="s">
        <v>1689</v>
      </c>
    </row>
    <row r="203" spans="2:22" s="431" customFormat="1" ht="91" x14ac:dyDescent="0.35">
      <c r="B203" s="919"/>
      <c r="C203" s="1282" t="str">
        <f>CONCATENATE('Reference documents'!B19," :
PPP.PVP.MMS METEOROLOGICAL MONITORING SYSTEM
PPP.PVP.MMS.01 SYSTEM
PPP.PVP.MMS.01.002 Field Monitoring System
PPP.PVP.MMS.02 INSTRUMENTS
PPP.PVP.MMS.03 Wiring and Power Supply")</f>
        <v>GRE….. :
PPP.PVP.MMS METEOROLOGICAL MONITORING SYSTEM
PPP.PVP.MMS.01 SYSTEM
PPP.PVP.MMS.01.002 Field Monitoring System
PPP.PVP.MMS.02 INSTRUMENTS
PPP.PVP.MMS.03 Wiring and Power Supply</v>
      </c>
      <c r="D203" s="900" t="s">
        <v>1690</v>
      </c>
      <c r="E203" s="901" t="s">
        <v>1691</v>
      </c>
      <c r="F203" s="902" t="s">
        <v>160</v>
      </c>
      <c r="G203" s="900" t="s">
        <v>1692</v>
      </c>
      <c r="H203" s="1101">
        <v>1</v>
      </c>
      <c r="I203" s="1290"/>
      <c r="J203" s="1290"/>
      <c r="K203" s="1297">
        <f t="shared" si="96"/>
        <v>0</v>
      </c>
      <c r="L203" s="1290"/>
      <c r="M203" s="1290"/>
      <c r="N203" s="1297">
        <f t="shared" si="97"/>
        <v>0</v>
      </c>
      <c r="O203" s="1298"/>
      <c r="P203" s="1290"/>
      <c r="Q203" s="1298"/>
      <c r="R203" s="1291">
        <f t="shared" si="98"/>
        <v>0</v>
      </c>
      <c r="S203" s="1292">
        <f t="shared" si="100"/>
        <v>0</v>
      </c>
      <c r="T203" s="935" t="s">
        <v>1689</v>
      </c>
    </row>
    <row r="204" spans="2:22" s="431" customFormat="1" ht="104" x14ac:dyDescent="0.35">
      <c r="B204" s="919"/>
      <c r="C204" s="1282" t="str">
        <f>CONCATENATE('Reference documents'!B20,"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4" s="900" t="s">
        <v>1693</v>
      </c>
      <c r="E204" s="901" t="s">
        <v>1694</v>
      </c>
      <c r="F204" s="902" t="s">
        <v>160</v>
      </c>
      <c r="G204" s="900" t="s">
        <v>141</v>
      </c>
      <c r="H204" s="1101">
        <v>1</v>
      </c>
      <c r="I204" s="1290"/>
      <c r="J204" s="1290"/>
      <c r="K204" s="1297">
        <f t="shared" si="96"/>
        <v>0</v>
      </c>
      <c r="L204" s="1290"/>
      <c r="M204" s="1290"/>
      <c r="N204" s="1297">
        <f t="shared" si="97"/>
        <v>0</v>
      </c>
      <c r="O204" s="1298"/>
      <c r="P204" s="1290"/>
      <c r="Q204" s="1298"/>
      <c r="R204" s="1291">
        <f t="shared" si="98"/>
        <v>0</v>
      </c>
      <c r="S204" s="1292">
        <f t="shared" si="100"/>
        <v>0</v>
      </c>
      <c r="T204" s="935" t="s">
        <v>1695</v>
      </c>
    </row>
    <row r="205" spans="2:22" s="431" customFormat="1" ht="104" x14ac:dyDescent="0.35">
      <c r="B205" s="919"/>
      <c r="C205" s="1282" t="str">
        <f>CONCATENATE('Reference documents'!B21,"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5" s="900" t="s">
        <v>1696</v>
      </c>
      <c r="E205" s="901" t="s">
        <v>1697</v>
      </c>
      <c r="F205" s="902" t="s">
        <v>160</v>
      </c>
      <c r="G205" s="900" t="s">
        <v>141</v>
      </c>
      <c r="H205" s="1101">
        <v>1</v>
      </c>
      <c r="I205" s="1290"/>
      <c r="J205" s="1290"/>
      <c r="K205" s="1297">
        <f t="shared" si="96"/>
        <v>0</v>
      </c>
      <c r="L205" s="1290"/>
      <c r="M205" s="1290"/>
      <c r="N205" s="1297">
        <f t="shared" si="97"/>
        <v>0</v>
      </c>
      <c r="O205" s="1298"/>
      <c r="P205" s="1290"/>
      <c r="Q205" s="1298"/>
      <c r="R205" s="1291">
        <f t="shared" si="98"/>
        <v>0</v>
      </c>
      <c r="S205" s="1292">
        <f t="shared" ref="S205:S206" si="101">IF(F205="na","",H205*R205)</f>
        <v>0</v>
      </c>
      <c r="T205" s="935" t="s">
        <v>1695</v>
      </c>
    </row>
    <row r="206" spans="2:22" s="431" customFormat="1" ht="104" x14ac:dyDescent="0.35">
      <c r="B206" s="919"/>
      <c r="C206" s="1282" t="str">
        <f>CONCATENATE('Reference documents'!B22," :
PPP.PVP.MMS METEOROLOGICAL MONITORING SYSTEM
PPP.PVP.MMS.01 SYSTEM
PPP.PVP.MMS.01.001 Meteorological Tower
PPP.PVP.MMS.02 INSTRUMENTS
PPP.PVP.MMS.03 Wiring and Power Supply")</f>
        <v>GRE.EEC.S.21.IT.P.18371.00.126.01 - SOW BOP Pontestura :
PPP.PVP.MMS METEOROLOGICAL MONITORING SYSTEM
PPP.PVP.MMS.01 SYSTEM
PPP.PVP.MMS.01.001 Meteorological Tower
PPP.PVP.MMS.02 INSTRUMENTS
PPP.PVP.MMS.03 Wiring and Power Supply</v>
      </c>
      <c r="D206" s="900" t="s">
        <v>1698</v>
      </c>
      <c r="E206" s="901" t="s">
        <v>1699</v>
      </c>
      <c r="F206" s="902" t="s">
        <v>160</v>
      </c>
      <c r="G206" s="900" t="s">
        <v>1692</v>
      </c>
      <c r="H206" s="1101">
        <v>1</v>
      </c>
      <c r="I206" s="1290">
        <v>430.45573498570155</v>
      </c>
      <c r="J206" s="1290">
        <v>40</v>
      </c>
      <c r="K206" s="1297">
        <f t="shared" si="96"/>
        <v>17218.229399428063</v>
      </c>
      <c r="L206" s="1290">
        <v>1</v>
      </c>
      <c r="M206" s="1290">
        <v>5000</v>
      </c>
      <c r="N206" s="1297">
        <f t="shared" si="97"/>
        <v>5000</v>
      </c>
      <c r="O206" s="1298"/>
      <c r="P206" s="1290">
        <v>96500</v>
      </c>
      <c r="Q206" s="1298"/>
      <c r="R206" s="1291">
        <f t="shared" si="98"/>
        <v>118718.22939942806</v>
      </c>
      <c r="S206" s="1292">
        <f t="shared" si="101"/>
        <v>118718.22939942806</v>
      </c>
      <c r="T206" s="935" t="s">
        <v>2613</v>
      </c>
    </row>
    <row r="207" spans="2:22" ht="15" customHeight="1" x14ac:dyDescent="0.35">
      <c r="B207" s="1592" t="s">
        <v>99</v>
      </c>
      <c r="C207" s="1592"/>
      <c r="D207" s="1592"/>
      <c r="E207" s="1592"/>
      <c r="F207" s="1593" t="s">
        <v>154</v>
      </c>
      <c r="G207" s="1593"/>
      <c r="H207" s="1593"/>
      <c r="I207" s="1593"/>
      <c r="J207" s="1593"/>
      <c r="K207" s="1593"/>
      <c r="L207" s="1593"/>
      <c r="M207" s="1593"/>
      <c r="N207" s="1593"/>
      <c r="O207" s="1593"/>
      <c r="P207" s="1593"/>
      <c r="Q207" s="1593"/>
      <c r="R207" s="1593"/>
      <c r="S207" s="863">
        <f>SUMIFS(S213:S249,F213:F249,"Mandatory",E213:E249,"=*Supply*")</f>
        <v>779663.87967528857</v>
      </c>
      <c r="T207" s="1221"/>
    </row>
    <row r="208" spans="2:22" ht="15" customHeight="1" x14ac:dyDescent="0.35">
      <c r="B208" s="1592"/>
      <c r="C208" s="1592"/>
      <c r="D208" s="1592"/>
      <c r="E208" s="1592"/>
      <c r="F208" s="1593" t="s">
        <v>156</v>
      </c>
      <c r="G208" s="1593"/>
      <c r="H208" s="1593"/>
      <c r="I208" s="1593"/>
      <c r="J208" s="1593"/>
      <c r="K208" s="1593"/>
      <c r="L208" s="1593"/>
      <c r="M208" s="1593"/>
      <c r="N208" s="1593"/>
      <c r="O208" s="1593"/>
      <c r="P208" s="1593"/>
      <c r="Q208" s="1593"/>
      <c r="R208" s="1593"/>
      <c r="S208" s="863">
        <f>SUMIFS(S213:S249,F213:F249,"Optional",E213:E249,"=*Supply*")</f>
        <v>0</v>
      </c>
      <c r="T208" s="1221"/>
      <c r="V208" s="1449"/>
    </row>
    <row r="209" spans="2:22" ht="15" customHeight="1" x14ac:dyDescent="0.35">
      <c r="B209" s="1594" t="s">
        <v>91</v>
      </c>
      <c r="C209" s="1595"/>
      <c r="D209" s="1595"/>
      <c r="E209" s="1596"/>
      <c r="F209" s="1600" t="s">
        <v>154</v>
      </c>
      <c r="G209" s="1601"/>
      <c r="H209" s="1601"/>
      <c r="I209" s="1601"/>
      <c r="J209" s="1601"/>
      <c r="K209" s="1601"/>
      <c r="L209" s="1601"/>
      <c r="M209" s="1601"/>
      <c r="N209" s="1601"/>
      <c r="O209" s="1601"/>
      <c r="P209" s="1601"/>
      <c r="Q209" s="1601"/>
      <c r="R209" s="1602"/>
      <c r="S209" s="863">
        <f>SUMIFS(S213:S249,F213:F249,"Mandatory",E213:E249,"=*Installation*")</f>
        <v>877023.29624387855</v>
      </c>
      <c r="T209" s="1221"/>
    </row>
    <row r="210" spans="2:22" ht="15" customHeight="1" x14ac:dyDescent="0.35">
      <c r="B210" s="1597"/>
      <c r="C210" s="1598"/>
      <c r="D210" s="1598"/>
      <c r="E210" s="1599"/>
      <c r="F210" s="1600" t="s">
        <v>156</v>
      </c>
      <c r="G210" s="1601"/>
      <c r="H210" s="1601"/>
      <c r="I210" s="1601"/>
      <c r="J210" s="1601"/>
      <c r="K210" s="1601"/>
      <c r="L210" s="1601"/>
      <c r="M210" s="1601"/>
      <c r="N210" s="1601"/>
      <c r="O210" s="1601"/>
      <c r="P210" s="1601"/>
      <c r="Q210" s="1601"/>
      <c r="R210" s="1602"/>
      <c r="S210" s="863">
        <f>SUMIFS(S213:S249,F213:F249,"Optional",E213:E249,"=*Installation*")</f>
        <v>0</v>
      </c>
      <c r="T210" s="1221"/>
      <c r="V210" s="1449"/>
    </row>
    <row r="211" spans="2:22" ht="15" customHeight="1" x14ac:dyDescent="0.35">
      <c r="B211" s="1594" t="s">
        <v>814</v>
      </c>
      <c r="C211" s="1595"/>
      <c r="D211" s="1595"/>
      <c r="E211" s="1596"/>
      <c r="F211" s="1600" t="s">
        <v>154</v>
      </c>
      <c r="G211" s="1601"/>
      <c r="H211" s="1601"/>
      <c r="I211" s="1601"/>
      <c r="J211" s="1601"/>
      <c r="K211" s="1601"/>
      <c r="L211" s="1601"/>
      <c r="M211" s="1601"/>
      <c r="N211" s="1601"/>
      <c r="O211" s="1601"/>
      <c r="P211" s="1601"/>
      <c r="Q211" s="1601"/>
      <c r="R211" s="1602"/>
      <c r="S211" s="863">
        <f>SUMIFS(S213:S249,F213:F249,"Mandatory",E213:E249,"=*Test*")</f>
        <v>0</v>
      </c>
      <c r="T211" s="1221"/>
    </row>
    <row r="212" spans="2:22" ht="15" customHeight="1" x14ac:dyDescent="0.35">
      <c r="B212" s="1597"/>
      <c r="C212" s="1598"/>
      <c r="D212" s="1598"/>
      <c r="E212" s="1599"/>
      <c r="F212" s="1600" t="s">
        <v>156</v>
      </c>
      <c r="G212" s="1601"/>
      <c r="H212" s="1601"/>
      <c r="I212" s="1601"/>
      <c r="J212" s="1601"/>
      <c r="K212" s="1601"/>
      <c r="L212" s="1601"/>
      <c r="M212" s="1601"/>
      <c r="N212" s="1601"/>
      <c r="O212" s="1601"/>
      <c r="P212" s="1601"/>
      <c r="Q212" s="1601"/>
      <c r="R212" s="1602"/>
      <c r="S212" s="863">
        <f>SUMIFS(S213:S249,F213:F249,"Optional",E213:E249,"=*Test*")</f>
        <v>0</v>
      </c>
      <c r="T212" s="1221"/>
    </row>
    <row r="213" spans="2:22" s="431" customFormat="1" ht="18" customHeight="1" x14ac:dyDescent="0.35">
      <c r="B213" s="945"/>
      <c r="C213" s="928"/>
      <c r="D213" s="946" t="s">
        <v>623</v>
      </c>
      <c r="E213" s="928" t="s">
        <v>622</v>
      </c>
      <c r="F213" s="947"/>
      <c r="G213" s="947"/>
      <c r="H213" s="1100"/>
      <c r="I213" s="1100"/>
      <c r="J213" s="1100"/>
      <c r="K213" s="1100"/>
      <c r="L213" s="1100"/>
      <c r="M213" s="1100"/>
      <c r="N213" s="1100"/>
      <c r="O213" s="1100"/>
      <c r="P213" s="1100"/>
      <c r="Q213" s="1100"/>
      <c r="R213" s="947"/>
      <c r="S213" s="1127"/>
      <c r="T213" s="948"/>
    </row>
    <row r="214" spans="2:22" s="431" customFormat="1" ht="18" customHeight="1" x14ac:dyDescent="0.35">
      <c r="B214" s="945"/>
      <c r="C214" s="928"/>
      <c r="D214" s="946" t="s">
        <v>624</v>
      </c>
      <c r="E214" s="928" t="s">
        <v>625</v>
      </c>
      <c r="F214" s="947"/>
      <c r="G214" s="947"/>
      <c r="H214" s="1100"/>
      <c r="I214" s="1100"/>
      <c r="J214" s="1100"/>
      <c r="K214" s="1100"/>
      <c r="L214" s="1100"/>
      <c r="M214" s="1100"/>
      <c r="N214" s="1100"/>
      <c r="O214" s="1100"/>
      <c r="P214" s="1100"/>
      <c r="Q214" s="1100"/>
      <c r="R214" s="947"/>
      <c r="S214" s="1127"/>
      <c r="T214" s="948"/>
    </row>
    <row r="215" spans="2:22" s="431" customFormat="1" ht="36" customHeight="1" x14ac:dyDescent="0.35">
      <c r="B215" s="899"/>
      <c r="C215" s="1283" t="str">
        <f>CONCATENATE('Reference documents'!B15,"
PPP.PVP.MVC MV CENTERS")</f>
        <v>GRE.EEC.S.21.IT.P.18371.00.127.00 Technical Specification
PPP.PVP.MVC MV CENTERS</v>
      </c>
      <c r="D215" s="900" t="s">
        <v>638</v>
      </c>
      <c r="E215" s="901" t="s">
        <v>639</v>
      </c>
      <c r="F215" s="902" t="s">
        <v>160</v>
      </c>
      <c r="G215" s="900" t="s">
        <v>141</v>
      </c>
      <c r="H215" s="1101">
        <v>3</v>
      </c>
      <c r="I215" s="1290">
        <v>97.735600500550234</v>
      </c>
      <c r="J215" s="1290">
        <v>40</v>
      </c>
      <c r="K215" s="1297">
        <f t="shared" ref="K215:K219" si="102">I215*J215</f>
        <v>3909.4240200220092</v>
      </c>
      <c r="L215" s="1290">
        <v>1</v>
      </c>
      <c r="M215" s="1290">
        <v>2500</v>
      </c>
      <c r="N215" s="1297">
        <f t="shared" ref="N215:N219" si="103">L215*M215</f>
        <v>2500</v>
      </c>
      <c r="O215" s="1298"/>
      <c r="P215" s="1290"/>
      <c r="Q215" s="1298"/>
      <c r="R215" s="1291">
        <f t="shared" ref="R215:R218" si="104">P215+N215+K215</f>
        <v>6409.4240200220092</v>
      </c>
      <c r="S215" s="1292">
        <f t="shared" ref="S215:S219" si="105">IF(F215="na","",H215*R215)</f>
        <v>19228.272060066029</v>
      </c>
      <c r="T215" s="935"/>
    </row>
    <row r="216" spans="2:22" s="431" customFormat="1" ht="39.75" customHeight="1" x14ac:dyDescent="0.35">
      <c r="B216" s="899"/>
      <c r="C216" s="1283" t="str">
        <f>CONCATENATE('Reference documents'!B15,"
PPP.PVP.INV INVERTER
PPP.PVP.INV.01 STRING INVERTER")</f>
        <v>GRE.EEC.S.21.IT.P.18371.00.127.00 Technical Specification
PPP.PVP.INV INVERTER
PPP.PVP.INV.01 STRING INVERTER</v>
      </c>
      <c r="D216" s="900" t="s">
        <v>642</v>
      </c>
      <c r="E216" s="901" t="s">
        <v>643</v>
      </c>
      <c r="F216" s="902" t="s">
        <v>160</v>
      </c>
      <c r="G216" s="900" t="s">
        <v>141</v>
      </c>
      <c r="H216" s="1101">
        <v>27</v>
      </c>
      <c r="I216" s="1315">
        <v>27.154592820945112</v>
      </c>
      <c r="J216" s="1315">
        <v>40</v>
      </c>
      <c r="K216" s="1316">
        <f t="shared" si="102"/>
        <v>1086.1837128378045</v>
      </c>
      <c r="L216" s="1315">
        <v>1</v>
      </c>
      <c r="M216" s="1315">
        <v>50</v>
      </c>
      <c r="N216" s="1316">
        <f t="shared" si="103"/>
        <v>50</v>
      </c>
      <c r="O216" s="1317"/>
      <c r="P216" s="1315">
        <v>800</v>
      </c>
      <c r="Q216" s="1317"/>
      <c r="R216" s="1291">
        <f t="shared" si="104"/>
        <v>1936.1837128378045</v>
      </c>
      <c r="S216" s="1194">
        <f t="shared" si="105"/>
        <v>52276.960246620722</v>
      </c>
      <c r="T216" s="935"/>
    </row>
    <row r="217" spans="2:22" s="431" customFormat="1" ht="40.5" customHeight="1" x14ac:dyDescent="0.35">
      <c r="B217" s="898"/>
      <c r="C217" s="1283" t="str">
        <f>CONCATENATE('Reference documents'!B15,"
PPP.PVP.INV.02 CENTRALIZED INVERTER
PPP.PVP.MVC MV CENTERS")</f>
        <v>GRE.EEC.S.21.IT.P.18371.00.127.00 Technical Specification
PPP.PVP.INV.02 CENTRALIZED INVERTER
PPP.PVP.MVC MV CENTERS</v>
      </c>
      <c r="D217" s="900" t="s">
        <v>644</v>
      </c>
      <c r="E217" s="901" t="s">
        <v>645</v>
      </c>
      <c r="F217" s="902" t="s">
        <v>160</v>
      </c>
      <c r="G217" s="900" t="s">
        <v>141</v>
      </c>
      <c r="H217" s="1101">
        <v>3</v>
      </c>
      <c r="I217" s="1293"/>
      <c r="J217" s="1293"/>
      <c r="K217" s="1295">
        <f t="shared" si="102"/>
        <v>0</v>
      </c>
      <c r="L217" s="1293"/>
      <c r="M217" s="1293"/>
      <c r="N217" s="1295">
        <f t="shared" si="103"/>
        <v>0</v>
      </c>
      <c r="O217" s="1296"/>
      <c r="P217" s="1293">
        <v>3270.1142959295962</v>
      </c>
      <c r="Q217" s="1296"/>
      <c r="R217" s="1291">
        <f t="shared" si="104"/>
        <v>3270.1142959295962</v>
      </c>
      <c r="S217" s="1124">
        <f t="shared" si="105"/>
        <v>9810.3428877887891</v>
      </c>
      <c r="T217" s="1416" t="s">
        <v>818</v>
      </c>
    </row>
    <row r="218" spans="2:22" s="431" customFormat="1" ht="40.5" customHeight="1" x14ac:dyDescent="0.35">
      <c r="B218" s="898"/>
      <c r="C218" s="1283" t="str">
        <f>CONCATENATE('Reference documents'!B15,"
PPP.PVP.INV.02 CENTRALIZED INVERTER
PPP.PVP.MVC MV CENTERS")</f>
        <v>GRE.EEC.S.21.IT.P.18371.00.127.00 Technical Specification
PPP.PVP.INV.02 CENTRALIZED INVERTER
PPP.PVP.MVC MV CENTERS</v>
      </c>
      <c r="D218" s="900" t="s">
        <v>646</v>
      </c>
      <c r="E218" s="901" t="s">
        <v>647</v>
      </c>
      <c r="F218" s="902" t="s">
        <v>160</v>
      </c>
      <c r="G218" s="900" t="s">
        <v>141</v>
      </c>
      <c r="H218" s="1101">
        <v>3</v>
      </c>
      <c r="I218" s="1315">
        <v>16.85172006435646</v>
      </c>
      <c r="J218" s="1315">
        <v>40</v>
      </c>
      <c r="K218" s="1316">
        <f t="shared" si="102"/>
        <v>674.06880257425837</v>
      </c>
      <c r="L218" s="1315">
        <v>1</v>
      </c>
      <c r="M218" s="1315">
        <v>150</v>
      </c>
      <c r="N218" s="1316">
        <f t="shared" si="103"/>
        <v>150</v>
      </c>
      <c r="O218" s="1317"/>
      <c r="P218" s="1315"/>
      <c r="Q218" s="1317"/>
      <c r="R218" s="1291">
        <f t="shared" si="104"/>
        <v>824.06880257425837</v>
      </c>
      <c r="S218" s="1194">
        <f t="shared" si="105"/>
        <v>2472.2064077227751</v>
      </c>
      <c r="T218" s="1289" t="s">
        <v>818</v>
      </c>
    </row>
    <row r="219" spans="2:22" s="431" customFormat="1" ht="45.75" customHeight="1" x14ac:dyDescent="0.35">
      <c r="B219" s="919"/>
      <c r="C219" s="1283" t="str">
        <f>CONCATENATE('Reference documents'!B15,
"
PPP.PVP.WRK.02 PV MODULES ACTIVITY
PPP.PVP.WRK.02.002 PV Modules Cabling")</f>
        <v>GRE.EEC.S.21.IT.P.18371.00.127.00 Technical Specification
PPP.PVP.WRK.02 PV MODULES ACTIVITY
PPP.PVP.WRK.02.002 PV Modules Cabling</v>
      </c>
      <c r="D219" s="900" t="s">
        <v>648</v>
      </c>
      <c r="E219" s="901" t="s">
        <v>2606</v>
      </c>
      <c r="F219" s="902" t="s">
        <v>160</v>
      </c>
      <c r="G219" s="900" t="s">
        <v>650</v>
      </c>
      <c r="H219" s="1432">
        <v>15390</v>
      </c>
      <c r="I219" s="1293">
        <v>6.3672400214521516E-2</v>
      </c>
      <c r="J219" s="1293">
        <v>40</v>
      </c>
      <c r="K219" s="1295">
        <f t="shared" si="102"/>
        <v>2.5468960085808607</v>
      </c>
      <c r="L219" s="1293">
        <v>1</v>
      </c>
      <c r="M219" s="1293">
        <v>0.2</v>
      </c>
      <c r="N219" s="1295">
        <f t="shared" si="103"/>
        <v>0.2</v>
      </c>
      <c r="O219" s="1296"/>
      <c r="P219" s="1293"/>
      <c r="Q219" s="1296"/>
      <c r="R219" s="1294">
        <f t="shared" ref="R219" si="106">P219+N219+K219</f>
        <v>2.7468960085808609</v>
      </c>
      <c r="S219" s="1124">
        <f t="shared" si="105"/>
        <v>42274.729572059448</v>
      </c>
      <c r="T219" s="935"/>
    </row>
    <row r="220" spans="2:22" s="431" customFormat="1" ht="18" customHeight="1" x14ac:dyDescent="0.35">
      <c r="B220" s="945"/>
      <c r="C220" s="928"/>
      <c r="D220" s="946" t="s">
        <v>656</v>
      </c>
      <c r="E220" s="928" t="s">
        <v>657</v>
      </c>
      <c r="F220" s="947"/>
      <c r="G220" s="947"/>
      <c r="H220" s="1100"/>
      <c r="I220" s="1100"/>
      <c r="J220" s="1100"/>
      <c r="K220" s="1100"/>
      <c r="L220" s="1100"/>
      <c r="M220" s="1100"/>
      <c r="N220" s="1100"/>
      <c r="O220" s="1100"/>
      <c r="P220" s="1100"/>
      <c r="Q220" s="1100"/>
      <c r="R220" s="947"/>
      <c r="S220" s="1127"/>
      <c r="T220" s="948"/>
    </row>
    <row r="221" spans="2:22" s="431" customFormat="1" ht="217" customHeight="1" x14ac:dyDescent="0.35">
      <c r="B221" s="919"/>
      <c r="C221"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1" s="900" t="s">
        <v>658</v>
      </c>
      <c r="E221" s="1428" t="s">
        <v>1700</v>
      </c>
      <c r="F221" s="902" t="s">
        <v>160</v>
      </c>
      <c r="G221" s="900" t="s">
        <v>141</v>
      </c>
      <c r="H221" s="1101">
        <v>1</v>
      </c>
      <c r="I221" s="1290"/>
      <c r="J221" s="1290"/>
      <c r="K221" s="1297">
        <f t="shared" ref="K221:K231" si="107">I221*J221</f>
        <v>0</v>
      </c>
      <c r="L221" s="1290"/>
      <c r="M221" s="1290"/>
      <c r="N221" s="1297">
        <f t="shared" ref="N221:N231" si="108">L221*M221</f>
        <v>0</v>
      </c>
      <c r="O221" s="1298"/>
      <c r="P221" s="1290">
        <v>107259.74890649077</v>
      </c>
      <c r="Q221" s="1298"/>
      <c r="R221" s="1291">
        <f t="shared" ref="R221:R228" si="109">P221+N221+K221</f>
        <v>107259.74890649077</v>
      </c>
      <c r="S221" s="1292">
        <f t="shared" ref="S221:S231" si="110">IF(F221="na","",H221*R221)</f>
        <v>107259.74890649077</v>
      </c>
      <c r="T221" s="1452" t="s">
        <v>2614</v>
      </c>
    </row>
    <row r="222" spans="2:22" s="431" customFormat="1" ht="78" x14ac:dyDescent="0.35">
      <c r="B222" s="919"/>
      <c r="C222"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2" s="900" t="s">
        <v>820</v>
      </c>
      <c r="E222" s="901" t="s">
        <v>821</v>
      </c>
      <c r="F222" s="902" t="s">
        <v>160</v>
      </c>
      <c r="G222" s="900" t="s">
        <v>141</v>
      </c>
      <c r="H222" s="1101">
        <v>1</v>
      </c>
      <c r="I222" s="1315"/>
      <c r="J222" s="1315"/>
      <c r="K222" s="1316">
        <f t="shared" si="107"/>
        <v>0</v>
      </c>
      <c r="L222" s="1315"/>
      <c r="M222" s="1315"/>
      <c r="N222" s="1316">
        <f t="shared" si="108"/>
        <v>0</v>
      </c>
      <c r="O222" s="1317"/>
      <c r="P222" s="1315"/>
      <c r="Q222" s="1317"/>
      <c r="R222" s="1291">
        <f t="shared" si="109"/>
        <v>0</v>
      </c>
      <c r="S222" s="1194">
        <f t="shared" si="110"/>
        <v>0</v>
      </c>
      <c r="T222" s="935"/>
    </row>
    <row r="223" spans="2:22" s="1314" customFormat="1" ht="105" customHeight="1" x14ac:dyDescent="0.35">
      <c r="B223" s="919"/>
      <c r="C223" s="1282"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3" s="900" t="s">
        <v>660</v>
      </c>
      <c r="E223" s="901" t="s">
        <v>822</v>
      </c>
      <c r="F223" s="902" t="s">
        <v>160</v>
      </c>
      <c r="G223" s="900" t="s">
        <v>141</v>
      </c>
      <c r="H223" s="1101">
        <v>1</v>
      </c>
      <c r="I223" s="1293">
        <v>196.41948656215649</v>
      </c>
      <c r="J223" s="1293">
        <v>40</v>
      </c>
      <c r="K223" s="1295">
        <f t="shared" si="107"/>
        <v>7856.7794624862599</v>
      </c>
      <c r="L223" s="1293">
        <v>1</v>
      </c>
      <c r="M223" s="1293">
        <v>3000</v>
      </c>
      <c r="N223" s="1295">
        <f t="shared" si="108"/>
        <v>3000</v>
      </c>
      <c r="O223" s="1296"/>
      <c r="P223" s="1293"/>
      <c r="Q223" s="1296"/>
      <c r="R223" s="1294">
        <f t="shared" si="109"/>
        <v>10856.77946248626</v>
      </c>
      <c r="S223" s="1124">
        <f t="shared" si="110"/>
        <v>10856.77946248626</v>
      </c>
      <c r="T223" s="935"/>
    </row>
    <row r="224" spans="2:22" s="431" customFormat="1" ht="368.5" customHeight="1" x14ac:dyDescent="0.35">
      <c r="B224" s="919"/>
      <c r="C224"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4" s="900" t="s">
        <v>662</v>
      </c>
      <c r="E224" s="1429" t="s">
        <v>1701</v>
      </c>
      <c r="F224" s="902" t="s">
        <v>160</v>
      </c>
      <c r="G224" s="900" t="s">
        <v>141</v>
      </c>
      <c r="H224" s="1101">
        <v>1</v>
      </c>
      <c r="I224" s="1293"/>
      <c r="J224" s="1293"/>
      <c r="K224" s="1295">
        <f t="shared" si="107"/>
        <v>0</v>
      </c>
      <c r="L224" s="1293"/>
      <c r="M224" s="1293"/>
      <c r="N224" s="1295">
        <f t="shared" si="108"/>
        <v>0</v>
      </c>
      <c r="O224" s="1296"/>
      <c r="P224" s="1293">
        <v>313930.97240924125</v>
      </c>
      <c r="Q224" s="1296"/>
      <c r="R224" s="1291">
        <f t="shared" si="109"/>
        <v>313930.97240924125</v>
      </c>
      <c r="S224" s="1124">
        <f t="shared" si="110"/>
        <v>313930.97240924125</v>
      </c>
      <c r="T224" s="1452" t="s">
        <v>2614</v>
      </c>
    </row>
    <row r="225" spans="2:20" s="431" customFormat="1" ht="78" x14ac:dyDescent="0.35">
      <c r="B225" s="919"/>
      <c r="C225"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5" s="900" t="s">
        <v>664</v>
      </c>
      <c r="E225" s="901" t="s">
        <v>824</v>
      </c>
      <c r="F225" s="902" t="s">
        <v>160</v>
      </c>
      <c r="G225" s="900" t="s">
        <v>141</v>
      </c>
      <c r="H225" s="1101">
        <v>1</v>
      </c>
      <c r="I225" s="1293"/>
      <c r="J225" s="1293"/>
      <c r="K225" s="1295">
        <f t="shared" si="107"/>
        <v>0</v>
      </c>
      <c r="L225" s="1293"/>
      <c r="M225" s="1293"/>
      <c r="N225" s="1295">
        <f t="shared" si="108"/>
        <v>0</v>
      </c>
      <c r="O225" s="1296"/>
      <c r="P225" s="1293"/>
      <c r="Q225" s="1296"/>
      <c r="R225" s="1291">
        <f t="shared" si="109"/>
        <v>0</v>
      </c>
      <c r="S225" s="1124">
        <f t="shared" si="110"/>
        <v>0</v>
      </c>
      <c r="T225" s="935"/>
    </row>
    <row r="226" spans="2:20" s="431" customFormat="1" ht="78" x14ac:dyDescent="0.35">
      <c r="B226" s="919"/>
      <c r="C226" s="1244"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6" s="900" t="s">
        <v>666</v>
      </c>
      <c r="E226" s="901" t="s">
        <v>825</v>
      </c>
      <c r="F226" s="902" t="s">
        <v>160</v>
      </c>
      <c r="G226" s="900" t="s">
        <v>141</v>
      </c>
      <c r="H226" s="1101">
        <v>1</v>
      </c>
      <c r="I226" s="1293"/>
      <c r="J226" s="1293"/>
      <c r="K226" s="1295">
        <f t="shared" si="107"/>
        <v>0</v>
      </c>
      <c r="L226" s="1293"/>
      <c r="M226" s="1293"/>
      <c r="N226" s="1295">
        <f t="shared" si="108"/>
        <v>0</v>
      </c>
      <c r="O226" s="1296"/>
      <c r="P226" s="1293"/>
      <c r="Q226" s="1296"/>
      <c r="R226" s="1294">
        <f t="shared" si="109"/>
        <v>0</v>
      </c>
      <c r="S226" s="1124">
        <f t="shared" si="110"/>
        <v>0</v>
      </c>
      <c r="T226" s="935"/>
    </row>
    <row r="227" spans="2:20" s="431" customFormat="1" ht="135" customHeight="1" x14ac:dyDescent="0.35">
      <c r="B227" s="919"/>
      <c r="C227" s="1282"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7" s="900" t="s">
        <v>668</v>
      </c>
      <c r="E227" s="1374" t="s">
        <v>826</v>
      </c>
      <c r="F227" s="902" t="s">
        <v>160</v>
      </c>
      <c r="G227" s="900" t="s">
        <v>141</v>
      </c>
      <c r="H227" s="1101">
        <v>1</v>
      </c>
      <c r="I227" s="1293"/>
      <c r="J227" s="1293"/>
      <c r="K227" s="1295">
        <f t="shared" si="107"/>
        <v>0</v>
      </c>
      <c r="L227" s="1293"/>
      <c r="M227" s="1293"/>
      <c r="N227" s="1295">
        <f t="shared" si="108"/>
        <v>0</v>
      </c>
      <c r="O227" s="1296"/>
      <c r="P227" s="1293"/>
      <c r="Q227" s="1296"/>
      <c r="R227" s="1291">
        <f t="shared" si="109"/>
        <v>0</v>
      </c>
      <c r="S227" s="1124">
        <f t="shared" si="110"/>
        <v>0</v>
      </c>
      <c r="T227" s="935"/>
    </row>
    <row r="228" spans="2:20" s="431" customFormat="1" ht="148.5" customHeight="1" x14ac:dyDescent="0.35">
      <c r="B228" s="919"/>
      <c r="C228" s="1244"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28" s="900" t="s">
        <v>670</v>
      </c>
      <c r="E228" s="901" t="s">
        <v>2610</v>
      </c>
      <c r="F228" s="902" t="s">
        <v>160</v>
      </c>
      <c r="G228" s="900" t="s">
        <v>141</v>
      </c>
      <c r="H228" s="1101">
        <v>1</v>
      </c>
      <c r="I228" s="1293">
        <v>282.02291544004436</v>
      </c>
      <c r="J228" s="1293">
        <v>40</v>
      </c>
      <c r="K228" s="1295">
        <f t="shared" si="107"/>
        <v>11280.916617601775</v>
      </c>
      <c r="L228" s="1293">
        <v>1</v>
      </c>
      <c r="M228" s="1293">
        <v>3500</v>
      </c>
      <c r="N228" s="1295">
        <f t="shared" si="108"/>
        <v>3500</v>
      </c>
      <c r="O228" s="1296"/>
      <c r="P228" s="1293"/>
      <c r="Q228" s="1296"/>
      <c r="R228" s="1294">
        <f t="shared" si="109"/>
        <v>14780.916617601775</v>
      </c>
      <c r="S228" s="1124">
        <f t="shared" si="110"/>
        <v>14780.916617601775</v>
      </c>
      <c r="T228" s="935"/>
    </row>
    <row r="229" spans="2:20" s="431" customFormat="1" ht="106.5" customHeight="1" x14ac:dyDescent="0.35">
      <c r="B229" s="919"/>
      <c r="C229" s="1407"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29" s="1408" t="s">
        <v>672</v>
      </c>
      <c r="E229" s="1409" t="s">
        <v>828</v>
      </c>
      <c r="F229" s="1411" t="s">
        <v>160</v>
      </c>
      <c r="G229" s="1408" t="s">
        <v>141</v>
      </c>
      <c r="H229" s="1412">
        <v>0</v>
      </c>
      <c r="I229" s="1293"/>
      <c r="J229" s="1293"/>
      <c r="K229" s="1295">
        <f t="shared" si="107"/>
        <v>0</v>
      </c>
      <c r="L229" s="1293"/>
      <c r="M229" s="1293"/>
      <c r="N229" s="1295">
        <f t="shared" si="108"/>
        <v>0</v>
      </c>
      <c r="O229" s="1296"/>
      <c r="P229" s="1293"/>
      <c r="Q229" s="1296"/>
      <c r="R229" s="1294">
        <f t="shared" ref="R229:R231" si="111">P229+N229+K229</f>
        <v>0</v>
      </c>
      <c r="S229" s="1124">
        <f t="shared" si="110"/>
        <v>0</v>
      </c>
      <c r="T229" s="935"/>
    </row>
    <row r="230" spans="2:20" s="431" customFormat="1" ht="78" x14ac:dyDescent="0.35">
      <c r="B230" s="919"/>
      <c r="C230" s="1410" t="str">
        <f>CONCATENATE('Reference documents'!B15," :
PPP.PVP.MVC MV CENTERS
PPP.PVP.MVC.02 MV DISTRIBUTION CENTER
PPP.PVP.MVC.03 MV CENTER ENCLOSURE
PPP.PVP.WRK.03 CABINS ACTIVITY")</f>
        <v>GRE.EEC.S.21.IT.P.18371.00.127.00 Technical Specification :
PPP.PVP.MVC MV CENTERS
PPP.PVP.MVC.02 MV DISTRIBUTION CENTER
PPP.PVP.MVC.03 MV CENTER ENCLOSURE
PPP.PVP.WRK.03 CABINS ACTIVITY</v>
      </c>
      <c r="D230" s="1408" t="s">
        <v>829</v>
      </c>
      <c r="E230" s="1409" t="s">
        <v>830</v>
      </c>
      <c r="F230" s="1411"/>
      <c r="G230" s="1408"/>
      <c r="H230" s="1413">
        <v>0</v>
      </c>
      <c r="I230" s="1315"/>
      <c r="J230" s="1315"/>
      <c r="K230" s="1316">
        <f t="shared" si="107"/>
        <v>0</v>
      </c>
      <c r="L230" s="1315"/>
      <c r="M230" s="1315"/>
      <c r="N230" s="1316">
        <f t="shared" si="108"/>
        <v>0</v>
      </c>
      <c r="O230" s="1317"/>
      <c r="P230" s="1315"/>
      <c r="Q230" s="1317"/>
      <c r="R230" s="1318">
        <f t="shared" si="111"/>
        <v>0</v>
      </c>
      <c r="S230" s="1194">
        <f t="shared" si="110"/>
        <v>0</v>
      </c>
      <c r="T230" s="935"/>
    </row>
    <row r="231" spans="2:20" s="431" customFormat="1" ht="117" x14ac:dyDescent="0.35">
      <c r="B231" s="919"/>
      <c r="C231" s="1407" t="str">
        <f>CONCATENATE('Reference documents'!B15," :
PPP.PVP.MVC MV CENTERS
PPP.PVP.MVC.02 MV DISTRIBUTION CENTER
PPP.PVP.MVC.03 MV CENTER ENCLOSURE
PPP.PVP.WRK.03 CABINS ACTIVITY
- CONSTRUCTION TECHNICAL SPECIFICATIONS
- VENDOR INSTALLATION PROCEDURE SPECIFICATIONS")</f>
        <v>GRE.EEC.S.21.IT.P.18371.00.127.00 Technical Specification :
PPP.PVP.MVC MV CENTERS
PPP.PVP.MVC.02 MV DISTRIBUTION CENTER
PPP.PVP.MVC.03 MV CENTER ENCLOSURE
PPP.PVP.WRK.03 CABINS ACTIVITY
- CONSTRUCTION TECHNICAL SPECIFICATIONS
- VENDOR INSTALLATION PROCEDURE SPECIFICATIONS</v>
      </c>
      <c r="D231" s="1408" t="s">
        <v>674</v>
      </c>
      <c r="E231" s="1409" t="s">
        <v>831</v>
      </c>
      <c r="F231" s="1411" t="s">
        <v>160</v>
      </c>
      <c r="G231" s="1408" t="s">
        <v>141</v>
      </c>
      <c r="H231" s="1412">
        <v>0</v>
      </c>
      <c r="I231" s="1293"/>
      <c r="J231" s="1293"/>
      <c r="K231" s="1295">
        <f t="shared" si="107"/>
        <v>0</v>
      </c>
      <c r="L231" s="1293"/>
      <c r="M231" s="1293"/>
      <c r="N231" s="1295">
        <f t="shared" si="108"/>
        <v>0</v>
      </c>
      <c r="O231" s="1296"/>
      <c r="P231" s="1293"/>
      <c r="Q231" s="1296"/>
      <c r="R231" s="1294">
        <f t="shared" si="111"/>
        <v>0</v>
      </c>
      <c r="S231" s="1124">
        <f t="shared" si="110"/>
        <v>0</v>
      </c>
      <c r="T231" s="935"/>
    </row>
    <row r="232" spans="2:20" s="431" customFormat="1" ht="13" x14ac:dyDescent="0.35">
      <c r="B232" s="945"/>
      <c r="C232" s="928"/>
      <c r="D232" s="946"/>
      <c r="E232" s="928" t="s">
        <v>832</v>
      </c>
      <c r="F232" s="947"/>
      <c r="G232" s="947"/>
      <c r="H232" s="1100"/>
      <c r="I232" s="1100"/>
      <c r="J232" s="1100"/>
      <c r="K232" s="1100"/>
      <c r="L232" s="1100"/>
      <c r="M232" s="1100"/>
      <c r="N232" s="1100"/>
      <c r="O232" s="1100"/>
      <c r="P232" s="1100"/>
      <c r="Q232" s="1100"/>
      <c r="R232" s="947"/>
      <c r="S232" s="1127"/>
      <c r="T232" s="948"/>
    </row>
    <row r="233" spans="2:20" s="431" customFormat="1" ht="26" x14ac:dyDescent="0.35">
      <c r="B233" s="956"/>
      <c r="C233" s="1244" t="s">
        <v>755</v>
      </c>
      <c r="D233" s="933"/>
      <c r="E233" s="1273" t="s">
        <v>833</v>
      </c>
      <c r="F233" s="932" t="s">
        <v>167</v>
      </c>
      <c r="G233" s="933" t="s">
        <v>834</v>
      </c>
      <c r="H233" s="1101">
        <v>0</v>
      </c>
      <c r="I233" s="1290"/>
      <c r="J233" s="1290"/>
      <c r="K233" s="1297">
        <f t="shared" ref="K233" si="112">I233*J233</f>
        <v>0</v>
      </c>
      <c r="L233" s="1290"/>
      <c r="M233" s="1290"/>
      <c r="N233" s="1297">
        <f t="shared" ref="N233" si="113">L233*M233</f>
        <v>0</v>
      </c>
      <c r="O233" s="1298"/>
      <c r="P233" s="1290"/>
      <c r="Q233" s="1298"/>
      <c r="R233" s="1291">
        <f t="shared" ref="R233" si="114">P233+N233+K233</f>
        <v>0</v>
      </c>
      <c r="S233" s="1292">
        <f t="shared" ref="S233" si="115">IF(F233="na","",H233*R233)</f>
        <v>0</v>
      </c>
      <c r="T233" s="957"/>
    </row>
    <row r="234" spans="2:20" s="171" customFormat="1" ht="14" x14ac:dyDescent="0.3">
      <c r="B234" s="926"/>
      <c r="C234" s="927"/>
      <c r="D234" s="941"/>
      <c r="E234" s="928" t="s">
        <v>835</v>
      </c>
      <c r="F234" s="929"/>
      <c r="G234" s="929"/>
      <c r="H234" s="1102"/>
      <c r="I234" s="1102"/>
      <c r="J234" s="1102"/>
      <c r="K234" s="1102"/>
      <c r="L234" s="1102"/>
      <c r="M234" s="1102"/>
      <c r="N234" s="1102"/>
      <c r="O234" s="1102"/>
      <c r="P234" s="1102"/>
      <c r="Q234" s="1102"/>
      <c r="R234" s="929"/>
      <c r="S234" s="1128"/>
      <c r="T234" s="930"/>
    </row>
    <row r="235" spans="2:20" s="431" customFormat="1" ht="26" x14ac:dyDescent="0.35">
      <c r="B235" s="919"/>
      <c r="C235" s="1288" t="s">
        <v>836</v>
      </c>
      <c r="D235" s="900" t="s">
        <v>677</v>
      </c>
      <c r="E235" s="901" t="s">
        <v>678</v>
      </c>
      <c r="F235" s="902" t="s">
        <v>160</v>
      </c>
      <c r="G235" s="900" t="s">
        <v>345</v>
      </c>
      <c r="H235" s="1101">
        <v>4400</v>
      </c>
      <c r="I235" s="1290"/>
      <c r="J235" s="1290"/>
      <c r="K235" s="1297">
        <f t="shared" ref="K235:K249" si="116">I235*J235</f>
        <v>0</v>
      </c>
      <c r="L235" s="1290"/>
      <c r="M235" s="1290"/>
      <c r="N235" s="1297">
        <f t="shared" ref="N235:N249" si="117">L235*M235</f>
        <v>0</v>
      </c>
      <c r="O235" s="1298"/>
      <c r="P235" s="1290">
        <v>67.701018337402957</v>
      </c>
      <c r="Q235" s="1298"/>
      <c r="R235" s="1291">
        <f>P235+N235+K235</f>
        <v>67.701018337402957</v>
      </c>
      <c r="S235" s="1292">
        <f t="shared" ref="S235:S249" si="118">IF(F235="na","",H235*R235)</f>
        <v>297884.48068457301</v>
      </c>
      <c r="T235" s="860" t="s">
        <v>1702</v>
      </c>
    </row>
    <row r="236" spans="2:20" s="431" customFormat="1" ht="26" x14ac:dyDescent="0.35">
      <c r="B236" s="919"/>
      <c r="C236" s="1289" t="s">
        <v>836</v>
      </c>
      <c r="D236" s="900" t="s">
        <v>680</v>
      </c>
      <c r="E236" s="901" t="s">
        <v>681</v>
      </c>
      <c r="F236" s="902" t="s">
        <v>160</v>
      </c>
      <c r="G236" s="900" t="s">
        <v>345</v>
      </c>
      <c r="H236" s="1101">
        <v>4400</v>
      </c>
      <c r="I236" s="1293">
        <v>0.94454000357535883</v>
      </c>
      <c r="J236" s="1293">
        <v>40</v>
      </c>
      <c r="K236" s="1295">
        <f t="shared" si="116"/>
        <v>37.781600143014352</v>
      </c>
      <c r="L236" s="1293">
        <v>0.1</v>
      </c>
      <c r="M236" s="1293">
        <v>80</v>
      </c>
      <c r="N236" s="1295">
        <f t="shared" si="117"/>
        <v>8</v>
      </c>
      <c r="O236" s="1296"/>
      <c r="P236" s="1293"/>
      <c r="Q236" s="1296"/>
      <c r="R236" s="1294">
        <f>P236+N236+K236</f>
        <v>45.781600143014352</v>
      </c>
      <c r="S236" s="1124">
        <f t="shared" si="118"/>
        <v>201439.04062926315</v>
      </c>
      <c r="T236" s="1417" t="s">
        <v>1702</v>
      </c>
    </row>
    <row r="237" spans="2:20" s="431" customFormat="1" ht="26" x14ac:dyDescent="0.35">
      <c r="B237" s="919"/>
      <c r="C237" s="1289" t="s">
        <v>836</v>
      </c>
      <c r="D237" s="900" t="s">
        <v>382</v>
      </c>
      <c r="E237" s="901" t="s">
        <v>383</v>
      </c>
      <c r="F237" s="902" t="s">
        <v>160</v>
      </c>
      <c r="G237" s="900" t="s">
        <v>141</v>
      </c>
      <c r="H237" s="1101">
        <v>6</v>
      </c>
      <c r="I237" s="1293"/>
      <c r="J237" s="1293"/>
      <c r="K237" s="1295">
        <f t="shared" si="116"/>
        <v>0</v>
      </c>
      <c r="L237" s="1293"/>
      <c r="M237" s="1293"/>
      <c r="N237" s="1295">
        <f t="shared" si="117"/>
        <v>0</v>
      </c>
      <c r="O237" s="1296"/>
      <c r="P237" s="1293">
        <v>654.02285918591929</v>
      </c>
      <c r="Q237" s="1296"/>
      <c r="R237" s="1291">
        <f t="shared" ref="R237:R249" si="119">P237+N237+K237</f>
        <v>654.02285918591929</v>
      </c>
      <c r="S237" s="1124">
        <f t="shared" si="118"/>
        <v>3924.1371551155157</v>
      </c>
      <c r="T237" s="935"/>
    </row>
    <row r="238" spans="2:20" s="431" customFormat="1" ht="26" x14ac:dyDescent="0.35">
      <c r="B238" s="919"/>
      <c r="C238" s="1289" t="s">
        <v>836</v>
      </c>
      <c r="D238" s="900" t="s">
        <v>386</v>
      </c>
      <c r="E238" s="901" t="s">
        <v>387</v>
      </c>
      <c r="F238" s="902" t="s">
        <v>160</v>
      </c>
      <c r="G238" s="900" t="s">
        <v>141</v>
      </c>
      <c r="H238" s="1101">
        <v>6</v>
      </c>
      <c r="I238" s="1293">
        <v>18.91867434598462</v>
      </c>
      <c r="J238" s="1293">
        <v>40</v>
      </c>
      <c r="K238" s="1295">
        <f t="shared" si="116"/>
        <v>756.74697383938474</v>
      </c>
      <c r="L238" s="1293">
        <v>1</v>
      </c>
      <c r="M238" s="1293">
        <v>15</v>
      </c>
      <c r="N238" s="1295">
        <f t="shared" si="117"/>
        <v>15</v>
      </c>
      <c r="O238" s="1296"/>
      <c r="P238" s="1293"/>
      <c r="Q238" s="1296"/>
      <c r="R238" s="1294">
        <f t="shared" si="119"/>
        <v>771.74697383938474</v>
      </c>
      <c r="S238" s="1124">
        <f t="shared" si="118"/>
        <v>4630.4818430363084</v>
      </c>
      <c r="T238" s="935"/>
    </row>
    <row r="239" spans="2:20" s="431" customFormat="1" ht="26" x14ac:dyDescent="0.35">
      <c r="B239" s="919"/>
      <c r="C239" s="1289" t="s">
        <v>836</v>
      </c>
      <c r="D239" s="900" t="s">
        <v>682</v>
      </c>
      <c r="E239" s="901" t="s">
        <v>683</v>
      </c>
      <c r="F239" s="902" t="s">
        <v>160</v>
      </c>
      <c r="G239" s="900" t="s">
        <v>141</v>
      </c>
      <c r="H239" s="903">
        <f>4400/250</f>
        <v>17.600000000000001</v>
      </c>
      <c r="I239" s="1293"/>
      <c r="J239" s="1293"/>
      <c r="K239" s="1295">
        <f t="shared" si="116"/>
        <v>0</v>
      </c>
      <c r="L239" s="1293"/>
      <c r="M239" s="1293"/>
      <c r="N239" s="1295">
        <f t="shared" si="117"/>
        <v>0</v>
      </c>
      <c r="O239" s="1296"/>
      <c r="P239" s="1293">
        <v>588.62057326732725</v>
      </c>
      <c r="Q239" s="1296"/>
      <c r="R239" s="1291">
        <f t="shared" si="119"/>
        <v>588.62057326732725</v>
      </c>
      <c r="S239" s="1124">
        <f t="shared" si="118"/>
        <v>10359.72208950496</v>
      </c>
      <c r="T239" s="935"/>
    </row>
    <row r="240" spans="2:20" s="431" customFormat="1" ht="26" x14ac:dyDescent="0.35">
      <c r="B240" s="919"/>
      <c r="C240" s="1289" t="s">
        <v>836</v>
      </c>
      <c r="D240" s="900" t="s">
        <v>408</v>
      </c>
      <c r="E240" s="901" t="s">
        <v>409</v>
      </c>
      <c r="F240" s="902" t="s">
        <v>160</v>
      </c>
      <c r="G240" s="900" t="s">
        <v>141</v>
      </c>
      <c r="H240" s="903">
        <f>4400/250</f>
        <v>17.600000000000001</v>
      </c>
      <c r="I240" s="1293">
        <v>20.930742923542379</v>
      </c>
      <c r="J240" s="1293">
        <v>40</v>
      </c>
      <c r="K240" s="1295">
        <f t="shared" si="116"/>
        <v>837.22971694169519</v>
      </c>
      <c r="L240" s="1293">
        <v>1</v>
      </c>
      <c r="M240" s="1293">
        <v>13</v>
      </c>
      <c r="N240" s="1295">
        <f t="shared" si="117"/>
        <v>13</v>
      </c>
      <c r="O240" s="1296"/>
      <c r="P240" s="1293"/>
      <c r="Q240" s="1296"/>
      <c r="R240" s="1294">
        <f t="shared" si="119"/>
        <v>850.22971694169519</v>
      </c>
      <c r="S240" s="1124">
        <f t="shared" si="118"/>
        <v>14964.043018173836</v>
      </c>
      <c r="T240" s="935"/>
    </row>
    <row r="241" spans="2:20" s="431" customFormat="1" ht="26" x14ac:dyDescent="0.35">
      <c r="B241" s="919"/>
      <c r="C241" s="1289" t="s">
        <v>836</v>
      </c>
      <c r="D241" s="900" t="s">
        <v>480</v>
      </c>
      <c r="E241" s="901" t="s">
        <v>481</v>
      </c>
      <c r="F241" s="902" t="s">
        <v>160</v>
      </c>
      <c r="G241" s="900" t="s">
        <v>345</v>
      </c>
      <c r="H241" s="1101">
        <v>4400</v>
      </c>
      <c r="I241" s="1293"/>
      <c r="J241" s="1293"/>
      <c r="K241" s="1295">
        <f t="shared" si="116"/>
        <v>0</v>
      </c>
      <c r="L241" s="1293"/>
      <c r="M241" s="1293"/>
      <c r="N241" s="1295">
        <f t="shared" si="117"/>
        <v>0</v>
      </c>
      <c r="O241" s="1296"/>
      <c r="P241" s="1293">
        <v>7.8482743102310319</v>
      </c>
      <c r="Q241" s="1296"/>
      <c r="R241" s="1291">
        <f t="shared" si="119"/>
        <v>7.8482743102310319</v>
      </c>
      <c r="S241" s="1124">
        <f t="shared" si="118"/>
        <v>34532.40696501654</v>
      </c>
      <c r="T241" s="935"/>
    </row>
    <row r="242" spans="2:20" s="431" customFormat="1" ht="26" x14ac:dyDescent="0.35">
      <c r="B242" s="919"/>
      <c r="C242" s="1289" t="s">
        <v>836</v>
      </c>
      <c r="D242" s="900" t="s">
        <v>494</v>
      </c>
      <c r="E242" s="901" t="s">
        <v>495</v>
      </c>
      <c r="F242" s="902" t="s">
        <v>160</v>
      </c>
      <c r="G242" s="900" t="s">
        <v>141</v>
      </c>
      <c r="H242" s="1101">
        <v>10</v>
      </c>
      <c r="I242" s="1293"/>
      <c r="J242" s="1293"/>
      <c r="K242" s="1295">
        <f t="shared" si="116"/>
        <v>0</v>
      </c>
      <c r="L242" s="1293"/>
      <c r="M242" s="1293"/>
      <c r="N242" s="1295">
        <f t="shared" si="117"/>
        <v>0</v>
      </c>
      <c r="O242" s="1296"/>
      <c r="P242" s="1293">
        <v>196.20685775577579</v>
      </c>
      <c r="Q242" s="1296"/>
      <c r="R242" s="1294">
        <f t="shared" si="119"/>
        <v>196.20685775577579</v>
      </c>
      <c r="S242" s="1124">
        <f t="shared" si="118"/>
        <v>1962.0685775577579</v>
      </c>
      <c r="T242" s="935"/>
    </row>
    <row r="243" spans="2:20" s="431" customFormat="1" ht="26" x14ac:dyDescent="0.35">
      <c r="B243" s="919"/>
      <c r="C243" s="1289" t="s">
        <v>836</v>
      </c>
      <c r="D243" s="900" t="s">
        <v>484</v>
      </c>
      <c r="E243" s="901" t="s">
        <v>485</v>
      </c>
      <c r="F243" s="902" t="s">
        <v>160</v>
      </c>
      <c r="G243" s="900" t="s">
        <v>345</v>
      </c>
      <c r="H243" s="1101">
        <v>4400</v>
      </c>
      <c r="I243" s="1293">
        <v>0.22234926899031393</v>
      </c>
      <c r="J243" s="1293">
        <v>41</v>
      </c>
      <c r="K243" s="1295">
        <f t="shared" si="116"/>
        <v>9.1163200286028712</v>
      </c>
      <c r="L243" s="1293">
        <v>1</v>
      </c>
      <c r="M243" s="1293">
        <v>0.04</v>
      </c>
      <c r="N243" s="1295">
        <f t="shared" si="117"/>
        <v>0.04</v>
      </c>
      <c r="O243" s="1296"/>
      <c r="P243" s="1293"/>
      <c r="Q243" s="1296"/>
      <c r="R243" s="1291">
        <f t="shared" si="119"/>
        <v>9.1563200286028703</v>
      </c>
      <c r="S243" s="1124">
        <f t="shared" si="118"/>
        <v>40287.808125852629</v>
      </c>
      <c r="T243" s="935"/>
    </row>
    <row r="244" spans="2:20" s="431" customFormat="1" ht="26" x14ac:dyDescent="0.35">
      <c r="B244" s="919"/>
      <c r="C244" s="1289" t="s">
        <v>836</v>
      </c>
      <c r="D244" s="900" t="s">
        <v>498</v>
      </c>
      <c r="E244" s="901" t="s">
        <v>499</v>
      </c>
      <c r="F244" s="902" t="s">
        <v>160</v>
      </c>
      <c r="G244" s="900" t="s">
        <v>141</v>
      </c>
      <c r="H244" s="1101">
        <v>10</v>
      </c>
      <c r="I244" s="1293">
        <v>3.572125725522556</v>
      </c>
      <c r="J244" s="1293">
        <v>40</v>
      </c>
      <c r="K244" s="1295">
        <f t="shared" si="116"/>
        <v>142.88502902090224</v>
      </c>
      <c r="L244" s="1293">
        <v>1</v>
      </c>
      <c r="M244" s="1293">
        <v>1</v>
      </c>
      <c r="N244" s="1295">
        <f t="shared" si="117"/>
        <v>1</v>
      </c>
      <c r="O244" s="1296"/>
      <c r="P244" s="1293"/>
      <c r="Q244" s="1296"/>
      <c r="R244" s="1294">
        <f t="shared" si="119"/>
        <v>143.88502902090224</v>
      </c>
      <c r="S244" s="1124">
        <f t="shared" si="118"/>
        <v>1438.8502902090224</v>
      </c>
      <c r="T244" s="935"/>
    </row>
    <row r="245" spans="2:20" s="431" customFormat="1" ht="25.5" x14ac:dyDescent="0.35">
      <c r="B245" s="919"/>
      <c r="C245" s="1289" t="s">
        <v>837</v>
      </c>
      <c r="D245" s="900" t="s">
        <v>838</v>
      </c>
      <c r="E245" s="1280" t="s">
        <v>839</v>
      </c>
      <c r="F245" s="902" t="s">
        <v>167</v>
      </c>
      <c r="G245" s="900" t="s">
        <v>345</v>
      </c>
      <c r="H245" s="1101">
        <v>0</v>
      </c>
      <c r="I245" s="1293"/>
      <c r="J245" s="1293"/>
      <c r="K245" s="1295">
        <f t="shared" si="116"/>
        <v>0</v>
      </c>
      <c r="L245" s="1293"/>
      <c r="M245" s="1293"/>
      <c r="N245" s="1295">
        <f t="shared" si="117"/>
        <v>0</v>
      </c>
      <c r="O245" s="1296"/>
      <c r="P245" s="1293"/>
      <c r="Q245" s="1296"/>
      <c r="R245" s="1291">
        <f t="shared" si="119"/>
        <v>0</v>
      </c>
      <c r="S245" s="1124">
        <f t="shared" si="118"/>
        <v>0</v>
      </c>
      <c r="T245" s="935"/>
    </row>
    <row r="246" spans="2:20" s="431" customFormat="1" ht="25.5" x14ac:dyDescent="0.35">
      <c r="B246" s="919"/>
      <c r="C246" s="1289" t="s">
        <v>837</v>
      </c>
      <c r="D246" s="900" t="s">
        <v>841</v>
      </c>
      <c r="E246" s="1280" t="s">
        <v>842</v>
      </c>
      <c r="F246" s="902" t="s">
        <v>167</v>
      </c>
      <c r="G246" s="900" t="s">
        <v>345</v>
      </c>
      <c r="H246" s="1101">
        <v>0</v>
      </c>
      <c r="I246" s="1293"/>
      <c r="J246" s="1293"/>
      <c r="K246" s="1295">
        <f t="shared" si="116"/>
        <v>0</v>
      </c>
      <c r="L246" s="1293"/>
      <c r="M246" s="1293"/>
      <c r="N246" s="1295">
        <f t="shared" si="117"/>
        <v>0</v>
      </c>
      <c r="O246" s="1296"/>
      <c r="P246" s="1293"/>
      <c r="Q246" s="1296"/>
      <c r="R246" s="1294">
        <f t="shared" si="119"/>
        <v>0</v>
      </c>
      <c r="S246" s="1124">
        <f t="shared" si="118"/>
        <v>0</v>
      </c>
      <c r="T246" s="935"/>
    </row>
    <row r="247" spans="2:20" s="431" customFormat="1" ht="25.5" x14ac:dyDescent="0.35">
      <c r="B247" s="919"/>
      <c r="C247" s="1289" t="s">
        <v>837</v>
      </c>
      <c r="D247" s="900" t="s">
        <v>843</v>
      </c>
      <c r="E247" s="1280" t="s">
        <v>844</v>
      </c>
      <c r="F247" s="902" t="s">
        <v>167</v>
      </c>
      <c r="G247" s="900" t="s">
        <v>345</v>
      </c>
      <c r="H247" s="1101">
        <v>0</v>
      </c>
      <c r="I247" s="1293"/>
      <c r="J247" s="1293"/>
      <c r="K247" s="1295">
        <f t="shared" si="116"/>
        <v>0</v>
      </c>
      <c r="L247" s="1293"/>
      <c r="M247" s="1293"/>
      <c r="N247" s="1295">
        <f t="shared" si="117"/>
        <v>0</v>
      </c>
      <c r="O247" s="1296"/>
      <c r="P247" s="1293"/>
      <c r="Q247" s="1296"/>
      <c r="R247" s="1291">
        <f t="shared" si="119"/>
        <v>0</v>
      </c>
      <c r="S247" s="1124">
        <f t="shared" si="118"/>
        <v>0</v>
      </c>
      <c r="T247" s="935"/>
    </row>
    <row r="248" spans="2:20" s="431" customFormat="1" ht="25.5" x14ac:dyDescent="0.35">
      <c r="B248" s="919"/>
      <c r="C248" s="1289" t="s">
        <v>837</v>
      </c>
      <c r="D248" s="900" t="s">
        <v>845</v>
      </c>
      <c r="E248" s="1280" t="s">
        <v>2607</v>
      </c>
      <c r="F248" s="902" t="s">
        <v>160</v>
      </c>
      <c r="G248" s="900" t="s">
        <v>345</v>
      </c>
      <c r="H248" s="1419">
        <v>180</v>
      </c>
      <c r="I248" s="1293"/>
      <c r="J248" s="1293"/>
      <c r="K248" s="1295">
        <f t="shared" si="116"/>
        <v>0</v>
      </c>
      <c r="L248" s="1293"/>
      <c r="M248" s="1293"/>
      <c r="N248" s="1295">
        <f t="shared" si="117"/>
        <v>0</v>
      </c>
      <c r="O248" s="1296"/>
      <c r="P248" s="1293">
        <v>327.01142959295964</v>
      </c>
      <c r="Q248" s="1296"/>
      <c r="R248" s="1294">
        <f t="shared" si="119"/>
        <v>327.01142959295964</v>
      </c>
      <c r="S248" s="1124">
        <f t="shared" si="118"/>
        <v>58862.057326732735</v>
      </c>
      <c r="T248" s="935"/>
    </row>
    <row r="249" spans="2:20" s="431" customFormat="1" ht="54" x14ac:dyDescent="0.35">
      <c r="B249" s="919"/>
      <c r="C249" s="1244" t="s">
        <v>837</v>
      </c>
      <c r="D249" s="900" t="s">
        <v>1703</v>
      </c>
      <c r="E249" s="1281" t="s">
        <v>2608</v>
      </c>
      <c r="F249" s="902" t="s">
        <v>160</v>
      </c>
      <c r="G249" s="900" t="s">
        <v>345</v>
      </c>
      <c r="H249" s="1101">
        <v>4400</v>
      </c>
      <c r="I249" s="1293">
        <v>1.2244951741139432</v>
      </c>
      <c r="J249" s="1293">
        <v>40</v>
      </c>
      <c r="K249" s="1295">
        <f t="shared" si="116"/>
        <v>48.979806964557724</v>
      </c>
      <c r="L249" s="1293">
        <v>0.5</v>
      </c>
      <c r="M249" s="1293">
        <v>80</v>
      </c>
      <c r="N249" s="1295">
        <f t="shared" si="117"/>
        <v>40</v>
      </c>
      <c r="O249" s="1296"/>
      <c r="P249" s="1293">
        <v>5</v>
      </c>
      <c r="Q249" s="1296"/>
      <c r="R249" s="1291">
        <f t="shared" si="119"/>
        <v>93.979806964557724</v>
      </c>
      <c r="S249" s="1124">
        <f t="shared" si="118"/>
        <v>413511.150644054</v>
      </c>
      <c r="T249" s="1452" t="s">
        <v>2615</v>
      </c>
    </row>
    <row r="250" spans="2:20" ht="15" customHeight="1" x14ac:dyDescent="0.35">
      <c r="B250" s="1592" t="s">
        <v>100</v>
      </c>
      <c r="C250" s="1592"/>
      <c r="D250" s="1592"/>
      <c r="E250" s="1592"/>
      <c r="F250" s="1593" t="s">
        <v>154</v>
      </c>
      <c r="G250" s="1593"/>
      <c r="H250" s="1593"/>
      <c r="I250" s="1593"/>
      <c r="J250" s="1593"/>
      <c r="K250" s="1593"/>
      <c r="L250" s="1593"/>
      <c r="M250" s="1593"/>
      <c r="N250" s="1593"/>
      <c r="O250" s="1593"/>
      <c r="P250" s="1593"/>
      <c r="Q250" s="1593"/>
      <c r="R250" s="1593"/>
      <c r="S250" s="863">
        <f>SUMIFS(S255:S256,F255:F256,"Mandatory",E255:E256,"=*Supply")</f>
        <v>0</v>
      </c>
      <c r="T250" s="1221"/>
    </row>
    <row r="251" spans="2:20" ht="15" customHeight="1" x14ac:dyDescent="0.35">
      <c r="B251" s="1592"/>
      <c r="C251" s="1592"/>
      <c r="D251" s="1592"/>
      <c r="E251" s="1592"/>
      <c r="F251" s="1593" t="s">
        <v>156</v>
      </c>
      <c r="G251" s="1593"/>
      <c r="H251" s="1593"/>
      <c r="I251" s="1593"/>
      <c r="J251" s="1593"/>
      <c r="K251" s="1593"/>
      <c r="L251" s="1593"/>
      <c r="M251" s="1593"/>
      <c r="N251" s="1593"/>
      <c r="O251" s="1593"/>
      <c r="P251" s="1593"/>
      <c r="Q251" s="1593"/>
      <c r="R251" s="1593"/>
      <c r="S251" s="863">
        <f>SUMIFS(S255:S256,F255:F256,"Optional",E255:E256,"=*Supply")</f>
        <v>0</v>
      </c>
      <c r="T251" s="1221"/>
    </row>
    <row r="252" spans="2:20" ht="15" customHeight="1" x14ac:dyDescent="0.35">
      <c r="B252" s="1594" t="s">
        <v>684</v>
      </c>
      <c r="C252" s="1595"/>
      <c r="D252" s="1595"/>
      <c r="E252" s="1596"/>
      <c r="F252" s="1600" t="s">
        <v>154</v>
      </c>
      <c r="G252" s="1601"/>
      <c r="H252" s="1601"/>
      <c r="I252" s="1601"/>
      <c r="J252" s="1601"/>
      <c r="K252" s="1601"/>
      <c r="L252" s="1601"/>
      <c r="M252" s="1601"/>
      <c r="N252" s="1601"/>
      <c r="O252" s="1601"/>
      <c r="P252" s="1601"/>
      <c r="Q252" s="1601"/>
      <c r="R252" s="1602"/>
      <c r="S252" s="863">
        <f>SUMIFS(S255:S256,F255:F256,"Mandatory",E255:E256,"=*Installation*")</f>
        <v>0</v>
      </c>
      <c r="T252" s="1221"/>
    </row>
    <row r="253" spans="2:20" ht="15" customHeight="1" x14ac:dyDescent="0.35">
      <c r="B253" s="1597"/>
      <c r="C253" s="1598"/>
      <c r="D253" s="1598"/>
      <c r="E253" s="1599"/>
      <c r="F253" s="1600" t="s">
        <v>156</v>
      </c>
      <c r="G253" s="1601"/>
      <c r="H253" s="1601"/>
      <c r="I253" s="1601"/>
      <c r="J253" s="1601"/>
      <c r="K253" s="1601"/>
      <c r="L253" s="1601"/>
      <c r="M253" s="1601"/>
      <c r="N253" s="1601"/>
      <c r="O253" s="1601"/>
      <c r="P253" s="1601"/>
      <c r="Q253" s="1601"/>
      <c r="R253" s="1602"/>
      <c r="S253" s="863">
        <f>SUMIFS(S255:S256,F255:F256,"Optional",E255:E256,"=*Installation*")</f>
        <v>0</v>
      </c>
      <c r="T253" s="1221"/>
    </row>
    <row r="254" spans="2:20" s="431" customFormat="1" ht="18" customHeight="1" x14ac:dyDescent="0.35">
      <c r="B254" s="945"/>
      <c r="C254" s="928"/>
      <c r="D254" s="946" t="s">
        <v>685</v>
      </c>
      <c r="E254" s="928" t="s">
        <v>686</v>
      </c>
      <c r="F254" s="947"/>
      <c r="G254" s="947"/>
      <c r="H254" s="1100"/>
      <c r="I254" s="1100"/>
      <c r="J254" s="1100"/>
      <c r="K254" s="1100"/>
      <c r="L254" s="1100"/>
      <c r="M254" s="1100"/>
      <c r="N254" s="1100"/>
      <c r="O254" s="1100"/>
      <c r="P254" s="1100"/>
      <c r="Q254" s="1100"/>
      <c r="R254" s="947"/>
      <c r="S254" s="1127"/>
      <c r="T254" s="948"/>
    </row>
    <row r="255" spans="2:20" s="431" customFormat="1" ht="20" x14ac:dyDescent="0.35">
      <c r="B255" s="919"/>
      <c r="C255" s="1288" t="s">
        <v>191</v>
      </c>
      <c r="D255" s="900" t="s">
        <v>687</v>
      </c>
      <c r="E255" s="901" t="s">
        <v>688</v>
      </c>
      <c r="F255" s="902" t="s">
        <v>167</v>
      </c>
      <c r="G255" s="900" t="s">
        <v>141</v>
      </c>
      <c r="H255" s="1101">
        <v>0</v>
      </c>
      <c r="I255" s="1290"/>
      <c r="J255" s="1290"/>
      <c r="K255" s="1297">
        <f t="shared" ref="K255:K256" si="120">I255*J255</f>
        <v>0</v>
      </c>
      <c r="L255" s="1290"/>
      <c r="M255" s="1290"/>
      <c r="N255" s="1297">
        <f t="shared" ref="N255:N256" si="121">L255*M255</f>
        <v>0</v>
      </c>
      <c r="O255" s="1298"/>
      <c r="P255" s="1290"/>
      <c r="Q255" s="1298"/>
      <c r="R255" s="1291">
        <f>P255+N255+K255</f>
        <v>0</v>
      </c>
      <c r="S255" s="1292">
        <f>IF(F255="na","",H255*R255)</f>
        <v>0</v>
      </c>
      <c r="T255" s="935" t="s">
        <v>849</v>
      </c>
    </row>
    <row r="256" spans="2:20" s="431" customFormat="1" ht="20" x14ac:dyDescent="0.35">
      <c r="B256" s="1287"/>
      <c r="C256" s="1244" t="s">
        <v>191</v>
      </c>
      <c r="D256" s="1275" t="s">
        <v>689</v>
      </c>
      <c r="E256" s="1276" t="s">
        <v>690</v>
      </c>
      <c r="F256" s="1277" t="s">
        <v>167</v>
      </c>
      <c r="G256" s="1275" t="s">
        <v>141</v>
      </c>
      <c r="H256" s="1382">
        <v>0</v>
      </c>
      <c r="I256" s="1300"/>
      <c r="J256" s="1300"/>
      <c r="K256" s="1301">
        <f t="shared" si="120"/>
        <v>0</v>
      </c>
      <c r="L256" s="1300"/>
      <c r="M256" s="1300"/>
      <c r="N256" s="1301">
        <f t="shared" si="121"/>
        <v>0</v>
      </c>
      <c r="O256" s="1302"/>
      <c r="P256" s="1300"/>
      <c r="Q256" s="1302"/>
      <c r="R256" s="1303">
        <f t="shared" ref="R256" si="122">P256+N256+K256</f>
        <v>0</v>
      </c>
      <c r="S256" s="1205">
        <f t="shared" ref="S256" si="123">IF(F256="na","",H256*R256)</f>
        <v>0</v>
      </c>
      <c r="T256" s="1279" t="s">
        <v>849</v>
      </c>
    </row>
    <row r="258" spans="18:20" ht="15" customHeight="1" x14ac:dyDescent="0.25">
      <c r="R258" s="1380" t="s">
        <v>154</v>
      </c>
      <c r="S258" s="1437">
        <f>S6+S8+S10+S48+S50+S52+S88+S90+S92+S115+S117+S119+S143+S145+S153+S155+S157+S178+S180+S187+S189+S207+S209+S211+S250+S252</f>
        <v>2875653.9731978155</v>
      </c>
      <c r="T258" s="1439"/>
    </row>
    <row r="259" spans="18:20" ht="15" customHeight="1" x14ac:dyDescent="0.25">
      <c r="R259" s="1380" t="s">
        <v>156</v>
      </c>
      <c r="S259" s="1437">
        <f>S7+S9+S11+S49+S51+S53+S89+S91+S93+S116+S118+S120+S144+S146+S154+S156+S158+S179+S181+S188+S190+S208+S210+S212+S251+S253</f>
        <v>8280</v>
      </c>
    </row>
    <row r="263" spans="18:20" ht="15" customHeight="1" x14ac:dyDescent="0.35">
      <c r="S263" s="1450"/>
    </row>
  </sheetData>
  <autoFilter ref="B4:T256" xr:uid="{A9AF99AF-E8BB-4FC5-AD74-320AFB1B2B1C}">
    <filterColumn colId="7" showButton="0"/>
    <filterColumn colId="8" showButton="0"/>
    <filterColumn colId="10" showButton="0"/>
    <filterColumn colId="11" showButton="0"/>
    <filterColumn colId="12" showButton="0"/>
    <filterColumn colId="14" showButton="0"/>
  </autoFilter>
  <mergeCells count="96">
    <mergeCell ref="C108:C110"/>
    <mergeCell ref="I4:K4"/>
    <mergeCell ref="L4:O4"/>
    <mergeCell ref="P4:Q4"/>
    <mergeCell ref="R4:R5"/>
    <mergeCell ref="B90:E91"/>
    <mergeCell ref="F90:R90"/>
    <mergeCell ref="F91:R91"/>
    <mergeCell ref="B92:E93"/>
    <mergeCell ref="F92:R92"/>
    <mergeCell ref="F93:R93"/>
    <mergeCell ref="C55:C57"/>
    <mergeCell ref="C59:C61"/>
    <mergeCell ref="C64:C65"/>
    <mergeCell ref="C69:C71"/>
    <mergeCell ref="B88:E89"/>
    <mergeCell ref="S4:S5"/>
    <mergeCell ref="T4:T5"/>
    <mergeCell ref="F88:R88"/>
    <mergeCell ref="F89:R89"/>
    <mergeCell ref="B207:E208"/>
    <mergeCell ref="F207:R207"/>
    <mergeCell ref="F208:R208"/>
    <mergeCell ref="B4:B5"/>
    <mergeCell ref="C4:C5"/>
    <mergeCell ref="D4:D5"/>
    <mergeCell ref="E4:E5"/>
    <mergeCell ref="F4:F5"/>
    <mergeCell ref="G4:G5"/>
    <mergeCell ref="H4:H5"/>
    <mergeCell ref="B187:E188"/>
    <mergeCell ref="F187:R187"/>
    <mergeCell ref="B209:E210"/>
    <mergeCell ref="F209:R209"/>
    <mergeCell ref="F210:R210"/>
    <mergeCell ref="B252:E253"/>
    <mergeCell ref="F252:R252"/>
    <mergeCell ref="F253:R253"/>
    <mergeCell ref="B211:E212"/>
    <mergeCell ref="F211:R211"/>
    <mergeCell ref="F212:R212"/>
    <mergeCell ref="B250:E251"/>
    <mergeCell ref="F250:R250"/>
    <mergeCell ref="F251:R251"/>
    <mergeCell ref="F188:R188"/>
    <mergeCell ref="B189:E190"/>
    <mergeCell ref="F189:R189"/>
    <mergeCell ref="F190:R190"/>
    <mergeCell ref="B178:E179"/>
    <mergeCell ref="F178:R178"/>
    <mergeCell ref="F179:R179"/>
    <mergeCell ref="B180:E181"/>
    <mergeCell ref="F180:R180"/>
    <mergeCell ref="F181:R181"/>
    <mergeCell ref="B155:E156"/>
    <mergeCell ref="F155:R155"/>
    <mergeCell ref="F156:R156"/>
    <mergeCell ref="B157:E158"/>
    <mergeCell ref="F157:R157"/>
    <mergeCell ref="F158:R158"/>
    <mergeCell ref="B145:E146"/>
    <mergeCell ref="F145:R145"/>
    <mergeCell ref="F146:R146"/>
    <mergeCell ref="B153:E154"/>
    <mergeCell ref="F153:R153"/>
    <mergeCell ref="F154:R154"/>
    <mergeCell ref="B119:E120"/>
    <mergeCell ref="F119:R119"/>
    <mergeCell ref="F120:R120"/>
    <mergeCell ref="B143:E144"/>
    <mergeCell ref="F143:R143"/>
    <mergeCell ref="F144:R144"/>
    <mergeCell ref="B115:E116"/>
    <mergeCell ref="F115:R115"/>
    <mergeCell ref="F116:R116"/>
    <mergeCell ref="B117:E118"/>
    <mergeCell ref="F117:R117"/>
    <mergeCell ref="F118:R118"/>
    <mergeCell ref="B50:E51"/>
    <mergeCell ref="F50:R50"/>
    <mergeCell ref="F51:R51"/>
    <mergeCell ref="B52:E53"/>
    <mergeCell ref="F52:R52"/>
    <mergeCell ref="F53:R53"/>
    <mergeCell ref="B10:E11"/>
    <mergeCell ref="F10:R10"/>
    <mergeCell ref="F11:R11"/>
    <mergeCell ref="B48:E49"/>
    <mergeCell ref="F48:R48"/>
    <mergeCell ref="F49:R49"/>
    <mergeCell ref="B6:E7"/>
    <mergeCell ref="F6:R6"/>
    <mergeCell ref="F7:R7"/>
    <mergeCell ref="B8:E9"/>
    <mergeCell ref="F8:R8"/>
    <mergeCell ref="F9:R9"/>
  </mergeCells>
  <phoneticPr fontId="99" type="noConversion"/>
  <dataValidations count="2">
    <dataValidation type="list" allowBlank="1" showInputMessage="1" showErrorMessage="1" sqref="F13:F112 F219:G219 F255:F256 F220:F253 F114:F218 G149:G150" xr:uid="{B06B7CA7-18A1-4F3B-B761-0368DEFE5325}">
      <formula1>"Mandatory,Optional,NA"</formula1>
    </dataValidation>
    <dataValidation type="decimal" operator="greaterThanOrEqual" allowBlank="1" showInputMessage="1" showErrorMessage="1" sqref="P13:P30 L13:M30 I13:J30 P32:P34 L32:M34 I32:J34 P36:P45 L36:M45 I36:J45 P47 L47:M47 I47:J47 P55:P62 L55:M62 I55:J62 P64:P65 L64:M65 I64:J65 P67 L67:M67 I67:J67 P69:P74 L69:M74 I69:J74 P76:P77 L76:M77 I76:J77 P79 L79:M79 I79:J79 P81:P82 L81:M82 I81:J82 P84:P85 L84:M85 I84:J85 P87 L87:M87 I87:J87 P95:P99 L95:M99 I95:J99 P101:P106 L101:M106 I101:J106 P108:P112 L108:M112 I108:J112 P114 L114:M114 I114:J114 L149:M152 L122:M131 I122:J131 P133:P134 L133:M134 I133:J134 P136:P137 L136:M137 I136:J137 P139:P140 L139:M140 I139:J140 P142 L142:M142 I142:J142 I149:J152 P149:P152 I196:J197 P161:P172 L161:M172 I161:J172 P174:P175 L174:M175 I174:J175 P177 L177:M177 I177:J177 P183:P186 L183:M186 I183:J186 L193:M194 I193:J194 I255:J256 P199:P206 L199:M206 I199:J206 P215:P219 L215:M219 I215:J219 L221:M231 I221:J231 P221:P231 P233 L233:M233 I233:J233 P235:P249 L235:M249 I235:J249 P255:P256 L255:M256 P193:P194 P196:P197 L196:M197 P122:P131" xr:uid="{72032F1C-2696-4548-8AC5-63253A2AFE3B}">
      <formula1>0</formula1>
    </dataValidation>
  </dataValidations>
  <pageMargins left="0.7" right="0.7" top="0.75" bottom="0.75" header="0.3" footer="0.3"/>
  <pageSetup orientation="portrait" r:id="rId1"/>
  <headerFooter>
    <oddHeader>&amp;C&amp;"Arial"&amp;8&amp;K000000 INTERNAL&amp;1#_x000D_</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F202-D135-452C-BD72-93EF9C851650}">
  <sheetPr>
    <tabColor rgb="FF0070C0"/>
  </sheetPr>
  <dimension ref="D2:I25"/>
  <sheetViews>
    <sheetView tabSelected="1" zoomScale="90" zoomScaleNormal="90" workbookViewId="0">
      <selection activeCell="J23" sqref="J23"/>
    </sheetView>
  </sheetViews>
  <sheetFormatPr defaultColWidth="9.1796875" defaultRowHeight="14.5" x14ac:dyDescent="0.35"/>
  <cols>
    <col min="4" max="4" width="27.54296875" customWidth="1"/>
    <col min="5" max="5" width="48.7265625" bestFit="1" customWidth="1"/>
    <col min="6" max="6" width="23.54296875" customWidth="1"/>
    <col min="7" max="7" width="30.7265625" customWidth="1"/>
    <col min="8" max="8" width="6.7265625" customWidth="1"/>
    <col min="9" max="9" width="18.26953125" customWidth="1"/>
    <col min="10" max="10" width="30.7265625" customWidth="1"/>
  </cols>
  <sheetData>
    <row r="2" spans="4:7" x14ac:dyDescent="0.35">
      <c r="D2" s="465" t="s">
        <v>41</v>
      </c>
      <c r="E2" s="298" t="s">
        <v>42</v>
      </c>
      <c r="F2" s="465" t="s">
        <v>43</v>
      </c>
      <c r="G2" s="1421" t="s">
        <v>24</v>
      </c>
    </row>
    <row r="3" spans="4:7" x14ac:dyDescent="0.35">
      <c r="D3" s="465" t="s">
        <v>44</v>
      </c>
      <c r="E3" s="298">
        <v>9.6957000000000004</v>
      </c>
      <c r="F3" s="465" t="s">
        <v>5</v>
      </c>
      <c r="G3" s="465" t="s">
        <v>45</v>
      </c>
    </row>
    <row r="4" spans="4:7" x14ac:dyDescent="0.35">
      <c r="D4" s="465" t="s">
        <v>46</v>
      </c>
      <c r="E4" s="1383" t="s">
        <v>47</v>
      </c>
      <c r="F4" s="1384" t="s">
        <v>48</v>
      </c>
      <c r="G4" s="467" t="s">
        <v>2602</v>
      </c>
    </row>
    <row r="5" spans="4:7" ht="37.15" customHeight="1" x14ac:dyDescent="0.35">
      <c r="D5" s="1487" t="s">
        <v>2603</v>
      </c>
      <c r="E5" s="1487"/>
      <c r="F5" s="1487"/>
      <c r="G5" s="1487"/>
    </row>
    <row r="6" spans="4:7" ht="15" thickBot="1" x14ac:dyDescent="0.4"/>
    <row r="7" spans="4:7" x14ac:dyDescent="0.35">
      <c r="D7" s="1391" t="s">
        <v>49</v>
      </c>
      <c r="E7" s="1392"/>
      <c r="F7" s="1393" t="s">
        <v>50</v>
      </c>
      <c r="G7" s="1394" t="s">
        <v>51</v>
      </c>
    </row>
    <row r="8" spans="4:7" x14ac:dyDescent="0.35">
      <c r="D8" s="1395" t="s">
        <v>52</v>
      </c>
      <c r="E8" s="468"/>
      <c r="F8" s="469">
        <f>Miscellaneous!S106</f>
        <v>1273888.2084761234</v>
      </c>
      <c r="G8" s="1396">
        <f>Miscellaneous!S107</f>
        <v>275471.23697414948</v>
      </c>
    </row>
    <row r="9" spans="4:7" x14ac:dyDescent="0.35">
      <c r="D9" s="1395" t="s">
        <v>53</v>
      </c>
      <c r="E9" s="468" t="s">
        <v>54</v>
      </c>
      <c r="F9" s="469">
        <f>'Civil Works'!V200</f>
        <v>973826.97272593633</v>
      </c>
      <c r="G9" s="1396"/>
    </row>
    <row r="10" spans="4:7" x14ac:dyDescent="0.35">
      <c r="D10" s="1395" t="s">
        <v>55</v>
      </c>
      <c r="E10" s="468"/>
      <c r="F10" s="469">
        <f>'ACCESS ROADS'!T107</f>
        <v>464173.10362143064</v>
      </c>
      <c r="G10" s="1396">
        <f>'ACCESS ROADS'!T108</f>
        <v>47050.404489835033</v>
      </c>
    </row>
    <row r="11" spans="4:7" x14ac:dyDescent="0.35">
      <c r="D11" s="1395" t="s">
        <v>56</v>
      </c>
      <c r="E11" s="468"/>
      <c r="F11" s="469"/>
      <c r="G11" s="1396"/>
    </row>
    <row r="12" spans="4:7" x14ac:dyDescent="0.35">
      <c r="D12" s="1395" t="s">
        <v>57</v>
      </c>
      <c r="E12" s="468" t="s">
        <v>58</v>
      </c>
      <c r="F12" s="469">
        <f>EMBOP_SI!S258</f>
        <v>2875653.9731978155</v>
      </c>
      <c r="G12" s="1396">
        <f>EMBOP_SI!S259</f>
        <v>8280</v>
      </c>
    </row>
    <row r="13" spans="4:7" x14ac:dyDescent="0.35">
      <c r="D13" s="1395" t="s">
        <v>59</v>
      </c>
      <c r="E13" s="468" t="s">
        <v>60</v>
      </c>
      <c r="F13" s="469">
        <f>'EMBOP-TRK Install.'!S6</f>
        <v>450547.2343887118</v>
      </c>
      <c r="G13" s="1396">
        <f>'EMBOP-TRK Install.'!S7</f>
        <v>0</v>
      </c>
    </row>
    <row r="14" spans="4:7" x14ac:dyDescent="0.35">
      <c r="D14" s="1395" t="s">
        <v>61</v>
      </c>
      <c r="E14" s="468"/>
      <c r="F14" s="469">
        <f>'Spare Parts'!S6</f>
        <v>0</v>
      </c>
      <c r="G14" s="1396">
        <f>'Spare Parts'!S7</f>
        <v>91424.487647216753</v>
      </c>
    </row>
    <row r="15" spans="4:7" x14ac:dyDescent="0.35">
      <c r="D15" s="1395" t="s">
        <v>62</v>
      </c>
      <c r="E15" s="468" t="s">
        <v>63</v>
      </c>
      <c r="F15" s="469">
        <f>'HSE (ITA ESP)'!$S$24</f>
        <v>93544.822930693103</v>
      </c>
      <c r="G15" s="1396">
        <f>'HSE (ITA ESP)'!$S$25</f>
        <v>0</v>
      </c>
    </row>
    <row r="16" spans="4:7" x14ac:dyDescent="0.35">
      <c r="D16" s="1395" t="s">
        <v>64</v>
      </c>
      <c r="E16" s="468"/>
      <c r="F16" s="469">
        <f>SUS!S6</f>
        <v>0</v>
      </c>
      <c r="G16" s="1396">
        <f>SUS!S7</f>
        <v>0</v>
      </c>
    </row>
    <row r="17" spans="4:9" ht="15" thickBot="1" x14ac:dyDescent="0.4">
      <c r="D17" s="1397" t="s">
        <v>65</v>
      </c>
      <c r="E17" s="1385"/>
      <c r="F17" s="1386">
        <f>Security!J5</f>
        <v>52060.219591199173</v>
      </c>
      <c r="G17" s="1398">
        <f>Security!J6</f>
        <v>0</v>
      </c>
    </row>
    <row r="18" spans="4:9" ht="15" thickBot="1" x14ac:dyDescent="0.4">
      <c r="D18" s="1387" t="s">
        <v>66</v>
      </c>
      <c r="E18" s="1388"/>
      <c r="F18" s="1389">
        <f>SUM(F8:F17)</f>
        <v>6183694.5349319102</v>
      </c>
      <c r="G18" s="1390">
        <f>SUM(G8:G17)</f>
        <v>422226.12911120127</v>
      </c>
      <c r="I18" s="1453">
        <f>SUM(F18:H18)</f>
        <v>6605920.6640431117</v>
      </c>
    </row>
    <row r="19" spans="4:9" x14ac:dyDescent="0.35">
      <c r="F19" s="466"/>
      <c r="G19" s="466"/>
    </row>
    <row r="20" spans="4:9" x14ac:dyDescent="0.35">
      <c r="F20" s="470" t="s">
        <v>67</v>
      </c>
      <c r="G20" s="470" t="s">
        <v>2617</v>
      </c>
    </row>
    <row r="21" spans="4:9" x14ac:dyDescent="0.35">
      <c r="D21" s="1381"/>
      <c r="F21" s="471">
        <f>F18/E3/10^6</f>
        <v>0.63777700784181746</v>
      </c>
      <c r="G21" s="1729">
        <f>G18/E3/10^6</f>
        <v>4.3547771600936626E-2</v>
      </c>
      <c r="I21" s="1730">
        <f>F21+G21</f>
        <v>0.68132477944275405</v>
      </c>
    </row>
    <row r="24" spans="4:9" x14ac:dyDescent="0.35">
      <c r="F24" t="s">
        <v>2618</v>
      </c>
      <c r="G24" s="1731">
        <f>+F18+G18-G25</f>
        <v>5075296.0040431116</v>
      </c>
      <c r="I24" s="1732">
        <f>G24/E3/10^6</f>
        <v>0.52345844075653247</v>
      </c>
    </row>
    <row r="25" spans="4:9" x14ac:dyDescent="0.35">
      <c r="F25" t="s">
        <v>2619</v>
      </c>
      <c r="G25" s="1731">
        <v>1530624.66</v>
      </c>
      <c r="I25" s="1732">
        <f>G25/E3/10^6</f>
        <v>0.15786633868622171</v>
      </c>
    </row>
  </sheetData>
  <mergeCells count="1">
    <mergeCell ref="D5:G5"/>
  </mergeCells>
  <conditionalFormatting sqref="D8:G12 D13:E17 D16:G16 D18 D21">
    <cfRule type="expression" dxfId="3" priority="7">
      <formula>#REF!="X"</formula>
    </cfRule>
  </conditionalFormatting>
  <conditionalFormatting sqref="F13:G13">
    <cfRule type="expression" dxfId="2" priority="8">
      <formula>$F18="X"</formula>
    </cfRule>
  </conditionalFormatting>
  <conditionalFormatting sqref="F14:G15 F17:G17">
    <cfRule type="expression" dxfId="1" priority="9">
      <formula>#REF!="X"</formula>
    </cfRule>
  </conditionalFormatting>
  <conditionalFormatting sqref="F16:G16">
    <cfRule type="expression" dxfId="0" priority="2">
      <formula>$F19="X"</formula>
    </cfRule>
  </conditionalFormatting>
  <pageMargins left="0.7" right="0.7" top="0.75" bottom="0.75" header="0.3" footer="0.3"/>
  <pageSetup paperSize="9" orientation="portrait" r:id="rId1"/>
  <headerFooter>
    <oddHeader>&amp;C&amp;"Arial"&amp;8&amp;K000000 INTERNAL&amp;1#_x000D_</oddHead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DDCC5-BD01-4DBC-86AB-34180B468A91}">
  <sheetPr>
    <tabColor rgb="FF00B050"/>
  </sheetPr>
  <dimension ref="B2:T20"/>
  <sheetViews>
    <sheetView zoomScale="50" zoomScaleNormal="50" workbookViewId="0">
      <selection activeCell="G29" sqref="G29"/>
    </sheetView>
  </sheetViews>
  <sheetFormatPr defaultColWidth="9.26953125" defaultRowHeight="15" customHeight="1" x14ac:dyDescent="0.35"/>
  <cols>
    <col min="1" max="1" width="4.26953125" style="264" customWidth="1"/>
    <col min="2" max="2" width="15.453125" style="264" customWidth="1"/>
    <col min="3" max="3" width="73.453125" style="264" bestFit="1" customWidth="1"/>
    <col min="4" max="4" width="13.7265625" style="259" bestFit="1" customWidth="1"/>
    <col min="5" max="5" width="55.453125" style="264" customWidth="1"/>
    <col min="6" max="14" width="13.54296875" style="264" customWidth="1"/>
    <col min="15" max="15" width="13.7265625" style="264" bestFit="1" customWidth="1"/>
    <col min="16" max="16" width="18.453125" style="264" customWidth="1"/>
    <col min="17" max="17" width="45" style="264" bestFit="1" customWidth="1"/>
    <col min="18" max="18" width="13.453125" style="259" customWidth="1"/>
    <col min="19" max="19" width="14.453125" style="259" bestFit="1" customWidth="1"/>
    <col min="20" max="20" width="30.26953125" style="284" bestFit="1" customWidth="1"/>
    <col min="21" max="16384" width="9.26953125" style="264"/>
  </cols>
  <sheetData>
    <row r="2" spans="2:20" s="171" customFormat="1" ht="15.5" x14ac:dyDescent="0.35">
      <c r="B2" s="124"/>
      <c r="C2" s="20"/>
      <c r="D2" s="1493" t="s">
        <v>1704</v>
      </c>
      <c r="E2" s="1493"/>
      <c r="F2" s="1493"/>
      <c r="G2" s="1493"/>
      <c r="H2" s="22"/>
      <c r="I2" s="22"/>
      <c r="J2" s="22"/>
      <c r="K2" s="22"/>
      <c r="L2" s="22"/>
      <c r="M2" s="22"/>
      <c r="N2" s="22"/>
      <c r="O2" s="22"/>
      <c r="P2" s="22"/>
      <c r="Q2" s="22"/>
      <c r="R2" s="22"/>
      <c r="S2" s="22"/>
      <c r="T2" s="22"/>
    </row>
    <row r="3" spans="2:20" s="171" customFormat="1" thickBot="1" x14ac:dyDescent="0.4">
      <c r="B3" s="1047"/>
      <c r="C3" s="1045"/>
      <c r="D3" s="1045"/>
      <c r="E3" s="1046"/>
      <c r="F3" s="1041"/>
      <c r="G3" s="1043"/>
      <c r="H3" s="1043"/>
      <c r="I3" s="1044"/>
      <c r="J3" s="1044"/>
      <c r="K3" s="1044"/>
      <c r="L3" s="1044"/>
      <c r="M3" s="1044"/>
      <c r="N3" s="1044"/>
      <c r="O3" s="1044"/>
      <c r="P3" s="1044"/>
      <c r="Q3" s="1044"/>
      <c r="R3" s="1044"/>
      <c r="S3" s="1044"/>
      <c r="T3" s="1044"/>
    </row>
    <row r="4" spans="2:20" s="172" customFormat="1" ht="54" customHeight="1"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73" customFormat="1" ht="30" customHeight="1" collapsed="1" x14ac:dyDescent="0.3">
      <c r="B6" s="1659" t="s">
        <v>1704</v>
      </c>
      <c r="C6" s="1659"/>
      <c r="D6" s="1659"/>
      <c r="E6" s="1659"/>
      <c r="F6" s="1530" t="s">
        <v>154</v>
      </c>
      <c r="G6" s="1530"/>
      <c r="H6" s="1530"/>
      <c r="I6" s="1530"/>
      <c r="J6" s="1530"/>
      <c r="K6" s="1530"/>
      <c r="L6" s="1530"/>
      <c r="M6" s="1530"/>
      <c r="N6" s="1530"/>
      <c r="O6" s="1530"/>
      <c r="P6" s="1530"/>
      <c r="Q6" s="1530"/>
      <c r="R6" s="1530"/>
      <c r="S6" s="908">
        <f>SUMIF(F9:F20,"Mandatory",S9:S20)</f>
        <v>450547.2343887118</v>
      </c>
      <c r="T6" s="864" t="s">
        <v>155</v>
      </c>
    </row>
    <row r="7" spans="2:20" s="173" customFormat="1" ht="21" customHeight="1" x14ac:dyDescent="0.3">
      <c r="B7" s="1660"/>
      <c r="C7" s="1660"/>
      <c r="D7" s="1660"/>
      <c r="E7" s="1660"/>
      <c r="F7" s="1531" t="s">
        <v>156</v>
      </c>
      <c r="G7" s="1532"/>
      <c r="H7" s="1532"/>
      <c r="I7" s="1532"/>
      <c r="J7" s="1532"/>
      <c r="K7" s="1532"/>
      <c r="L7" s="1532"/>
      <c r="M7" s="1532"/>
      <c r="N7" s="1532"/>
      <c r="O7" s="1532"/>
      <c r="P7" s="1532"/>
      <c r="Q7" s="1532"/>
      <c r="R7" s="1533"/>
      <c r="S7" s="863">
        <f>SUMIF(F9:F20,"optional",S9:S20)</f>
        <v>0</v>
      </c>
      <c r="T7" s="962" t="s">
        <v>155</v>
      </c>
    </row>
    <row r="8" spans="2:20" s="275" customFormat="1" ht="24" customHeight="1" x14ac:dyDescent="0.35">
      <c r="B8" s="1657" t="s">
        <v>1705</v>
      </c>
      <c r="C8" s="1658"/>
      <c r="D8" s="1658"/>
      <c r="E8" s="1658"/>
      <c r="F8" s="1030"/>
      <c r="G8" s="1030"/>
      <c r="H8" s="1030"/>
      <c r="I8" s="1030"/>
      <c r="J8" s="1030"/>
      <c r="K8" s="1030"/>
      <c r="L8" s="1030"/>
      <c r="M8" s="1030"/>
      <c r="N8" s="1030"/>
      <c r="O8" s="1030"/>
      <c r="P8" s="1030"/>
      <c r="Q8" s="1030"/>
      <c r="R8" s="1030"/>
      <c r="S8" s="1030"/>
      <c r="T8" s="1031"/>
    </row>
    <row r="9" spans="2:20" s="970" customFormat="1" ht="188.65" customHeight="1" x14ac:dyDescent="0.35">
      <c r="B9" s="984"/>
      <c r="C9" s="1282" t="str">
        <f>CONCATENATE('Reference documents'!B15,":
PPP.PVP PV PARK
PPP.PVP.FPP FIELD PARALLEL
PPP.PVP.FPP.01 DC PARALLEL
PPP.PVP.FPP.03 COMMON EQUIPMENT
PPP.PVP.CBL CABLES
PPP.PVP.CBL.02 POWER LV
PPP.PVP.PVS PV SUPPORT STRUCTURES","
PPP.PVP.PVS.02 STRUCTURES IN ELEVATION
PPP.PVP.PVS.04 MONO-AXIAL TRACKER
PPP.PVP.WRK.04 ELECTRICAL FIELD BOX ACTIVITIES
PPP.PVP.OAT.01 FINISHING
Tracker Installation-Maintenance Manual")</f>
        <v>GRE.EEC.S.21.IT.P.18371.00.127.00 Technical Specification:
PPP.PVP PV PARK
PPP.PVP.FPP FIELD PARALLEL
PPP.PVP.FPP.01 DC PARALLEL
PPP.PVP.FPP.03 COMMON EQUIPMENT
PPP.PVP.CBL CABLES
PPP.PVP.CBL.02 POWER LV
PPP.PVP.PVS PV SUPPORT STRUCTURES
PPP.PVP.PVS.02 STRUCTURES IN ELEVATION
PPP.PVP.PVS.04 MONO-AXIAL TRACKER
PPP.PVP.WRK.04 ELECTRICAL FIELD BOX ACTIVITIES
PPP.PVP.OAT.01 FINISHING
Tracker Installation-Maintenance Manual</v>
      </c>
      <c r="D9" s="986"/>
      <c r="E9" s="1080" t="s">
        <v>1291</v>
      </c>
      <c r="F9" s="987" t="s">
        <v>160</v>
      </c>
      <c r="G9" s="988" t="s">
        <v>1292</v>
      </c>
      <c r="H9" s="989">
        <v>195</v>
      </c>
      <c r="I9" s="990">
        <v>6.5402285918591927</v>
      </c>
      <c r="J9" s="990">
        <v>40</v>
      </c>
      <c r="K9" s="991">
        <f>I9*J9</f>
        <v>261.60914367436771</v>
      </c>
      <c r="L9" s="990"/>
      <c r="M9" s="990"/>
      <c r="N9" s="991">
        <f>L9*M9</f>
        <v>0</v>
      </c>
      <c r="O9" s="992"/>
      <c r="P9" s="990"/>
      <c r="Q9" s="992"/>
      <c r="R9" s="994">
        <f>P9+N9+K9</f>
        <v>261.60914367436771</v>
      </c>
      <c r="S9" s="1034">
        <f>IF(F9="na","",H9*R9)</f>
        <v>51013.783016501708</v>
      </c>
      <c r="T9" s="993"/>
    </row>
    <row r="10" spans="2:20" s="970" customFormat="1" ht="188.65" customHeight="1" x14ac:dyDescent="0.35">
      <c r="B10" s="984"/>
      <c r="C10" s="1283" t="str">
        <f>CONCATENATE('Reference documents'!B14," :
PPP.PVP PV PARK
PPP.PVP.FPP FIELD PARALLEL
PPP.PVP.FPP.01 DC PARALLEL
PPP.PVP.FPP.03 COMMON EQUIPMENT","
PPP.PVP.CBL CABLES
PPP.PVP.CBL.02 POWER LV
PPP.PVP.PVS PV SUPPORT STRUCTURES
PPP.PVP.PVS.02 STRUCTURES IN ELEVATION
Tracker Installation-Maintenance Manual")</f>
        <v>GRE….. :
PPP.PVP PV PARK
PPP.PVP.FPP FIELD PARALLEL
PPP.PVP.FPP.01 DC PARALLEL
PPP.PVP.FPP.03 COMMON EQUIPMENT
PPP.PVP.CBL CABLES
PPP.PVP.CBL.02 POWER LV
PPP.PVP.PVS PV SUPPORT STRUCTURES
PPP.PVP.PVS.02 STRUCTURES IN ELEVATION
Tracker Installation-Maintenance Manual</v>
      </c>
      <c r="D10" s="881"/>
      <c r="E10" s="1131" t="s">
        <v>1706</v>
      </c>
      <c r="F10" s="987" t="s">
        <v>160</v>
      </c>
      <c r="G10" s="880" t="s">
        <v>1292</v>
      </c>
      <c r="H10" s="989">
        <v>21</v>
      </c>
      <c r="I10" s="990">
        <v>7.0214836444714885</v>
      </c>
      <c r="J10" s="990">
        <v>41</v>
      </c>
      <c r="K10" s="991">
        <f>I10*J10</f>
        <v>287.88082942333102</v>
      </c>
      <c r="L10" s="990">
        <v>0.8</v>
      </c>
      <c r="M10" s="990">
        <v>70</v>
      </c>
      <c r="N10" s="991">
        <f>L10*M10</f>
        <v>56</v>
      </c>
      <c r="O10" s="992"/>
      <c r="P10" s="990"/>
      <c r="Q10" s="992"/>
      <c r="R10" s="994">
        <f t="shared" ref="R10:R20" si="0">P10+N10+K10</f>
        <v>343.88082942333102</v>
      </c>
      <c r="S10" s="1034">
        <f>IF(F10="na","",H10*R10)</f>
        <v>7221.4974178899511</v>
      </c>
      <c r="T10" s="993"/>
    </row>
    <row r="11" spans="2:20" s="970" customFormat="1" ht="158.15" customHeight="1" x14ac:dyDescent="0.35">
      <c r="B11" s="963"/>
      <c r="C11" s="1283" t="str">
        <f>CONCATENATE('Reference documents'!B15," :
PPP.PVP PV PARK
PPP.PVP.FPP FIELD PARALLEL
PPP.PVP.FPP.01 DC PARALLEL
PPP.PVP.FPP.03 COMMON EQUIPMENT","
PPP.PVP.CBL CABLES
PPP.PVP.CBL.02 POWER LV
PPP.PVP.PVS PV SUPPORT STRUCTURES
PPP.PVP.PVS.02 STRUCTURES IN ELEVATION
Tracker Installation-Maintenance Manual")</f>
        <v>GRE.EEC.S.21.IT.P.18371.00.127.00 Technical Specification :
PPP.PVP PV PARK
PPP.PVP.FPP FIELD PARALLEL
PPP.PVP.FPP.01 DC PARALLEL
PPP.PVP.FPP.03 COMMON EQUIPMENT
PPP.PVP.CBL CABLES
PPP.PVP.CBL.02 POWER LV
PPP.PVP.PVS PV SUPPORT STRUCTURES
PPP.PVP.PVS.02 STRUCTURES IN ELEVATION
Tracker Installation-Maintenance Manual</v>
      </c>
      <c r="D11" s="881"/>
      <c r="E11" s="1131" t="s">
        <v>1707</v>
      </c>
      <c r="F11" s="987" t="s">
        <v>160</v>
      </c>
      <c r="G11" s="880" t="s">
        <v>1292</v>
      </c>
      <c r="H11" s="965">
        <v>30</v>
      </c>
      <c r="I11" s="966">
        <v>15.041944258253855</v>
      </c>
      <c r="J11" s="966">
        <v>42</v>
      </c>
      <c r="K11" s="967">
        <f t="shared" ref="K11" si="1">I11*J11</f>
        <v>631.76165884666193</v>
      </c>
      <c r="L11" s="966">
        <v>0.8</v>
      </c>
      <c r="M11" s="966">
        <v>70</v>
      </c>
      <c r="N11" s="967">
        <f t="shared" ref="N11" si="2">L11*M11</f>
        <v>56</v>
      </c>
      <c r="O11" s="968"/>
      <c r="P11" s="990"/>
      <c r="Q11" s="968"/>
      <c r="R11" s="994">
        <f t="shared" si="0"/>
        <v>687.76165884666193</v>
      </c>
      <c r="S11" s="1034">
        <f t="shared" ref="S11:S20" si="3">IF(F11="na","",H11*R11)</f>
        <v>20632.849765399857</v>
      </c>
      <c r="T11" s="969"/>
    </row>
    <row r="12" spans="2:20" s="970" customFormat="1" ht="158.15" customHeight="1" x14ac:dyDescent="0.35">
      <c r="B12" s="963"/>
      <c r="C12" s="1283" t="str">
        <f>CONCATENATE('Reference documents'!B16," :
PPP.PVP PV PARK
PPP.PVP.FPP FIELD PARALLEL
PPP.PVP.FPP.01 DC PARALLEL
PPP.PVP.FPP.03 COMMON EQUIPMENT","
PPP.PVP.CBL CABLES
PPP.PVP.CBL.02 POWER LV
PPP.PVP.PVS PV SUPPORT STRUCTURES
PPP.PVP.PVS.02 STRUCTURES IN ELEVATION
Tracker Installation-Maintenance Manual")</f>
        <v>GRE….. :
PPP.PVP PV PARK
PPP.PVP.FPP FIELD PARALLEL
PPP.PVP.FPP.01 DC PARALLEL
PPP.PVP.FPP.03 COMMON EQUIPMENT
PPP.PVP.CBL CABLES
PPP.PVP.CBL.02 POWER LV
PPP.PVP.PVS PV SUPPORT STRUCTURES
PPP.PVP.PVS.02 STRUCTURES IN ELEVATION
Tracker Installation-Maintenance Manual</v>
      </c>
      <c r="D12" s="881"/>
      <c r="E12" s="1131" t="s">
        <v>1708</v>
      </c>
      <c r="F12" s="987" t="s">
        <v>160</v>
      </c>
      <c r="G12" s="880" t="s">
        <v>1292</v>
      </c>
      <c r="H12" s="965">
        <v>144</v>
      </c>
      <c r="I12" s="966">
        <v>22.689360192325424</v>
      </c>
      <c r="J12" s="966">
        <v>43</v>
      </c>
      <c r="K12" s="967">
        <f t="shared" ref="K12" si="4">I12*J12</f>
        <v>975.64248826999324</v>
      </c>
      <c r="L12" s="966">
        <v>0.8</v>
      </c>
      <c r="M12" s="966">
        <v>70</v>
      </c>
      <c r="N12" s="967">
        <f t="shared" ref="N12" si="5">L12*M12</f>
        <v>56</v>
      </c>
      <c r="O12" s="968"/>
      <c r="P12" s="990"/>
      <c r="Q12" s="968"/>
      <c r="R12" s="994">
        <f t="shared" si="0"/>
        <v>1031.6424882699932</v>
      </c>
      <c r="S12" s="1034">
        <f t="shared" ref="S12" si="6">IF(F12="na","",H12*R12)</f>
        <v>148556.51831087904</v>
      </c>
      <c r="T12" s="969"/>
    </row>
    <row r="13" spans="2:20" s="970" customFormat="1" ht="65" x14ac:dyDescent="0.35">
      <c r="B13" s="963"/>
      <c r="C13" s="1282" t="str">
        <f>CONCATENATE('Reference documents'!B15," :
PPP.PVP.PVS PV SUPPORT STRUCTURES
PPP.PVP.PVS.04 MONO-AXIAL TRACKER
Tracker Installation-Maintenance Manual")</f>
        <v>GRE.EEC.S.21.IT.P.18371.00.127.00 Technical Specification :
PPP.PVP.PVS PV SUPPORT STRUCTURES
PPP.PVP.PVS.04 MONO-AXIAL TRACKER
Tracker Installation-Maintenance Manual</v>
      </c>
      <c r="D13" s="881"/>
      <c r="E13" s="971" t="s">
        <v>1709</v>
      </c>
      <c r="F13" s="145" t="s">
        <v>160</v>
      </c>
      <c r="G13" s="880" t="s">
        <v>1710</v>
      </c>
      <c r="H13" s="965"/>
      <c r="I13" s="966"/>
      <c r="J13" s="966"/>
      <c r="K13" s="967">
        <f t="shared" ref="K13:K15" si="7">I13*J13</f>
        <v>0</v>
      </c>
      <c r="L13" s="966"/>
      <c r="M13" s="966"/>
      <c r="N13" s="967">
        <f t="shared" ref="N13:N15" si="8">L13*M13</f>
        <v>0</v>
      </c>
      <c r="O13" s="968"/>
      <c r="P13" s="990"/>
      <c r="Q13" s="968"/>
      <c r="R13" s="994">
        <f t="shared" si="0"/>
        <v>0</v>
      </c>
      <c r="S13" s="1034">
        <f t="shared" si="3"/>
        <v>0</v>
      </c>
      <c r="T13" s="969"/>
    </row>
    <row r="14" spans="2:20" s="970" customFormat="1" ht="39" x14ac:dyDescent="0.35">
      <c r="B14" s="963"/>
      <c r="C14" s="1282" t="str">
        <f>CONCATENATE('Reference documents'!B15," :
PPP.PVP.PVS.04.005 Monitoring
Tracker Installation-Maintenance Manual")</f>
        <v>GRE.EEC.S.21.IT.P.18371.00.127.00 Technical Specification :
PPP.PVP.PVS.04.005 Monitoring
Tracker Installation-Maintenance Manual</v>
      </c>
      <c r="D14" s="881"/>
      <c r="E14" s="971" t="s">
        <v>1711</v>
      </c>
      <c r="F14" s="145" t="s">
        <v>160</v>
      </c>
      <c r="G14" s="880" t="s">
        <v>141</v>
      </c>
      <c r="H14" s="965"/>
      <c r="I14" s="966"/>
      <c r="J14" s="966"/>
      <c r="K14" s="967">
        <f t="shared" si="7"/>
        <v>0</v>
      </c>
      <c r="L14" s="966"/>
      <c r="M14" s="966"/>
      <c r="N14" s="967">
        <f t="shared" si="8"/>
        <v>0</v>
      </c>
      <c r="O14" s="968"/>
      <c r="P14" s="990"/>
      <c r="Q14" s="968"/>
      <c r="R14" s="994">
        <f t="shared" si="0"/>
        <v>0</v>
      </c>
      <c r="S14" s="1034">
        <f t="shared" si="3"/>
        <v>0</v>
      </c>
      <c r="T14" s="969"/>
    </row>
    <row r="15" spans="2:20" s="970" customFormat="1" ht="124.9" customHeight="1" x14ac:dyDescent="0.35">
      <c r="B15" s="963"/>
      <c r="C15" s="1282" t="str">
        <f>CONCATENATE('Reference documents'!B15," :
PPP.PVP.ASC CONTROL AND DATA ACQUISITION SYSTEM
PPP.PVP.ASC.01 TRACKER CONTROL AND DATA ACQUISITION SYSTEM
T.S. Attachments:
PV SCADA Hierarchical Control Diagram
PV SCADA Network Architecture
PV SCADA System Data Flow")</f>
        <v>GRE.EEC.S.21.IT.P.18371.00.127.00 Technical Specification :
PPP.PVP.ASC CONTROL AND DATA ACQUISITION SYSTEM
PPP.PVP.ASC.01 TRACKER CONTROL AND DATA ACQUISITION SYSTEM
T.S. Attachments:
PV SCADA Hierarchical Control Diagram
PV SCADA Network Architecture
PV SCADA System Data Flow</v>
      </c>
      <c r="D15" s="881"/>
      <c r="E15" s="1027" t="s">
        <v>1712</v>
      </c>
      <c r="F15" s="145" t="s">
        <v>160</v>
      </c>
      <c r="G15" s="880" t="s">
        <v>464</v>
      </c>
      <c r="H15" s="965"/>
      <c r="I15" s="966"/>
      <c r="J15" s="966"/>
      <c r="K15" s="967">
        <f t="shared" si="7"/>
        <v>0</v>
      </c>
      <c r="L15" s="966"/>
      <c r="M15" s="966"/>
      <c r="N15" s="967">
        <f t="shared" si="8"/>
        <v>0</v>
      </c>
      <c r="O15" s="968"/>
      <c r="P15" s="990"/>
      <c r="Q15" s="968"/>
      <c r="R15" s="994">
        <f t="shared" si="0"/>
        <v>0</v>
      </c>
      <c r="S15" s="1034">
        <f t="shared" si="3"/>
        <v>0</v>
      </c>
      <c r="T15" s="969"/>
    </row>
    <row r="16" spans="2:20" s="970" customFormat="1" ht="39" x14ac:dyDescent="0.35">
      <c r="B16" s="963"/>
      <c r="C16" s="1282" t="str">
        <f>CONCATENATE('Reference documents'!B15," :
PPP.PVP.PVS PV SUPPORT STRUCTURES
PPP.PVP.PVS.01 FOUNDATION (with all subsections)")</f>
        <v>GRE.EEC.S.21.IT.P.18371.00.127.00 Technical Specification :
PPP.PVP.PVS PV SUPPORT STRUCTURES
PPP.PVP.PVS.01 FOUNDATION (with all subsections)</v>
      </c>
      <c r="D16" s="982"/>
      <c r="E16" s="1132" t="s">
        <v>1713</v>
      </c>
      <c r="F16" s="695" t="s">
        <v>160</v>
      </c>
      <c r="G16" s="880" t="s">
        <v>1450</v>
      </c>
      <c r="H16" s="1430">
        <f>2616*0.7</f>
        <v>1831.1999999999998</v>
      </c>
      <c r="I16" s="966">
        <v>0.47765064541349006</v>
      </c>
      <c r="J16" s="966">
        <v>47</v>
      </c>
      <c r="K16" s="967">
        <f t="shared" ref="K16:K20" si="9">I16*J16</f>
        <v>22.449580334434032</v>
      </c>
      <c r="L16" s="966">
        <v>0.7</v>
      </c>
      <c r="M16" s="966">
        <v>50</v>
      </c>
      <c r="N16" s="967">
        <f t="shared" ref="N16:N20" si="10">L16*M16</f>
        <v>35</v>
      </c>
      <c r="O16" s="968"/>
      <c r="P16" s="990"/>
      <c r="Q16" s="968"/>
      <c r="R16" s="994">
        <f t="shared" si="0"/>
        <v>57.449580334434032</v>
      </c>
      <c r="S16" s="1034">
        <f t="shared" si="3"/>
        <v>105201.67150841559</v>
      </c>
      <c r="T16" s="975"/>
    </row>
    <row r="17" spans="2:20" s="977" customFormat="1" ht="43.15" customHeight="1" x14ac:dyDescent="0.35">
      <c r="B17" s="976"/>
      <c r="C17" s="1282" t="str">
        <f>CONCATENATE('Reference documents'!B15," :
PPP.PVP.PVS PV SUPPORT STRUCTURES
PPP.PVP.PVS.01 FOUNDATION (with all subsections)")</f>
        <v>GRE.EEC.S.21.IT.P.18371.00.127.00 Technical Specification :
PPP.PVP.PVS PV SUPPORT STRUCTURES
PPP.PVP.PVS.01 FOUNDATION (with all subsections)</v>
      </c>
      <c r="D17" s="982"/>
      <c r="E17" s="1132" t="s">
        <v>1714</v>
      </c>
      <c r="F17" s="695" t="s">
        <v>160</v>
      </c>
      <c r="G17" s="880" t="s">
        <v>1450</v>
      </c>
      <c r="H17" s="1430">
        <f>2616*0.2</f>
        <v>523.20000000000005</v>
      </c>
      <c r="I17" s="966">
        <v>0.72902804112259822</v>
      </c>
      <c r="J17" s="966">
        <v>48</v>
      </c>
      <c r="K17" s="967">
        <f t="shared" si="9"/>
        <v>34.993345973884715</v>
      </c>
      <c r="L17" s="966">
        <v>1</v>
      </c>
      <c r="M17" s="966">
        <v>70</v>
      </c>
      <c r="N17" s="967">
        <f t="shared" si="10"/>
        <v>70</v>
      </c>
      <c r="O17" s="968"/>
      <c r="P17" s="990"/>
      <c r="Q17" s="968"/>
      <c r="R17" s="994">
        <f t="shared" si="0"/>
        <v>104.99334597388471</v>
      </c>
      <c r="S17" s="1034">
        <f t="shared" si="3"/>
        <v>54932.518613536486</v>
      </c>
      <c r="T17" s="975"/>
    </row>
    <row r="18" spans="2:20" s="979" customFormat="1" ht="76" x14ac:dyDescent="0.35">
      <c r="B18" s="978"/>
      <c r="C18" s="1282" t="str">
        <f>CONCATENATE('Reference documents'!B15," :
PPP.PVP.PVS PV SUPPORT STRUCTURES
PPP.PVP.PVS.01 FOUNDATION (with all subsections)")</f>
        <v>GRE.EEC.S.21.IT.P.18371.00.127.00 Technical Specification :
PPP.PVP.PVS PV SUPPORT STRUCTURES
PPP.PVP.PVS.01 FOUNDATION (with all subsections)</v>
      </c>
      <c r="D18" s="982"/>
      <c r="E18" s="1132" t="s">
        <v>1715</v>
      </c>
      <c r="F18" s="695" t="s">
        <v>160</v>
      </c>
      <c r="G18" s="880" t="s">
        <v>345</v>
      </c>
      <c r="H18" s="1430">
        <f>(2616*0.1)*1.5</f>
        <v>392.40000000000003</v>
      </c>
      <c r="I18" s="966">
        <v>1.1330793107870556</v>
      </c>
      <c r="J18" s="966">
        <v>49</v>
      </c>
      <c r="K18" s="967">
        <f t="shared" si="9"/>
        <v>55.520886228565722</v>
      </c>
      <c r="L18" s="966">
        <v>1</v>
      </c>
      <c r="M18" s="966">
        <v>70</v>
      </c>
      <c r="N18" s="967">
        <f t="shared" si="10"/>
        <v>70</v>
      </c>
      <c r="O18" s="968"/>
      <c r="P18" s="990">
        <v>35</v>
      </c>
      <c r="Q18" s="968"/>
      <c r="R18" s="994">
        <f t="shared" si="0"/>
        <v>160.52088622856573</v>
      </c>
      <c r="S18" s="1034">
        <f t="shared" si="3"/>
        <v>62988.395756089194</v>
      </c>
      <c r="T18" s="975"/>
    </row>
    <row r="19" spans="2:20" s="979" customFormat="1" ht="76" x14ac:dyDescent="0.35">
      <c r="B19" s="978"/>
      <c r="C19" s="1282" t="str">
        <f>CONCATENATE('Reference documents'!B15," :
PPP.PVP.PVS PV SUPPORT STRUCTURES
PPP.PVP.PVS.01 FOUNDATION (with all subsections)")</f>
        <v>GRE.EEC.S.21.IT.P.18371.00.127.00 Technical Specification :
PPP.PVP.PVS PV SUPPORT STRUCTURES
PPP.PVP.PVS.01 FOUNDATION (with all subsections)</v>
      </c>
      <c r="D19" s="982"/>
      <c r="E19" s="1132" t="s">
        <v>1716</v>
      </c>
      <c r="F19" s="695" t="s">
        <v>160</v>
      </c>
      <c r="G19" s="880" t="s">
        <v>345</v>
      </c>
      <c r="H19" s="974"/>
      <c r="I19" s="966"/>
      <c r="J19" s="966"/>
      <c r="K19" s="967">
        <f t="shared" si="9"/>
        <v>0</v>
      </c>
      <c r="L19" s="966"/>
      <c r="M19" s="966"/>
      <c r="N19" s="967">
        <f t="shared" si="10"/>
        <v>0</v>
      </c>
      <c r="O19" s="968"/>
      <c r="P19" s="990"/>
      <c r="Q19" s="968"/>
      <c r="R19" s="994">
        <f t="shared" si="0"/>
        <v>0</v>
      </c>
      <c r="S19" s="1034">
        <f t="shared" si="3"/>
        <v>0</v>
      </c>
      <c r="T19" s="975"/>
    </row>
    <row r="20" spans="2:20" s="970" customFormat="1" ht="37.15" customHeight="1" x14ac:dyDescent="0.35">
      <c r="B20" s="963"/>
      <c r="C20" s="981" t="s">
        <v>1717</v>
      </c>
      <c r="D20" s="982"/>
      <c r="E20" s="963" t="s">
        <v>1718</v>
      </c>
      <c r="F20" s="695" t="s">
        <v>160</v>
      </c>
      <c r="G20" s="880" t="s">
        <v>464</v>
      </c>
      <c r="H20" s="974"/>
      <c r="I20" s="966"/>
      <c r="J20" s="966"/>
      <c r="K20" s="967">
        <f t="shared" si="9"/>
        <v>0</v>
      </c>
      <c r="L20" s="966"/>
      <c r="M20" s="966"/>
      <c r="N20" s="967">
        <f t="shared" si="10"/>
        <v>0</v>
      </c>
      <c r="O20" s="968"/>
      <c r="P20" s="990"/>
      <c r="Q20" s="968"/>
      <c r="R20" s="994">
        <f t="shared" si="0"/>
        <v>0</v>
      </c>
      <c r="S20" s="1034">
        <f t="shared" si="3"/>
        <v>0</v>
      </c>
      <c r="T20" s="975"/>
    </row>
  </sheetData>
  <autoFilter ref="B4:Q20" xr:uid="{5F3DDCC5-BD01-4DBC-86AB-34180B468A91}">
    <filterColumn colId="7" showButton="0"/>
    <filterColumn colId="8" showButton="0"/>
    <filterColumn colId="10" showButton="0"/>
    <filterColumn colId="11" showButton="0"/>
    <filterColumn colId="12" showButton="0"/>
    <filterColumn colId="14" showButton="0"/>
  </autoFilter>
  <mergeCells count="18">
    <mergeCell ref="S4:S5"/>
    <mergeCell ref="T4:T5"/>
    <mergeCell ref="B4:B5"/>
    <mergeCell ref="C4:C5"/>
    <mergeCell ref="D4:D5"/>
    <mergeCell ref="E4:E5"/>
    <mergeCell ref="F4:F5"/>
    <mergeCell ref="B8:E8"/>
    <mergeCell ref="I4:K4"/>
    <mergeCell ref="P4:Q4"/>
    <mergeCell ref="L4:O4"/>
    <mergeCell ref="D2:G2"/>
    <mergeCell ref="B6:E7"/>
    <mergeCell ref="F7:R7"/>
    <mergeCell ref="F6:R6"/>
    <mergeCell ref="G4:G5"/>
    <mergeCell ref="H4:H5"/>
    <mergeCell ref="R4:R5"/>
  </mergeCells>
  <dataValidations count="2">
    <dataValidation type="decimal" operator="greaterThanOrEqual" allowBlank="1" showInputMessage="1" showErrorMessage="1" sqref="I9:J20 L9:M20 P9:P20" xr:uid="{49173515-1C45-45B1-9086-4447BB86F8B5}">
      <formula1>0</formula1>
    </dataValidation>
    <dataValidation type="list" allowBlank="1" showInputMessage="1" showErrorMessage="1" sqref="F9:F20" xr:uid="{7730D49E-6B9B-45F2-B93D-C20191617870}">
      <formula1>"Mandatory,Optional,NA"</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03678-4CE2-4317-8A09-156CF665688E}">
  <sheetPr>
    <tabColor rgb="FF00B050"/>
  </sheetPr>
  <dimension ref="A2:T60"/>
  <sheetViews>
    <sheetView showGridLines="0" topLeftCell="A28" zoomScale="55" zoomScaleNormal="55" workbookViewId="0">
      <selection activeCell="E28" sqref="E28"/>
    </sheetView>
  </sheetViews>
  <sheetFormatPr defaultColWidth="9.26953125" defaultRowHeight="14.5" outlineLevelRow="1" x14ac:dyDescent="0.25"/>
  <cols>
    <col min="1" max="1" width="8.54296875" style="492" customWidth="1"/>
    <col min="2" max="2" width="17.453125" style="171" customWidth="1"/>
    <col min="3" max="3" width="58.26953125" style="180" customWidth="1"/>
    <col min="4" max="4" width="18.54296875" style="180" bestFit="1" customWidth="1"/>
    <col min="5" max="5" width="86.453125" style="457" customWidth="1"/>
    <col min="6" max="6" width="15.7265625" style="180" bestFit="1" customWidth="1"/>
    <col min="7" max="7" width="21" style="180" bestFit="1" customWidth="1"/>
    <col min="8" max="8" width="15.7265625" style="171" bestFit="1" customWidth="1"/>
    <col min="9" max="9" width="25.453125" style="171" customWidth="1"/>
    <col min="10" max="10" width="17.453125" style="171" customWidth="1"/>
    <col min="11" max="11" width="12.7265625" style="171" customWidth="1"/>
    <col min="12" max="12" width="16" style="457" customWidth="1"/>
    <col min="13" max="13" width="30.453125" style="457" customWidth="1"/>
    <col min="14" max="14" width="9.26953125" style="457"/>
    <col min="15" max="15" width="12.26953125" style="457" customWidth="1"/>
    <col min="16" max="16" width="9.26953125" style="457"/>
    <col min="17" max="17" width="18.54296875" style="457" customWidth="1"/>
    <col min="18" max="18" width="14" style="457" bestFit="1" customWidth="1"/>
    <col min="19" max="19" width="15" style="457" bestFit="1" customWidth="1"/>
    <col min="20" max="16384" width="9.26953125" style="457"/>
  </cols>
  <sheetData>
    <row r="2" spans="2:20" ht="15.75" customHeight="1" x14ac:dyDescent="0.35">
      <c r="B2" s="124"/>
      <c r="C2" s="20"/>
      <c r="D2" s="20"/>
      <c r="E2" s="1049" t="s">
        <v>1719</v>
      </c>
      <c r="F2" s="20"/>
      <c r="G2" s="20"/>
      <c r="H2" s="20"/>
      <c r="I2" s="20"/>
      <c r="J2" s="20"/>
      <c r="K2" s="20"/>
      <c r="L2" s="1050"/>
      <c r="M2" s="1050"/>
      <c r="N2" s="1050"/>
    </row>
    <row r="3" spans="2:20" ht="15.75" customHeight="1" outlineLevel="1" x14ac:dyDescent="0.35">
      <c r="B3" s="1664" t="s">
        <v>1720</v>
      </c>
      <c r="C3" s="1662"/>
      <c r="D3" s="1662"/>
      <c r="E3" s="1662"/>
      <c r="F3" s="1662"/>
      <c r="G3" s="1662"/>
      <c r="H3" s="1662"/>
      <c r="I3" s="1662"/>
      <c r="J3" s="1662"/>
      <c r="K3" s="1662"/>
      <c r="L3" s="1662"/>
      <c r="M3" s="1662"/>
      <c r="N3" s="513"/>
    </row>
    <row r="4" spans="2:20" ht="43.5" outlineLevel="1" x14ac:dyDescent="0.35">
      <c r="B4" s="512" t="s">
        <v>1721</v>
      </c>
      <c r="C4" s="497" t="s">
        <v>1722</v>
      </c>
      <c r="D4" s="497" t="s">
        <v>1723</v>
      </c>
      <c r="E4" s="497" t="s">
        <v>1724</v>
      </c>
      <c r="F4" s="496" t="s">
        <v>1725</v>
      </c>
      <c r="G4" s="496" t="s">
        <v>1726</v>
      </c>
      <c r="H4" s="498" t="s">
        <v>1727</v>
      </c>
      <c r="I4" s="498" t="s">
        <v>1728</v>
      </c>
      <c r="J4" s="497" t="s">
        <v>1729</v>
      </c>
      <c r="K4" s="499" t="s">
        <v>1730</v>
      </c>
      <c r="L4" s="499" t="s">
        <v>1731</v>
      </c>
      <c r="M4" s="499" t="s">
        <v>1732</v>
      </c>
      <c r="N4" s="513"/>
    </row>
    <row r="5" spans="2:20" ht="15.75" customHeight="1" outlineLevel="1" x14ac:dyDescent="0.35">
      <c r="B5" s="514" t="s">
        <v>1733</v>
      </c>
      <c r="C5" s="515"/>
      <c r="D5" s="516"/>
      <c r="E5" s="517"/>
      <c r="F5" s="518"/>
      <c r="G5" s="519"/>
      <c r="H5" s="519"/>
      <c r="I5" s="520"/>
      <c r="J5" s="520"/>
      <c r="K5" s="520"/>
      <c r="L5" s="521"/>
      <c r="M5" s="521"/>
      <c r="N5" s="522"/>
    </row>
    <row r="6" spans="2:20" ht="15.75" customHeight="1" outlineLevel="1" x14ac:dyDescent="0.35">
      <c r="B6" s="1661" t="s">
        <v>1734</v>
      </c>
      <c r="C6" s="1662"/>
      <c r="D6" s="1662"/>
      <c r="E6" s="1662"/>
      <c r="F6" s="1662"/>
      <c r="G6" s="1662"/>
      <c r="H6" s="1662"/>
      <c r="I6" s="1662"/>
      <c r="J6" s="1662"/>
      <c r="K6" s="1662"/>
      <c r="L6" s="1662"/>
      <c r="M6" s="1662"/>
      <c r="N6" s="1663"/>
    </row>
    <row r="7" spans="2:20" ht="15.75" customHeight="1" outlineLevel="1" x14ac:dyDescent="0.35">
      <c r="B7" s="501"/>
      <c r="C7" s="1665" t="s">
        <v>1735</v>
      </c>
      <c r="D7" s="1666"/>
      <c r="E7" s="1666"/>
      <c r="F7" s="1665" t="s">
        <v>1736</v>
      </c>
      <c r="G7" s="1666"/>
      <c r="H7" s="1667"/>
      <c r="I7" s="1665" t="s">
        <v>1737</v>
      </c>
      <c r="J7" s="1666"/>
      <c r="K7" s="1667"/>
      <c r="L7" s="1665" t="s">
        <v>1738</v>
      </c>
      <c r="M7" s="1666"/>
      <c r="N7" s="1668"/>
    </row>
    <row r="8" spans="2:20" ht="15.75" customHeight="1" outlineLevel="1" x14ac:dyDescent="0.35">
      <c r="B8" s="501"/>
      <c r="C8" s="500" t="s">
        <v>1739</v>
      </c>
      <c r="D8" s="500" t="s">
        <v>1740</v>
      </c>
      <c r="E8" s="500" t="s">
        <v>1741</v>
      </c>
      <c r="F8" s="500" t="s">
        <v>1739</v>
      </c>
      <c r="G8" s="500" t="s">
        <v>1740</v>
      </c>
      <c r="H8" s="500" t="s">
        <v>1741</v>
      </c>
      <c r="I8" s="500" t="s">
        <v>1739</v>
      </c>
      <c r="J8" s="500" t="s">
        <v>1740</v>
      </c>
      <c r="K8" s="500" t="s">
        <v>1741</v>
      </c>
      <c r="L8" s="500" t="s">
        <v>1739</v>
      </c>
      <c r="M8" s="500" t="s">
        <v>1740</v>
      </c>
      <c r="N8" s="504" t="s">
        <v>1741</v>
      </c>
    </row>
    <row r="9" spans="2:20" ht="15.75" customHeight="1" outlineLevel="1" x14ac:dyDescent="0.3">
      <c r="B9" s="502" t="s">
        <v>1742</v>
      </c>
      <c r="C9" s="503"/>
      <c r="D9" s="503"/>
      <c r="E9" s="505"/>
      <c r="F9" s="506"/>
      <c r="G9" s="507"/>
      <c r="H9" s="507"/>
      <c r="I9" s="508"/>
      <c r="J9" s="508"/>
      <c r="K9" s="508"/>
      <c r="L9" s="509"/>
      <c r="M9" s="509"/>
      <c r="N9" s="510"/>
    </row>
    <row r="10" spans="2:20" ht="15.75" customHeight="1" outlineLevel="1" x14ac:dyDescent="0.3">
      <c r="B10" s="502" t="s">
        <v>1743</v>
      </c>
      <c r="C10" s="503"/>
      <c r="D10" s="503"/>
      <c r="E10" s="505"/>
      <c r="F10" s="506"/>
      <c r="G10" s="507"/>
      <c r="H10" s="507"/>
      <c r="I10" s="508"/>
      <c r="J10" s="508"/>
      <c r="K10" s="508"/>
      <c r="L10" s="509"/>
      <c r="M10" s="509"/>
      <c r="N10" s="510"/>
    </row>
    <row r="11" spans="2:20" ht="15.75" customHeight="1" outlineLevel="1" x14ac:dyDescent="0.3">
      <c r="B11" s="502" t="s">
        <v>1744</v>
      </c>
      <c r="C11" s="503"/>
      <c r="D11" s="503"/>
      <c r="E11" s="505"/>
      <c r="F11" s="506"/>
      <c r="G11" s="507"/>
      <c r="H11" s="507"/>
      <c r="I11" s="508"/>
      <c r="J11" s="508"/>
      <c r="K11" s="508"/>
      <c r="L11" s="509"/>
      <c r="M11" s="509"/>
      <c r="N11" s="510"/>
    </row>
    <row r="12" spans="2:20" ht="15.75" customHeight="1" outlineLevel="1" x14ac:dyDescent="0.3">
      <c r="B12" s="511" t="s">
        <v>1745</v>
      </c>
      <c r="C12" s="503"/>
      <c r="D12" s="503"/>
      <c r="E12" s="505"/>
      <c r="F12" s="506"/>
      <c r="G12" s="507"/>
      <c r="H12" s="507"/>
      <c r="I12" s="508"/>
      <c r="J12" s="508"/>
      <c r="K12" s="508"/>
      <c r="L12" s="509"/>
      <c r="M12" s="509"/>
      <c r="N12" s="510"/>
    </row>
    <row r="13" spans="2:20" ht="15.75" customHeight="1" outlineLevel="1" x14ac:dyDescent="0.35">
      <c r="B13" s="1051" t="s">
        <v>1338</v>
      </c>
      <c r="C13" s="1052">
        <f>SUM(C9:C12)</f>
        <v>0</v>
      </c>
      <c r="D13" s="1052">
        <f t="shared" ref="D13:M13" si="0">SUM(D9:D12)</f>
        <v>0</v>
      </c>
      <c r="E13" s="1052"/>
      <c r="F13" s="1052">
        <f t="shared" si="0"/>
        <v>0</v>
      </c>
      <c r="G13" s="1052">
        <f t="shared" si="0"/>
        <v>0</v>
      </c>
      <c r="H13" s="1052"/>
      <c r="I13" s="1052">
        <f t="shared" si="0"/>
        <v>0</v>
      </c>
      <c r="J13" s="1052">
        <f t="shared" si="0"/>
        <v>0</v>
      </c>
      <c r="K13" s="1052"/>
      <c r="L13" s="1052">
        <f t="shared" si="0"/>
        <v>0</v>
      </c>
      <c r="M13" s="1052">
        <f t="shared" si="0"/>
        <v>0</v>
      </c>
      <c r="N13" s="1053"/>
    </row>
    <row r="14" spans="2:20" ht="15.75" customHeight="1" thickBot="1" x14ac:dyDescent="0.4">
      <c r="B14" s="121"/>
      <c r="C14" s="26"/>
      <c r="D14" s="26"/>
      <c r="E14" s="493"/>
      <c r="F14" s="30"/>
      <c r="G14" s="29"/>
      <c r="H14" s="29"/>
    </row>
    <row r="15" spans="2:20" s="172" customFormat="1" ht="54" customHeight="1" x14ac:dyDescent="0.35">
      <c r="B15" s="1543" t="s">
        <v>186</v>
      </c>
      <c r="C15" s="1543" t="s">
        <v>136</v>
      </c>
      <c r="D15" s="1543" t="s">
        <v>137</v>
      </c>
      <c r="E15" s="1543" t="s">
        <v>187</v>
      </c>
      <c r="F15" s="1545" t="s">
        <v>139</v>
      </c>
      <c r="G15" s="1528" t="s">
        <v>140</v>
      </c>
      <c r="H15" s="1528" t="s">
        <v>141</v>
      </c>
      <c r="I15" s="1513" t="s">
        <v>142</v>
      </c>
      <c r="J15" s="1513"/>
      <c r="K15" s="1513"/>
      <c r="L15" s="1513" t="s">
        <v>143</v>
      </c>
      <c r="M15" s="1513"/>
      <c r="N15" s="1513"/>
      <c r="O15" s="1513"/>
      <c r="P15" s="1513" t="s">
        <v>144</v>
      </c>
      <c r="Q15" s="1513"/>
      <c r="R15" s="1528" t="s">
        <v>145</v>
      </c>
      <c r="S15" s="1528" t="s">
        <v>146</v>
      </c>
      <c r="T15" s="1543" t="s">
        <v>147</v>
      </c>
    </row>
    <row r="16" spans="2:20" s="172" customFormat="1" ht="24.75" customHeight="1" x14ac:dyDescent="0.35">
      <c r="B16" s="1544"/>
      <c r="C16" s="1544"/>
      <c r="D16" s="1544"/>
      <c r="E16" s="1544"/>
      <c r="F16" s="1546"/>
      <c r="G16" s="1529"/>
      <c r="H16" s="1529"/>
      <c r="I16" s="983" t="s">
        <v>148</v>
      </c>
      <c r="J16" s="983" t="s">
        <v>149</v>
      </c>
      <c r="K16" s="983" t="s">
        <v>150</v>
      </c>
      <c r="L16" s="983" t="s">
        <v>148</v>
      </c>
      <c r="M16" s="983" t="s">
        <v>149</v>
      </c>
      <c r="N16" s="983" t="s">
        <v>150</v>
      </c>
      <c r="O16" s="983" t="s">
        <v>151</v>
      </c>
      <c r="P16" s="983" t="s">
        <v>150</v>
      </c>
      <c r="Q16" s="983" t="s">
        <v>152</v>
      </c>
      <c r="R16" s="1529"/>
      <c r="S16" s="1529"/>
      <c r="T16" s="1544"/>
    </row>
    <row r="17" spans="1:20" s="173" customFormat="1" ht="48.75" customHeight="1" x14ac:dyDescent="0.3">
      <c r="B17" s="1669" t="s">
        <v>1746</v>
      </c>
      <c r="C17" s="1670"/>
      <c r="D17" s="1670"/>
      <c r="E17" s="1671"/>
      <c r="F17" s="1675" t="s">
        <v>154</v>
      </c>
      <c r="G17" s="1676"/>
      <c r="H17" s="1676"/>
      <c r="I17" s="1676"/>
      <c r="J17" s="1676"/>
      <c r="K17" s="1676"/>
      <c r="L17" s="1676"/>
      <c r="M17" s="1676"/>
      <c r="N17" s="1676"/>
      <c r="O17" s="1676"/>
      <c r="P17" s="1676"/>
      <c r="Q17" s="1676"/>
      <c r="R17" s="1677"/>
      <c r="S17" s="908">
        <f>SUMIF(F19:F23,"Mandatory",S19:S23)</f>
        <v>0</v>
      </c>
      <c r="T17" s="864" t="s">
        <v>155</v>
      </c>
    </row>
    <row r="18" spans="1:20" s="173" customFormat="1" ht="48.75" customHeight="1" x14ac:dyDescent="0.3">
      <c r="B18" s="1672"/>
      <c r="C18" s="1673"/>
      <c r="D18" s="1673"/>
      <c r="E18" s="1674"/>
      <c r="F18" s="1675" t="s">
        <v>156</v>
      </c>
      <c r="G18" s="1676"/>
      <c r="H18" s="1676"/>
      <c r="I18" s="1676"/>
      <c r="J18" s="1676"/>
      <c r="K18" s="1676"/>
      <c r="L18" s="1676"/>
      <c r="M18" s="1676"/>
      <c r="N18" s="1676"/>
      <c r="O18" s="1676"/>
      <c r="P18" s="1676"/>
      <c r="Q18" s="1676"/>
      <c r="R18" s="1677"/>
      <c r="S18" s="863">
        <f>SUMIF(F19:F23,"optional",S19:S23)</f>
        <v>0</v>
      </c>
      <c r="T18" s="962" t="s">
        <v>155</v>
      </c>
    </row>
    <row r="19" spans="1:20" s="1002" customFormat="1" ht="48.75" customHeight="1" x14ac:dyDescent="0.25">
      <c r="A19" s="998"/>
      <c r="B19" s="692"/>
      <c r="C19" s="999" t="s">
        <v>1747</v>
      </c>
      <c r="D19" s="995"/>
      <c r="E19" s="1229" t="s">
        <v>1748</v>
      </c>
      <c r="F19" s="987" t="s">
        <v>160</v>
      </c>
      <c r="G19" s="1230" t="s">
        <v>1749</v>
      </c>
      <c r="H19" s="1304">
        <v>1</v>
      </c>
      <c r="I19" s="1290"/>
      <c r="J19" s="1290"/>
      <c r="K19" s="1297">
        <f t="shared" ref="K19:K23" si="1">I19*J19</f>
        <v>0</v>
      </c>
      <c r="L19" s="1290"/>
      <c r="M19" s="1290"/>
      <c r="N19" s="1297">
        <f t="shared" ref="N19:N23" si="2">L19*M19</f>
        <v>0</v>
      </c>
      <c r="O19" s="1298"/>
      <c r="P19" s="1290"/>
      <c r="Q19" s="1298"/>
      <c r="R19" s="1291">
        <f t="shared" ref="R19:R23" si="3">P19+N19+K19</f>
        <v>0</v>
      </c>
      <c r="S19" s="1292">
        <f t="shared" ref="S19:S23" si="4">IF(F19="na","",H19*R19)</f>
        <v>0</v>
      </c>
      <c r="T19" s="1001"/>
    </row>
    <row r="20" spans="1:20" s="1005" customFormat="1" ht="48.75" customHeight="1" x14ac:dyDescent="0.3">
      <c r="A20" s="998"/>
      <c r="B20" s="693"/>
      <c r="C20" s="1003" t="s">
        <v>1750</v>
      </c>
      <c r="D20" s="996" t="s">
        <v>155</v>
      </c>
      <c r="E20" s="1004" t="s">
        <v>1751</v>
      </c>
      <c r="F20" s="145" t="s">
        <v>160</v>
      </c>
      <c r="G20" s="1230" t="s">
        <v>1749</v>
      </c>
      <c r="H20" s="1304">
        <v>1</v>
      </c>
      <c r="I20" s="1290"/>
      <c r="J20" s="1290"/>
      <c r="K20" s="1297">
        <f t="shared" si="1"/>
        <v>0</v>
      </c>
      <c r="L20" s="1290"/>
      <c r="M20" s="1290"/>
      <c r="N20" s="1297">
        <f t="shared" si="2"/>
        <v>0</v>
      </c>
      <c r="O20" s="1298"/>
      <c r="P20" s="1290"/>
      <c r="Q20" s="1298"/>
      <c r="R20" s="1291">
        <f t="shared" si="3"/>
        <v>0</v>
      </c>
      <c r="S20" s="1292">
        <f t="shared" si="4"/>
        <v>0</v>
      </c>
      <c r="T20" s="1001"/>
    </row>
    <row r="21" spans="1:20" s="1010" customFormat="1" ht="48.75" customHeight="1" x14ac:dyDescent="0.3">
      <c r="A21" s="1006"/>
      <c r="B21" s="693"/>
      <c r="C21" s="964"/>
      <c r="D21" s="401"/>
      <c r="E21" s="1000" t="s">
        <v>1752</v>
      </c>
      <c r="F21" s="495" t="s">
        <v>160</v>
      </c>
      <c r="G21" s="988" t="s">
        <v>1753</v>
      </c>
      <c r="H21" s="1305"/>
      <c r="I21" s="1290"/>
      <c r="J21" s="1290"/>
      <c r="K21" s="1297">
        <f t="shared" si="1"/>
        <v>0</v>
      </c>
      <c r="L21" s="1290"/>
      <c r="M21" s="1290"/>
      <c r="N21" s="1297">
        <f t="shared" si="2"/>
        <v>0</v>
      </c>
      <c r="O21" s="1298"/>
      <c r="P21" s="1290"/>
      <c r="Q21" s="1298"/>
      <c r="R21" s="1291">
        <f t="shared" si="3"/>
        <v>0</v>
      </c>
      <c r="S21" s="1292">
        <f t="shared" si="4"/>
        <v>0</v>
      </c>
      <c r="T21" s="1001"/>
    </row>
    <row r="22" spans="1:20" s="1010" customFormat="1" ht="48.75" customHeight="1" x14ac:dyDescent="0.3">
      <c r="A22" s="1006"/>
      <c r="B22" s="693"/>
      <c r="C22" s="964"/>
      <c r="D22" s="401"/>
      <c r="E22" s="1000" t="s">
        <v>1754</v>
      </c>
      <c r="F22" s="495" t="s">
        <v>160</v>
      </c>
      <c r="G22" s="988" t="s">
        <v>1753</v>
      </c>
      <c r="H22" s="1305"/>
      <c r="I22" s="1290"/>
      <c r="J22" s="1290"/>
      <c r="K22" s="1297">
        <f t="shared" si="1"/>
        <v>0</v>
      </c>
      <c r="L22" s="1290"/>
      <c r="M22" s="1290"/>
      <c r="N22" s="1297">
        <f t="shared" si="2"/>
        <v>0</v>
      </c>
      <c r="O22" s="1298"/>
      <c r="P22" s="1290"/>
      <c r="Q22" s="1298"/>
      <c r="R22" s="1291">
        <f t="shared" si="3"/>
        <v>0</v>
      </c>
      <c r="S22" s="1292">
        <f t="shared" si="4"/>
        <v>0</v>
      </c>
      <c r="T22" s="1001"/>
    </row>
    <row r="23" spans="1:20" s="1010" customFormat="1" ht="48.75" customHeight="1" x14ac:dyDescent="0.3">
      <c r="A23" s="1006"/>
      <c r="B23" s="693"/>
      <c r="C23" s="964" t="str">
        <f>'Reference documents'!B16</f>
        <v>GRE…..</v>
      </c>
      <c r="D23" s="401"/>
      <c r="E23" s="1000" t="s">
        <v>1755</v>
      </c>
      <c r="F23" s="495" t="s">
        <v>160</v>
      </c>
      <c r="G23" s="988" t="s">
        <v>1753</v>
      </c>
      <c r="H23" s="1305"/>
      <c r="I23" s="1290"/>
      <c r="J23" s="1290"/>
      <c r="K23" s="1297">
        <f t="shared" si="1"/>
        <v>0</v>
      </c>
      <c r="L23" s="1290"/>
      <c r="M23" s="1290"/>
      <c r="N23" s="1297">
        <f t="shared" si="2"/>
        <v>0</v>
      </c>
      <c r="O23" s="1298"/>
      <c r="P23" s="1290"/>
      <c r="Q23" s="1298"/>
      <c r="R23" s="1291">
        <f t="shared" si="3"/>
        <v>0</v>
      </c>
      <c r="S23" s="1292">
        <f t="shared" si="4"/>
        <v>0</v>
      </c>
      <c r="T23" s="1001"/>
    </row>
    <row r="24" spans="1:20" s="1010" customFormat="1" ht="48.75" customHeight="1" x14ac:dyDescent="0.35">
      <c r="A24" s="1084" t="s">
        <v>1756</v>
      </c>
      <c r="B24" s="963"/>
      <c r="C24" s="964" t="str">
        <f>'Reference documents'!B16</f>
        <v>GRE…..</v>
      </c>
      <c r="D24" s="1062"/>
      <c r="E24" s="973" t="s">
        <v>1757</v>
      </c>
      <c r="F24" s="145" t="s">
        <v>167</v>
      </c>
      <c r="G24" s="1001" t="s">
        <v>1758</v>
      </c>
      <c r="H24" s="1304">
        <v>1</v>
      </c>
      <c r="I24" s="990"/>
      <c r="J24" s="990"/>
      <c r="K24" s="991">
        <f>I24*J24</f>
        <v>0</v>
      </c>
      <c r="L24" s="990"/>
      <c r="M24" s="990"/>
      <c r="N24" s="991">
        <f>L24*M24</f>
        <v>0</v>
      </c>
      <c r="O24" s="992"/>
      <c r="P24" s="990"/>
      <c r="Q24" s="992"/>
      <c r="R24" s="994">
        <f>P24+N24+K24</f>
        <v>0</v>
      </c>
      <c r="S24" s="1035">
        <f>IF(F24="na","",H24*R24)</f>
        <v>0</v>
      </c>
      <c r="T24" s="1001"/>
    </row>
    <row r="25" spans="1:20" s="970" customFormat="1" ht="48.75" customHeight="1" x14ac:dyDescent="0.35">
      <c r="A25" s="1084" t="s">
        <v>1759</v>
      </c>
      <c r="B25" s="963"/>
      <c r="C25" s="1082"/>
      <c r="D25" s="1062"/>
      <c r="E25" s="973" t="s">
        <v>1760</v>
      </c>
      <c r="F25" s="145" t="s">
        <v>160</v>
      </c>
      <c r="G25" s="1001" t="s">
        <v>1758</v>
      </c>
      <c r="H25" s="1304">
        <v>1</v>
      </c>
      <c r="I25" s="990"/>
      <c r="J25" s="990"/>
      <c r="K25" s="991">
        <f>I25*J25</f>
        <v>0</v>
      </c>
      <c r="L25" s="990"/>
      <c r="M25" s="990"/>
      <c r="N25" s="991">
        <f>L25*M25</f>
        <v>0</v>
      </c>
      <c r="O25" s="992"/>
      <c r="P25" s="990"/>
      <c r="Q25" s="992"/>
      <c r="R25" s="994">
        <f>P25+N25+K25</f>
        <v>0</v>
      </c>
      <c r="S25" s="1035">
        <f>IF(F25="na","",H25*R25)</f>
        <v>0</v>
      </c>
      <c r="T25" s="1001"/>
    </row>
    <row r="26" spans="1:20" customFormat="1" ht="48.75" customHeight="1" x14ac:dyDescent="0.35">
      <c r="B26" s="1669" t="s">
        <v>1761</v>
      </c>
      <c r="C26" s="1670"/>
      <c r="D26" s="1670"/>
      <c r="E26" s="1671"/>
      <c r="F26" s="1678" t="s">
        <v>154</v>
      </c>
      <c r="G26" s="1678"/>
      <c r="H26" s="1678"/>
      <c r="I26" s="1678"/>
      <c r="J26" s="1678"/>
      <c r="K26" s="1678"/>
      <c r="L26" s="1678"/>
      <c r="M26" s="1678"/>
      <c r="N26" s="1678"/>
      <c r="O26" s="1678"/>
      <c r="P26" s="1678"/>
      <c r="Q26" s="1678"/>
      <c r="R26" s="1678"/>
      <c r="S26" s="877">
        <f>SUMIF(F28:F28,"Mandatory",S28:S28)</f>
        <v>0</v>
      </c>
      <c r="T26" s="878"/>
    </row>
    <row r="27" spans="1:20" customFormat="1" ht="48.75" customHeight="1" x14ac:dyDescent="0.35">
      <c r="B27" s="1672"/>
      <c r="C27" s="1673"/>
      <c r="D27" s="1673"/>
      <c r="E27" s="1674"/>
      <c r="F27" s="1679" t="s">
        <v>156</v>
      </c>
      <c r="G27" s="1679"/>
      <c r="H27" s="1679"/>
      <c r="I27" s="1679"/>
      <c r="J27" s="1679"/>
      <c r="K27" s="1679"/>
      <c r="L27" s="1679"/>
      <c r="M27" s="1679"/>
      <c r="N27" s="1679"/>
      <c r="O27" s="1679"/>
      <c r="P27" s="1679"/>
      <c r="Q27" s="1679"/>
      <c r="R27" s="1679"/>
      <c r="S27" s="1032">
        <f>SUMIF(F28:F28,"Optional",S28:S28)</f>
        <v>0</v>
      </c>
      <c r="T27" s="1033"/>
    </row>
    <row r="28" spans="1:20" s="1010" customFormat="1" ht="50.25" customHeight="1" x14ac:dyDescent="0.35">
      <c r="A28" s="1006"/>
      <c r="B28" s="1007" t="s">
        <v>1762</v>
      </c>
      <c r="C28" s="964" t="str">
        <f>CONCATENATE("EGP.EEC.Q.37.XX.P.00000.12.003 
",'Reference documents'!B18)</f>
        <v>EGP.EEC.Q.37.XX.P.00000.12.003 
GRE…..</v>
      </c>
      <c r="D28" s="1009"/>
      <c r="E28" s="1004" t="s">
        <v>1763</v>
      </c>
      <c r="F28" s="145" t="s">
        <v>160</v>
      </c>
      <c r="G28" s="988" t="s">
        <v>1749</v>
      </c>
      <c r="H28" s="989"/>
      <c r="I28" s="990"/>
      <c r="J28" s="990"/>
      <c r="K28" s="991">
        <f t="shared" ref="K28:K53" si="5">I28*J28</f>
        <v>0</v>
      </c>
      <c r="L28" s="990"/>
      <c r="M28" s="990"/>
      <c r="N28" s="991">
        <f t="shared" ref="N28:N53" si="6">L28*M28</f>
        <v>0</v>
      </c>
      <c r="O28" s="992"/>
      <c r="P28" s="990"/>
      <c r="Q28" s="992"/>
      <c r="R28" s="994">
        <f t="shared" ref="R28:R53" si="7">P28+N28+K28</f>
        <v>0</v>
      </c>
      <c r="S28" s="994">
        <f t="shared" ref="S28:S46" si="8">H28*R28</f>
        <v>0</v>
      </c>
      <c r="T28" s="1001"/>
    </row>
    <row r="29" spans="1:20" s="1010" customFormat="1" ht="39.75" customHeight="1" x14ac:dyDescent="0.3">
      <c r="A29" s="1006"/>
      <c r="B29" s="693" t="s">
        <v>155</v>
      </c>
      <c r="C29" s="964" t="str">
        <f>CONCATENATE('Reference documents'!B15," :
PPP.PSS.ENG.03 ON-SITE ACTIVITIES")</f>
        <v>GRE.EEC.S.21.IT.P.18371.00.127.00 Technical Specification :
PPP.PSS.ENG.03 ON-SITE ACTIVITIES</v>
      </c>
      <c r="D29" s="406" t="s">
        <v>155</v>
      </c>
      <c r="E29" s="1000" t="s">
        <v>1764</v>
      </c>
      <c r="F29" s="145" t="s">
        <v>160</v>
      </c>
      <c r="G29" s="988" t="s">
        <v>1765</v>
      </c>
      <c r="H29" s="989"/>
      <c r="I29" s="990"/>
      <c r="J29" s="990"/>
      <c r="K29" s="991">
        <f t="shared" si="5"/>
        <v>0</v>
      </c>
      <c r="L29" s="990"/>
      <c r="M29" s="990"/>
      <c r="N29" s="991">
        <f t="shared" si="6"/>
        <v>0</v>
      </c>
      <c r="O29" s="992"/>
      <c r="P29" s="990"/>
      <c r="Q29" s="992"/>
      <c r="R29" s="994">
        <f t="shared" si="7"/>
        <v>0</v>
      </c>
      <c r="S29" s="994">
        <f t="shared" si="8"/>
        <v>0</v>
      </c>
      <c r="T29" s="1001"/>
    </row>
    <row r="30" spans="1:20" customFormat="1" ht="39.75" customHeight="1" x14ac:dyDescent="0.35">
      <c r="B30" s="1669" t="s">
        <v>1766</v>
      </c>
      <c r="C30" s="1670"/>
      <c r="D30" s="1670"/>
      <c r="E30" s="1671"/>
      <c r="F30" s="1678" t="s">
        <v>154</v>
      </c>
      <c r="G30" s="1678"/>
      <c r="H30" s="1678"/>
      <c r="I30" s="1678"/>
      <c r="J30" s="1678"/>
      <c r="K30" s="1678"/>
      <c r="L30" s="1678"/>
      <c r="M30" s="1678"/>
      <c r="N30" s="1678"/>
      <c r="O30" s="1678"/>
      <c r="P30" s="1678"/>
      <c r="Q30" s="1678"/>
      <c r="R30" s="1678"/>
      <c r="S30" s="877">
        <f>SUMIF(F32:F53,"Mandatory",S32:S53)</f>
        <v>0</v>
      </c>
      <c r="T30" s="878"/>
    </row>
    <row r="31" spans="1:20" customFormat="1" ht="39.75" customHeight="1" x14ac:dyDescent="0.35">
      <c r="B31" s="1672"/>
      <c r="C31" s="1673"/>
      <c r="D31" s="1673"/>
      <c r="E31" s="1674"/>
      <c r="F31" s="1679" t="s">
        <v>156</v>
      </c>
      <c r="G31" s="1679"/>
      <c r="H31" s="1679"/>
      <c r="I31" s="1679"/>
      <c r="J31" s="1679"/>
      <c r="K31" s="1679"/>
      <c r="L31" s="1679"/>
      <c r="M31" s="1679"/>
      <c r="N31" s="1679"/>
      <c r="O31" s="1679"/>
      <c r="P31" s="1679"/>
      <c r="Q31" s="1679"/>
      <c r="R31" s="1679"/>
      <c r="S31" s="1032">
        <f>SUMIF(F32:F53,"Optional",S32:S53)</f>
        <v>0</v>
      </c>
      <c r="T31" s="1033"/>
    </row>
    <row r="32" spans="1:20" s="1010" customFormat="1" ht="162" customHeight="1" x14ac:dyDescent="0.3">
      <c r="A32" s="1011"/>
      <c r="B32" s="693" t="s">
        <v>155</v>
      </c>
      <c r="C32"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2" s="401" t="s">
        <v>155</v>
      </c>
      <c r="E32" s="1000" t="s">
        <v>1767</v>
      </c>
      <c r="F32" s="145" t="s">
        <v>160</v>
      </c>
      <c r="G32" s="988" t="s">
        <v>1768</v>
      </c>
      <c r="H32" s="989">
        <f>C9*E9+C10*E10+C11*E11+C12*E12</f>
        <v>0</v>
      </c>
      <c r="I32" s="990"/>
      <c r="J32" s="990"/>
      <c r="K32" s="991">
        <f t="shared" si="5"/>
        <v>0</v>
      </c>
      <c r="L32" s="990"/>
      <c r="M32" s="990"/>
      <c r="N32" s="991">
        <f t="shared" si="6"/>
        <v>0</v>
      </c>
      <c r="O32" s="992"/>
      <c r="P32" s="990"/>
      <c r="Q32" s="992"/>
      <c r="R32" s="994">
        <f t="shared" si="7"/>
        <v>0</v>
      </c>
      <c r="S32" s="994">
        <f t="shared" si="8"/>
        <v>0</v>
      </c>
      <c r="T32" s="1012"/>
    </row>
    <row r="33" spans="1:20" s="1010" customFormat="1" ht="150" x14ac:dyDescent="0.3">
      <c r="A33" s="1006"/>
      <c r="B33" s="693" t="s">
        <v>155</v>
      </c>
      <c r="C33"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3" s="401" t="s">
        <v>155</v>
      </c>
      <c r="E33" s="1013" t="s">
        <v>1769</v>
      </c>
      <c r="F33" s="145" t="s">
        <v>160</v>
      </c>
      <c r="G33" s="988" t="s">
        <v>1768</v>
      </c>
      <c r="H33" s="989">
        <f>F9*H9+F10*H10+F11*H11+F12*H12</f>
        <v>0</v>
      </c>
      <c r="I33" s="990"/>
      <c r="J33" s="990"/>
      <c r="K33" s="991">
        <f t="shared" si="5"/>
        <v>0</v>
      </c>
      <c r="L33" s="990"/>
      <c r="M33" s="990"/>
      <c r="N33" s="991">
        <f t="shared" si="6"/>
        <v>0</v>
      </c>
      <c r="O33" s="992"/>
      <c r="P33" s="990"/>
      <c r="Q33" s="992"/>
      <c r="R33" s="994">
        <f t="shared" si="7"/>
        <v>0</v>
      </c>
      <c r="S33" s="994">
        <f t="shared" si="8"/>
        <v>0</v>
      </c>
      <c r="T33" s="1001"/>
    </row>
    <row r="34" spans="1:20" s="1010" customFormat="1" ht="150" x14ac:dyDescent="0.3">
      <c r="A34" s="1006"/>
      <c r="B34" s="693" t="s">
        <v>155</v>
      </c>
      <c r="C34"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4" s="401" t="s">
        <v>155</v>
      </c>
      <c r="E34" s="1013" t="s">
        <v>1770</v>
      </c>
      <c r="F34" s="145" t="s">
        <v>160</v>
      </c>
      <c r="G34" s="988" t="s">
        <v>1768</v>
      </c>
      <c r="H34" s="989">
        <f>I9*K9+I10*K10+I11*K11+I12*K12</f>
        <v>0</v>
      </c>
      <c r="I34" s="990"/>
      <c r="J34" s="990"/>
      <c r="K34" s="991">
        <f t="shared" si="5"/>
        <v>0</v>
      </c>
      <c r="L34" s="990"/>
      <c r="M34" s="990"/>
      <c r="N34" s="991">
        <f t="shared" si="6"/>
        <v>0</v>
      </c>
      <c r="O34" s="992"/>
      <c r="P34" s="990"/>
      <c r="Q34" s="992"/>
      <c r="R34" s="994">
        <f t="shared" si="7"/>
        <v>0</v>
      </c>
      <c r="S34" s="994">
        <f t="shared" si="8"/>
        <v>0</v>
      </c>
      <c r="T34" s="1001"/>
    </row>
    <row r="35" spans="1:20" s="1010" customFormat="1" ht="150" x14ac:dyDescent="0.3">
      <c r="A35" s="1006"/>
      <c r="B35" s="693" t="s">
        <v>155</v>
      </c>
      <c r="C35" s="964" t="str">
        <f>CONCATENATE('Reference documents'!B15,"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f>
        <v xml:space="preserve">GRE.EEC.S.21.IT.P.18371.00.127.00 Technical Specification :
PPP.PVP.PVS PV SUPPORT STRUCTURES
PPP.PVP.PVS.02 STRUCTURES IN ELEVATION
PPP.PVP.PVS.03 PROTECTIVE TREATMENT
PPP.PVP.PVS.04 MONO-AXIAL TRACKER
PPP.PVP.WRK WORKS
PPP.PVP.WRK.02 PV MODULES ACTIVITY
PPP.PVP.WRK.02.001 PV Modules Installation
PPP.PSS PROCESSES
PPP.PSS.ENG ENGINEERING 
PPP.PSS.ENG.01 GENERAL 
PPP.PSS.ENG.02 SPECIFIC STUDIES </v>
      </c>
      <c r="D35" s="401" t="s">
        <v>155</v>
      </c>
      <c r="E35" s="1013" t="s">
        <v>1771</v>
      </c>
      <c r="F35" s="145" t="s">
        <v>160</v>
      </c>
      <c r="G35" s="988" t="s">
        <v>1768</v>
      </c>
      <c r="H35" s="989">
        <f>L9*N9+L10*N10+L11*N11+L12*N12</f>
        <v>0</v>
      </c>
      <c r="I35" s="990"/>
      <c r="J35" s="990"/>
      <c r="K35" s="991">
        <f t="shared" si="5"/>
        <v>0</v>
      </c>
      <c r="L35" s="990"/>
      <c r="M35" s="990"/>
      <c r="N35" s="991">
        <f t="shared" si="6"/>
        <v>0</v>
      </c>
      <c r="O35" s="992"/>
      <c r="P35" s="990"/>
      <c r="Q35" s="992"/>
      <c r="R35" s="994">
        <f t="shared" si="7"/>
        <v>0</v>
      </c>
      <c r="S35" s="994">
        <f t="shared" si="8"/>
        <v>0</v>
      </c>
      <c r="T35" s="1001"/>
    </row>
    <row r="36" spans="1:20" s="1010" customFormat="1" ht="96.75" customHeight="1" x14ac:dyDescent="0.25">
      <c r="A36" s="1006"/>
      <c r="B36" s="692" t="s">
        <v>155</v>
      </c>
      <c r="C36" s="964" t="str">
        <f>CONCATENATE('Reference documents'!B15," :
PPP.PVP.PVS.04 MONO-AXIAL TRACKER
PPP.PVP.ASC CONTROL AND DATA ACQUISITION SYSTEM
PPP.PVP.ASC.01 TRACKER CONTROL AND DATA ACQUISITION SYSTEM
PPP.PVP.CBL.02 POWER LV
PPP.PVP.DIN DEFINITIVE INFRASTRUCTURES
PPP.PVP.DIN.07 EARTHING SYSTEM")</f>
        <v>GRE.EEC.S.21.IT.P.18371.00.127.00 Technical Specification :
PPP.PVP.PVS.04 MONO-AXIAL TRACKER
PPP.PVP.ASC CONTROL AND DATA ACQUISITION SYSTEM
PPP.PVP.ASC.01 TRACKER CONTROL AND DATA ACQUISITION SYSTEM
PPP.PVP.CBL.02 POWER LV
PPP.PVP.DIN DEFINITIVE INFRASTRUCTURES
PPP.PVP.DIN.07 EARTHING SYSTEM</v>
      </c>
      <c r="D36" s="401" t="s">
        <v>155</v>
      </c>
      <c r="E36" s="1014" t="s">
        <v>1772</v>
      </c>
      <c r="F36" s="145" t="s">
        <v>160</v>
      </c>
      <c r="G36" s="988" t="s">
        <v>1773</v>
      </c>
      <c r="H36" s="989"/>
      <c r="I36" s="990"/>
      <c r="J36" s="990"/>
      <c r="K36" s="991">
        <f t="shared" si="5"/>
        <v>0</v>
      </c>
      <c r="L36" s="990"/>
      <c r="M36" s="990"/>
      <c r="N36" s="991">
        <f t="shared" si="6"/>
        <v>0</v>
      </c>
      <c r="O36" s="992"/>
      <c r="P36" s="990"/>
      <c r="Q36" s="992"/>
      <c r="R36" s="994">
        <f t="shared" si="7"/>
        <v>0</v>
      </c>
      <c r="S36" s="994">
        <f t="shared" si="8"/>
        <v>0</v>
      </c>
      <c r="T36" s="1001"/>
    </row>
    <row r="37" spans="1:20" s="1010" customFormat="1" ht="51" customHeight="1" x14ac:dyDescent="0.3">
      <c r="A37" s="1006"/>
      <c r="B37" s="693" t="s">
        <v>155</v>
      </c>
      <c r="C37" s="964" t="str">
        <f>CONCATENATE('Reference documents'!B15," 
PPP.PVP.PVS.04 MONO-AXIAL TRACKER")</f>
        <v>GRE.EEC.S.21.IT.P.18371.00.127.00 Technical Specification 
PPP.PVP.PVS.04 MONO-AXIAL TRACKER</v>
      </c>
      <c r="D37" s="401" t="s">
        <v>155</v>
      </c>
      <c r="E37" s="1000" t="s">
        <v>1774</v>
      </c>
      <c r="F37" s="145" t="s">
        <v>160</v>
      </c>
      <c r="G37" s="988" t="s">
        <v>1749</v>
      </c>
      <c r="H37" s="989"/>
      <c r="I37" s="990"/>
      <c r="J37" s="990"/>
      <c r="K37" s="991">
        <f t="shared" si="5"/>
        <v>0</v>
      </c>
      <c r="L37" s="990"/>
      <c r="M37" s="990"/>
      <c r="N37" s="991">
        <f t="shared" si="6"/>
        <v>0</v>
      </c>
      <c r="O37" s="992"/>
      <c r="P37" s="990"/>
      <c r="Q37" s="992"/>
      <c r="R37" s="994">
        <f t="shared" si="7"/>
        <v>0</v>
      </c>
      <c r="S37" s="994">
        <f t="shared" si="8"/>
        <v>0</v>
      </c>
      <c r="T37" s="1001"/>
    </row>
    <row r="38" spans="1:20" s="1010" customFormat="1" ht="47.25" customHeight="1" x14ac:dyDescent="0.3">
      <c r="A38" s="1006"/>
      <c r="B38" s="693" t="s">
        <v>155</v>
      </c>
      <c r="C38" s="964" t="str">
        <f>CONCATENATE('Reference documents'!B15," 
PPP.PVP.PVS.04 MONO-AXIAL TRACKER")</f>
        <v>GRE.EEC.S.21.IT.P.18371.00.127.00 Technical Specification 
PPP.PVP.PVS.04 MONO-AXIAL TRACKER</v>
      </c>
      <c r="D38" s="401" t="s">
        <v>155</v>
      </c>
      <c r="E38" s="1000" t="s">
        <v>1775</v>
      </c>
      <c r="F38" s="145" t="s">
        <v>160</v>
      </c>
      <c r="G38" s="988" t="s">
        <v>1776</v>
      </c>
      <c r="H38" s="989"/>
      <c r="I38" s="990"/>
      <c r="J38" s="990"/>
      <c r="K38" s="991">
        <f t="shared" si="5"/>
        <v>0</v>
      </c>
      <c r="L38" s="990"/>
      <c r="M38" s="990"/>
      <c r="N38" s="991">
        <f t="shared" si="6"/>
        <v>0</v>
      </c>
      <c r="O38" s="992"/>
      <c r="P38" s="990"/>
      <c r="Q38" s="992"/>
      <c r="R38" s="994">
        <f t="shared" si="7"/>
        <v>0</v>
      </c>
      <c r="S38" s="994">
        <f t="shared" si="8"/>
        <v>0</v>
      </c>
      <c r="T38" s="1001"/>
    </row>
    <row r="39" spans="1:20" s="1010" customFormat="1" ht="49.5" customHeight="1" x14ac:dyDescent="0.3">
      <c r="A39" s="1011"/>
      <c r="B39" s="693" t="s">
        <v>155</v>
      </c>
      <c r="C39" s="964" t="str">
        <f>CONCATENATE('Reference documents'!B15," 
PPP.PVP.PVS.04 MONO-AXIAL TRACKER")</f>
        <v>GRE.EEC.S.21.IT.P.18371.00.127.00 Technical Specification 
PPP.PVP.PVS.04 MONO-AXIAL TRACKER</v>
      </c>
      <c r="D39" s="401" t="s">
        <v>155</v>
      </c>
      <c r="E39" s="1000" t="s">
        <v>1777</v>
      </c>
      <c r="F39" s="145" t="s">
        <v>160</v>
      </c>
      <c r="G39" s="988" t="s">
        <v>1749</v>
      </c>
      <c r="H39" s="989"/>
      <c r="I39" s="990"/>
      <c r="J39" s="990"/>
      <c r="K39" s="991">
        <f t="shared" si="5"/>
        <v>0</v>
      </c>
      <c r="L39" s="990"/>
      <c r="M39" s="990"/>
      <c r="N39" s="991">
        <f t="shared" si="6"/>
        <v>0</v>
      </c>
      <c r="O39" s="992"/>
      <c r="P39" s="990"/>
      <c r="Q39" s="992"/>
      <c r="R39" s="994">
        <f t="shared" si="7"/>
        <v>0</v>
      </c>
      <c r="S39" s="994">
        <f t="shared" si="8"/>
        <v>0</v>
      </c>
      <c r="T39" s="1001"/>
    </row>
    <row r="40" spans="1:20" s="1016" customFormat="1" ht="54" customHeight="1" x14ac:dyDescent="0.3">
      <c r="A40" s="1006"/>
      <c r="B40" s="693" t="s">
        <v>155</v>
      </c>
      <c r="C40" s="964" t="str">
        <f>CONCATENATE('Reference documents'!B15," .
PPP.PVP.CBL.02 POWER LV")</f>
        <v>GRE.EEC.S.21.IT.P.18371.00.127.00 Technical Specification .
PPP.PVP.CBL.02 POWER LV</v>
      </c>
      <c r="D40" s="401" t="s">
        <v>155</v>
      </c>
      <c r="E40" s="1015" t="s">
        <v>1778</v>
      </c>
      <c r="F40" s="145" t="s">
        <v>160</v>
      </c>
      <c r="G40" s="988" t="s">
        <v>1776</v>
      </c>
      <c r="H40" s="989"/>
      <c r="I40" s="990"/>
      <c r="J40" s="990"/>
      <c r="K40" s="991">
        <f t="shared" si="5"/>
        <v>0</v>
      </c>
      <c r="L40" s="990"/>
      <c r="M40" s="990"/>
      <c r="N40" s="991">
        <f t="shared" si="6"/>
        <v>0</v>
      </c>
      <c r="O40" s="992"/>
      <c r="P40" s="990"/>
      <c r="Q40" s="992"/>
      <c r="R40" s="994">
        <f t="shared" si="7"/>
        <v>0</v>
      </c>
      <c r="S40" s="994">
        <f t="shared" si="8"/>
        <v>0</v>
      </c>
      <c r="T40" s="1001"/>
    </row>
    <row r="41" spans="1:20" s="1010" customFormat="1" ht="65.650000000000006" customHeight="1" x14ac:dyDescent="0.3">
      <c r="A41" s="1011"/>
      <c r="B41" s="693" t="s">
        <v>155</v>
      </c>
      <c r="C41" s="1332" t="str">
        <f>CONCATENATE('Reference documents'!B15," :
PPP.PVP.PVS.04.005 Monitoring")</f>
        <v>GRE.EEC.S.21.IT.P.18371.00.127.00 Technical Specification :
PPP.PVP.PVS.04.005 Monitoring</v>
      </c>
      <c r="D41" s="401" t="s">
        <v>155</v>
      </c>
      <c r="E41" s="1000" t="s">
        <v>1779</v>
      </c>
      <c r="F41" s="145" t="s">
        <v>160</v>
      </c>
      <c r="G41" s="988" t="s">
        <v>1765</v>
      </c>
      <c r="H41" s="989"/>
      <c r="I41" s="990"/>
      <c r="J41" s="990"/>
      <c r="K41" s="991">
        <f t="shared" si="5"/>
        <v>0</v>
      </c>
      <c r="L41" s="990"/>
      <c r="M41" s="990"/>
      <c r="N41" s="991">
        <f t="shared" si="6"/>
        <v>0</v>
      </c>
      <c r="O41" s="992"/>
      <c r="P41" s="990"/>
      <c r="Q41" s="992"/>
      <c r="R41" s="994">
        <f t="shared" si="7"/>
        <v>0</v>
      </c>
      <c r="S41" s="994">
        <f t="shared" si="8"/>
        <v>0</v>
      </c>
      <c r="T41" s="1001"/>
    </row>
    <row r="42" spans="1:20" s="1016" customFormat="1" ht="50" x14ac:dyDescent="0.3">
      <c r="A42" s="1011"/>
      <c r="B42" s="693" t="s">
        <v>155</v>
      </c>
      <c r="C42" s="964" t="str">
        <f>CONCATENATE('Reference documents'!B15," :
PPP.PVP.ASC CONTROL AND DATA ACQUISITION SYSTEM
PPP.PVP.ASC.01 TRACKER CONTROL AND DATA ACQUISITION SYSTEM")</f>
        <v>GRE.EEC.S.21.IT.P.18371.00.127.00 Technical Specification :
PPP.PVP.ASC CONTROL AND DATA ACQUISITION SYSTEM
PPP.PVP.ASC.01 TRACKER CONTROL AND DATA ACQUISITION SYSTEM</v>
      </c>
      <c r="D42" s="401" t="s">
        <v>155</v>
      </c>
      <c r="E42" s="1000" t="s">
        <v>1780</v>
      </c>
      <c r="F42" s="145" t="s">
        <v>167</v>
      </c>
      <c r="G42" s="988" t="s">
        <v>1749</v>
      </c>
      <c r="H42" s="989"/>
      <c r="I42" s="990"/>
      <c r="J42" s="990"/>
      <c r="K42" s="991">
        <f t="shared" si="5"/>
        <v>0</v>
      </c>
      <c r="L42" s="990"/>
      <c r="M42" s="990"/>
      <c r="N42" s="991">
        <f t="shared" si="6"/>
        <v>0</v>
      </c>
      <c r="O42" s="992"/>
      <c r="P42" s="990"/>
      <c r="Q42" s="992"/>
      <c r="R42" s="994">
        <f t="shared" si="7"/>
        <v>0</v>
      </c>
      <c r="S42" s="994">
        <f t="shared" si="8"/>
        <v>0</v>
      </c>
      <c r="T42" s="1001"/>
    </row>
    <row r="43" spans="1:20" s="1010" customFormat="1" ht="45" customHeight="1" x14ac:dyDescent="0.3">
      <c r="A43" s="1006"/>
      <c r="B43" s="694" t="s">
        <v>155</v>
      </c>
      <c r="C43" s="1018" t="str">
        <f>CONCATENATE('Reference documents'!B15," :
PPP.PVP.WRK.02 PV MODULES ACTIVITY
PPP.PVP.WRK.02.001 PV Modules Installation")</f>
        <v>GRE.EEC.S.21.IT.P.18371.00.127.00 Technical Specification :
PPP.PVP.WRK.02 PV MODULES ACTIVITY
PPP.PVP.WRK.02.001 PV Modules Installation</v>
      </c>
      <c r="D43" s="401" t="s">
        <v>155</v>
      </c>
      <c r="E43" s="1000" t="s">
        <v>1781</v>
      </c>
      <c r="F43" s="145" t="s">
        <v>160</v>
      </c>
      <c r="G43" s="988" t="s">
        <v>1782</v>
      </c>
      <c r="H43" s="989"/>
      <c r="I43" s="990"/>
      <c r="J43" s="990"/>
      <c r="K43" s="991">
        <f t="shared" si="5"/>
        <v>0</v>
      </c>
      <c r="L43" s="990"/>
      <c r="M43" s="990"/>
      <c r="N43" s="991">
        <f t="shared" si="6"/>
        <v>0</v>
      </c>
      <c r="O43" s="992"/>
      <c r="P43" s="990"/>
      <c r="Q43" s="992"/>
      <c r="R43" s="994">
        <f t="shared" si="7"/>
        <v>0</v>
      </c>
      <c r="S43" s="994">
        <f t="shared" si="8"/>
        <v>0</v>
      </c>
      <c r="T43" s="1001"/>
    </row>
    <row r="44" spans="1:20" s="1010" customFormat="1" ht="43.5" customHeight="1" x14ac:dyDescent="0.3">
      <c r="A44" s="1006"/>
      <c r="B44" s="694" t="s">
        <v>155</v>
      </c>
      <c r="C44" s="1018" t="str">
        <f>CONCATENATE('Reference documents'!B15," :
PPP.PVP.WRK.02 PV MODULES ACTIVITY
PPP.PVP.WRK.02.001 PV Modules Installation")</f>
        <v>GRE.EEC.S.21.IT.P.18371.00.127.00 Technical Specification :
PPP.PVP.WRK.02 PV MODULES ACTIVITY
PPP.PVP.WRK.02.001 PV Modules Installation</v>
      </c>
      <c r="D44" s="401" t="s">
        <v>155</v>
      </c>
      <c r="E44" s="1000" t="s">
        <v>1783</v>
      </c>
      <c r="F44" s="495" t="s">
        <v>160</v>
      </c>
      <c r="G44" s="988" t="s">
        <v>1782</v>
      </c>
      <c r="H44" s="989"/>
      <c r="I44" s="990"/>
      <c r="J44" s="990"/>
      <c r="K44" s="991">
        <f t="shared" si="5"/>
        <v>0</v>
      </c>
      <c r="L44" s="990"/>
      <c r="M44" s="990"/>
      <c r="N44" s="991">
        <f t="shared" si="6"/>
        <v>0</v>
      </c>
      <c r="O44" s="992"/>
      <c r="P44" s="990"/>
      <c r="Q44" s="992"/>
      <c r="R44" s="994">
        <f t="shared" si="7"/>
        <v>0</v>
      </c>
      <c r="S44" s="994">
        <f t="shared" si="8"/>
        <v>0</v>
      </c>
      <c r="T44" s="1001"/>
    </row>
    <row r="45" spans="1:20" s="1010" customFormat="1" ht="41.25" customHeight="1" x14ac:dyDescent="0.3">
      <c r="A45" s="1006"/>
      <c r="B45" s="694" t="s">
        <v>155</v>
      </c>
      <c r="C45" s="1018" t="str">
        <f>CONCATENATE('Reference documents'!B15," :
PPP.PVP.WRK.02 PV MODULES ACTIVITY
PPP.PVP.WRK.02.001 PV Modules Installation")</f>
        <v>GRE.EEC.S.21.IT.P.18371.00.127.00 Technical Specification :
PPP.PVP.WRK.02 PV MODULES ACTIVITY
PPP.PVP.WRK.02.001 PV Modules Installation</v>
      </c>
      <c r="D45" s="401" t="s">
        <v>155</v>
      </c>
      <c r="E45" s="1000" t="s">
        <v>1784</v>
      </c>
      <c r="F45" s="495" t="s">
        <v>160</v>
      </c>
      <c r="G45" s="988" t="s">
        <v>1782</v>
      </c>
      <c r="H45" s="989"/>
      <c r="I45" s="990"/>
      <c r="J45" s="990"/>
      <c r="K45" s="991">
        <f t="shared" si="5"/>
        <v>0</v>
      </c>
      <c r="L45" s="990"/>
      <c r="M45" s="990"/>
      <c r="N45" s="991">
        <f t="shared" si="6"/>
        <v>0</v>
      </c>
      <c r="O45" s="992"/>
      <c r="P45" s="990"/>
      <c r="Q45" s="992"/>
      <c r="R45" s="994">
        <f t="shared" si="7"/>
        <v>0</v>
      </c>
      <c r="S45" s="994">
        <f t="shared" si="8"/>
        <v>0</v>
      </c>
      <c r="T45" s="1001"/>
    </row>
    <row r="46" spans="1:20" s="1016" customFormat="1" ht="51" customHeight="1" x14ac:dyDescent="0.3">
      <c r="A46" s="1006"/>
      <c r="B46" s="694" t="s">
        <v>155</v>
      </c>
      <c r="C46" s="1018" t="str">
        <f>CONCATENATE('Reference documents'!B15," :
PPP.PVP.WRK.02 PV MODULES ACTIVITY
PPP.PVP.WRK.02.001 PV Modules Installation")</f>
        <v>GRE.EEC.S.21.IT.P.18371.00.127.00 Technical Specification :
PPP.PVP.WRK.02 PV MODULES ACTIVITY
PPP.PVP.WRK.02.001 PV Modules Installation</v>
      </c>
      <c r="D46" s="401" t="s">
        <v>155</v>
      </c>
      <c r="E46" s="1000" t="s">
        <v>1785</v>
      </c>
      <c r="F46" s="495" t="s">
        <v>160</v>
      </c>
      <c r="G46" s="988" t="s">
        <v>1782</v>
      </c>
      <c r="H46" s="989"/>
      <c r="I46" s="990"/>
      <c r="J46" s="990"/>
      <c r="K46" s="991">
        <f t="shared" si="5"/>
        <v>0</v>
      </c>
      <c r="L46" s="990"/>
      <c r="M46" s="990"/>
      <c r="N46" s="991">
        <f t="shared" si="6"/>
        <v>0</v>
      </c>
      <c r="O46" s="992"/>
      <c r="P46" s="990"/>
      <c r="Q46" s="992"/>
      <c r="R46" s="994">
        <f t="shared" si="7"/>
        <v>0</v>
      </c>
      <c r="S46" s="994">
        <f t="shared" si="8"/>
        <v>0</v>
      </c>
      <c r="T46" s="1001"/>
    </row>
    <row r="47" spans="1:20" s="275" customFormat="1" ht="24" customHeight="1" x14ac:dyDescent="0.35">
      <c r="B47" s="1657" t="s">
        <v>1786</v>
      </c>
      <c r="C47" s="1658"/>
      <c r="D47" s="1658"/>
      <c r="E47" s="1658"/>
      <c r="F47" s="1030"/>
      <c r="G47" s="1030"/>
      <c r="H47" s="1030"/>
      <c r="I47" s="1030"/>
      <c r="J47" s="1030"/>
      <c r="K47" s="1030"/>
      <c r="L47" s="1030"/>
      <c r="M47" s="1030"/>
      <c r="N47" s="1030"/>
      <c r="O47" s="1030"/>
      <c r="P47" s="1030"/>
      <c r="Q47" s="1030"/>
      <c r="R47" s="1030"/>
      <c r="S47" s="1030"/>
      <c r="T47" s="1031"/>
    </row>
    <row r="48" spans="1:20" s="1016" customFormat="1" ht="28" x14ac:dyDescent="0.3">
      <c r="A48" s="1011"/>
      <c r="B48" s="421" t="s">
        <v>155</v>
      </c>
      <c r="C48" s="985" t="str">
        <f>'Reference documents'!B$15</f>
        <v>GRE.EEC.S.21.IT.P.18371.00.127.00 Technical Specification</v>
      </c>
      <c r="D48" s="1029" t="s">
        <v>155</v>
      </c>
      <c r="E48" s="1352" t="s">
        <v>1787</v>
      </c>
      <c r="F48" s="987" t="s">
        <v>160</v>
      </c>
      <c r="G48" s="1024" t="s">
        <v>1749</v>
      </c>
      <c r="H48" s="989"/>
      <c r="I48" s="990"/>
      <c r="J48" s="990"/>
      <c r="K48" s="991">
        <f t="shared" si="5"/>
        <v>0</v>
      </c>
      <c r="L48" s="990"/>
      <c r="M48" s="990"/>
      <c r="N48" s="991">
        <f t="shared" si="6"/>
        <v>0</v>
      </c>
      <c r="O48" s="992"/>
      <c r="P48" s="990"/>
      <c r="Q48" s="992"/>
      <c r="R48" s="994">
        <f t="shared" si="7"/>
        <v>0</v>
      </c>
      <c r="S48" s="1025">
        <f t="shared" ref="S48:S53" si="9">H48*R48</f>
        <v>0</v>
      </c>
      <c r="T48" s="1024"/>
    </row>
    <row r="49" spans="1:20" s="1016" customFormat="1" ht="28" x14ac:dyDescent="0.3">
      <c r="A49" s="1011"/>
      <c r="B49" s="421" t="s">
        <v>155</v>
      </c>
      <c r="C49" s="985" t="str">
        <f>'Reference documents'!B$15</f>
        <v>GRE.EEC.S.21.IT.P.18371.00.127.00 Technical Specification</v>
      </c>
      <c r="D49" s="997" t="s">
        <v>155</v>
      </c>
      <c r="E49" s="973" t="s">
        <v>1788</v>
      </c>
      <c r="F49" s="145" t="s">
        <v>160</v>
      </c>
      <c r="G49" s="1001" t="s">
        <v>1749</v>
      </c>
      <c r="H49" s="989"/>
      <c r="I49" s="990"/>
      <c r="J49" s="990"/>
      <c r="K49" s="991">
        <f t="shared" si="5"/>
        <v>0</v>
      </c>
      <c r="L49" s="990"/>
      <c r="M49" s="990"/>
      <c r="N49" s="991">
        <f t="shared" si="6"/>
        <v>0</v>
      </c>
      <c r="O49" s="992"/>
      <c r="P49" s="990"/>
      <c r="Q49" s="992"/>
      <c r="R49" s="994">
        <f t="shared" si="7"/>
        <v>0</v>
      </c>
      <c r="S49" s="994">
        <f t="shared" si="9"/>
        <v>0</v>
      </c>
      <c r="T49" s="1001"/>
    </row>
    <row r="50" spans="1:20" s="1016" customFormat="1" ht="28" x14ac:dyDescent="0.3">
      <c r="A50" s="1011"/>
      <c r="B50" s="421" t="s">
        <v>155</v>
      </c>
      <c r="C50" s="985" t="str">
        <f>'Reference documents'!B$15</f>
        <v>GRE.EEC.S.21.IT.P.18371.00.127.00 Technical Specification</v>
      </c>
      <c r="D50" s="997" t="s">
        <v>155</v>
      </c>
      <c r="E50" s="973" t="s">
        <v>1789</v>
      </c>
      <c r="F50" s="145" t="s">
        <v>160</v>
      </c>
      <c r="G50" s="1001" t="s">
        <v>1749</v>
      </c>
      <c r="H50" s="989"/>
      <c r="I50" s="990"/>
      <c r="J50" s="990"/>
      <c r="K50" s="991">
        <f t="shared" si="5"/>
        <v>0</v>
      </c>
      <c r="L50" s="990"/>
      <c r="M50" s="990"/>
      <c r="N50" s="991">
        <f t="shared" si="6"/>
        <v>0</v>
      </c>
      <c r="O50" s="992"/>
      <c r="P50" s="990"/>
      <c r="Q50" s="992"/>
      <c r="R50" s="994">
        <f t="shared" si="7"/>
        <v>0</v>
      </c>
      <c r="S50" s="994">
        <f t="shared" si="9"/>
        <v>0</v>
      </c>
      <c r="T50" s="1001"/>
    </row>
    <row r="51" spans="1:20" s="1016" customFormat="1" ht="28" x14ac:dyDescent="0.3">
      <c r="A51" s="1011"/>
      <c r="B51" s="421" t="s">
        <v>155</v>
      </c>
      <c r="C51" s="985" t="str">
        <f>'Reference documents'!B$15</f>
        <v>GRE.EEC.S.21.IT.P.18371.00.127.00 Technical Specification</v>
      </c>
      <c r="D51" s="997" t="s">
        <v>155</v>
      </c>
      <c r="E51" s="973" t="s">
        <v>1790</v>
      </c>
      <c r="F51" s="145" t="s">
        <v>160</v>
      </c>
      <c r="G51" s="1001" t="s">
        <v>1749</v>
      </c>
      <c r="H51" s="989"/>
      <c r="I51" s="990"/>
      <c r="J51" s="990"/>
      <c r="K51" s="991">
        <f t="shared" si="5"/>
        <v>0</v>
      </c>
      <c r="L51" s="990"/>
      <c r="M51" s="990"/>
      <c r="N51" s="991">
        <f t="shared" si="6"/>
        <v>0</v>
      </c>
      <c r="O51" s="992"/>
      <c r="P51" s="990"/>
      <c r="Q51" s="992"/>
      <c r="R51" s="994">
        <f t="shared" si="7"/>
        <v>0</v>
      </c>
      <c r="S51" s="994">
        <f t="shared" si="9"/>
        <v>0</v>
      </c>
      <c r="T51" s="1001"/>
    </row>
    <row r="52" spans="1:20" s="1016" customFormat="1" ht="28" x14ac:dyDescent="0.3">
      <c r="A52" s="1011"/>
      <c r="B52" s="421" t="s">
        <v>155</v>
      </c>
      <c r="C52" s="985" t="str">
        <f>'Reference documents'!B$15</f>
        <v>GRE.EEC.S.21.IT.P.18371.00.127.00 Technical Specification</v>
      </c>
      <c r="D52" s="997" t="s">
        <v>155</v>
      </c>
      <c r="E52" s="973" t="s">
        <v>1791</v>
      </c>
      <c r="F52" s="145" t="s">
        <v>160</v>
      </c>
      <c r="G52" s="1001" t="s">
        <v>1749</v>
      </c>
      <c r="H52" s="989"/>
      <c r="I52" s="990"/>
      <c r="J52" s="990"/>
      <c r="K52" s="991">
        <f t="shared" si="5"/>
        <v>0</v>
      </c>
      <c r="L52" s="990"/>
      <c r="M52" s="990"/>
      <c r="N52" s="991">
        <f t="shared" si="6"/>
        <v>0</v>
      </c>
      <c r="O52" s="992"/>
      <c r="P52" s="990"/>
      <c r="Q52" s="992"/>
      <c r="R52" s="994">
        <f t="shared" si="7"/>
        <v>0</v>
      </c>
      <c r="S52" s="994">
        <f t="shared" si="9"/>
        <v>0</v>
      </c>
      <c r="T52" s="1001"/>
    </row>
    <row r="53" spans="1:20" s="1016" customFormat="1" ht="28" x14ac:dyDescent="0.3">
      <c r="A53" s="1011"/>
      <c r="B53" s="421" t="s">
        <v>155</v>
      </c>
      <c r="C53" s="985" t="str">
        <f>'Reference documents'!B$15</f>
        <v>GRE.EEC.S.21.IT.P.18371.00.127.00 Technical Specification</v>
      </c>
      <c r="D53" s="997" t="s">
        <v>155</v>
      </c>
      <c r="E53" s="973" t="s">
        <v>1792</v>
      </c>
      <c r="F53" s="495" t="s">
        <v>160</v>
      </c>
      <c r="G53" s="1020" t="s">
        <v>1749</v>
      </c>
      <c r="H53" s="989"/>
      <c r="I53" s="990"/>
      <c r="J53" s="990"/>
      <c r="K53" s="991">
        <f t="shared" si="5"/>
        <v>0</v>
      </c>
      <c r="L53" s="990"/>
      <c r="M53" s="990"/>
      <c r="N53" s="991">
        <f t="shared" si="6"/>
        <v>0</v>
      </c>
      <c r="O53" s="992"/>
      <c r="P53" s="990"/>
      <c r="Q53" s="992"/>
      <c r="R53" s="994">
        <f t="shared" si="7"/>
        <v>0</v>
      </c>
      <c r="S53" s="994">
        <f t="shared" si="9"/>
        <v>0</v>
      </c>
      <c r="T53" s="1001"/>
    </row>
    <row r="54" spans="1:20" customFormat="1" ht="41.65" customHeight="1" x14ac:dyDescent="0.35">
      <c r="B54" s="1669" t="s">
        <v>96</v>
      </c>
      <c r="C54" s="1670"/>
      <c r="D54" s="1670"/>
      <c r="E54" s="1671"/>
      <c r="F54" s="1678" t="s">
        <v>154</v>
      </c>
      <c r="G54" s="1678"/>
      <c r="H54" s="1678"/>
      <c r="I54" s="1678"/>
      <c r="J54" s="1678"/>
      <c r="K54" s="1678"/>
      <c r="L54" s="1678"/>
      <c r="M54" s="1678"/>
      <c r="N54" s="1678"/>
      <c r="O54" s="1678"/>
      <c r="P54" s="1678"/>
      <c r="Q54" s="1678"/>
      <c r="R54" s="1678"/>
      <c r="S54" s="877">
        <f>SUMIF(F56:F57,"Mandatory",S56:S57)</f>
        <v>0</v>
      </c>
      <c r="T54" s="878"/>
    </row>
    <row r="55" spans="1:20" customFormat="1" ht="41.65" customHeight="1" x14ac:dyDescent="0.35">
      <c r="B55" s="1672"/>
      <c r="C55" s="1673"/>
      <c r="D55" s="1673"/>
      <c r="E55" s="1674"/>
      <c r="F55" s="1679" t="s">
        <v>156</v>
      </c>
      <c r="G55" s="1679"/>
      <c r="H55" s="1679"/>
      <c r="I55" s="1679"/>
      <c r="J55" s="1679"/>
      <c r="K55" s="1679"/>
      <c r="L55" s="1679"/>
      <c r="M55" s="1679"/>
      <c r="N55" s="1679"/>
      <c r="O55" s="1679"/>
      <c r="P55" s="1679"/>
      <c r="Q55" s="1679"/>
      <c r="R55" s="1679"/>
      <c r="S55" s="1032">
        <f>SUMIF(F56:F57,"Optional",S56:S57)</f>
        <v>0</v>
      </c>
      <c r="T55" s="1033"/>
    </row>
    <row r="56" spans="1:20" s="1010" customFormat="1" ht="37.15" customHeight="1" x14ac:dyDescent="0.3">
      <c r="A56" s="1006"/>
      <c r="B56" s="421" t="s">
        <v>155</v>
      </c>
      <c r="C56" s="1247" t="s">
        <v>764</v>
      </c>
      <c r="D56" s="401" t="s">
        <v>155</v>
      </c>
      <c r="E56" s="973" t="s">
        <v>1793</v>
      </c>
      <c r="F56" s="145" t="s">
        <v>160</v>
      </c>
      <c r="G56" s="1001" t="s">
        <v>1758</v>
      </c>
      <c r="H56" s="989"/>
      <c r="I56" s="990"/>
      <c r="J56" s="990"/>
      <c r="K56" s="991">
        <f>I56*J56</f>
        <v>0</v>
      </c>
      <c r="L56" s="990"/>
      <c r="M56" s="990"/>
      <c r="N56" s="991">
        <f>L56*M56</f>
        <v>0</v>
      </c>
      <c r="O56" s="992"/>
      <c r="P56" s="990"/>
      <c r="Q56" s="992"/>
      <c r="R56" s="994">
        <f>P56+N56+K56</f>
        <v>0</v>
      </c>
      <c r="S56" s="994">
        <f>H56*R56</f>
        <v>0</v>
      </c>
      <c r="T56" s="1001"/>
    </row>
    <row r="57" spans="1:20" s="1010" customFormat="1" ht="37.15" customHeight="1" x14ac:dyDescent="0.3">
      <c r="A57" s="1011"/>
      <c r="B57" s="1026" t="s">
        <v>155</v>
      </c>
      <c r="C57" s="985" t="s">
        <v>254</v>
      </c>
      <c r="D57" s="1028" t="s">
        <v>155</v>
      </c>
      <c r="E57" s="980" t="s">
        <v>1794</v>
      </c>
      <c r="F57" s="1021" t="s">
        <v>160</v>
      </c>
      <c r="G57" s="1022" t="s">
        <v>1749</v>
      </c>
      <c r="H57" s="989"/>
      <c r="I57" s="990"/>
      <c r="J57" s="990"/>
      <c r="K57" s="991">
        <f>I57*J57</f>
        <v>0</v>
      </c>
      <c r="L57" s="990"/>
      <c r="M57" s="990"/>
      <c r="N57" s="991">
        <f>L57*M57</f>
        <v>0</v>
      </c>
      <c r="O57" s="992"/>
      <c r="P57" s="990"/>
      <c r="Q57" s="992"/>
      <c r="R57" s="994">
        <f>P57+N57+K57</f>
        <v>0</v>
      </c>
      <c r="S57" s="1023">
        <f>H57*R57</f>
        <v>0</v>
      </c>
      <c r="T57" s="1022"/>
    </row>
    <row r="58" spans="1:20" customFormat="1" ht="41.65" customHeight="1" x14ac:dyDescent="0.35">
      <c r="B58" s="1669" t="s">
        <v>132</v>
      </c>
      <c r="C58" s="1670"/>
      <c r="D58" s="1670"/>
      <c r="E58" s="1671"/>
      <c r="F58" s="1678" t="s">
        <v>154</v>
      </c>
      <c r="G58" s="1678"/>
      <c r="H58" s="1678"/>
      <c r="I58" s="1678"/>
      <c r="J58" s="1678"/>
      <c r="K58" s="1678"/>
      <c r="L58" s="1678"/>
      <c r="M58" s="1678"/>
      <c r="N58" s="1678"/>
      <c r="O58" s="1678"/>
      <c r="P58" s="1678"/>
      <c r="Q58" s="1678"/>
      <c r="R58" s="1678"/>
      <c r="S58" s="877">
        <f>SUMIF(F60:F60,"Mandatory",S60:S60)</f>
        <v>0</v>
      </c>
      <c r="T58" s="878"/>
    </row>
    <row r="59" spans="1:20" customFormat="1" ht="41.65" customHeight="1" x14ac:dyDescent="0.35">
      <c r="B59" s="1672"/>
      <c r="C59" s="1673"/>
      <c r="D59" s="1673"/>
      <c r="E59" s="1674"/>
      <c r="F59" s="1679" t="s">
        <v>156</v>
      </c>
      <c r="G59" s="1679"/>
      <c r="H59" s="1679"/>
      <c r="I59" s="1679"/>
      <c r="J59" s="1679"/>
      <c r="K59" s="1679"/>
      <c r="L59" s="1679"/>
      <c r="M59" s="1679"/>
      <c r="N59" s="1679"/>
      <c r="O59" s="1679"/>
      <c r="P59" s="1679"/>
      <c r="Q59" s="1679"/>
      <c r="R59" s="1679"/>
      <c r="S59" s="1032">
        <f>SUMIF(F60:F60,"Optional",S60:S60)</f>
        <v>0</v>
      </c>
      <c r="T59" s="1033"/>
    </row>
    <row r="60" spans="1:20" s="1010" customFormat="1" ht="37.15" customHeight="1" x14ac:dyDescent="0.3">
      <c r="A60" s="1011"/>
      <c r="B60" s="421"/>
      <c r="C60" s="971" t="str">
        <f>'Reference documents'!B16</f>
        <v>GRE…..</v>
      </c>
      <c r="D60" s="401"/>
      <c r="E60" s="973" t="s">
        <v>1795</v>
      </c>
      <c r="F60" s="145" t="s">
        <v>167</v>
      </c>
      <c r="G60" s="1001" t="s">
        <v>1749</v>
      </c>
      <c r="H60" s="989">
        <v>1</v>
      </c>
      <c r="I60" s="990"/>
      <c r="J60" s="990"/>
      <c r="K60" s="991"/>
      <c r="L60" s="990"/>
      <c r="M60" s="990"/>
      <c r="N60" s="991"/>
      <c r="O60" s="992"/>
      <c r="P60" s="990"/>
      <c r="Q60" s="992"/>
      <c r="R60" s="994">
        <f>P60+N60+K60</f>
        <v>0</v>
      </c>
      <c r="S60" s="994">
        <f>H60*R60</f>
        <v>0</v>
      </c>
      <c r="T60" s="1001"/>
    </row>
  </sheetData>
  <autoFilter ref="B15:T64" xr:uid="{32E03678-4CE2-4317-8A09-156CF665688E}">
    <filterColumn colId="7" showButton="0"/>
    <filterColumn colId="8" showButton="0"/>
    <filterColumn colId="10" showButton="0"/>
    <filterColumn colId="11" showButton="0"/>
    <filterColumn colId="12" showButton="0"/>
    <filterColumn colId="14" showButton="0"/>
  </autoFilter>
  <mergeCells count="35">
    <mergeCell ref="F30:R30"/>
    <mergeCell ref="F31:R31"/>
    <mergeCell ref="B58:E59"/>
    <mergeCell ref="F58:R58"/>
    <mergeCell ref="F59:R59"/>
    <mergeCell ref="B54:E55"/>
    <mergeCell ref="F54:R54"/>
    <mergeCell ref="F55:R55"/>
    <mergeCell ref="B30:E31"/>
    <mergeCell ref="B47:E47"/>
    <mergeCell ref="R15:R16"/>
    <mergeCell ref="S15:S16"/>
    <mergeCell ref="T15:T16"/>
    <mergeCell ref="G15:G16"/>
    <mergeCell ref="H15:H16"/>
    <mergeCell ref="I15:K15"/>
    <mergeCell ref="L15:O15"/>
    <mergeCell ref="P15:Q15"/>
    <mergeCell ref="B17:E18"/>
    <mergeCell ref="F17:R17"/>
    <mergeCell ref="F18:R18"/>
    <mergeCell ref="B26:E27"/>
    <mergeCell ref="F26:R26"/>
    <mergeCell ref="F27:R27"/>
    <mergeCell ref="B6:N6"/>
    <mergeCell ref="B3:M3"/>
    <mergeCell ref="C7:E7"/>
    <mergeCell ref="F7:H7"/>
    <mergeCell ref="L7:N7"/>
    <mergeCell ref="I7:K7"/>
    <mergeCell ref="B15:B16"/>
    <mergeCell ref="C15:C16"/>
    <mergeCell ref="D15:D16"/>
    <mergeCell ref="E15:E16"/>
    <mergeCell ref="F15:F16"/>
  </mergeCells>
  <phoneticPr fontId="99" type="noConversion"/>
  <dataValidations count="3">
    <dataValidation type="list" allowBlank="1" showInputMessage="1" showErrorMessage="1" sqref="F48:F53 F32:F46 F60 F28:F29 F19:F25 F56:F57" xr:uid="{ADE10BF2-87A9-4348-BB0D-E0A75E35EDD1}">
      <formula1>"Mandatory,Optional,NA"</formula1>
    </dataValidation>
    <dataValidation type="list" allowBlank="1" showInputMessage="1" showErrorMessage="1" sqref="C5" xr:uid="{B5A9456E-E166-4370-B5D4-1747E6D0E801}">
      <formula1>"1x,2x,3x"</formula1>
    </dataValidation>
    <dataValidation type="decimal" operator="greaterThanOrEqual" allowBlank="1" showInputMessage="1" showErrorMessage="1" sqref="P19:P23 L19:M25 I19:J23" xr:uid="{8F8F2C85-E9A5-4418-9859-D17149408FE9}">
      <formula1>0</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A3C27-64ED-4A25-AE71-290519F254EA}">
  <sheetPr codeName="Foglio121">
    <tabColor rgb="FF00B050"/>
  </sheetPr>
  <dimension ref="A2:T37"/>
  <sheetViews>
    <sheetView zoomScale="85" zoomScaleNormal="85" workbookViewId="0">
      <selection activeCell="C12" sqref="C12"/>
    </sheetView>
  </sheetViews>
  <sheetFormatPr defaultColWidth="9.26953125" defaultRowHeight="13" x14ac:dyDescent="0.35"/>
  <cols>
    <col min="1" max="1" width="10.453125" style="259" bestFit="1" customWidth="1"/>
    <col min="2" max="2" width="11.7265625" style="264" bestFit="1" customWidth="1"/>
    <col min="3" max="3" width="41.54296875" style="264" customWidth="1"/>
    <col min="4" max="4" width="13.7265625" style="259" bestFit="1" customWidth="1"/>
    <col min="5" max="5" width="72.453125" style="264" customWidth="1"/>
    <col min="6" max="6" width="12.54296875" style="264" bestFit="1" customWidth="1"/>
    <col min="7" max="7" width="18.453125" style="264" customWidth="1"/>
    <col min="8" max="8" width="17.54296875" style="1306" customWidth="1"/>
    <col min="9" max="9" width="10" style="259" customWidth="1"/>
    <col min="10" max="10" width="14.453125" style="259" bestFit="1" customWidth="1"/>
    <col min="11" max="11" width="15" style="259" customWidth="1"/>
    <col min="12" max="14" width="9.26953125" style="264"/>
    <col min="15" max="15" width="18.453125" style="264" customWidth="1"/>
    <col min="16" max="16" width="9.26953125" style="264"/>
    <col min="17" max="17" width="19.54296875" style="264" customWidth="1"/>
    <col min="18" max="16384" width="9.26953125" style="264"/>
  </cols>
  <sheetData>
    <row r="2" spans="1:20" s="171" customFormat="1" ht="15.5" x14ac:dyDescent="0.35">
      <c r="A2"/>
      <c r="B2" s="124"/>
      <c r="C2" s="20"/>
      <c r="D2" s="20"/>
      <c r="E2" s="21" t="s">
        <v>309</v>
      </c>
      <c r="F2" s="23"/>
      <c r="G2" s="22"/>
      <c r="H2" s="1115"/>
      <c r="I2" s="22"/>
      <c r="J2" s="22"/>
      <c r="K2" s="22"/>
      <c r="L2" s="22"/>
      <c r="M2" s="22"/>
      <c r="N2" s="22"/>
      <c r="O2" s="22"/>
      <c r="P2" s="22"/>
      <c r="Q2" s="22"/>
      <c r="R2" s="22"/>
      <c r="S2" s="22"/>
      <c r="T2" s="22"/>
    </row>
    <row r="3" spans="1:20" s="171" customFormat="1" ht="15" thickBot="1" x14ac:dyDescent="0.4">
      <c r="A3" s="524"/>
      <c r="B3" s="121"/>
      <c r="C3" s="26"/>
      <c r="D3" s="26"/>
      <c r="E3" s="28"/>
      <c r="F3" s="30"/>
      <c r="G3" s="29"/>
      <c r="H3" s="1111"/>
    </row>
    <row r="4" spans="1:20" s="172" customFormat="1" ht="54" customHeight="1"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680" t="s">
        <v>144</v>
      </c>
      <c r="Q4" s="1513"/>
      <c r="R4" s="1528" t="s">
        <v>145</v>
      </c>
      <c r="S4" s="1528" t="s">
        <v>146</v>
      </c>
      <c r="T4" s="1543" t="s">
        <v>147</v>
      </c>
    </row>
    <row r="5" spans="1: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1:20" s="173" customFormat="1" ht="24.75" customHeight="1" x14ac:dyDescent="0.3">
      <c r="B6" s="1669" t="s">
        <v>1746</v>
      </c>
      <c r="C6" s="1670"/>
      <c r="D6" s="1670"/>
      <c r="E6" s="1671"/>
      <c r="F6" s="1675" t="s">
        <v>154</v>
      </c>
      <c r="G6" s="1676"/>
      <c r="H6" s="1676"/>
      <c r="I6" s="1676"/>
      <c r="J6" s="1676"/>
      <c r="K6" s="1676"/>
      <c r="L6" s="1676"/>
      <c r="M6" s="1676"/>
      <c r="N6" s="1676"/>
      <c r="O6" s="1676"/>
      <c r="P6" s="1676"/>
      <c r="Q6" s="1676"/>
      <c r="R6" s="1677"/>
      <c r="S6" s="908">
        <f>SUMIF(F8:F15,"Mandatory",S8:S15)</f>
        <v>0</v>
      </c>
      <c r="T6" s="864" t="s">
        <v>155</v>
      </c>
    </row>
    <row r="7" spans="1:20" s="173" customFormat="1" ht="24.75" customHeight="1" x14ac:dyDescent="0.3">
      <c r="B7" s="1672"/>
      <c r="C7" s="1673"/>
      <c r="D7" s="1673"/>
      <c r="E7" s="1674"/>
      <c r="F7" s="1675" t="s">
        <v>156</v>
      </c>
      <c r="G7" s="1676"/>
      <c r="H7" s="1676"/>
      <c r="I7" s="1676"/>
      <c r="J7" s="1676"/>
      <c r="K7" s="1676"/>
      <c r="L7" s="1676"/>
      <c r="M7" s="1676"/>
      <c r="N7" s="1676"/>
      <c r="O7" s="1676"/>
      <c r="P7" s="1676"/>
      <c r="Q7" s="1676"/>
      <c r="R7" s="1677"/>
      <c r="S7" s="863">
        <f>SUMIF(F8:F15,"optional",S8:S15)</f>
        <v>0</v>
      </c>
      <c r="T7" s="962" t="s">
        <v>155</v>
      </c>
    </row>
    <row r="8" spans="1:20" s="1002" customFormat="1" ht="24.75" customHeight="1" x14ac:dyDescent="0.25">
      <c r="A8" s="880" t="s">
        <v>1796</v>
      </c>
      <c r="B8" s="692"/>
      <c r="C8" s="999" t="s">
        <v>1747</v>
      </c>
      <c r="D8" s="995"/>
      <c r="E8" s="964" t="s">
        <v>1748</v>
      </c>
      <c r="F8" s="987" t="s">
        <v>160</v>
      </c>
      <c r="G8" s="1230" t="s">
        <v>1749</v>
      </c>
      <c r="H8" s="1304">
        <v>1</v>
      </c>
      <c r="I8" s="990"/>
      <c r="J8" s="990"/>
      <c r="K8" s="991">
        <f t="shared" ref="K8:K15" si="0">I8*J8</f>
        <v>0</v>
      </c>
      <c r="L8" s="990"/>
      <c r="M8" s="990"/>
      <c r="N8" s="991">
        <f t="shared" ref="N8:N15" si="1">L8*M8</f>
        <v>0</v>
      </c>
      <c r="O8" s="992"/>
      <c r="P8" s="990"/>
      <c r="Q8" s="992"/>
      <c r="R8" s="994">
        <f t="shared" ref="R8:R15" si="2">P8+N8+K8</f>
        <v>0</v>
      </c>
      <c r="S8" s="1035">
        <f t="shared" ref="S8:S15" si="3">IF(F8="na","",H8*R8)</f>
        <v>0</v>
      </c>
      <c r="T8" s="1001"/>
    </row>
    <row r="9" spans="1:20" s="1005" customFormat="1" ht="24.75" customHeight="1" x14ac:dyDescent="0.3">
      <c r="A9" s="880" t="s">
        <v>1797</v>
      </c>
      <c r="B9" s="693"/>
      <c r="C9" s="999" t="s">
        <v>1747</v>
      </c>
      <c r="D9" s="996"/>
      <c r="E9" s="964" t="s">
        <v>1798</v>
      </c>
      <c r="F9" s="145" t="s">
        <v>160</v>
      </c>
      <c r="G9" s="1230" t="s">
        <v>1749</v>
      </c>
      <c r="H9" s="1304">
        <v>1</v>
      </c>
      <c r="I9" s="990"/>
      <c r="J9" s="990"/>
      <c r="K9" s="991">
        <f t="shared" si="0"/>
        <v>0</v>
      </c>
      <c r="L9" s="990"/>
      <c r="M9" s="990"/>
      <c r="N9" s="991">
        <f t="shared" si="1"/>
        <v>0</v>
      </c>
      <c r="O9" s="992"/>
      <c r="P9" s="990"/>
      <c r="Q9" s="992"/>
      <c r="R9" s="994">
        <f t="shared" si="2"/>
        <v>0</v>
      </c>
      <c r="S9" s="1035">
        <f t="shared" si="3"/>
        <v>0</v>
      </c>
      <c r="T9" s="1001"/>
    </row>
    <row r="10" spans="1:20" s="1010" customFormat="1" ht="28" x14ac:dyDescent="0.35">
      <c r="A10" s="1068" t="s">
        <v>1799</v>
      </c>
      <c r="B10" s="1076"/>
      <c r="C10" s="1077" t="s">
        <v>1800</v>
      </c>
      <c r="D10" s="1078"/>
      <c r="E10" s="1079" t="s">
        <v>1752</v>
      </c>
      <c r="F10" s="987" t="s">
        <v>160</v>
      </c>
      <c r="G10" s="1080"/>
      <c r="H10" s="1307"/>
      <c r="I10" s="990"/>
      <c r="J10" s="990"/>
      <c r="K10" s="991">
        <f t="shared" si="0"/>
        <v>0</v>
      </c>
      <c r="L10" s="990"/>
      <c r="M10" s="990"/>
      <c r="N10" s="991">
        <f t="shared" si="1"/>
        <v>0</v>
      </c>
      <c r="O10" s="992"/>
      <c r="P10" s="990"/>
      <c r="Q10" s="992"/>
      <c r="R10" s="994">
        <f t="shared" si="2"/>
        <v>0</v>
      </c>
      <c r="S10" s="1035">
        <f t="shared" si="3"/>
        <v>0</v>
      </c>
      <c r="T10" s="1001"/>
    </row>
    <row r="11" spans="1:20" s="1010" customFormat="1" ht="42" x14ac:dyDescent="0.35">
      <c r="A11" s="1068" t="s">
        <v>1801</v>
      </c>
      <c r="B11" s="1081"/>
      <c r="C11" s="1082" t="s">
        <v>1800</v>
      </c>
      <c r="D11" s="1083"/>
      <c r="E11" s="1004" t="s">
        <v>1754</v>
      </c>
      <c r="F11" s="145" t="s">
        <v>160</v>
      </c>
      <c r="G11" s="971"/>
      <c r="H11" s="1308"/>
      <c r="I11" s="990"/>
      <c r="J11" s="990"/>
      <c r="K11" s="991">
        <f t="shared" si="0"/>
        <v>0</v>
      </c>
      <c r="L11" s="990"/>
      <c r="M11" s="990"/>
      <c r="N11" s="991">
        <f t="shared" si="1"/>
        <v>0</v>
      </c>
      <c r="O11" s="992"/>
      <c r="P11" s="990"/>
      <c r="Q11" s="992"/>
      <c r="R11" s="994">
        <f t="shared" si="2"/>
        <v>0</v>
      </c>
      <c r="S11" s="1035">
        <f t="shared" si="3"/>
        <v>0</v>
      </c>
      <c r="T11" s="1001"/>
    </row>
    <row r="12" spans="1:20" s="1010" customFormat="1" ht="25" x14ac:dyDescent="0.35">
      <c r="A12" s="1068" t="s">
        <v>1802</v>
      </c>
      <c r="B12" s="1061"/>
      <c r="C12" s="1082" t="s">
        <v>1800</v>
      </c>
      <c r="D12" s="1062"/>
      <c r="E12" s="1004" t="s">
        <v>1755</v>
      </c>
      <c r="F12" s="145" t="s">
        <v>160</v>
      </c>
      <c r="G12" s="880" t="s">
        <v>464</v>
      </c>
      <c r="H12" s="1309">
        <v>1</v>
      </c>
      <c r="I12" s="990"/>
      <c r="J12" s="990"/>
      <c r="K12" s="991">
        <f t="shared" si="0"/>
        <v>0</v>
      </c>
      <c r="L12" s="990"/>
      <c r="M12" s="990"/>
      <c r="N12" s="991">
        <f t="shared" si="1"/>
        <v>0</v>
      </c>
      <c r="O12" s="992"/>
      <c r="P12" s="990"/>
      <c r="Q12" s="992"/>
      <c r="R12" s="994">
        <f t="shared" si="2"/>
        <v>0</v>
      </c>
      <c r="S12" s="1035">
        <f t="shared" si="3"/>
        <v>0</v>
      </c>
      <c r="T12" s="1001"/>
    </row>
    <row r="13" spans="1:20" s="1010" customFormat="1" ht="24.75" customHeight="1" x14ac:dyDescent="0.3">
      <c r="A13" s="1006"/>
      <c r="B13" s="693"/>
      <c r="C13" s="964"/>
      <c r="D13" s="401"/>
      <c r="E13" s="964" t="s">
        <v>1803</v>
      </c>
      <c r="F13" s="145" t="s">
        <v>160</v>
      </c>
      <c r="G13" s="1241" t="s">
        <v>1749</v>
      </c>
      <c r="H13" s="1304">
        <v>1</v>
      </c>
      <c r="I13" s="990"/>
      <c r="J13" s="990"/>
      <c r="K13" s="991">
        <f t="shared" si="0"/>
        <v>0</v>
      </c>
      <c r="L13" s="990"/>
      <c r="M13" s="990"/>
      <c r="N13" s="991">
        <f t="shared" si="1"/>
        <v>0</v>
      </c>
      <c r="O13" s="992"/>
      <c r="P13" s="990"/>
      <c r="Q13" s="992"/>
      <c r="R13" s="994">
        <f t="shared" si="2"/>
        <v>0</v>
      </c>
      <c r="S13" s="1035">
        <f t="shared" si="3"/>
        <v>0</v>
      </c>
      <c r="T13" s="1001"/>
    </row>
    <row r="14" spans="1:20" s="1010" customFormat="1" ht="24.75" customHeight="1" x14ac:dyDescent="0.35">
      <c r="A14" s="1084" t="s">
        <v>1756</v>
      </c>
      <c r="B14" s="963"/>
      <c r="C14" s="1065" t="str">
        <f>'Reference documents'!B17</f>
        <v>GRE…..</v>
      </c>
      <c r="D14" s="1062"/>
      <c r="E14" s="964" t="s">
        <v>1804</v>
      </c>
      <c r="F14" s="145" t="s">
        <v>167</v>
      </c>
      <c r="G14" s="880" t="s">
        <v>464</v>
      </c>
      <c r="H14" s="1309">
        <v>1</v>
      </c>
      <c r="I14" s="990"/>
      <c r="J14" s="990"/>
      <c r="K14" s="991">
        <f t="shared" si="0"/>
        <v>0</v>
      </c>
      <c r="L14" s="990"/>
      <c r="M14" s="990"/>
      <c r="N14" s="991">
        <f t="shared" si="1"/>
        <v>0</v>
      </c>
      <c r="O14" s="992"/>
      <c r="P14" s="990"/>
      <c r="Q14" s="992"/>
      <c r="R14" s="994">
        <f t="shared" si="2"/>
        <v>0</v>
      </c>
      <c r="S14" s="1035">
        <f t="shared" si="3"/>
        <v>0</v>
      </c>
      <c r="T14" s="1001"/>
    </row>
    <row r="15" spans="1:20" s="970" customFormat="1" ht="25" x14ac:dyDescent="0.35">
      <c r="A15" s="1084" t="s">
        <v>1759</v>
      </c>
      <c r="B15" s="963"/>
      <c r="C15" s="1082"/>
      <c r="D15" s="1062"/>
      <c r="E15" s="964" t="s">
        <v>1805</v>
      </c>
      <c r="F15" s="145" t="s">
        <v>167</v>
      </c>
      <c r="G15" s="880" t="s">
        <v>464</v>
      </c>
      <c r="H15" s="1310">
        <v>1</v>
      </c>
      <c r="I15" s="990"/>
      <c r="J15" s="990"/>
      <c r="K15" s="991">
        <f t="shared" si="0"/>
        <v>0</v>
      </c>
      <c r="L15" s="990"/>
      <c r="M15" s="990"/>
      <c r="N15" s="991">
        <f t="shared" si="1"/>
        <v>0</v>
      </c>
      <c r="O15" s="992"/>
      <c r="P15" s="990"/>
      <c r="Q15" s="992"/>
      <c r="R15" s="994">
        <f t="shared" si="2"/>
        <v>0</v>
      </c>
      <c r="S15" s="1035">
        <f t="shared" si="3"/>
        <v>0</v>
      </c>
      <c r="T15" s="1001"/>
    </row>
    <row r="16" spans="1:20" customFormat="1" ht="18" customHeight="1" x14ac:dyDescent="0.35">
      <c r="B16" s="1669" t="s">
        <v>1761</v>
      </c>
      <c r="C16" s="1670"/>
      <c r="D16" s="1670"/>
      <c r="E16" s="1671"/>
      <c r="F16" s="1678" t="s">
        <v>154</v>
      </c>
      <c r="G16" s="1678"/>
      <c r="H16" s="1678"/>
      <c r="I16" s="1678"/>
      <c r="J16" s="1678"/>
      <c r="K16" s="1678"/>
      <c r="L16" s="1678"/>
      <c r="M16" s="1678"/>
      <c r="N16" s="1678"/>
      <c r="O16" s="1678"/>
      <c r="P16" s="1678"/>
      <c r="Q16" s="1678"/>
      <c r="R16" s="1678"/>
      <c r="S16" s="877">
        <f>SUMIF(F18:F19,"Mandatory",S18:S19)</f>
        <v>0</v>
      </c>
      <c r="T16" s="878"/>
    </row>
    <row r="17" spans="1:20" customFormat="1" ht="18" customHeight="1" x14ac:dyDescent="0.35">
      <c r="B17" s="1672"/>
      <c r="C17" s="1673"/>
      <c r="D17" s="1673"/>
      <c r="E17" s="1674"/>
      <c r="F17" s="1679" t="s">
        <v>156</v>
      </c>
      <c r="G17" s="1679"/>
      <c r="H17" s="1679"/>
      <c r="I17" s="1679"/>
      <c r="J17" s="1679"/>
      <c r="K17" s="1679"/>
      <c r="L17" s="1679"/>
      <c r="M17" s="1679"/>
      <c r="N17" s="1679"/>
      <c r="O17" s="1679"/>
      <c r="P17" s="1679"/>
      <c r="Q17" s="1679"/>
      <c r="R17" s="1679"/>
      <c r="S17" s="1032">
        <f>SUMIF(F18:F19,"Optional",S18:S19)</f>
        <v>0</v>
      </c>
      <c r="T17" s="1033"/>
    </row>
    <row r="18" spans="1:20" s="1063" customFormat="1" ht="50" x14ac:dyDescent="0.35">
      <c r="A18" s="880" t="s">
        <v>1806</v>
      </c>
      <c r="B18" s="1061"/>
      <c r="C18" s="1065" t="str">
        <f>CONCATENATE('Reference documents'!B18,"
GRE.EEC.S.27.XX.A.00000.00.239.XX - DPP Description")</f>
        <v>GRE…..
GRE.EEC.S.27.XX.A.00000.00.239.XX - DPP Description</v>
      </c>
      <c r="D18" s="1062"/>
      <c r="E18" s="964" t="s">
        <v>1807</v>
      </c>
      <c r="F18" s="145" t="s">
        <v>160</v>
      </c>
      <c r="G18" s="880" t="s">
        <v>464</v>
      </c>
      <c r="H18" s="1310">
        <v>1</v>
      </c>
      <c r="I18" s="990"/>
      <c r="J18" s="990"/>
      <c r="K18" s="991">
        <f t="shared" ref="K18:K19" si="4">I18*J18</f>
        <v>0</v>
      </c>
      <c r="L18" s="990"/>
      <c r="M18" s="990"/>
      <c r="N18" s="991">
        <f t="shared" ref="N18:N19" si="5">L18*M18</f>
        <v>0</v>
      </c>
      <c r="O18" s="992"/>
      <c r="P18" s="990"/>
      <c r="Q18" s="992"/>
      <c r="R18" s="994">
        <f t="shared" ref="R18:R19" si="6">P18+N18+K18</f>
        <v>0</v>
      </c>
      <c r="S18" s="1035">
        <f t="shared" ref="S18:S19" si="7">IF(F18="na","",H18*R18)</f>
        <v>0</v>
      </c>
      <c r="T18" s="1064"/>
    </row>
    <row r="19" spans="1:20" s="1063" customFormat="1" ht="30.75" customHeight="1" x14ac:dyDescent="0.35">
      <c r="A19" s="880" t="s">
        <v>1808</v>
      </c>
      <c r="B19" s="1061"/>
      <c r="C19" s="1065" t="str">
        <f>CONCATENATE('Reference documents'!B15," :
PPP.PSS.ENG.03.003 Pull-Out Test")</f>
        <v>GRE.EEC.S.21.IT.P.18371.00.127.00 Technical Specification :
PPP.PSS.ENG.03.003 Pull-Out Test</v>
      </c>
      <c r="D19" s="1062"/>
      <c r="E19" s="964" t="s">
        <v>1809</v>
      </c>
      <c r="F19" s="145" t="s">
        <v>160</v>
      </c>
      <c r="G19" s="880" t="s">
        <v>141</v>
      </c>
      <c r="H19" s="1311"/>
      <c r="I19" s="990"/>
      <c r="J19" s="990"/>
      <c r="K19" s="991">
        <f t="shared" si="4"/>
        <v>0</v>
      </c>
      <c r="L19" s="990"/>
      <c r="M19" s="990"/>
      <c r="N19" s="991">
        <f t="shared" si="5"/>
        <v>0</v>
      </c>
      <c r="O19" s="992"/>
      <c r="P19" s="990"/>
      <c r="Q19" s="992"/>
      <c r="R19" s="994">
        <f t="shared" si="6"/>
        <v>0</v>
      </c>
      <c r="S19" s="1035">
        <f t="shared" si="7"/>
        <v>0</v>
      </c>
      <c r="T19" s="1064"/>
    </row>
    <row r="20" spans="1:20" customFormat="1" ht="30.75" customHeight="1" x14ac:dyDescent="0.35">
      <c r="B20" s="1669" t="s">
        <v>1810</v>
      </c>
      <c r="C20" s="1670"/>
      <c r="D20" s="1670"/>
      <c r="E20" s="1671"/>
      <c r="F20" s="1678" t="s">
        <v>154</v>
      </c>
      <c r="G20" s="1678"/>
      <c r="H20" s="1678"/>
      <c r="I20" s="1678"/>
      <c r="J20" s="1678"/>
      <c r="K20" s="1678"/>
      <c r="L20" s="1678"/>
      <c r="M20" s="1678"/>
      <c r="N20" s="1678"/>
      <c r="O20" s="1678"/>
      <c r="P20" s="1678"/>
      <c r="Q20" s="1678"/>
      <c r="R20" s="1678"/>
      <c r="S20" s="877">
        <f>SUMIF(F23:F31,"Mandatory",S23:S31)</f>
        <v>0</v>
      </c>
      <c r="T20" s="878"/>
    </row>
    <row r="21" spans="1:20" customFormat="1" ht="30.75" customHeight="1" x14ac:dyDescent="0.35">
      <c r="B21" s="1672"/>
      <c r="C21" s="1673"/>
      <c r="D21" s="1673"/>
      <c r="E21" s="1674"/>
      <c r="F21" s="1679" t="s">
        <v>156</v>
      </c>
      <c r="G21" s="1679"/>
      <c r="H21" s="1679"/>
      <c r="I21" s="1679"/>
      <c r="J21" s="1679"/>
      <c r="K21" s="1679"/>
      <c r="L21" s="1679"/>
      <c r="M21" s="1679"/>
      <c r="N21" s="1679"/>
      <c r="O21" s="1679"/>
      <c r="P21" s="1679"/>
      <c r="Q21" s="1679"/>
      <c r="R21" s="1679"/>
      <c r="S21" s="1032">
        <f>SUMIF(F23:F31,"Optional",S23:S31)</f>
        <v>0</v>
      </c>
      <c r="T21" s="1033"/>
    </row>
    <row r="22" spans="1:20" s="1060" customFormat="1" ht="22.9" customHeight="1" x14ac:dyDescent="0.35">
      <c r="A22" s="1059" t="s">
        <v>1811</v>
      </c>
      <c r="B22" s="1681" t="s">
        <v>1812</v>
      </c>
      <c r="C22" s="1682"/>
      <c r="D22" s="1682"/>
      <c r="E22" s="1682"/>
      <c r="F22" s="1066"/>
      <c r="G22" s="1066"/>
      <c r="H22" s="1312"/>
      <c r="I22" s="1066"/>
      <c r="J22" s="1066"/>
      <c r="K22" s="1066"/>
      <c r="L22" s="1066"/>
      <c r="M22" s="1066"/>
      <c r="N22" s="1066"/>
      <c r="O22" s="1066"/>
      <c r="P22" s="1066"/>
      <c r="Q22" s="1066"/>
      <c r="R22" s="1066"/>
      <c r="S22" s="1066"/>
      <c r="T22" s="1067"/>
    </row>
    <row r="23" spans="1:20" s="1063" customFormat="1" ht="36" customHeight="1" x14ac:dyDescent="0.35">
      <c r="A23" s="1068" t="s">
        <v>1813</v>
      </c>
      <c r="B23" s="1061"/>
      <c r="C23" s="1065" t="str">
        <f>CONCATENATE('Reference documents'!B15," :
PPP.PVP.PVS.06 FIXED STRUCTURES")</f>
        <v>GRE.EEC.S.21.IT.P.18371.00.127.00 Technical Specification :
PPP.PVP.PVS.06 FIXED STRUCTURES</v>
      </c>
      <c r="D23" s="1062"/>
      <c r="E23" s="1069" t="s">
        <v>1814</v>
      </c>
      <c r="F23" s="145" t="s">
        <v>160</v>
      </c>
      <c r="G23" s="1068" t="s">
        <v>1815</v>
      </c>
      <c r="H23" s="1311"/>
      <c r="I23" s="990"/>
      <c r="J23" s="990"/>
      <c r="K23" s="991">
        <f t="shared" ref="K23:K31" si="8">I23*J23</f>
        <v>0</v>
      </c>
      <c r="L23" s="990"/>
      <c r="M23" s="990"/>
      <c r="N23" s="991">
        <f t="shared" ref="N23:N31" si="9">L23*M23</f>
        <v>0</v>
      </c>
      <c r="O23" s="992"/>
      <c r="P23" s="990"/>
      <c r="Q23" s="992"/>
      <c r="R23" s="994">
        <f t="shared" ref="R23:R31" si="10">P23+N23+K23</f>
        <v>0</v>
      </c>
      <c r="S23" s="1035">
        <f t="shared" ref="S23:S31" si="11">IF(F23="na","",H23*R23)</f>
        <v>0</v>
      </c>
      <c r="T23" s="1064"/>
    </row>
    <row r="24" spans="1:20" s="1063" customFormat="1" ht="50" x14ac:dyDescent="0.35">
      <c r="A24" s="1068" t="s">
        <v>1816</v>
      </c>
      <c r="B24" s="1061"/>
      <c r="C24" s="1065" t="str">
        <f>CONCATENATE('Reference documents'!B15," ::
PPP.PVP.PVS PV SUPPORT STRUCTURES
PPP.PVP.PVS.01 FOUNDATION")</f>
        <v>GRE.EEC.S.21.IT.P.18371.00.127.00 Technical Specification ::
PPP.PVP.PVS PV SUPPORT STRUCTURES
PPP.PVP.PVS.01 FOUNDATION</v>
      </c>
      <c r="D24" s="1062"/>
      <c r="E24" s="1069" t="str">
        <f>"Foundation Supply with Wind Tunnel Dimensioning (this Item is alternative to Item "&amp;A23&amp;")"</f>
        <v>Foundation Supply with Wind Tunnel Dimensioning (this Item is alternative to Item FXS2.1)</v>
      </c>
      <c r="F24" s="145" t="s">
        <v>160</v>
      </c>
      <c r="G24" s="1068" t="s">
        <v>1815</v>
      </c>
      <c r="H24" s="1311"/>
      <c r="I24" s="990"/>
      <c r="J24" s="990"/>
      <c r="K24" s="991">
        <f t="shared" si="8"/>
        <v>0</v>
      </c>
      <c r="L24" s="990"/>
      <c r="M24" s="990"/>
      <c r="N24" s="991">
        <f t="shared" si="9"/>
        <v>0</v>
      </c>
      <c r="O24" s="992"/>
      <c r="P24" s="990"/>
      <c r="Q24" s="992"/>
      <c r="R24" s="994">
        <f t="shared" si="10"/>
        <v>0</v>
      </c>
      <c r="S24" s="1035">
        <f t="shared" si="11"/>
        <v>0</v>
      </c>
      <c r="T24" s="1064"/>
    </row>
    <row r="25" spans="1:20" s="1063" customFormat="1" ht="37.5" x14ac:dyDescent="0.35">
      <c r="A25" s="1068" t="s">
        <v>1817</v>
      </c>
      <c r="B25" s="1061"/>
      <c r="C25" s="1065" t="str">
        <f>CONCATENATE('Reference documents'!B15," :
PPP.PVP.PVS PV SUPPORT STRUCTURES")</f>
        <v>GRE.EEC.S.21.IT.P.18371.00.127.00 Technical Specification :
PPP.PVP.PVS PV SUPPORT STRUCTURES</v>
      </c>
      <c r="D25" s="1062"/>
      <c r="E25" s="1069" t="s">
        <v>1818</v>
      </c>
      <c r="F25" s="145" t="s">
        <v>160</v>
      </c>
      <c r="G25" s="1068" t="s">
        <v>464</v>
      </c>
      <c r="H25" s="1311"/>
      <c r="I25" s="990"/>
      <c r="J25" s="990"/>
      <c r="K25" s="991">
        <f t="shared" si="8"/>
        <v>0</v>
      </c>
      <c r="L25" s="990"/>
      <c r="M25" s="990"/>
      <c r="N25" s="991">
        <f t="shared" si="9"/>
        <v>0</v>
      </c>
      <c r="O25" s="992"/>
      <c r="P25" s="990"/>
      <c r="Q25" s="992"/>
      <c r="R25" s="994">
        <f t="shared" si="10"/>
        <v>0</v>
      </c>
      <c r="S25" s="1035">
        <f t="shared" si="11"/>
        <v>0</v>
      </c>
      <c r="T25" s="1064"/>
    </row>
    <row r="26" spans="1:20" s="1063" customFormat="1" ht="37.5" x14ac:dyDescent="0.35">
      <c r="A26" s="1068" t="s">
        <v>1819</v>
      </c>
      <c r="B26" s="1061"/>
      <c r="C26" s="1065" t="str">
        <f>CONCATENATE('Reference documents'!B15," :
PPP.PVP.PVS PV SUPPORT STRUCTURES")</f>
        <v>GRE.EEC.S.21.IT.P.18371.00.127.00 Technical Specification :
PPP.PVP.PVS PV SUPPORT STRUCTURES</v>
      </c>
      <c r="D26" s="1062"/>
      <c r="E26" s="1069" t="str">
        <f>"Supply of Supporting Structures with Wind Tunnel Dimensioning, as per Standard distance from the Ground (50cm). This Item is alternative to Item "&amp;A25</f>
        <v>Supply of Supporting Structures with Wind Tunnel Dimensioning, as per Standard distance from the Ground (50cm). This Item is alternative to Item FXS2.3</v>
      </c>
      <c r="F26" s="145" t="s">
        <v>160</v>
      </c>
      <c r="G26" s="1068" t="s">
        <v>464</v>
      </c>
      <c r="H26" s="1311"/>
      <c r="I26" s="990"/>
      <c r="J26" s="990"/>
      <c r="K26" s="991">
        <f t="shared" si="8"/>
        <v>0</v>
      </c>
      <c r="L26" s="990"/>
      <c r="M26" s="990"/>
      <c r="N26" s="991">
        <f t="shared" si="9"/>
        <v>0</v>
      </c>
      <c r="O26" s="992"/>
      <c r="P26" s="990"/>
      <c r="Q26" s="992"/>
      <c r="R26" s="994">
        <f t="shared" si="10"/>
        <v>0</v>
      </c>
      <c r="S26" s="1035">
        <f t="shared" si="11"/>
        <v>0</v>
      </c>
      <c r="T26" s="1064"/>
    </row>
    <row r="27" spans="1:20" s="1063" customFormat="1" ht="23.25" customHeight="1" x14ac:dyDescent="0.35">
      <c r="A27" s="1068" t="s">
        <v>1820</v>
      </c>
      <c r="B27" s="1061"/>
      <c r="C27" s="1065" t="str">
        <f>'Reference documents'!B17</f>
        <v>GRE…..</v>
      </c>
      <c r="D27" s="1062"/>
      <c r="E27" s="1069" t="s">
        <v>1821</v>
      </c>
      <c r="F27" s="145" t="s">
        <v>160</v>
      </c>
      <c r="G27" s="1068" t="s">
        <v>464</v>
      </c>
      <c r="H27" s="1310">
        <v>1</v>
      </c>
      <c r="I27" s="990"/>
      <c r="J27" s="990"/>
      <c r="K27" s="991">
        <f t="shared" si="8"/>
        <v>0</v>
      </c>
      <c r="L27" s="990"/>
      <c r="M27" s="990"/>
      <c r="N27" s="991">
        <f t="shared" si="9"/>
        <v>0</v>
      </c>
      <c r="O27" s="992"/>
      <c r="P27" s="990"/>
      <c r="Q27" s="992"/>
      <c r="R27" s="994">
        <f t="shared" si="10"/>
        <v>0</v>
      </c>
      <c r="S27" s="1035">
        <f t="shared" si="11"/>
        <v>0</v>
      </c>
      <c r="T27" s="1064"/>
    </row>
    <row r="28" spans="1:20" s="1063" customFormat="1" ht="30.75" customHeight="1" x14ac:dyDescent="0.35">
      <c r="A28" s="1068" t="s">
        <v>1822</v>
      </c>
      <c r="B28" s="1061"/>
      <c r="C28" s="1065" t="str">
        <f>CONCATENATE('Reference documents'!B$15," :
PPP.PVP.WRK.02.001 PV Modules Installation")</f>
        <v>GRE.EEC.S.21.IT.P.18371.00.127.00 Technical Specification :
PPP.PVP.WRK.02.001 PV Modules Installation</v>
      </c>
      <c r="D28" s="1062"/>
      <c r="E28" s="1069" t="s">
        <v>1823</v>
      </c>
      <c r="F28" s="145" t="s">
        <v>160</v>
      </c>
      <c r="G28" s="1068" t="s">
        <v>1782</v>
      </c>
      <c r="H28" s="1310"/>
      <c r="I28" s="990"/>
      <c r="J28" s="990"/>
      <c r="K28" s="991">
        <f t="shared" si="8"/>
        <v>0</v>
      </c>
      <c r="L28" s="990"/>
      <c r="M28" s="990"/>
      <c r="N28" s="991">
        <f t="shared" si="9"/>
        <v>0</v>
      </c>
      <c r="O28" s="992"/>
      <c r="P28" s="990"/>
      <c r="Q28" s="992"/>
      <c r="R28" s="994">
        <f t="shared" si="10"/>
        <v>0</v>
      </c>
      <c r="S28" s="1035">
        <f t="shared" si="11"/>
        <v>0</v>
      </c>
      <c r="T28" s="1064"/>
    </row>
    <row r="29" spans="1:20" s="1063" customFormat="1" ht="36.75" customHeight="1" x14ac:dyDescent="0.35">
      <c r="A29" s="1068" t="s">
        <v>1824</v>
      </c>
      <c r="B29" s="1061"/>
      <c r="C29" s="1065" t="str">
        <f>CONCATENATE('Reference documents'!B$15," :
PPP.PVP.WRK.02.001 PV Modules Installation")</f>
        <v>GRE.EEC.S.21.IT.P.18371.00.127.00 Technical Specification :
PPP.PVP.WRK.02.001 PV Modules Installation</v>
      </c>
      <c r="D29" s="1062"/>
      <c r="E29" s="1069" t="s">
        <v>1783</v>
      </c>
      <c r="F29" s="145" t="s">
        <v>160</v>
      </c>
      <c r="G29" s="1068" t="s">
        <v>1782</v>
      </c>
      <c r="H29" s="1310"/>
      <c r="I29" s="990"/>
      <c r="J29" s="990"/>
      <c r="K29" s="991">
        <f t="shared" si="8"/>
        <v>0</v>
      </c>
      <c r="L29" s="990"/>
      <c r="M29" s="990"/>
      <c r="N29" s="991">
        <f t="shared" si="9"/>
        <v>0</v>
      </c>
      <c r="O29" s="992"/>
      <c r="P29" s="990"/>
      <c r="Q29" s="992"/>
      <c r="R29" s="994">
        <f t="shared" si="10"/>
        <v>0</v>
      </c>
      <c r="S29" s="1035">
        <f t="shared" si="11"/>
        <v>0</v>
      </c>
      <c r="T29" s="1064"/>
    </row>
    <row r="30" spans="1:20" s="1063" customFormat="1" ht="31.5" customHeight="1" x14ac:dyDescent="0.35">
      <c r="A30" s="1068" t="s">
        <v>1825</v>
      </c>
      <c r="B30" s="1061"/>
      <c r="C30" s="1065" t="str">
        <f>CONCATENATE('Reference documents'!B$15," :
PPP.PVP.WRK.02.001 PV Modules Installation")</f>
        <v>GRE.EEC.S.21.IT.P.18371.00.127.00 Technical Specification :
PPP.PVP.WRK.02.001 PV Modules Installation</v>
      </c>
      <c r="D30" s="1062"/>
      <c r="E30" s="1069" t="s">
        <v>1784</v>
      </c>
      <c r="F30" s="145" t="s">
        <v>160</v>
      </c>
      <c r="G30" s="1068" t="s">
        <v>1782</v>
      </c>
      <c r="H30" s="1310"/>
      <c r="I30" s="990"/>
      <c r="J30" s="990"/>
      <c r="K30" s="991">
        <f t="shared" si="8"/>
        <v>0</v>
      </c>
      <c r="L30" s="990"/>
      <c r="M30" s="990"/>
      <c r="N30" s="991">
        <f t="shared" si="9"/>
        <v>0</v>
      </c>
      <c r="O30" s="992"/>
      <c r="P30" s="990"/>
      <c r="Q30" s="992"/>
      <c r="R30" s="994">
        <f t="shared" si="10"/>
        <v>0</v>
      </c>
      <c r="S30" s="1035">
        <f t="shared" si="11"/>
        <v>0</v>
      </c>
      <c r="T30" s="1064"/>
    </row>
    <row r="31" spans="1:20" s="1063" customFormat="1" ht="30.75" customHeight="1" x14ac:dyDescent="0.35">
      <c r="A31" s="1068" t="s">
        <v>1826</v>
      </c>
      <c r="B31" s="1070"/>
      <c r="C31" s="1065" t="str">
        <f>CONCATENATE('Reference documents'!B$15," :
PPP.PVP.WRK.02.001 PV Modules Installation")</f>
        <v>GRE.EEC.S.21.IT.P.18371.00.127.00 Technical Specification :
PPP.PVP.WRK.02.001 PV Modules Installation</v>
      </c>
      <c r="D31" s="1072"/>
      <c r="E31" s="1073" t="s">
        <v>1785</v>
      </c>
      <c r="F31" s="1021" t="s">
        <v>160</v>
      </c>
      <c r="G31" s="1074" t="s">
        <v>1782</v>
      </c>
      <c r="H31" s="1313"/>
      <c r="I31" s="1055"/>
      <c r="J31" s="1055"/>
      <c r="K31" s="1056">
        <f t="shared" si="8"/>
        <v>0</v>
      </c>
      <c r="L31" s="1055"/>
      <c r="M31" s="1055"/>
      <c r="N31" s="1056">
        <f t="shared" si="9"/>
        <v>0</v>
      </c>
      <c r="O31" s="1057"/>
      <c r="P31" s="1055"/>
      <c r="Q31" s="1057"/>
      <c r="R31" s="1023">
        <f t="shared" si="10"/>
        <v>0</v>
      </c>
      <c r="S31" s="1058">
        <f t="shared" si="11"/>
        <v>0</v>
      </c>
      <c r="T31" s="1075"/>
    </row>
    <row r="32" spans="1:20" customFormat="1" ht="41.65" customHeight="1" x14ac:dyDescent="0.35">
      <c r="B32" s="1669" t="s">
        <v>96</v>
      </c>
      <c r="C32" s="1670"/>
      <c r="D32" s="1670"/>
      <c r="E32" s="1671"/>
      <c r="F32" s="1678" t="s">
        <v>154</v>
      </c>
      <c r="G32" s="1678"/>
      <c r="H32" s="1678"/>
      <c r="I32" s="1678"/>
      <c r="J32" s="1678"/>
      <c r="K32" s="1678"/>
      <c r="L32" s="1678"/>
      <c r="M32" s="1678"/>
      <c r="N32" s="1678"/>
      <c r="O32" s="1678"/>
      <c r="P32" s="1678"/>
      <c r="Q32" s="1678"/>
      <c r="R32" s="1678"/>
      <c r="S32" s="877">
        <f>SUMIF(F34:F35,"Mandatory",S34:S35)</f>
        <v>0</v>
      </c>
      <c r="T32" s="878"/>
    </row>
    <row r="33" spans="1:20" customFormat="1" ht="41.65" customHeight="1" x14ac:dyDescent="0.35">
      <c r="B33" s="1672"/>
      <c r="C33" s="1673"/>
      <c r="D33" s="1673"/>
      <c r="E33" s="1674"/>
      <c r="F33" s="1679" t="s">
        <v>156</v>
      </c>
      <c r="G33" s="1679"/>
      <c r="H33" s="1679"/>
      <c r="I33" s="1679"/>
      <c r="J33" s="1679"/>
      <c r="K33" s="1679"/>
      <c r="L33" s="1679"/>
      <c r="M33" s="1679"/>
      <c r="N33" s="1679"/>
      <c r="O33" s="1679"/>
      <c r="P33" s="1679"/>
      <c r="Q33" s="1679"/>
      <c r="R33" s="1679"/>
      <c r="S33" s="1032">
        <f>SUMIF(F34:F35,"Optional",S34:S35)</f>
        <v>0</v>
      </c>
      <c r="T33" s="1033"/>
    </row>
    <row r="34" spans="1:20" s="1063" customFormat="1" ht="30.75" customHeight="1" x14ac:dyDescent="0.35">
      <c r="A34" s="1267"/>
      <c r="B34" s="970"/>
      <c r="C34" s="1071" t="s">
        <v>262</v>
      </c>
      <c r="D34" s="1266"/>
      <c r="E34" s="973" t="s">
        <v>1827</v>
      </c>
      <c r="F34" s="1262" t="s">
        <v>160</v>
      </c>
      <c r="G34" s="1001" t="s">
        <v>1758</v>
      </c>
      <c r="H34" s="1313"/>
      <c r="I34" s="1055"/>
      <c r="J34" s="1055"/>
      <c r="K34" s="1056"/>
      <c r="L34" s="1055"/>
      <c r="M34" s="1055"/>
      <c r="N34" s="1056"/>
      <c r="O34" s="1057"/>
      <c r="P34" s="1055"/>
      <c r="Q34" s="1057"/>
      <c r="R34" s="1023"/>
      <c r="S34" s="1265"/>
      <c r="T34" s="1075"/>
    </row>
    <row r="35" spans="1:20" customFormat="1" ht="30.75" customHeight="1" x14ac:dyDescent="0.35">
      <c r="B35" s="1669" t="s">
        <v>132</v>
      </c>
      <c r="C35" s="1670"/>
      <c r="D35" s="1670"/>
      <c r="E35" s="1671"/>
      <c r="F35" s="1678" t="s">
        <v>154</v>
      </c>
      <c r="G35" s="1678"/>
      <c r="H35" s="1678"/>
      <c r="I35" s="1678"/>
      <c r="J35" s="1678"/>
      <c r="K35" s="1678"/>
      <c r="L35" s="1678"/>
      <c r="M35" s="1678"/>
      <c r="N35" s="1678"/>
      <c r="O35" s="1678"/>
      <c r="P35" s="1678"/>
      <c r="Q35" s="1678"/>
      <c r="R35" s="1678"/>
      <c r="S35" s="877">
        <f>SUMIF(F37:F37,"Mandatory",S37:S37)</f>
        <v>0</v>
      </c>
      <c r="T35" s="878"/>
    </row>
    <row r="36" spans="1:20" customFormat="1" ht="30.75" customHeight="1" x14ac:dyDescent="0.35">
      <c r="B36" s="1672"/>
      <c r="C36" s="1673"/>
      <c r="D36" s="1673"/>
      <c r="E36" s="1674"/>
      <c r="F36" s="1679" t="s">
        <v>156</v>
      </c>
      <c r="G36" s="1679"/>
      <c r="H36" s="1679"/>
      <c r="I36" s="1679"/>
      <c r="J36" s="1679"/>
      <c r="K36" s="1679"/>
      <c r="L36" s="1679"/>
      <c r="M36" s="1679"/>
      <c r="N36" s="1679"/>
      <c r="O36" s="1679"/>
      <c r="P36" s="1679"/>
      <c r="Q36" s="1679"/>
      <c r="R36" s="1679"/>
      <c r="S36" s="1032">
        <f>SUMIF(F37:F37,"Optional",S37:S37)</f>
        <v>0</v>
      </c>
      <c r="T36" s="1033"/>
    </row>
    <row r="37" spans="1:20" s="1010" customFormat="1" ht="30.75" customHeight="1" x14ac:dyDescent="0.25">
      <c r="A37" s="1006"/>
      <c r="B37" s="692"/>
      <c r="C37" s="964" t="str">
        <f>'Reference documents'!B17</f>
        <v>GRE…..</v>
      </c>
      <c r="D37" s="401"/>
      <c r="E37" s="1238" t="s">
        <v>1795</v>
      </c>
      <c r="F37" s="145" t="s">
        <v>167</v>
      </c>
      <c r="G37" s="1230" t="s">
        <v>1749</v>
      </c>
      <c r="H37" s="1304">
        <v>1</v>
      </c>
      <c r="I37" s="990"/>
      <c r="J37" s="990"/>
      <c r="K37" s="991">
        <f>I37*J37</f>
        <v>0</v>
      </c>
      <c r="L37" s="990"/>
      <c r="M37" s="990"/>
      <c r="N37" s="991"/>
      <c r="O37" s="992"/>
      <c r="P37" s="990"/>
      <c r="Q37" s="992"/>
      <c r="R37" s="994">
        <f>P37+N37+K37</f>
        <v>0</v>
      </c>
      <c r="S37" s="994">
        <f>H37*R37</f>
        <v>0</v>
      </c>
      <c r="T37" s="1001"/>
    </row>
  </sheetData>
  <autoFilter ref="A4:T37" xr:uid="{F23A3C27-64ED-4A25-AE71-290519F254EA}">
    <filterColumn colId="8" showButton="0"/>
    <filterColumn colId="9" showButton="0"/>
    <filterColumn colId="11" showButton="0"/>
    <filterColumn colId="12" showButton="0"/>
    <filterColumn colId="13" showButton="0"/>
    <filterColumn colId="15" showButton="0"/>
  </autoFilter>
  <mergeCells count="29">
    <mergeCell ref="B35:E36"/>
    <mergeCell ref="F35:R35"/>
    <mergeCell ref="F36:R36"/>
    <mergeCell ref="B32:E33"/>
    <mergeCell ref="F32:R32"/>
    <mergeCell ref="F33:R33"/>
    <mergeCell ref="B22:E22"/>
    <mergeCell ref="B6:E7"/>
    <mergeCell ref="B16:E17"/>
    <mergeCell ref="B20:E21"/>
    <mergeCell ref="F20:R20"/>
    <mergeCell ref="F21:R21"/>
    <mergeCell ref="F6:R6"/>
    <mergeCell ref="F7:R7"/>
    <mergeCell ref="F16:R16"/>
    <mergeCell ref="F17:R17"/>
    <mergeCell ref="T4:T5"/>
    <mergeCell ref="S4:S5"/>
    <mergeCell ref="R4:R5"/>
    <mergeCell ref="C4:C5"/>
    <mergeCell ref="B4:B5"/>
    <mergeCell ref="E4:E5"/>
    <mergeCell ref="D4:D5"/>
    <mergeCell ref="I4:K4"/>
    <mergeCell ref="L4:O4"/>
    <mergeCell ref="P4:Q4"/>
    <mergeCell ref="H4:H5"/>
    <mergeCell ref="G4:G5"/>
    <mergeCell ref="F4:F5"/>
  </mergeCells>
  <dataValidations count="2">
    <dataValidation type="list" allowBlank="1" showInputMessage="1" showErrorMessage="1" sqref="F18:F19 F8:F15 F37 F23:F31 F34" xr:uid="{51DF0C3C-71B9-4852-81B4-6826220417D8}">
      <formula1>"Mandatory,Optional,NA"</formula1>
    </dataValidation>
    <dataValidation type="decimal" operator="greaterThanOrEqual" allowBlank="1" showInputMessage="1" showErrorMessage="1" sqref="L8:M15" xr:uid="{CC4A8151-AC10-4A41-9EDD-6DCC3E92BF2F}">
      <formula1>0</formula1>
    </dataValidation>
  </dataValidations>
  <pageMargins left="0.7" right="0.7" top="0.75" bottom="0.75" header="0.3" footer="0.3"/>
  <pageSetup paperSize="9" orientation="portrait" r:id="rId1"/>
  <headerFooter>
    <oddHeader>&amp;C&amp;"Arial"&amp;8&amp;K000000INTERNAL&amp;1#</oddHeader>
  </headerFooter>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CF4B6-3B76-4CE5-90F0-D5D2DB217819}">
  <sheetPr>
    <tabColor rgb="FFFFFF00"/>
  </sheetPr>
  <dimension ref="A2:T48"/>
  <sheetViews>
    <sheetView zoomScaleNormal="100" workbookViewId="0">
      <selection activeCell="D15" sqref="D15"/>
    </sheetView>
  </sheetViews>
  <sheetFormatPr defaultColWidth="9.26953125" defaultRowHeight="13" x14ac:dyDescent="0.35"/>
  <cols>
    <col min="1" max="1" width="10.453125" style="259" bestFit="1" customWidth="1"/>
    <col min="2" max="2" width="11.26953125" style="264" bestFit="1" customWidth="1"/>
    <col min="3" max="3" width="73.453125" style="264" bestFit="1" customWidth="1"/>
    <col min="4" max="4" width="13.7265625" style="259" bestFit="1" customWidth="1"/>
    <col min="5" max="5" width="38.26953125" style="264" customWidth="1"/>
    <col min="6" max="14" width="13.54296875" style="264" customWidth="1"/>
    <col min="15" max="15" width="17.26953125" style="264" customWidth="1"/>
    <col min="16" max="16" width="18.453125" style="264" customWidth="1"/>
    <col min="17" max="17" width="13.453125" style="259" hidden="1" customWidth="1"/>
    <col min="18" max="18" width="9.26953125" style="259"/>
    <col min="19" max="19" width="14.453125" style="259" bestFit="1" customWidth="1"/>
    <col min="20" max="16384" width="9.26953125" style="264"/>
  </cols>
  <sheetData>
    <row r="2" spans="1:20" s="171" customFormat="1" ht="15.5" x14ac:dyDescent="0.35">
      <c r="A2" s="525"/>
      <c r="B2" s="124"/>
      <c r="C2" s="20"/>
      <c r="D2" s="20"/>
      <c r="E2" s="21" t="s">
        <v>1828</v>
      </c>
      <c r="F2" s="23"/>
      <c r="G2" s="22"/>
      <c r="H2" s="22"/>
      <c r="I2" s="22"/>
      <c r="J2" s="22"/>
      <c r="K2" s="22"/>
      <c r="L2" s="22"/>
      <c r="M2" s="22"/>
      <c r="N2" s="22"/>
      <c r="O2" s="22"/>
      <c r="P2" s="22"/>
      <c r="Q2" s="22"/>
      <c r="R2" s="22"/>
      <c r="S2" s="22"/>
      <c r="T2" s="22"/>
    </row>
    <row r="3" spans="1:20" s="171" customFormat="1" ht="15" thickBot="1" x14ac:dyDescent="0.4">
      <c r="A3" s="524"/>
      <c r="B3" s="121"/>
      <c r="C3" s="26"/>
      <c r="D3" s="26"/>
      <c r="E3" s="28"/>
      <c r="F3" s="30"/>
      <c r="G3" s="29"/>
      <c r="H3" s="29"/>
    </row>
    <row r="4" spans="1:20" s="172" customFormat="1" ht="35.25" customHeight="1" thickBot="1" x14ac:dyDescent="0.4">
      <c r="A4" s="526"/>
      <c r="B4" s="528" t="s">
        <v>186</v>
      </c>
      <c r="C4" s="32" t="s">
        <v>136</v>
      </c>
      <c r="D4" s="32" t="s">
        <v>137</v>
      </c>
      <c r="E4" s="32" t="s">
        <v>187</v>
      </c>
      <c r="F4" s="90" t="s">
        <v>139</v>
      </c>
      <c r="G4" s="33" t="s">
        <v>140</v>
      </c>
      <c r="H4" s="91" t="s">
        <v>141</v>
      </c>
      <c r="I4" s="1686" t="s">
        <v>142</v>
      </c>
      <c r="J4" s="1687"/>
      <c r="K4" s="1688"/>
      <c r="L4" s="1686" t="s">
        <v>143</v>
      </c>
      <c r="M4" s="1687"/>
      <c r="N4" s="1687"/>
      <c r="O4" s="1688"/>
      <c r="P4" s="1686" t="s">
        <v>144</v>
      </c>
      <c r="Q4" s="1688"/>
      <c r="R4" s="91" t="s">
        <v>145</v>
      </c>
      <c r="S4" s="91" t="s">
        <v>146</v>
      </c>
      <c r="T4" s="529" t="s">
        <v>147</v>
      </c>
    </row>
    <row r="5" spans="1:20" s="172" customFormat="1" ht="24.75" customHeight="1" thickBot="1" x14ac:dyDescent="0.4">
      <c r="A5" s="526"/>
      <c r="B5" s="530"/>
      <c r="C5" s="531"/>
      <c r="D5" s="531"/>
      <c r="E5" s="531"/>
      <c r="F5" s="532"/>
      <c r="G5" s="533"/>
      <c r="H5" s="533"/>
      <c r="I5" s="534" t="s">
        <v>148</v>
      </c>
      <c r="J5" s="534" t="s">
        <v>149</v>
      </c>
      <c r="K5" s="534" t="s">
        <v>150</v>
      </c>
      <c r="L5" s="534" t="s">
        <v>148</v>
      </c>
      <c r="M5" s="534" t="s">
        <v>149</v>
      </c>
      <c r="N5" s="534" t="s">
        <v>150</v>
      </c>
      <c r="O5" s="534" t="s">
        <v>151</v>
      </c>
      <c r="P5" s="534" t="s">
        <v>150</v>
      </c>
      <c r="Q5" s="534" t="s">
        <v>152</v>
      </c>
      <c r="R5" s="533"/>
      <c r="S5" s="533"/>
      <c r="T5" s="535"/>
    </row>
    <row r="6" spans="1:20" s="172" customFormat="1" ht="24.75" customHeight="1" x14ac:dyDescent="0.35">
      <c r="A6" s="526"/>
      <c r="B6" s="536"/>
      <c r="C6" s="109"/>
      <c r="D6" s="109"/>
      <c r="E6" s="109"/>
      <c r="F6" s="110"/>
      <c r="G6" s="523"/>
      <c r="H6" s="523"/>
      <c r="I6" s="523"/>
      <c r="J6" s="523"/>
      <c r="K6" s="523"/>
      <c r="L6" s="523"/>
      <c r="M6" s="523"/>
      <c r="N6" s="523"/>
      <c r="O6" s="523"/>
      <c r="P6" s="523"/>
      <c r="Q6" s="111"/>
      <c r="R6" s="111"/>
      <c r="S6" s="111"/>
      <c r="T6" s="109"/>
    </row>
    <row r="7" spans="1:20" ht="22.5" customHeight="1" x14ac:dyDescent="0.35">
      <c r="A7" s="268" t="s">
        <v>1829</v>
      </c>
      <c r="C7" s="269"/>
      <c r="D7" s="1683" t="s">
        <v>1705</v>
      </c>
      <c r="E7" s="1684"/>
      <c r="F7" s="1684"/>
      <c r="G7" s="1684"/>
      <c r="H7" s="1684"/>
      <c r="I7" s="1684"/>
      <c r="J7" s="1684"/>
      <c r="K7" s="1684"/>
      <c r="L7" s="1684"/>
      <c r="M7" s="1684"/>
      <c r="N7" s="1684"/>
      <c r="O7" s="1684"/>
      <c r="P7" s="1684"/>
      <c r="Q7" s="1684"/>
      <c r="R7" s="1684"/>
      <c r="S7" s="1684"/>
      <c r="T7" s="1685"/>
    </row>
    <row r="8" spans="1:20" ht="22.5" customHeight="1" x14ac:dyDescent="0.35">
      <c r="A8" s="276" t="str">
        <f>$A$7&amp;"."&amp;COUNTA($C$8:C8)</f>
        <v>TKI2.0</v>
      </c>
      <c r="C8" s="278"/>
      <c r="E8" s="277" t="s">
        <v>1830</v>
      </c>
      <c r="G8" s="278" t="s">
        <v>1292</v>
      </c>
      <c r="H8" s="302"/>
      <c r="I8" s="303"/>
      <c r="J8" s="303"/>
      <c r="K8" s="304">
        <f t="shared" ref="K8:K11" si="0">I8*J8</f>
        <v>0</v>
      </c>
      <c r="L8" s="303"/>
      <c r="M8" s="303"/>
      <c r="N8" s="304">
        <f t="shared" ref="N8:N11" si="1">L8*M8</f>
        <v>0</v>
      </c>
      <c r="O8" s="305"/>
      <c r="P8" s="303"/>
      <c r="Q8" s="305"/>
      <c r="R8" s="306">
        <f t="shared" ref="R8:R11" si="2">P8+N8+K8</f>
        <v>0</v>
      </c>
      <c r="S8" s="281">
        <f t="shared" ref="S8:S11" si="3">+H8*R8</f>
        <v>0</v>
      </c>
      <c r="T8" s="282"/>
    </row>
    <row r="9" spans="1:20" ht="22.5" customHeight="1" x14ac:dyDescent="0.35">
      <c r="A9" s="276" t="str">
        <f>$A$7&amp;"."&amp;COUNTA($C$8:C9)</f>
        <v>TKI2.0</v>
      </c>
      <c r="C9" s="278"/>
      <c r="E9" s="277" t="s">
        <v>1709</v>
      </c>
      <c r="G9" s="278" t="s">
        <v>1710</v>
      </c>
      <c r="H9" s="302"/>
      <c r="I9" s="303"/>
      <c r="J9" s="303"/>
      <c r="K9" s="304">
        <f t="shared" si="0"/>
        <v>0</v>
      </c>
      <c r="L9" s="303"/>
      <c r="M9" s="303"/>
      <c r="N9" s="304">
        <f t="shared" si="1"/>
        <v>0</v>
      </c>
      <c r="O9" s="305"/>
      <c r="P9" s="303"/>
      <c r="Q9" s="305"/>
      <c r="R9" s="306">
        <f t="shared" si="2"/>
        <v>0</v>
      </c>
      <c r="S9" s="281">
        <f t="shared" si="3"/>
        <v>0</v>
      </c>
      <c r="T9" s="282"/>
    </row>
    <row r="10" spans="1:20" ht="39" x14ac:dyDescent="0.35">
      <c r="A10" s="276" t="str">
        <f>$A$7&amp;"."&amp;COUNTA($C$8:C10)</f>
        <v>TKI2.0</v>
      </c>
      <c r="C10" s="278"/>
      <c r="E10" s="277" t="s">
        <v>1711</v>
      </c>
      <c r="G10" s="278" t="s">
        <v>141</v>
      </c>
      <c r="H10" s="302"/>
      <c r="I10" s="303"/>
      <c r="J10" s="303"/>
      <c r="K10" s="304">
        <f t="shared" si="0"/>
        <v>0</v>
      </c>
      <c r="L10" s="303"/>
      <c r="M10" s="303"/>
      <c r="N10" s="304">
        <f t="shared" si="1"/>
        <v>0</v>
      </c>
      <c r="O10" s="305"/>
      <c r="P10" s="303"/>
      <c r="Q10" s="305"/>
      <c r="R10" s="306">
        <f t="shared" si="2"/>
        <v>0</v>
      </c>
      <c r="S10" s="281">
        <f t="shared" si="3"/>
        <v>0</v>
      </c>
      <c r="T10" s="282"/>
    </row>
    <row r="11" spans="1:20" ht="52" x14ac:dyDescent="0.35">
      <c r="A11" s="276" t="str">
        <f>$A$7&amp;"."&amp;COUNTA($C$8:C11)</f>
        <v>TKI2.0</v>
      </c>
      <c r="C11" s="278"/>
      <c r="E11" s="277" t="s">
        <v>1831</v>
      </c>
      <c r="G11" s="278" t="s">
        <v>464</v>
      </c>
      <c r="H11" s="302"/>
      <c r="I11" s="303"/>
      <c r="J11" s="303"/>
      <c r="K11" s="304">
        <f t="shared" si="0"/>
        <v>0</v>
      </c>
      <c r="L11" s="303"/>
      <c r="M11" s="303"/>
      <c r="N11" s="304">
        <f t="shared" si="1"/>
        <v>0</v>
      </c>
      <c r="O11" s="305"/>
      <c r="P11" s="303"/>
      <c r="Q11" s="305"/>
      <c r="R11" s="306">
        <f t="shared" si="2"/>
        <v>0</v>
      </c>
      <c r="S11" s="281">
        <f t="shared" si="3"/>
        <v>0</v>
      </c>
      <c r="T11" s="282"/>
    </row>
    <row r="12" spans="1:20" s="275" customFormat="1" ht="30" customHeight="1" x14ac:dyDescent="0.35">
      <c r="A12" s="268" t="s">
        <v>1832</v>
      </c>
      <c r="C12" s="269"/>
      <c r="D12" s="1683" t="s">
        <v>1546</v>
      </c>
      <c r="E12" s="1684"/>
      <c r="F12" s="1684"/>
      <c r="G12" s="1684"/>
      <c r="H12" s="1684"/>
      <c r="I12" s="1684"/>
      <c r="J12" s="1684"/>
      <c r="K12" s="1684"/>
      <c r="L12" s="1684"/>
      <c r="M12" s="1684"/>
      <c r="N12" s="1684"/>
      <c r="O12" s="1684"/>
      <c r="P12" s="1684"/>
      <c r="Q12" s="1684"/>
      <c r="R12" s="1684"/>
      <c r="S12" s="1684"/>
      <c r="T12" s="1685"/>
    </row>
    <row r="13" spans="1:20" s="275" customFormat="1" ht="14.5" x14ac:dyDescent="0.35">
      <c r="A13" s="276" t="str">
        <f>$A$12&amp;"."&amp;COUNTA($C$13:C13)</f>
        <v>TKI3.1</v>
      </c>
      <c r="C13" s="278" t="s">
        <v>4</v>
      </c>
      <c r="E13" s="277" t="s">
        <v>1833</v>
      </c>
      <c r="G13" s="278" t="s">
        <v>164</v>
      </c>
      <c r="H13" s="307"/>
      <c r="I13" s="303"/>
      <c r="J13" s="303"/>
      <c r="K13" s="304">
        <f t="shared" ref="K13" si="4">I13*J13</f>
        <v>0</v>
      </c>
      <c r="L13" s="303"/>
      <c r="M13" s="303"/>
      <c r="N13" s="304">
        <f t="shared" ref="N13" si="5">L13*M13</f>
        <v>0</v>
      </c>
      <c r="O13" s="305"/>
      <c r="P13" s="303"/>
      <c r="Q13" s="305"/>
      <c r="R13" s="306">
        <f t="shared" ref="R13" si="6">P13+N13+K13</f>
        <v>0</v>
      </c>
      <c r="S13" s="281">
        <f t="shared" ref="S13" si="7">+H13*R13</f>
        <v>0</v>
      </c>
      <c r="T13" s="282"/>
    </row>
    <row r="14" spans="1:20" ht="15" customHeight="1" x14ac:dyDescent="0.35">
      <c r="A14" s="261"/>
      <c r="C14" s="261"/>
      <c r="E14" s="261"/>
      <c r="G14" s="261"/>
      <c r="H14" s="261"/>
      <c r="I14" s="261"/>
      <c r="J14" s="261"/>
      <c r="K14" s="261"/>
      <c r="L14" s="261"/>
      <c r="M14" s="261"/>
      <c r="N14" s="261"/>
      <c r="O14" s="261"/>
      <c r="P14" s="261"/>
      <c r="Q14" s="261"/>
      <c r="R14" s="261"/>
      <c r="S14" s="261"/>
      <c r="T14" s="261"/>
    </row>
    <row r="15" spans="1:20" ht="31.5" customHeight="1" x14ac:dyDescent="0.35">
      <c r="A15" s="261" t="s">
        <v>854</v>
      </c>
      <c r="C15" s="298">
        <v>0</v>
      </c>
      <c r="E15" s="262" t="s">
        <v>1834</v>
      </c>
      <c r="G15" s="308" t="e">
        <f>+IF(COUNTIF(#REF!,"=B")&gt;0,"BASE","OPTIONAL")</f>
        <v>#REF!</v>
      </c>
      <c r="H15" s="299" t="str">
        <f>C15&amp;" Quantity"</f>
        <v>0 Quantity</v>
      </c>
      <c r="I15" s="484" t="s">
        <v>142</v>
      </c>
      <c r="J15" s="485">
        <v>0</v>
      </c>
      <c r="K15" s="486">
        <v>0</v>
      </c>
      <c r="L15" s="487" t="s">
        <v>143</v>
      </c>
      <c r="M15" s="485"/>
      <c r="N15" s="485"/>
      <c r="O15" s="486"/>
      <c r="P15" s="487" t="s">
        <v>144</v>
      </c>
      <c r="Q15" s="486"/>
      <c r="R15" s="488" t="s">
        <v>856</v>
      </c>
      <c r="S15" s="488"/>
      <c r="T15" s="482" t="s">
        <v>4</v>
      </c>
    </row>
    <row r="16" spans="1:20" ht="42" customHeight="1" x14ac:dyDescent="0.35">
      <c r="A16" s="265" t="s">
        <v>860</v>
      </c>
      <c r="C16" s="266" t="s">
        <v>1835</v>
      </c>
      <c r="E16" s="266" t="s">
        <v>138</v>
      </c>
      <c r="G16" s="267" t="s">
        <v>338</v>
      </c>
      <c r="H16" s="266" t="s">
        <v>864</v>
      </c>
      <c r="I16" s="300" t="s">
        <v>148</v>
      </c>
      <c r="J16" s="301" t="s">
        <v>149</v>
      </c>
      <c r="K16" s="301" t="s">
        <v>150</v>
      </c>
      <c r="L16" s="301" t="s">
        <v>148</v>
      </c>
      <c r="M16" s="301" t="s">
        <v>149</v>
      </c>
      <c r="N16" s="301" t="s">
        <v>150</v>
      </c>
      <c r="O16" s="301" t="s">
        <v>151</v>
      </c>
      <c r="P16" s="301" t="s">
        <v>150</v>
      </c>
      <c r="Q16" s="301" t="s">
        <v>152</v>
      </c>
      <c r="R16" s="267" t="s">
        <v>865</v>
      </c>
      <c r="S16" s="266" t="s">
        <v>133</v>
      </c>
      <c r="T16" s="483"/>
    </row>
    <row r="17" spans="1:20" s="275" customFormat="1" ht="15" customHeight="1" x14ac:dyDescent="0.35">
      <c r="A17" s="268" t="s">
        <v>1836</v>
      </c>
      <c r="C17" s="269"/>
      <c r="D17" s="1683" t="s">
        <v>1837</v>
      </c>
      <c r="E17" s="1684"/>
      <c r="F17" s="1684"/>
      <c r="G17" s="1684"/>
      <c r="H17" s="1684"/>
      <c r="I17" s="1684"/>
      <c r="J17" s="1684"/>
      <c r="K17" s="1684"/>
      <c r="L17" s="1684"/>
      <c r="M17" s="1684"/>
      <c r="N17" s="1684"/>
      <c r="O17" s="1684"/>
      <c r="P17" s="1684"/>
      <c r="Q17" s="1684"/>
      <c r="R17" s="1684"/>
      <c r="S17" s="1684"/>
      <c r="T17" s="1684"/>
    </row>
    <row r="18" spans="1:20" ht="15" customHeight="1" x14ac:dyDescent="0.35">
      <c r="A18" s="268" t="s">
        <v>1838</v>
      </c>
      <c r="C18" s="269"/>
      <c r="D18" s="1683" t="s">
        <v>1839</v>
      </c>
      <c r="E18" s="1684"/>
      <c r="F18" s="1684"/>
      <c r="G18" s="1684"/>
      <c r="H18" s="1684"/>
      <c r="I18" s="1684"/>
      <c r="J18" s="1684"/>
      <c r="K18" s="1684"/>
      <c r="L18" s="1684"/>
      <c r="M18" s="1684"/>
      <c r="N18" s="1684"/>
      <c r="O18" s="1684"/>
      <c r="P18" s="1684"/>
      <c r="Q18" s="1684"/>
      <c r="R18" s="1684"/>
      <c r="S18" s="1684"/>
      <c r="T18" s="1685"/>
    </row>
    <row r="19" spans="1:20" ht="15" customHeight="1" x14ac:dyDescent="0.35">
      <c r="A19" s="276" t="str">
        <f>$A$18&amp;"."&amp;COUNTA($C$19:C19)</f>
        <v>TKS1.1</v>
      </c>
      <c r="C19" s="278" t="s">
        <v>1840</v>
      </c>
      <c r="E19" s="292" t="s">
        <v>1841</v>
      </c>
      <c r="G19" s="278" t="s">
        <v>464</v>
      </c>
      <c r="H19" s="309">
        <v>1</v>
      </c>
      <c r="I19" s="303"/>
      <c r="J19" s="303"/>
      <c r="K19" s="304">
        <f t="shared" ref="K19:K25" si="8">I19*J19</f>
        <v>0</v>
      </c>
      <c r="L19" s="303"/>
      <c r="M19" s="303"/>
      <c r="N19" s="304">
        <f t="shared" ref="N19:N25" si="9">L19*M19</f>
        <v>0</v>
      </c>
      <c r="O19" s="305"/>
      <c r="P19" s="303"/>
      <c r="Q19" s="305"/>
      <c r="R19" s="306">
        <f t="shared" ref="R19:R40" si="10">P19+N19+K19</f>
        <v>0</v>
      </c>
      <c r="S19" s="281">
        <f t="shared" ref="S19:S25" si="11">H19*R19</f>
        <v>0</v>
      </c>
      <c r="T19" s="282" t="e">
        <v>#N/A</v>
      </c>
    </row>
    <row r="20" spans="1:20" ht="14.5" x14ac:dyDescent="0.35">
      <c r="A20" s="276" t="str">
        <f>$A$18&amp;"."&amp;COUNTA($C$19:C20)</f>
        <v>TKS1.2</v>
      </c>
      <c r="C20" s="278" t="s">
        <v>1839</v>
      </c>
      <c r="E20" s="292" t="s">
        <v>1842</v>
      </c>
      <c r="G20" s="278" t="s">
        <v>464</v>
      </c>
      <c r="H20" s="309">
        <v>1</v>
      </c>
      <c r="I20" s="303"/>
      <c r="J20" s="303"/>
      <c r="K20" s="304">
        <f t="shared" si="8"/>
        <v>0</v>
      </c>
      <c r="L20" s="303"/>
      <c r="M20" s="303"/>
      <c r="N20" s="304">
        <f t="shared" si="9"/>
        <v>0</v>
      </c>
      <c r="O20" s="305"/>
      <c r="P20" s="303"/>
      <c r="Q20" s="305"/>
      <c r="R20" s="306">
        <f t="shared" si="10"/>
        <v>0</v>
      </c>
      <c r="S20" s="281">
        <f t="shared" si="11"/>
        <v>0</v>
      </c>
      <c r="T20" s="282" t="e">
        <v>#N/A</v>
      </c>
    </row>
    <row r="21" spans="1:20" ht="14.5" x14ac:dyDescent="0.35">
      <c r="A21" s="276" t="str">
        <f>$A$18&amp;"."&amp;COUNTA($C$19:C21)</f>
        <v>TKS1.3</v>
      </c>
      <c r="C21" s="278" t="s">
        <v>1717</v>
      </c>
      <c r="E21" s="292" t="s">
        <v>1843</v>
      </c>
      <c r="G21" s="278" t="s">
        <v>464</v>
      </c>
      <c r="H21" s="309">
        <v>1</v>
      </c>
      <c r="I21" s="303"/>
      <c r="J21" s="303"/>
      <c r="K21" s="304">
        <f t="shared" si="8"/>
        <v>0</v>
      </c>
      <c r="L21" s="303"/>
      <c r="M21" s="303"/>
      <c r="N21" s="304">
        <f t="shared" si="9"/>
        <v>0</v>
      </c>
      <c r="O21" s="305"/>
      <c r="P21" s="303"/>
      <c r="Q21" s="305"/>
      <c r="R21" s="306">
        <f t="shared" si="10"/>
        <v>0</v>
      </c>
      <c r="S21" s="281">
        <f t="shared" si="11"/>
        <v>0</v>
      </c>
      <c r="T21" s="282" t="e">
        <v>#N/A</v>
      </c>
    </row>
    <row r="22" spans="1:20" ht="15" customHeight="1" x14ac:dyDescent="0.35">
      <c r="A22" s="276" t="str">
        <f>$A$18&amp;"."&amp;COUNTA($C$19:C22)</f>
        <v>TKS1.4</v>
      </c>
      <c r="C22" s="291" t="s">
        <v>1747</v>
      </c>
      <c r="D22" s="793"/>
      <c r="E22" s="794" t="s">
        <v>1844</v>
      </c>
      <c r="G22" s="278" t="s">
        <v>464</v>
      </c>
      <c r="H22" s="309">
        <v>1</v>
      </c>
      <c r="I22" s="303"/>
      <c r="J22" s="303"/>
      <c r="K22" s="304">
        <f t="shared" si="8"/>
        <v>0</v>
      </c>
      <c r="L22" s="303"/>
      <c r="M22" s="303"/>
      <c r="N22" s="304">
        <f t="shared" si="9"/>
        <v>0</v>
      </c>
      <c r="O22" s="305"/>
      <c r="P22" s="303"/>
      <c r="Q22" s="305"/>
      <c r="R22" s="306">
        <f t="shared" si="10"/>
        <v>0</v>
      </c>
      <c r="S22" s="281">
        <f t="shared" si="11"/>
        <v>0</v>
      </c>
      <c r="T22" s="282" t="e">
        <v>#N/A</v>
      </c>
    </row>
    <row r="23" spans="1:20" ht="27.75" customHeight="1" x14ac:dyDescent="0.35">
      <c r="A23" s="276" t="str">
        <f>$A$18&amp;"."&amp;COUNTA($C$19:C23)</f>
        <v>TKS1.5</v>
      </c>
      <c r="C23" s="291" t="s">
        <v>1747</v>
      </c>
      <c r="D23" s="793"/>
      <c r="E23" s="794" t="s">
        <v>1845</v>
      </c>
      <c r="G23" s="278" t="s">
        <v>464</v>
      </c>
      <c r="H23" s="309">
        <v>1</v>
      </c>
      <c r="I23" s="303"/>
      <c r="J23" s="303"/>
      <c r="K23" s="304">
        <f t="shared" si="8"/>
        <v>0</v>
      </c>
      <c r="L23" s="303"/>
      <c r="M23" s="303"/>
      <c r="N23" s="304">
        <f t="shared" si="9"/>
        <v>0</v>
      </c>
      <c r="O23" s="305"/>
      <c r="P23" s="303"/>
      <c r="Q23" s="305"/>
      <c r="R23" s="306">
        <f t="shared" si="10"/>
        <v>0</v>
      </c>
      <c r="S23" s="281">
        <f t="shared" si="11"/>
        <v>0</v>
      </c>
      <c r="T23" s="282" t="e">
        <v>#N/A</v>
      </c>
    </row>
    <row r="24" spans="1:20" ht="39" x14ac:dyDescent="0.35">
      <c r="A24" s="276" t="str">
        <f>$A$18&amp;"."&amp;COUNTA($C$19:C24)</f>
        <v>TKS1.6</v>
      </c>
      <c r="C24" s="278" t="s">
        <v>122</v>
      </c>
      <c r="E24" s="292" t="s">
        <v>1807</v>
      </c>
      <c r="G24" s="278" t="s">
        <v>464</v>
      </c>
      <c r="H24" s="309">
        <v>1</v>
      </c>
      <c r="I24" s="303"/>
      <c r="J24" s="303"/>
      <c r="K24" s="304">
        <f t="shared" si="8"/>
        <v>0</v>
      </c>
      <c r="L24" s="303"/>
      <c r="M24" s="303"/>
      <c r="N24" s="304">
        <f t="shared" si="9"/>
        <v>0</v>
      </c>
      <c r="O24" s="305"/>
      <c r="P24" s="303"/>
      <c r="Q24" s="305"/>
      <c r="R24" s="306">
        <f t="shared" si="10"/>
        <v>0</v>
      </c>
      <c r="S24" s="281">
        <f t="shared" si="11"/>
        <v>0</v>
      </c>
      <c r="T24" s="282" t="e">
        <v>#N/A</v>
      </c>
    </row>
    <row r="25" spans="1:20" ht="15" customHeight="1" x14ac:dyDescent="0.35">
      <c r="A25" s="276" t="str">
        <f>$A$18&amp;"."&amp;COUNTA($C$19:C25)</f>
        <v>TKS1.7</v>
      </c>
      <c r="C25" s="291" t="s">
        <v>1293</v>
      </c>
      <c r="E25" s="292" t="s">
        <v>1809</v>
      </c>
      <c r="G25" s="278" t="s">
        <v>141</v>
      </c>
      <c r="H25" s="279"/>
      <c r="I25" s="303"/>
      <c r="J25" s="303"/>
      <c r="K25" s="304">
        <f t="shared" si="8"/>
        <v>0</v>
      </c>
      <c r="L25" s="303"/>
      <c r="M25" s="303"/>
      <c r="N25" s="304">
        <f t="shared" si="9"/>
        <v>0</v>
      </c>
      <c r="O25" s="305"/>
      <c r="P25" s="303"/>
      <c r="Q25" s="305"/>
      <c r="R25" s="306">
        <f t="shared" si="10"/>
        <v>0</v>
      </c>
      <c r="S25" s="281">
        <f t="shared" si="11"/>
        <v>0</v>
      </c>
      <c r="T25" s="282" t="e">
        <v>#N/A</v>
      </c>
    </row>
    <row r="26" spans="1:20" ht="15" customHeight="1" x14ac:dyDescent="0.35">
      <c r="A26" s="268" t="s">
        <v>1846</v>
      </c>
      <c r="C26" s="269"/>
      <c r="E26" s="270" t="s">
        <v>1812</v>
      </c>
      <c r="G26" s="269"/>
      <c r="H26" s="271"/>
      <c r="I26" s="271"/>
      <c r="J26" s="271"/>
      <c r="K26" s="271"/>
      <c r="L26" s="271"/>
      <c r="M26" s="271"/>
      <c r="N26" s="271"/>
      <c r="O26" s="271"/>
      <c r="P26" s="271"/>
      <c r="Q26" s="271"/>
      <c r="R26" s="285"/>
      <c r="S26" s="285"/>
      <c r="T26" s="273"/>
    </row>
    <row r="27" spans="1:20" s="275" customFormat="1" ht="14.5" x14ac:dyDescent="0.35">
      <c r="A27" s="310" t="str">
        <f>$A$26&amp;"."&amp;COUNTA($C$27:C27)</f>
        <v>TKS2.1</v>
      </c>
      <c r="C27" s="291" t="s">
        <v>1293</v>
      </c>
      <c r="E27" s="292" t="s">
        <v>1814</v>
      </c>
      <c r="G27" s="312" t="s">
        <v>1847</v>
      </c>
      <c r="H27" s="297"/>
      <c r="I27" s="303"/>
      <c r="J27" s="303"/>
      <c r="K27" s="304">
        <f t="shared" ref="K27:K35" si="12">I27*J27</f>
        <v>0</v>
      </c>
      <c r="L27" s="303"/>
      <c r="M27" s="303"/>
      <c r="N27" s="304">
        <f t="shared" ref="N27:N35" si="13">L27*M27</f>
        <v>0</v>
      </c>
      <c r="O27" s="305"/>
      <c r="P27" s="303"/>
      <c r="Q27" s="305"/>
      <c r="R27" s="306">
        <f t="shared" si="10"/>
        <v>0</v>
      </c>
      <c r="S27" s="313">
        <f t="shared" ref="S27:S35" si="14">H27*R27</f>
        <v>0</v>
      </c>
      <c r="T27" s="314" t="e">
        <v>#N/A</v>
      </c>
    </row>
    <row r="28" spans="1:20" ht="36.75" customHeight="1" x14ac:dyDescent="0.35">
      <c r="A28" s="310" t="str">
        <f>$A$26&amp;"."&amp;COUNTA($C$27:C28)</f>
        <v>TKS2.2</v>
      </c>
      <c r="C28" s="291" t="s">
        <v>1293</v>
      </c>
      <c r="E28" s="311" t="str">
        <f>"Foundation Supply with Wind Tunnel Dimensioning (this Item is alternative to Item "&amp;A27&amp;")"</f>
        <v>Foundation Supply with Wind Tunnel Dimensioning (this Item is alternative to Item TKS2.1)</v>
      </c>
      <c r="G28" s="312" t="s">
        <v>1847</v>
      </c>
      <c r="H28" s="297"/>
      <c r="I28" s="303"/>
      <c r="J28" s="303"/>
      <c r="K28" s="304">
        <f t="shared" si="12"/>
        <v>0</v>
      </c>
      <c r="L28" s="303"/>
      <c r="M28" s="303"/>
      <c r="N28" s="304">
        <f t="shared" si="13"/>
        <v>0</v>
      </c>
      <c r="O28" s="305"/>
      <c r="P28" s="303"/>
      <c r="Q28" s="305"/>
      <c r="R28" s="306">
        <f t="shared" si="10"/>
        <v>0</v>
      </c>
      <c r="S28" s="313">
        <f t="shared" si="14"/>
        <v>0</v>
      </c>
      <c r="T28" s="314" t="e">
        <v>#N/A</v>
      </c>
    </row>
    <row r="29" spans="1:20" s="275" customFormat="1" ht="39" x14ac:dyDescent="0.35">
      <c r="A29" s="310" t="str">
        <f>$A$26&amp;"."&amp;COUNTA($C$27:C29)</f>
        <v>TKS2.3</v>
      </c>
      <c r="C29" s="291" t="s">
        <v>1293</v>
      </c>
      <c r="E29" s="311" t="s">
        <v>1848</v>
      </c>
      <c r="G29" s="312" t="s">
        <v>1847</v>
      </c>
      <c r="H29" s="297"/>
      <c r="I29" s="303"/>
      <c r="J29" s="303"/>
      <c r="K29" s="304">
        <f t="shared" si="12"/>
        <v>0</v>
      </c>
      <c r="L29" s="303"/>
      <c r="M29" s="303"/>
      <c r="N29" s="304">
        <f t="shared" si="13"/>
        <v>0</v>
      </c>
      <c r="O29" s="305"/>
      <c r="P29" s="303"/>
      <c r="Q29" s="305"/>
      <c r="R29" s="306">
        <f t="shared" si="10"/>
        <v>0</v>
      </c>
      <c r="S29" s="313">
        <f t="shared" si="14"/>
        <v>0</v>
      </c>
      <c r="T29" s="314" t="e">
        <v>#N/A</v>
      </c>
    </row>
    <row r="30" spans="1:20" ht="27" customHeight="1" x14ac:dyDescent="0.35">
      <c r="A30" s="310" t="str">
        <f>$A$26&amp;"."&amp;COUNTA($C$27:C30)</f>
        <v>TKS2.4</v>
      </c>
      <c r="C30" s="291" t="s">
        <v>1293</v>
      </c>
      <c r="E30" s="311" t="str">
        <f>"Supply of Supporting Structures with Wind Tunnel Dimensioning, including engines, electronic system and cables as per Standard distance from the Ground (50cm). This Item is alternative to Item "&amp;A29</f>
        <v>Supply of Supporting Structures with Wind Tunnel Dimensioning, including engines, electronic system and cables as per Standard distance from the Ground (50cm). This Item is alternative to Item TKS2.3</v>
      </c>
      <c r="G30" s="312" t="s">
        <v>1847</v>
      </c>
      <c r="H30" s="297"/>
      <c r="I30" s="303"/>
      <c r="J30" s="303"/>
      <c r="K30" s="304">
        <f t="shared" si="12"/>
        <v>0</v>
      </c>
      <c r="L30" s="303"/>
      <c r="M30" s="303"/>
      <c r="N30" s="304">
        <f t="shared" si="13"/>
        <v>0</v>
      </c>
      <c r="O30" s="305"/>
      <c r="P30" s="303"/>
      <c r="Q30" s="305"/>
      <c r="R30" s="306">
        <f t="shared" si="10"/>
        <v>0</v>
      </c>
      <c r="S30" s="313">
        <f t="shared" si="14"/>
        <v>0</v>
      </c>
      <c r="T30" s="314" t="e">
        <v>#N/A</v>
      </c>
    </row>
    <row r="31" spans="1:20" ht="15" customHeight="1" x14ac:dyDescent="0.35">
      <c r="A31" s="310" t="str">
        <f>$A$26&amp;"."&amp;COUNTA($C$27:C31)</f>
        <v>TKS2.5</v>
      </c>
      <c r="C31" s="291" t="s">
        <v>1293</v>
      </c>
      <c r="E31" s="311" t="s">
        <v>1849</v>
      </c>
      <c r="G31" s="312" t="s">
        <v>748</v>
      </c>
      <c r="H31" s="297"/>
      <c r="I31" s="303"/>
      <c r="J31" s="303"/>
      <c r="K31" s="304">
        <f t="shared" si="12"/>
        <v>0</v>
      </c>
      <c r="L31" s="303"/>
      <c r="M31" s="303"/>
      <c r="N31" s="304">
        <f t="shared" si="13"/>
        <v>0</v>
      </c>
      <c r="O31" s="305"/>
      <c r="P31" s="303"/>
      <c r="Q31" s="305"/>
      <c r="R31" s="306">
        <f t="shared" si="10"/>
        <v>0</v>
      </c>
      <c r="S31" s="313">
        <f t="shared" si="14"/>
        <v>0</v>
      </c>
      <c r="T31" s="314" t="e">
        <v>#N/A</v>
      </c>
    </row>
    <row r="32" spans="1:20" ht="14.5" x14ac:dyDescent="0.35">
      <c r="A32" s="310" t="str">
        <f>$A$26&amp;"."&amp;COUNTA($C$27:C32)</f>
        <v>TKS2.6</v>
      </c>
      <c r="C32" s="291" t="s">
        <v>1293</v>
      </c>
      <c r="E32" s="311" t="s">
        <v>1850</v>
      </c>
      <c r="G32" s="312" t="s">
        <v>748</v>
      </c>
      <c r="H32" s="297"/>
      <c r="I32" s="303"/>
      <c r="J32" s="303"/>
      <c r="K32" s="304">
        <f t="shared" si="12"/>
        <v>0</v>
      </c>
      <c r="L32" s="303"/>
      <c r="M32" s="303"/>
      <c r="N32" s="304">
        <f t="shared" si="13"/>
        <v>0</v>
      </c>
      <c r="O32" s="305"/>
      <c r="P32" s="303"/>
      <c r="Q32" s="305"/>
      <c r="R32" s="306">
        <f t="shared" si="10"/>
        <v>0</v>
      </c>
      <c r="S32" s="313">
        <f t="shared" si="14"/>
        <v>0</v>
      </c>
      <c r="T32" s="314" t="e">
        <v>#N/A</v>
      </c>
    </row>
    <row r="33" spans="1:20" ht="25.5" customHeight="1" x14ac:dyDescent="0.35">
      <c r="A33" s="310" t="str">
        <f>$A$26&amp;"."&amp;COUNTA($C$27:C33)</f>
        <v>TKS2.7</v>
      </c>
      <c r="C33" s="291" t="s">
        <v>1293</v>
      </c>
      <c r="E33" s="277" t="s">
        <v>1851</v>
      </c>
      <c r="G33" s="312" t="s">
        <v>464</v>
      </c>
      <c r="H33" s="309">
        <v>1</v>
      </c>
      <c r="I33" s="303"/>
      <c r="J33" s="303"/>
      <c r="K33" s="304">
        <f t="shared" si="12"/>
        <v>0</v>
      </c>
      <c r="L33" s="303"/>
      <c r="M33" s="303"/>
      <c r="N33" s="304">
        <f t="shared" si="13"/>
        <v>0</v>
      </c>
      <c r="O33" s="305"/>
      <c r="P33" s="303"/>
      <c r="Q33" s="305"/>
      <c r="R33" s="306">
        <f t="shared" si="10"/>
        <v>0</v>
      </c>
      <c r="S33" s="313">
        <f t="shared" si="14"/>
        <v>0</v>
      </c>
      <c r="T33" s="314" t="e">
        <v>#N/A</v>
      </c>
    </row>
    <row r="34" spans="1:20" ht="14.5" x14ac:dyDescent="0.35">
      <c r="A34" s="310" t="str">
        <f>$A$26&amp;"."&amp;COUNTA($C$27:C34)</f>
        <v>TKS2.8</v>
      </c>
      <c r="C34" s="291" t="s">
        <v>1293</v>
      </c>
      <c r="E34" s="311" t="s">
        <v>1852</v>
      </c>
      <c r="G34" s="312" t="s">
        <v>464</v>
      </c>
      <c r="H34" s="309">
        <v>1</v>
      </c>
      <c r="I34" s="303"/>
      <c r="J34" s="303"/>
      <c r="K34" s="304">
        <f t="shared" si="12"/>
        <v>0</v>
      </c>
      <c r="L34" s="303"/>
      <c r="M34" s="303"/>
      <c r="N34" s="304">
        <f t="shared" si="13"/>
        <v>0</v>
      </c>
      <c r="O34" s="305"/>
      <c r="P34" s="303"/>
      <c r="Q34" s="305"/>
      <c r="R34" s="306">
        <f t="shared" si="10"/>
        <v>0</v>
      </c>
      <c r="S34" s="313">
        <f t="shared" si="14"/>
        <v>0</v>
      </c>
      <c r="T34" s="314" t="e">
        <v>#N/A</v>
      </c>
    </row>
    <row r="35" spans="1:20" s="275" customFormat="1" ht="14.5" x14ac:dyDescent="0.35">
      <c r="A35" s="310" t="str">
        <f>$A$26&amp;"."&amp;COUNTA($C$27:C35)</f>
        <v>TKS2.9</v>
      </c>
      <c r="C35" s="291" t="s">
        <v>1293</v>
      </c>
      <c r="E35" s="311" t="s">
        <v>1853</v>
      </c>
      <c r="G35" s="312" t="s">
        <v>748</v>
      </c>
      <c r="H35" s="297"/>
      <c r="I35" s="303"/>
      <c r="J35" s="303"/>
      <c r="K35" s="304">
        <f t="shared" si="12"/>
        <v>0</v>
      </c>
      <c r="L35" s="303"/>
      <c r="M35" s="303"/>
      <c r="N35" s="304">
        <f t="shared" si="13"/>
        <v>0</v>
      </c>
      <c r="O35" s="305"/>
      <c r="P35" s="303"/>
      <c r="Q35" s="305"/>
      <c r="R35" s="306">
        <f t="shared" si="10"/>
        <v>0</v>
      </c>
      <c r="S35" s="313">
        <f t="shared" si="14"/>
        <v>0</v>
      </c>
      <c r="T35" s="314" t="e">
        <v>#N/A</v>
      </c>
    </row>
    <row r="36" spans="1:20" x14ac:dyDescent="0.35">
      <c r="A36" s="268" t="s">
        <v>1854</v>
      </c>
      <c r="C36" s="269"/>
      <c r="E36" s="270" t="s">
        <v>1855</v>
      </c>
      <c r="G36" s="269"/>
      <c r="H36" s="271"/>
      <c r="I36" s="271"/>
      <c r="J36" s="271"/>
      <c r="K36" s="271"/>
      <c r="L36" s="271"/>
      <c r="M36" s="271"/>
      <c r="N36" s="271"/>
      <c r="O36" s="271"/>
      <c r="P36" s="271"/>
      <c r="Q36" s="271"/>
      <c r="R36" s="285"/>
      <c r="S36" s="285"/>
      <c r="T36" s="273"/>
    </row>
    <row r="37" spans="1:20" s="275" customFormat="1" ht="26" x14ac:dyDescent="0.35">
      <c r="A37" s="276" t="str">
        <f>$A$36&amp;"."&amp;COUNTA($C37:C$37)</f>
        <v>TKS3.1</v>
      </c>
      <c r="C37" s="278" t="s">
        <v>4</v>
      </c>
      <c r="E37" s="277" t="s">
        <v>1856</v>
      </c>
      <c r="G37" s="278" t="s">
        <v>464</v>
      </c>
      <c r="H37" s="309">
        <v>1</v>
      </c>
      <c r="I37" s="303"/>
      <c r="J37" s="303"/>
      <c r="K37" s="304">
        <f t="shared" ref="K37" si="15">I37*J37</f>
        <v>0</v>
      </c>
      <c r="L37" s="303"/>
      <c r="M37" s="303"/>
      <c r="N37" s="304">
        <f t="shared" ref="N37" si="16">L37*M37</f>
        <v>0</v>
      </c>
      <c r="O37" s="305"/>
      <c r="P37" s="303"/>
      <c r="Q37" s="305"/>
      <c r="R37" s="306">
        <f t="shared" si="10"/>
        <v>0</v>
      </c>
      <c r="S37" s="281">
        <f t="shared" ref="S37" si="17">H37*R37</f>
        <v>0</v>
      </c>
      <c r="T37" s="282" t="e">
        <v>#N/A</v>
      </c>
    </row>
    <row r="38" spans="1:20" ht="15" customHeight="1" x14ac:dyDescent="0.35">
      <c r="A38" s="268" t="s">
        <v>1857</v>
      </c>
      <c r="C38" s="269"/>
      <c r="E38" s="270" t="s">
        <v>1858</v>
      </c>
      <c r="G38" s="269"/>
      <c r="H38" s="271"/>
      <c r="I38" s="271"/>
      <c r="J38" s="271"/>
      <c r="K38" s="271"/>
      <c r="L38" s="271"/>
      <c r="M38" s="271"/>
      <c r="N38" s="271"/>
      <c r="O38" s="271"/>
      <c r="P38" s="271"/>
      <c r="Q38" s="271"/>
      <c r="R38" s="285"/>
      <c r="S38" s="285"/>
      <c r="T38" s="273"/>
    </row>
    <row r="39" spans="1:20" ht="15" customHeight="1" x14ac:dyDescent="0.35">
      <c r="A39" s="276" t="str">
        <f>$A$38&amp;"."&amp;COUNTA($C39:C$39)</f>
        <v>TKS4.1</v>
      </c>
      <c r="C39" s="278" t="s">
        <v>4</v>
      </c>
      <c r="E39" s="277" t="s">
        <v>1859</v>
      </c>
      <c r="G39" s="278" t="s">
        <v>464</v>
      </c>
      <c r="H39" s="309">
        <v>1</v>
      </c>
      <c r="I39" s="303"/>
      <c r="J39" s="303"/>
      <c r="K39" s="304">
        <f t="shared" ref="K39:K40" si="18">I39*J39</f>
        <v>0</v>
      </c>
      <c r="L39" s="303"/>
      <c r="M39" s="303"/>
      <c r="N39" s="304">
        <f t="shared" ref="N39:N40" si="19">L39*M39</f>
        <v>0</v>
      </c>
      <c r="O39" s="305"/>
      <c r="P39" s="303"/>
      <c r="Q39" s="305"/>
      <c r="R39" s="306">
        <f t="shared" si="10"/>
        <v>0</v>
      </c>
      <c r="S39" s="281">
        <f t="shared" ref="S39:S40" si="20">H39*R39</f>
        <v>0</v>
      </c>
      <c r="T39" s="282" t="e">
        <v>#N/A</v>
      </c>
    </row>
    <row r="40" spans="1:20" customFormat="1" ht="14.5" x14ac:dyDescent="0.35">
      <c r="A40" s="276" t="str">
        <f>$A$38&amp;"."&amp;COUNTA($C$39:C40)</f>
        <v>TKS4.2</v>
      </c>
      <c r="B40" s="264"/>
      <c r="C40" s="291" t="s">
        <v>1293</v>
      </c>
      <c r="D40" s="259"/>
      <c r="E40" s="277" t="s">
        <v>1860</v>
      </c>
      <c r="F40" s="264"/>
      <c r="G40" s="278" t="s">
        <v>464</v>
      </c>
      <c r="H40" s="309">
        <v>1</v>
      </c>
      <c r="I40" s="303"/>
      <c r="J40" s="303"/>
      <c r="K40" s="304">
        <f t="shared" si="18"/>
        <v>0</v>
      </c>
      <c r="L40" s="303"/>
      <c r="M40" s="303"/>
      <c r="N40" s="304">
        <f t="shared" si="19"/>
        <v>0</v>
      </c>
      <c r="O40" s="305"/>
      <c r="P40" s="303"/>
      <c r="Q40" s="305"/>
      <c r="R40" s="306">
        <f t="shared" si="10"/>
        <v>0</v>
      </c>
      <c r="S40" s="281">
        <f t="shared" si="20"/>
        <v>0</v>
      </c>
      <c r="T40" s="282" t="e">
        <v>#N/A</v>
      </c>
    </row>
    <row r="41" spans="1:20" x14ac:dyDescent="0.35">
      <c r="G41" s="259"/>
      <c r="Q41" s="264"/>
      <c r="R41" s="264"/>
      <c r="S41" s="264"/>
      <c r="T41" s="259"/>
    </row>
    <row r="42" spans="1:20" s="259" customFormat="1" ht="34.5" customHeight="1" x14ac:dyDescent="0.35">
      <c r="A42" s="261"/>
      <c r="C42" s="298"/>
      <c r="E42" s="262" t="s">
        <v>1834</v>
      </c>
      <c r="G42" s="489" t="s">
        <v>72</v>
      </c>
      <c r="H42" s="490"/>
      <c r="I42" s="490"/>
      <c r="J42" s="490"/>
      <c r="K42" s="490"/>
      <c r="L42" s="490"/>
      <c r="M42" s="490"/>
      <c r="N42" s="490"/>
      <c r="O42" s="490"/>
      <c r="P42" s="490"/>
      <c r="Q42" s="490"/>
      <c r="R42" s="490"/>
      <c r="S42" s="491"/>
      <c r="T42" s="482" t="s">
        <v>4</v>
      </c>
    </row>
    <row r="43" spans="1:20" s="259" customFormat="1" ht="25.5" customHeight="1" x14ac:dyDescent="0.35">
      <c r="A43" s="265" t="s">
        <v>860</v>
      </c>
      <c r="C43" s="266" t="s">
        <v>1835</v>
      </c>
      <c r="E43" s="266" t="s">
        <v>138</v>
      </c>
      <c r="G43" s="267" t="s">
        <v>338</v>
      </c>
      <c r="H43" s="266" t="s">
        <v>864</v>
      </c>
      <c r="I43" s="266"/>
      <c r="J43" s="266"/>
      <c r="K43" s="266"/>
      <c r="L43" s="266"/>
      <c r="M43" s="266"/>
      <c r="N43" s="266"/>
      <c r="O43" s="266"/>
      <c r="P43" s="266"/>
      <c r="Q43" s="266"/>
      <c r="R43" s="267" t="s">
        <v>865</v>
      </c>
      <c r="S43" s="266" t="s">
        <v>133</v>
      </c>
      <c r="T43" s="483"/>
    </row>
    <row r="44" spans="1:20" x14ac:dyDescent="0.35">
      <c r="A44" s="268" t="s">
        <v>1861</v>
      </c>
      <c r="C44" s="269"/>
      <c r="E44" s="270" t="s">
        <v>1812</v>
      </c>
      <c r="G44" s="269"/>
      <c r="H44" s="271"/>
      <c r="I44" s="271"/>
      <c r="J44" s="271"/>
      <c r="K44" s="271"/>
      <c r="L44" s="271"/>
      <c r="M44" s="271"/>
      <c r="N44" s="271"/>
      <c r="O44" s="271"/>
      <c r="P44" s="271"/>
      <c r="Q44" s="271"/>
      <c r="R44" s="272"/>
      <c r="S44" s="272"/>
      <c r="T44" s="273"/>
    </row>
    <row r="45" spans="1:20" ht="52" x14ac:dyDescent="0.35">
      <c r="A45" s="310" t="str">
        <f>$A$44&amp;"."&amp;COUNTA($C$45:C45)</f>
        <v>OTKS2.1</v>
      </c>
      <c r="C45" s="291" t="s">
        <v>1293</v>
      </c>
      <c r="E45" s="311" t="s">
        <v>1862</v>
      </c>
      <c r="G45" s="312" t="s">
        <v>464</v>
      </c>
      <c r="H45" s="309">
        <v>1</v>
      </c>
      <c r="I45" s="303"/>
      <c r="J45" s="303"/>
      <c r="K45" s="304">
        <f t="shared" ref="K45" si="21">I45*J45</f>
        <v>0</v>
      </c>
      <c r="L45" s="303"/>
      <c r="M45" s="303"/>
      <c r="N45" s="304">
        <f t="shared" ref="N45" si="22">L45*M45</f>
        <v>0</v>
      </c>
      <c r="O45" s="305"/>
      <c r="P45" s="303"/>
      <c r="Q45" s="305"/>
      <c r="R45" s="306">
        <f t="shared" ref="R45" si="23">P45+N45+K45</f>
        <v>0</v>
      </c>
      <c r="S45" s="313">
        <f>H45*R45</f>
        <v>0</v>
      </c>
      <c r="T45" s="314" t="e">
        <v>#N/A</v>
      </c>
    </row>
    <row r="46" spans="1:20" ht="26" x14ac:dyDescent="0.35">
      <c r="A46" s="268" t="s">
        <v>1863</v>
      </c>
      <c r="C46" s="269"/>
      <c r="E46" s="270" t="s">
        <v>1864</v>
      </c>
      <c r="G46" s="269"/>
      <c r="H46" s="271"/>
      <c r="I46" s="271"/>
      <c r="J46" s="271"/>
      <c r="K46" s="271"/>
      <c r="L46" s="271"/>
      <c r="M46" s="271"/>
      <c r="N46" s="271"/>
      <c r="O46" s="271"/>
      <c r="P46" s="271"/>
      <c r="Q46" s="271"/>
      <c r="R46" s="285"/>
      <c r="S46" s="285"/>
      <c r="T46" s="273" t="e">
        <f>+IF($G$15="OPTIONAL","","N.A.")</f>
        <v>#REF!</v>
      </c>
    </row>
    <row r="47" spans="1:20" ht="14.5" x14ac:dyDescent="0.35">
      <c r="A47" s="276" t="str">
        <f>$A$46&amp;"."&amp;COUNTA($C$47:C47)</f>
        <v>OTKS5.1</v>
      </c>
      <c r="C47" s="278" t="s">
        <v>4</v>
      </c>
      <c r="E47" s="277" t="s">
        <v>1865</v>
      </c>
      <c r="G47" s="278" t="s">
        <v>464</v>
      </c>
      <c r="H47" s="309">
        <v>1</v>
      </c>
      <c r="I47" s="303"/>
      <c r="J47" s="303"/>
      <c r="K47" s="304">
        <f t="shared" ref="K47:K48" si="24">I47*J47</f>
        <v>0</v>
      </c>
      <c r="L47" s="303"/>
      <c r="M47" s="303"/>
      <c r="N47" s="304">
        <f t="shared" ref="N47:N48" si="25">L47*M47</f>
        <v>0</v>
      </c>
      <c r="O47" s="305"/>
      <c r="P47" s="303"/>
      <c r="Q47" s="305"/>
      <c r="R47" s="306">
        <f t="shared" ref="R47:R48" si="26">P47+N47+K47</f>
        <v>0</v>
      </c>
      <c r="S47" s="281">
        <f t="shared" ref="S47:S48" si="27">H47*R47</f>
        <v>0</v>
      </c>
      <c r="T47" s="282" t="e">
        <f>+IF($G$15="OPTIONAL","X","N.A.")</f>
        <v>#REF!</v>
      </c>
    </row>
    <row r="48" spans="1:20" ht="14.5" x14ac:dyDescent="0.35">
      <c r="A48" s="276" t="str">
        <f>$A$46&amp;"."&amp;COUNTA($C$47:C48)</f>
        <v>OTKS5.2</v>
      </c>
      <c r="C48" s="278" t="s">
        <v>4</v>
      </c>
      <c r="E48" s="277" t="s">
        <v>1866</v>
      </c>
      <c r="G48" s="278" t="s">
        <v>464</v>
      </c>
      <c r="H48" s="309">
        <v>1</v>
      </c>
      <c r="I48" s="303"/>
      <c r="J48" s="303"/>
      <c r="K48" s="304">
        <f t="shared" si="24"/>
        <v>0</v>
      </c>
      <c r="L48" s="303"/>
      <c r="M48" s="303"/>
      <c r="N48" s="304">
        <f t="shared" si="25"/>
        <v>0</v>
      </c>
      <c r="O48" s="305"/>
      <c r="P48" s="303"/>
      <c r="Q48" s="305"/>
      <c r="R48" s="306">
        <f t="shared" si="26"/>
        <v>0</v>
      </c>
      <c r="S48" s="281">
        <f t="shared" si="27"/>
        <v>0</v>
      </c>
      <c r="T48" s="282" t="e">
        <f>+IF($G$15="OPTIONAL","X","N.A.")</f>
        <v>#REF!</v>
      </c>
    </row>
  </sheetData>
  <mergeCells count="7">
    <mergeCell ref="D17:T17"/>
    <mergeCell ref="D18:T18"/>
    <mergeCell ref="I4:K4"/>
    <mergeCell ref="L4:O4"/>
    <mergeCell ref="P4:Q4"/>
    <mergeCell ref="D7:T7"/>
    <mergeCell ref="D12:T12"/>
  </mergeCells>
  <dataValidations count="1">
    <dataValidation type="decimal" operator="greaterThanOrEqual" allowBlank="1" showInputMessage="1" showErrorMessage="1" sqref="P19:P25 I19:J25 L19:M25 P27:P35 I27:J35 L27:M35 P37 I37:J37 L37:M37 P39:P40 I39:J40 L39:M40 P45 I45:J45 L45:M45 P47:P48 I47:J48 L47:M48 P13 I13:J13 L13:M13 L8:M11 I8:J11 P8:P11" xr:uid="{98429C40-FF31-4BB5-94E6-1384E0420241}">
      <formula1>0</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F2540-6614-49C2-8898-DB2598B744D3}">
  <sheetPr>
    <tabColor rgb="FF00B050"/>
  </sheetPr>
  <dimension ref="A2:T26"/>
  <sheetViews>
    <sheetView showGridLines="0" topLeftCell="A5" zoomScale="70" zoomScaleNormal="70" workbookViewId="0">
      <selection activeCell="B14" sqref="B14:E15"/>
    </sheetView>
  </sheetViews>
  <sheetFormatPr defaultColWidth="9.26953125" defaultRowHeight="14.5" x14ac:dyDescent="0.25"/>
  <cols>
    <col min="1" max="1" width="8.54296875" style="492" customWidth="1"/>
    <col min="2" max="2" width="17.453125" style="171" customWidth="1"/>
    <col min="3" max="3" width="58.26953125" style="180" customWidth="1"/>
    <col min="4" max="4" width="18.54296875" style="180" bestFit="1" customWidth="1"/>
    <col min="5" max="5" width="86.453125" style="457" customWidth="1"/>
    <col min="6" max="6" width="15.7265625" style="180" bestFit="1" customWidth="1"/>
    <col min="7" max="7" width="21" style="180" bestFit="1" customWidth="1"/>
    <col min="8" max="8" width="15.7265625" style="171" bestFit="1" customWidth="1"/>
    <col min="9" max="9" width="25.453125" style="171" customWidth="1"/>
    <col min="10" max="10" width="17.453125" style="171" customWidth="1"/>
    <col min="11" max="11" width="12.7265625" style="171" customWidth="1"/>
    <col min="12" max="12" width="16" style="457" customWidth="1"/>
    <col min="13" max="13" width="30.453125" style="457" customWidth="1"/>
    <col min="14" max="14" width="9.26953125" style="457"/>
    <col min="15" max="15" width="12.26953125" style="457" customWidth="1"/>
    <col min="16" max="16" width="9.26953125" style="457"/>
    <col min="17" max="17" width="18.54296875" style="457" customWidth="1"/>
    <col min="18" max="18" width="14" style="457" bestFit="1" customWidth="1"/>
    <col min="19" max="19" width="15" style="457" bestFit="1" customWidth="1"/>
    <col min="20" max="16384" width="9.26953125" style="457"/>
  </cols>
  <sheetData>
    <row r="2" spans="2:20" ht="15.75" customHeight="1" thickBot="1" x14ac:dyDescent="0.4">
      <c r="B2" s="124"/>
      <c r="C2" s="20"/>
      <c r="D2" s="20"/>
      <c r="E2" s="1049" t="s">
        <v>1867</v>
      </c>
      <c r="F2" s="20"/>
      <c r="G2" s="20"/>
      <c r="H2" s="20"/>
      <c r="I2" s="20"/>
      <c r="J2" s="20"/>
      <c r="K2" s="20"/>
      <c r="L2" s="1050"/>
      <c r="M2" s="1050"/>
      <c r="N2" s="1050"/>
    </row>
    <row r="3" spans="2:20" s="172" customFormat="1" ht="54" customHeight="1" x14ac:dyDescent="0.35">
      <c r="B3" s="1543" t="s">
        <v>186</v>
      </c>
      <c r="C3" s="1543" t="s">
        <v>136</v>
      </c>
      <c r="D3" s="1543" t="s">
        <v>137</v>
      </c>
      <c r="E3" s="1543" t="s">
        <v>187</v>
      </c>
      <c r="F3" s="1545" t="s">
        <v>139</v>
      </c>
      <c r="G3" s="1528" t="s">
        <v>140</v>
      </c>
      <c r="H3" s="1528" t="s">
        <v>141</v>
      </c>
      <c r="I3" s="1513" t="s">
        <v>142</v>
      </c>
      <c r="J3" s="1513"/>
      <c r="K3" s="1513"/>
      <c r="L3" s="1513" t="s">
        <v>143</v>
      </c>
      <c r="M3" s="1513"/>
      <c r="N3" s="1513"/>
      <c r="O3" s="1513"/>
      <c r="P3" s="1513" t="s">
        <v>144</v>
      </c>
      <c r="Q3" s="1513"/>
      <c r="R3" s="1528" t="s">
        <v>145</v>
      </c>
      <c r="S3" s="1528" t="s">
        <v>146</v>
      </c>
      <c r="T3" s="1543" t="s">
        <v>147</v>
      </c>
    </row>
    <row r="4" spans="2:20" s="172" customFormat="1" ht="24.75" customHeight="1" x14ac:dyDescent="0.35">
      <c r="B4" s="1543"/>
      <c r="C4" s="1543"/>
      <c r="D4" s="1543"/>
      <c r="E4" s="1543"/>
      <c r="F4" s="1545"/>
      <c r="G4" s="1528"/>
      <c r="H4" s="1528"/>
      <c r="I4" s="983" t="s">
        <v>148</v>
      </c>
      <c r="J4" s="983" t="s">
        <v>149</v>
      </c>
      <c r="K4" s="983" t="s">
        <v>150</v>
      </c>
      <c r="L4" s="983" t="s">
        <v>148</v>
      </c>
      <c r="M4" s="983" t="s">
        <v>149</v>
      </c>
      <c r="N4" s="983" t="s">
        <v>150</v>
      </c>
      <c r="O4" s="983" t="s">
        <v>151</v>
      </c>
      <c r="P4" s="983" t="s">
        <v>150</v>
      </c>
      <c r="Q4" s="983" t="s">
        <v>152</v>
      </c>
      <c r="R4" s="1528"/>
      <c r="S4" s="1528"/>
      <c r="T4" s="1543"/>
    </row>
    <row r="5" spans="2:20" s="173" customFormat="1" ht="20" collapsed="1" x14ac:dyDescent="0.3">
      <c r="B5" s="1669" t="s">
        <v>1746</v>
      </c>
      <c r="C5" s="1669"/>
      <c r="D5" s="1669"/>
      <c r="E5" s="1669"/>
      <c r="F5" s="1675" t="s">
        <v>154</v>
      </c>
      <c r="G5" s="1675"/>
      <c r="H5" s="1675"/>
      <c r="I5" s="1675"/>
      <c r="J5" s="1675"/>
      <c r="K5" s="1675"/>
      <c r="L5" s="1675"/>
      <c r="M5" s="1675"/>
      <c r="N5" s="1675"/>
      <c r="O5" s="1675"/>
      <c r="P5" s="1675"/>
      <c r="Q5" s="1675"/>
      <c r="R5" s="1675"/>
      <c r="S5" s="908">
        <f>SUMIF(F7:F10,"Mandatory",S7:S10)</f>
        <v>0</v>
      </c>
      <c r="T5" s="864" t="s">
        <v>155</v>
      </c>
    </row>
    <row r="6" spans="2:20" s="173" customFormat="1" ht="20" x14ac:dyDescent="0.3">
      <c r="B6" s="1669"/>
      <c r="C6" s="1669"/>
      <c r="D6" s="1669"/>
      <c r="E6" s="1669"/>
      <c r="F6" s="1675" t="s">
        <v>156</v>
      </c>
      <c r="G6" s="1675"/>
      <c r="H6" s="1675"/>
      <c r="I6" s="1675"/>
      <c r="J6" s="1675"/>
      <c r="K6" s="1675"/>
      <c r="L6" s="1675"/>
      <c r="M6" s="1675"/>
      <c r="N6" s="1675"/>
      <c r="O6" s="1675"/>
      <c r="P6" s="1675"/>
      <c r="Q6" s="1675"/>
      <c r="R6" s="1675"/>
      <c r="S6" s="863">
        <f>SUMIF(F7:F10,"optional",S7:S10)</f>
        <v>0</v>
      </c>
      <c r="T6" s="962" t="s">
        <v>155</v>
      </c>
    </row>
    <row r="7" spans="2:20" s="1002" customFormat="1" ht="37.15" customHeight="1" x14ac:dyDescent="0.25">
      <c r="B7" s="692"/>
      <c r="C7" s="999"/>
      <c r="D7" s="995"/>
      <c r="E7" s="1229" t="s">
        <v>1748</v>
      </c>
      <c r="F7" s="987" t="s">
        <v>160</v>
      </c>
      <c r="G7" s="1230" t="s">
        <v>1749</v>
      </c>
      <c r="H7" s="1230">
        <v>1</v>
      </c>
      <c r="I7" s="990"/>
      <c r="J7" s="990"/>
      <c r="K7" s="991">
        <f>I7*J7</f>
        <v>0</v>
      </c>
      <c r="L7" s="990"/>
      <c r="M7" s="990"/>
      <c r="N7" s="991"/>
      <c r="O7" s="992"/>
      <c r="P7" s="990"/>
      <c r="Q7" s="992"/>
      <c r="R7" s="994">
        <f>P7+N7+K7</f>
        <v>0</v>
      </c>
      <c r="S7" s="1035">
        <f>IF(F7="na","",H7*R7)</f>
        <v>0</v>
      </c>
      <c r="T7" s="1001"/>
    </row>
    <row r="8" spans="2:20" s="1005" customFormat="1" ht="51" customHeight="1" x14ac:dyDescent="0.3">
      <c r="B8" s="693"/>
      <c r="C8" s="1003" t="s">
        <v>1868</v>
      </c>
      <c r="D8" s="996"/>
      <c r="E8" s="1231" t="s">
        <v>1869</v>
      </c>
      <c r="F8" s="145" t="s">
        <v>160</v>
      </c>
      <c r="G8" s="1230" t="s">
        <v>1749</v>
      </c>
      <c r="H8" s="1230">
        <v>1</v>
      </c>
      <c r="I8" s="990"/>
      <c r="J8" s="990"/>
      <c r="K8" s="991">
        <f>I8*J8</f>
        <v>0</v>
      </c>
      <c r="L8" s="990"/>
      <c r="M8" s="990"/>
      <c r="N8" s="991"/>
      <c r="O8" s="992"/>
      <c r="P8" s="990"/>
      <c r="Q8" s="992"/>
      <c r="R8" s="994">
        <f t="shared" ref="R8:R26" si="0">P8+N8+K8</f>
        <v>0</v>
      </c>
      <c r="S8" s="994">
        <f t="shared" ref="S8:S26" si="1">H8*R8</f>
        <v>0</v>
      </c>
      <c r="T8" s="1001"/>
    </row>
    <row r="9" spans="2:20" s="1010" customFormat="1" ht="14" x14ac:dyDescent="0.3">
      <c r="B9" s="693"/>
      <c r="C9" s="964"/>
      <c r="D9" s="401"/>
      <c r="E9" s="1238" t="s">
        <v>1870</v>
      </c>
      <c r="F9" s="145" t="s">
        <v>160</v>
      </c>
      <c r="G9" s="1230" t="s">
        <v>1765</v>
      </c>
      <c r="H9" s="1237"/>
      <c r="I9" s="990"/>
      <c r="J9" s="990"/>
      <c r="K9" s="991">
        <f>I9*J9</f>
        <v>0</v>
      </c>
      <c r="L9" s="990"/>
      <c r="M9" s="990"/>
      <c r="N9" s="991"/>
      <c r="O9" s="992"/>
      <c r="P9" s="990"/>
      <c r="Q9" s="992"/>
      <c r="R9" s="994">
        <f>P9+N9+K9</f>
        <v>0</v>
      </c>
      <c r="S9" s="994">
        <f>H9*R9</f>
        <v>0</v>
      </c>
      <c r="T9" s="1001"/>
    </row>
    <row r="10" spans="2:20" s="1010" customFormat="1" ht="14" x14ac:dyDescent="0.3">
      <c r="B10" s="693"/>
      <c r="C10" s="964"/>
      <c r="D10" s="401"/>
      <c r="E10" s="1238" t="s">
        <v>1803</v>
      </c>
      <c r="F10" s="145" t="s">
        <v>160</v>
      </c>
      <c r="G10" s="1241" t="s">
        <v>1749</v>
      </c>
      <c r="H10" s="1230">
        <v>1</v>
      </c>
      <c r="I10" s="990"/>
      <c r="J10" s="990"/>
      <c r="K10" s="991">
        <f>I10*J10</f>
        <v>0</v>
      </c>
      <c r="L10" s="990"/>
      <c r="M10" s="990"/>
      <c r="N10" s="991"/>
      <c r="O10" s="992"/>
      <c r="P10" s="990"/>
      <c r="Q10" s="992"/>
      <c r="R10" s="994">
        <f>P10+N10+K10</f>
        <v>0</v>
      </c>
      <c r="S10" s="994">
        <f>H10*R10</f>
        <v>0</v>
      </c>
      <c r="T10" s="1001"/>
    </row>
    <row r="11" spans="2:20" customFormat="1" ht="15" customHeight="1" x14ac:dyDescent="0.35">
      <c r="B11" s="1669" t="s">
        <v>1761</v>
      </c>
      <c r="C11" s="1669"/>
      <c r="D11" s="1669"/>
      <c r="E11" s="1669"/>
      <c r="F11" s="1678" t="s">
        <v>154</v>
      </c>
      <c r="G11" s="1678"/>
      <c r="H11" s="1678"/>
      <c r="I11" s="1678"/>
      <c r="J11" s="1678"/>
      <c r="K11" s="1678"/>
      <c r="L11" s="1678"/>
      <c r="M11" s="1678"/>
      <c r="N11" s="1678"/>
      <c r="O11" s="1678"/>
      <c r="P11" s="1678"/>
      <c r="Q11" s="1678"/>
      <c r="R11" s="1678"/>
      <c r="S11" s="877">
        <f>SUMIF(F13:F13,"Mandatory",S13:S13)</f>
        <v>0</v>
      </c>
      <c r="T11" s="878"/>
    </row>
    <row r="12" spans="2:20" customFormat="1" x14ac:dyDescent="0.35">
      <c r="B12" s="1669"/>
      <c r="C12" s="1669"/>
      <c r="D12" s="1669"/>
      <c r="E12" s="1669"/>
      <c r="F12" s="1679" t="s">
        <v>156</v>
      </c>
      <c r="G12" s="1679"/>
      <c r="H12" s="1679"/>
      <c r="I12" s="1679"/>
      <c r="J12" s="1679"/>
      <c r="K12" s="1679"/>
      <c r="L12" s="1679"/>
      <c r="M12" s="1679"/>
      <c r="N12" s="1679"/>
      <c r="O12" s="1679"/>
      <c r="P12" s="1679"/>
      <c r="Q12" s="1679"/>
      <c r="R12" s="1679"/>
      <c r="S12" s="1032">
        <f>SUMIF(F13:F13,"Optional",S13:S13)</f>
        <v>0</v>
      </c>
      <c r="T12" s="1033"/>
    </row>
    <row r="13" spans="2:20" s="1010" customFormat="1" ht="50.25" customHeight="1" x14ac:dyDescent="0.35">
      <c r="B13" s="1007"/>
      <c r="C13" s="1008"/>
      <c r="D13" s="1246"/>
      <c r="E13" s="1229" t="s">
        <v>1871</v>
      </c>
      <c r="F13" s="145" t="s">
        <v>160</v>
      </c>
      <c r="G13" s="1230" t="s">
        <v>1749</v>
      </c>
      <c r="H13" s="1230">
        <v>1</v>
      </c>
      <c r="I13" s="990"/>
      <c r="J13" s="990"/>
      <c r="K13" s="991">
        <f>I13*J13</f>
        <v>0</v>
      </c>
      <c r="L13" s="990"/>
      <c r="M13" s="990"/>
      <c r="N13" s="991"/>
      <c r="O13" s="992"/>
      <c r="P13" s="990"/>
      <c r="Q13" s="992"/>
      <c r="R13" s="994">
        <f t="shared" si="0"/>
        <v>0</v>
      </c>
      <c r="S13" s="994">
        <f t="shared" si="1"/>
        <v>0</v>
      </c>
      <c r="T13" s="1001"/>
    </row>
    <row r="14" spans="2:20" customFormat="1" ht="15" customHeight="1" x14ac:dyDescent="0.35">
      <c r="B14" s="1669" t="s">
        <v>767</v>
      </c>
      <c r="C14" s="1669"/>
      <c r="D14" s="1669"/>
      <c r="E14" s="1669"/>
      <c r="F14" s="1678" t="s">
        <v>154</v>
      </c>
      <c r="G14" s="1678"/>
      <c r="H14" s="1678"/>
      <c r="I14" s="1678"/>
      <c r="J14" s="1678"/>
      <c r="K14" s="1678"/>
      <c r="L14" s="1678"/>
      <c r="M14" s="1678"/>
      <c r="N14" s="1678"/>
      <c r="O14" s="1678"/>
      <c r="P14" s="1678"/>
      <c r="Q14" s="1678"/>
      <c r="R14" s="1678"/>
      <c r="S14" s="877">
        <f>SUMIF(F16:F20,"Mandatory",S16:S20)</f>
        <v>0</v>
      </c>
      <c r="T14" s="878"/>
    </row>
    <row r="15" spans="2:20" customFormat="1" x14ac:dyDescent="0.35">
      <c r="B15" s="1669"/>
      <c r="C15" s="1669"/>
      <c r="D15" s="1669"/>
      <c r="E15" s="1669"/>
      <c r="F15" s="1679" t="s">
        <v>156</v>
      </c>
      <c r="G15" s="1679"/>
      <c r="H15" s="1679"/>
      <c r="I15" s="1679"/>
      <c r="J15" s="1679"/>
      <c r="K15" s="1679"/>
      <c r="L15" s="1679"/>
      <c r="M15" s="1679"/>
      <c r="N15" s="1679"/>
      <c r="O15" s="1679"/>
      <c r="P15" s="1679"/>
      <c r="Q15" s="1679"/>
      <c r="R15" s="1679"/>
      <c r="S15" s="1032">
        <f>SUMIF(F16:F20,"Optional",S16:S20)</f>
        <v>0</v>
      </c>
      <c r="T15" s="1033"/>
    </row>
    <row r="16" spans="2:20" s="1010" customFormat="1" ht="39.75" customHeight="1" x14ac:dyDescent="0.3">
      <c r="B16" s="693"/>
      <c r="C16" s="964"/>
      <c r="D16" s="406"/>
      <c r="E16" s="1238" t="s">
        <v>1872</v>
      </c>
      <c r="F16" s="145" t="s">
        <v>160</v>
      </c>
      <c r="G16" s="1239" t="s">
        <v>1765</v>
      </c>
      <c r="H16" s="1240"/>
      <c r="I16" s="990"/>
      <c r="J16" s="990"/>
      <c r="K16" s="991">
        <f>I16*J16</f>
        <v>0</v>
      </c>
      <c r="L16" s="990"/>
      <c r="M16" s="990"/>
      <c r="N16" s="991"/>
      <c r="O16" s="992"/>
      <c r="P16" s="990"/>
      <c r="Q16" s="992"/>
      <c r="R16" s="994">
        <f t="shared" si="0"/>
        <v>0</v>
      </c>
      <c r="S16" s="994">
        <f t="shared" si="1"/>
        <v>0</v>
      </c>
      <c r="T16" s="1001"/>
    </row>
    <row r="17" spans="2:20" s="1010" customFormat="1" ht="162" customHeight="1" x14ac:dyDescent="0.3">
      <c r="B17" s="693"/>
      <c r="C17" s="964"/>
      <c r="D17" s="401"/>
      <c r="E17" s="1238" t="s">
        <v>1873</v>
      </c>
      <c r="F17" s="145" t="s">
        <v>160</v>
      </c>
      <c r="G17" s="1239" t="s">
        <v>1765</v>
      </c>
      <c r="H17" s="1237"/>
      <c r="I17" s="990"/>
      <c r="J17" s="990"/>
      <c r="K17" s="991">
        <f>I17*J17</f>
        <v>0</v>
      </c>
      <c r="L17" s="990"/>
      <c r="M17" s="990"/>
      <c r="N17" s="991"/>
      <c r="O17" s="992"/>
      <c r="P17" s="990"/>
      <c r="Q17" s="992"/>
      <c r="R17" s="994">
        <f t="shared" si="0"/>
        <v>0</v>
      </c>
      <c r="S17" s="994">
        <f t="shared" si="1"/>
        <v>0</v>
      </c>
      <c r="T17" s="1012"/>
    </row>
    <row r="18" spans="2:20" s="1010" customFormat="1" ht="37.15" customHeight="1" x14ac:dyDescent="0.3">
      <c r="B18" s="421"/>
      <c r="C18" s="971"/>
      <c r="D18" s="401"/>
      <c r="E18" s="1238" t="s">
        <v>1874</v>
      </c>
      <c r="F18" s="145" t="s">
        <v>167</v>
      </c>
      <c r="G18" s="1230" t="s">
        <v>1765</v>
      </c>
      <c r="H18" s="1237"/>
      <c r="I18" s="990"/>
      <c r="J18" s="990"/>
      <c r="K18" s="991">
        <f>I18*J18</f>
        <v>0</v>
      </c>
      <c r="L18" s="990"/>
      <c r="M18" s="990"/>
      <c r="N18" s="991"/>
      <c r="O18" s="992"/>
      <c r="P18" s="990"/>
      <c r="Q18" s="992"/>
      <c r="R18" s="994">
        <f>P18+N18+K18</f>
        <v>0</v>
      </c>
      <c r="S18" s="994">
        <f>H18*R18</f>
        <v>0</v>
      </c>
      <c r="T18" s="1001"/>
    </row>
    <row r="19" spans="2:20" s="1010" customFormat="1" ht="37.15" customHeight="1" x14ac:dyDescent="0.3">
      <c r="B19" s="421"/>
      <c r="C19" s="971"/>
      <c r="D19" s="401"/>
      <c r="E19" s="1238" t="s">
        <v>1875</v>
      </c>
      <c r="F19" s="145" t="s">
        <v>167</v>
      </c>
      <c r="G19" s="1230" t="s">
        <v>1765</v>
      </c>
      <c r="H19" s="1237"/>
      <c r="I19" s="990"/>
      <c r="J19" s="990"/>
      <c r="K19" s="991">
        <f>I19*J19</f>
        <v>0</v>
      </c>
      <c r="L19" s="990"/>
      <c r="M19" s="990"/>
      <c r="N19" s="991"/>
      <c r="O19" s="992"/>
      <c r="P19" s="990"/>
      <c r="Q19" s="992"/>
      <c r="R19" s="994">
        <f>P19+N19+K19</f>
        <v>0</v>
      </c>
      <c r="S19" s="994">
        <f>H19*R19</f>
        <v>0</v>
      </c>
      <c r="T19" s="1001"/>
    </row>
    <row r="20" spans="2:20" s="1010" customFormat="1" ht="37.15" customHeight="1" x14ac:dyDescent="0.3">
      <c r="B20" s="421"/>
      <c r="C20" s="1247"/>
      <c r="D20" s="401"/>
      <c r="E20" s="1242" t="s">
        <v>1876</v>
      </c>
      <c r="F20" s="145" t="s">
        <v>167</v>
      </c>
      <c r="G20" s="1241" t="s">
        <v>1749</v>
      </c>
      <c r="H20" s="1230">
        <v>1</v>
      </c>
      <c r="I20" s="990"/>
      <c r="J20" s="990"/>
      <c r="K20" s="991">
        <f>I20*J20</f>
        <v>0</v>
      </c>
      <c r="L20" s="990"/>
      <c r="M20" s="990"/>
      <c r="N20" s="991"/>
      <c r="O20" s="992"/>
      <c r="P20" s="990"/>
      <c r="Q20" s="992"/>
      <c r="R20" s="994">
        <f>P20+N20+K20</f>
        <v>0</v>
      </c>
      <c r="S20" s="994">
        <f>H20*R20</f>
        <v>0</v>
      </c>
      <c r="T20" s="1001"/>
    </row>
    <row r="21" spans="2:20" customFormat="1" ht="15" customHeight="1" x14ac:dyDescent="0.35">
      <c r="B21" s="1669" t="s">
        <v>96</v>
      </c>
      <c r="C21" s="1670"/>
      <c r="D21" s="1670"/>
      <c r="E21" s="1671"/>
      <c r="F21" s="1678" t="s">
        <v>154</v>
      </c>
      <c r="G21" s="1678"/>
      <c r="H21" s="1678"/>
      <c r="I21" s="1678"/>
      <c r="J21" s="1678"/>
      <c r="K21" s="1678"/>
      <c r="L21" s="1678"/>
      <c r="M21" s="1678"/>
      <c r="N21" s="1678"/>
      <c r="O21" s="1678"/>
      <c r="P21" s="1678"/>
      <c r="Q21" s="1678"/>
      <c r="R21" s="1678"/>
      <c r="S21" s="877">
        <f>SUMIF(F23:F23,"Mandatory",S23:S23)</f>
        <v>0</v>
      </c>
      <c r="T21" s="878"/>
    </row>
    <row r="22" spans="2:20" customFormat="1" x14ac:dyDescent="0.35">
      <c r="B22" s="1672"/>
      <c r="C22" s="1673"/>
      <c r="D22" s="1673"/>
      <c r="E22" s="1674"/>
      <c r="F22" s="1679" t="s">
        <v>156</v>
      </c>
      <c r="G22" s="1679"/>
      <c r="H22" s="1679"/>
      <c r="I22" s="1679"/>
      <c r="J22" s="1679"/>
      <c r="K22" s="1679"/>
      <c r="L22" s="1679"/>
      <c r="M22" s="1679"/>
      <c r="N22" s="1679"/>
      <c r="O22" s="1679"/>
      <c r="P22" s="1679"/>
      <c r="Q22" s="1679"/>
      <c r="R22" s="1679"/>
      <c r="S22" s="1032">
        <f>SUMIF(F23:F23,"Optional",S23:S23)</f>
        <v>0</v>
      </c>
      <c r="T22" s="1033"/>
    </row>
    <row r="23" spans="2:20" s="1010" customFormat="1" ht="25" x14ac:dyDescent="0.3">
      <c r="B23" s="693"/>
      <c r="C23" s="964" t="s">
        <v>766</v>
      </c>
      <c r="D23" s="401"/>
      <c r="E23" s="1238" t="s">
        <v>1877</v>
      </c>
      <c r="F23" s="145" t="s">
        <v>160</v>
      </c>
      <c r="G23" s="1241" t="s">
        <v>1749</v>
      </c>
      <c r="H23" s="1241">
        <v>1</v>
      </c>
      <c r="I23" s="990"/>
      <c r="J23" s="990"/>
      <c r="K23" s="991">
        <f>I23*J23</f>
        <v>0</v>
      </c>
      <c r="L23" s="990"/>
      <c r="M23" s="990"/>
      <c r="N23" s="991"/>
      <c r="O23" s="992"/>
      <c r="P23" s="990"/>
      <c r="Q23" s="992"/>
      <c r="R23" s="994">
        <f t="shared" si="0"/>
        <v>0</v>
      </c>
      <c r="S23" s="994">
        <f t="shared" si="1"/>
        <v>0</v>
      </c>
      <c r="T23" s="1001"/>
    </row>
    <row r="24" spans="2:20" customFormat="1" ht="15" customHeight="1" x14ac:dyDescent="0.35">
      <c r="B24" s="1669" t="s">
        <v>132</v>
      </c>
      <c r="C24" s="1670"/>
      <c r="D24" s="1670"/>
      <c r="E24" s="1671"/>
      <c r="F24" s="1678" t="s">
        <v>154</v>
      </c>
      <c r="G24" s="1678"/>
      <c r="H24" s="1678"/>
      <c r="I24" s="1678"/>
      <c r="J24" s="1678"/>
      <c r="K24" s="1678"/>
      <c r="L24" s="1678"/>
      <c r="M24" s="1678"/>
      <c r="N24" s="1678"/>
      <c r="O24" s="1678"/>
      <c r="P24" s="1678"/>
      <c r="Q24" s="1678"/>
      <c r="R24" s="1678"/>
      <c r="S24" s="877">
        <f>SUMIF(F26:F26,"Mandatory",S26:S26)</f>
        <v>0</v>
      </c>
      <c r="T24" s="878"/>
    </row>
    <row r="25" spans="2:20" customFormat="1" x14ac:dyDescent="0.35">
      <c r="B25" s="1672"/>
      <c r="C25" s="1673"/>
      <c r="D25" s="1673"/>
      <c r="E25" s="1674"/>
      <c r="F25" s="1679" t="s">
        <v>156</v>
      </c>
      <c r="G25" s="1679"/>
      <c r="H25" s="1679"/>
      <c r="I25" s="1679"/>
      <c r="J25" s="1679"/>
      <c r="K25" s="1679"/>
      <c r="L25" s="1679"/>
      <c r="M25" s="1679"/>
      <c r="N25" s="1679"/>
      <c r="O25" s="1679"/>
      <c r="P25" s="1679"/>
      <c r="Q25" s="1679"/>
      <c r="R25" s="1679"/>
      <c r="S25" s="1032">
        <f>SUMIF(F26:F26,"Optional",S26:S26)</f>
        <v>0</v>
      </c>
      <c r="T25" s="1033"/>
    </row>
    <row r="26" spans="2:20" s="1010" customFormat="1" ht="96.75" customHeight="1" x14ac:dyDescent="0.25">
      <c r="B26" s="692"/>
      <c r="C26" s="964" t="str">
        <f>'Reference documents'!B26</f>
        <v>GRE…..</v>
      </c>
      <c r="D26" s="401"/>
      <c r="E26" s="1238" t="s">
        <v>1878</v>
      </c>
      <c r="F26" s="145" t="s">
        <v>167</v>
      </c>
      <c r="G26" s="1230" t="s">
        <v>1749</v>
      </c>
      <c r="H26" s="1230">
        <v>1</v>
      </c>
      <c r="I26" s="990"/>
      <c r="J26" s="990"/>
      <c r="K26" s="991">
        <f>I26*J26</f>
        <v>0</v>
      </c>
      <c r="L26" s="990"/>
      <c r="M26" s="990"/>
      <c r="N26" s="991"/>
      <c r="O26" s="992"/>
      <c r="P26" s="990"/>
      <c r="Q26" s="992"/>
      <c r="R26" s="994">
        <f t="shared" si="0"/>
        <v>0</v>
      </c>
      <c r="S26" s="994">
        <f t="shared" si="1"/>
        <v>0</v>
      </c>
      <c r="T26" s="1001"/>
    </row>
  </sheetData>
  <autoFilter ref="B3:T26" xr:uid="{32E03678-4CE2-4317-8A09-156CF665688E}">
    <filterColumn colId="7" showButton="0"/>
    <filterColumn colId="8" showButton="0"/>
    <filterColumn colId="10" showButton="0"/>
    <filterColumn colId="11" showButton="0"/>
    <filterColumn colId="12" showButton="0"/>
    <filterColumn colId="14" showButton="0"/>
  </autoFilter>
  <mergeCells count="28">
    <mergeCell ref="B11:E12"/>
    <mergeCell ref="F11:R11"/>
    <mergeCell ref="F12:R12"/>
    <mergeCell ref="B14:E15"/>
    <mergeCell ref="F14:R14"/>
    <mergeCell ref="F15:R15"/>
    <mergeCell ref="B24:E25"/>
    <mergeCell ref="F24:R24"/>
    <mergeCell ref="F25:R25"/>
    <mergeCell ref="B21:E22"/>
    <mergeCell ref="F21:R21"/>
    <mergeCell ref="F22:R22"/>
    <mergeCell ref="T3:T4"/>
    <mergeCell ref="B5:E6"/>
    <mergeCell ref="F5:R5"/>
    <mergeCell ref="F6:R6"/>
    <mergeCell ref="H3:H4"/>
    <mergeCell ref="I3:K3"/>
    <mergeCell ref="L3:O3"/>
    <mergeCell ref="P3:Q3"/>
    <mergeCell ref="R3:R4"/>
    <mergeCell ref="S3:S4"/>
    <mergeCell ref="B3:B4"/>
    <mergeCell ref="C3:C4"/>
    <mergeCell ref="D3:D4"/>
    <mergeCell ref="E3:E4"/>
    <mergeCell ref="F3:F4"/>
    <mergeCell ref="G3:G4"/>
  </mergeCells>
  <dataValidations count="1">
    <dataValidation type="list" allowBlank="1" showInputMessage="1" showErrorMessage="1" sqref="F13 F26 F23 F7:F10 F16:F20" xr:uid="{3BDABD86-5329-495E-827F-57EB324E752C}">
      <formula1>"Mandatory,Optional,NA"</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46DCF-28E5-48F6-9DE7-4616FEA3D3E1}">
  <sheetPr>
    <tabColor rgb="FF00B050"/>
  </sheetPr>
  <dimension ref="A2:T61"/>
  <sheetViews>
    <sheetView showGridLines="0" zoomScale="85" zoomScaleNormal="85" workbookViewId="0">
      <selection activeCell="C8" sqref="C8"/>
    </sheetView>
  </sheetViews>
  <sheetFormatPr defaultColWidth="9.26953125" defaultRowHeight="14.5" x14ac:dyDescent="0.25"/>
  <cols>
    <col min="1" max="1" width="8.54296875" style="492" customWidth="1"/>
    <col min="2" max="2" width="17.453125" style="171" customWidth="1"/>
    <col min="3" max="3" width="58.26953125" style="180" customWidth="1"/>
    <col min="4" max="4" width="18.54296875" style="180" bestFit="1" customWidth="1"/>
    <col min="5" max="5" width="86.453125" style="457" customWidth="1"/>
    <col min="6" max="6" width="15.7265625" style="180" bestFit="1" customWidth="1"/>
    <col min="7" max="7" width="21" style="180" bestFit="1" customWidth="1"/>
    <col min="8" max="8" width="15.7265625" style="171" bestFit="1" customWidth="1"/>
    <col min="9" max="9" width="25.453125" style="171" customWidth="1"/>
    <col min="10" max="10" width="17.453125" style="171" customWidth="1"/>
    <col min="11" max="11" width="12.7265625" style="171" customWidth="1"/>
    <col min="12" max="12" width="16" style="457" customWidth="1"/>
    <col min="13" max="13" width="30.453125" style="457" customWidth="1"/>
    <col min="14" max="14" width="9.26953125" style="457"/>
    <col min="15" max="15" width="12.26953125" style="457" customWidth="1"/>
    <col min="16" max="16" width="9.26953125" style="457"/>
    <col min="17" max="17" width="18.54296875" style="457" customWidth="1"/>
    <col min="18" max="18" width="14" style="457" bestFit="1" customWidth="1"/>
    <col min="19" max="19" width="15" style="457" bestFit="1" customWidth="1"/>
    <col min="20" max="16384" width="9.26953125" style="457"/>
  </cols>
  <sheetData>
    <row r="2" spans="1:20" ht="15.75" customHeight="1" thickBot="1" x14ac:dyDescent="0.4">
      <c r="B2" s="124"/>
      <c r="C2" s="20"/>
      <c r="D2" s="20"/>
      <c r="E2" s="1049" t="s">
        <v>1879</v>
      </c>
      <c r="F2" s="20"/>
      <c r="G2" s="20"/>
      <c r="H2" s="20"/>
      <c r="I2" s="20"/>
      <c r="J2" s="20"/>
      <c r="K2" s="20"/>
      <c r="L2" s="1050"/>
      <c r="M2" s="1050"/>
      <c r="N2" s="1050"/>
    </row>
    <row r="3" spans="1:20" s="172" customFormat="1" ht="54" customHeight="1" x14ac:dyDescent="0.35">
      <c r="B3" s="1543" t="s">
        <v>186</v>
      </c>
      <c r="C3" s="1543" t="s">
        <v>136</v>
      </c>
      <c r="D3" s="1543" t="s">
        <v>137</v>
      </c>
      <c r="E3" s="1543" t="s">
        <v>187</v>
      </c>
      <c r="F3" s="1545" t="s">
        <v>139</v>
      </c>
      <c r="G3" s="1528" t="s">
        <v>140</v>
      </c>
      <c r="H3" s="1528" t="s">
        <v>141</v>
      </c>
      <c r="I3" s="1513" t="s">
        <v>142</v>
      </c>
      <c r="J3" s="1513"/>
      <c r="K3" s="1513"/>
      <c r="L3" s="1513" t="s">
        <v>143</v>
      </c>
      <c r="M3" s="1513"/>
      <c r="N3" s="1513"/>
      <c r="O3" s="1513"/>
      <c r="P3" s="1513" t="s">
        <v>144</v>
      </c>
      <c r="Q3" s="1513"/>
      <c r="R3" s="1528" t="s">
        <v>145</v>
      </c>
      <c r="S3" s="1528" t="s">
        <v>146</v>
      </c>
      <c r="T3" s="1543" t="s">
        <v>147</v>
      </c>
    </row>
    <row r="4" spans="1:20" s="172" customFormat="1" ht="24.75" customHeight="1" x14ac:dyDescent="0.35">
      <c r="B4" s="1543"/>
      <c r="C4" s="1543"/>
      <c r="D4" s="1543"/>
      <c r="E4" s="1543"/>
      <c r="F4" s="1545"/>
      <c r="G4" s="1528"/>
      <c r="H4" s="1528"/>
      <c r="I4" s="983" t="s">
        <v>148</v>
      </c>
      <c r="J4" s="983" t="s">
        <v>149</v>
      </c>
      <c r="K4" s="983" t="s">
        <v>150</v>
      </c>
      <c r="L4" s="983" t="s">
        <v>148</v>
      </c>
      <c r="M4" s="983" t="s">
        <v>149</v>
      </c>
      <c r="N4" s="983" t="s">
        <v>150</v>
      </c>
      <c r="O4" s="983" t="s">
        <v>151</v>
      </c>
      <c r="P4" s="983" t="s">
        <v>150</v>
      </c>
      <c r="Q4" s="983" t="s">
        <v>152</v>
      </c>
      <c r="R4" s="1528"/>
      <c r="S4" s="1528"/>
      <c r="T4" s="1543"/>
    </row>
    <row r="5" spans="1:20" s="173" customFormat="1" ht="24.75" customHeight="1" x14ac:dyDescent="0.3">
      <c r="B5" s="1669" t="s">
        <v>1746</v>
      </c>
      <c r="C5" s="1669"/>
      <c r="D5" s="1669"/>
      <c r="E5" s="1669"/>
      <c r="F5" s="1675" t="s">
        <v>154</v>
      </c>
      <c r="G5" s="1675"/>
      <c r="H5" s="1675"/>
      <c r="I5" s="1675"/>
      <c r="J5" s="1675"/>
      <c r="K5" s="1675"/>
      <c r="L5" s="1675"/>
      <c r="M5" s="1675"/>
      <c r="N5" s="1675"/>
      <c r="O5" s="1675"/>
      <c r="P5" s="1675"/>
      <c r="Q5" s="1675"/>
      <c r="R5" s="1675"/>
      <c r="S5" s="908">
        <f>SUMIF(F7:F11,"Mandatory",S7:S11)</f>
        <v>0</v>
      </c>
      <c r="T5" s="864" t="s">
        <v>155</v>
      </c>
    </row>
    <row r="6" spans="1:20" s="173" customFormat="1" ht="24.75" customHeight="1" x14ac:dyDescent="0.3">
      <c r="B6" s="1669"/>
      <c r="C6" s="1669"/>
      <c r="D6" s="1669"/>
      <c r="E6" s="1669"/>
      <c r="F6" s="1675" t="s">
        <v>156</v>
      </c>
      <c r="G6" s="1675"/>
      <c r="H6" s="1675"/>
      <c r="I6" s="1675"/>
      <c r="J6" s="1675"/>
      <c r="K6" s="1675"/>
      <c r="L6" s="1675"/>
      <c r="M6" s="1675"/>
      <c r="N6" s="1675"/>
      <c r="O6" s="1675"/>
      <c r="P6" s="1675"/>
      <c r="Q6" s="1675"/>
      <c r="R6" s="1675"/>
      <c r="S6" s="863">
        <f>SUMIF(F7:F11,"optional",S7:S11)</f>
        <v>0</v>
      </c>
      <c r="T6" s="962" t="s">
        <v>155</v>
      </c>
    </row>
    <row r="7" spans="1:20" s="1002" customFormat="1" ht="24.75" customHeight="1" x14ac:dyDescent="0.25">
      <c r="A7" s="998"/>
      <c r="B7" s="692"/>
      <c r="C7" s="999"/>
      <c r="D7" s="995"/>
      <c r="E7" s="1229" t="s">
        <v>1748</v>
      </c>
      <c r="F7" s="987" t="s">
        <v>160</v>
      </c>
      <c r="G7" s="1230" t="s">
        <v>1749</v>
      </c>
      <c r="H7" s="1230">
        <v>1</v>
      </c>
      <c r="I7" s="990"/>
      <c r="J7" s="990"/>
      <c r="K7" s="991">
        <f>I7*J7</f>
        <v>0</v>
      </c>
      <c r="L7" s="990"/>
      <c r="M7" s="990"/>
      <c r="N7" s="991"/>
      <c r="O7" s="992"/>
      <c r="P7" s="990"/>
      <c r="Q7" s="992"/>
      <c r="R7" s="994">
        <f>P7+N7+K7</f>
        <v>0</v>
      </c>
      <c r="S7" s="1035">
        <f>IF(F7="na","",H7*R7)</f>
        <v>0</v>
      </c>
      <c r="T7" s="1001"/>
    </row>
    <row r="8" spans="1:20" s="1005" customFormat="1" ht="24.75" customHeight="1" x14ac:dyDescent="0.3">
      <c r="A8" s="998"/>
      <c r="B8" s="693"/>
      <c r="C8" s="1003" t="s">
        <v>1868</v>
      </c>
      <c r="D8" s="996"/>
      <c r="E8" s="1231" t="s">
        <v>1869</v>
      </c>
      <c r="F8" s="145" t="s">
        <v>160</v>
      </c>
      <c r="G8" s="1230" t="s">
        <v>1749</v>
      </c>
      <c r="H8" s="1230">
        <v>1</v>
      </c>
      <c r="I8" s="990"/>
      <c r="J8" s="990"/>
      <c r="K8" s="991">
        <f>I8*J8</f>
        <v>0</v>
      </c>
      <c r="L8" s="990"/>
      <c r="M8" s="990"/>
      <c r="N8" s="991"/>
      <c r="O8" s="992"/>
      <c r="P8" s="990"/>
      <c r="Q8" s="992"/>
      <c r="R8" s="994">
        <f>P8+N8+K8</f>
        <v>0</v>
      </c>
      <c r="S8" s="994">
        <f>H8*R8</f>
        <v>0</v>
      </c>
      <c r="T8" s="1001"/>
    </row>
    <row r="9" spans="1:20" s="1016" customFormat="1" ht="37.15" customHeight="1" x14ac:dyDescent="0.35">
      <c r="A9" s="1006"/>
      <c r="B9" s="401"/>
      <c r="C9" s="401"/>
      <c r="D9" s="401"/>
      <c r="E9" s="1260" t="s">
        <v>1880</v>
      </c>
      <c r="F9" s="495" t="s">
        <v>160</v>
      </c>
      <c r="G9" s="1230" t="s">
        <v>1749</v>
      </c>
      <c r="H9" s="1230">
        <v>1</v>
      </c>
      <c r="I9" s="990"/>
      <c r="J9" s="990"/>
      <c r="K9" s="991">
        <f>I9*J9</f>
        <v>0</v>
      </c>
      <c r="L9" s="990"/>
      <c r="M9" s="990"/>
      <c r="N9" s="991"/>
      <c r="O9" s="992"/>
      <c r="P9" s="990"/>
      <c r="Q9" s="992"/>
      <c r="R9" s="994">
        <f>P9+N9+K9</f>
        <v>0</v>
      </c>
      <c r="S9" s="994">
        <f>H9*R9</f>
        <v>0</v>
      </c>
      <c r="T9" s="1001"/>
    </row>
    <row r="10" spans="1:20" s="1016" customFormat="1" ht="37.15" customHeight="1" x14ac:dyDescent="0.35">
      <c r="A10" s="1006"/>
      <c r="B10" s="401"/>
      <c r="C10" s="401"/>
      <c r="D10" s="401"/>
      <c r="E10" s="1260" t="s">
        <v>1881</v>
      </c>
      <c r="F10" s="495" t="s">
        <v>160</v>
      </c>
      <c r="G10" s="1230" t="s">
        <v>1749</v>
      </c>
      <c r="H10" s="1230">
        <v>1</v>
      </c>
      <c r="I10" s="990"/>
      <c r="J10" s="990"/>
      <c r="K10" s="991">
        <f>I10*J10</f>
        <v>0</v>
      </c>
      <c r="L10" s="990"/>
      <c r="M10" s="990"/>
      <c r="N10" s="991"/>
      <c r="O10" s="992"/>
      <c r="P10" s="990"/>
      <c r="Q10" s="992"/>
      <c r="R10" s="994">
        <f>P10+N10+K10</f>
        <v>0</v>
      </c>
      <c r="S10" s="994">
        <f>H10*R10</f>
        <v>0</v>
      </c>
      <c r="T10" s="1001"/>
    </row>
    <row r="11" spans="1:20" s="1016" customFormat="1" ht="37.15" customHeight="1" x14ac:dyDescent="0.35">
      <c r="A11" s="1006"/>
      <c r="B11" s="401"/>
      <c r="C11" s="401"/>
      <c r="D11" s="1257"/>
      <c r="E11" s="1235" t="s">
        <v>1803</v>
      </c>
      <c r="F11" s="495" t="s">
        <v>160</v>
      </c>
      <c r="G11" s="1230" t="s">
        <v>1749</v>
      </c>
      <c r="H11" s="1230">
        <v>1</v>
      </c>
      <c r="I11" s="990"/>
      <c r="J11" s="990"/>
      <c r="K11" s="991">
        <f>I11*J11</f>
        <v>0</v>
      </c>
      <c r="L11" s="990"/>
      <c r="M11" s="990"/>
      <c r="N11" s="991"/>
      <c r="O11" s="992"/>
      <c r="P11" s="990"/>
      <c r="Q11" s="992"/>
      <c r="R11" s="994">
        <f>P11+N11+K11</f>
        <v>0</v>
      </c>
      <c r="S11" s="994">
        <f>H11*R11</f>
        <v>0</v>
      </c>
      <c r="T11" s="1001"/>
    </row>
    <row r="12" spans="1:20" customFormat="1" ht="24.75" customHeight="1" x14ac:dyDescent="0.35">
      <c r="B12" s="1669" t="s">
        <v>1761</v>
      </c>
      <c r="C12" s="1669"/>
      <c r="D12" s="1669"/>
      <c r="E12" s="1669"/>
      <c r="F12" s="1678" t="s">
        <v>154</v>
      </c>
      <c r="G12" s="1678"/>
      <c r="H12" s="1678"/>
      <c r="I12" s="1678"/>
      <c r="J12" s="1678"/>
      <c r="K12" s="1678"/>
      <c r="L12" s="1678"/>
      <c r="M12" s="1678"/>
      <c r="N12" s="1678"/>
      <c r="O12" s="1678"/>
      <c r="P12" s="1678"/>
      <c r="Q12" s="1678"/>
      <c r="R12" s="1678"/>
      <c r="S12" s="877">
        <f>SUMIF(F14:F14,"Mandatory",S14:S14)</f>
        <v>0</v>
      </c>
      <c r="T12" s="878"/>
    </row>
    <row r="13" spans="1:20" customFormat="1" ht="24.75" customHeight="1" x14ac:dyDescent="0.35">
      <c r="B13" s="1669"/>
      <c r="C13" s="1669"/>
      <c r="D13" s="1669"/>
      <c r="E13" s="1669"/>
      <c r="F13" s="1679" t="s">
        <v>156</v>
      </c>
      <c r="G13" s="1679"/>
      <c r="H13" s="1679"/>
      <c r="I13" s="1679"/>
      <c r="J13" s="1679"/>
      <c r="K13" s="1679"/>
      <c r="L13" s="1679"/>
      <c r="M13" s="1679"/>
      <c r="N13" s="1679"/>
      <c r="O13" s="1679"/>
      <c r="P13" s="1679"/>
      <c r="Q13" s="1679"/>
      <c r="R13" s="1679"/>
      <c r="S13" s="1032">
        <f>SUMIF(F14:F14,"Optional",S14:S14)</f>
        <v>0</v>
      </c>
      <c r="T13" s="1033"/>
    </row>
    <row r="14" spans="1:20" s="1010" customFormat="1" ht="24.75" customHeight="1" x14ac:dyDescent="0.35">
      <c r="A14" s="1006"/>
      <c r="B14" s="1007"/>
      <c r="C14" s="1008"/>
      <c r="D14" s="1246"/>
      <c r="E14" s="1229" t="s">
        <v>1871</v>
      </c>
      <c r="F14" s="145" t="s">
        <v>160</v>
      </c>
      <c r="G14" s="1230" t="s">
        <v>1749</v>
      </c>
      <c r="H14" s="1230">
        <v>1</v>
      </c>
      <c r="I14" s="990"/>
      <c r="J14" s="990"/>
      <c r="K14" s="991">
        <f>I14*J14</f>
        <v>0</v>
      </c>
      <c r="L14" s="990"/>
      <c r="M14" s="990"/>
      <c r="N14" s="991"/>
      <c r="O14" s="992"/>
      <c r="P14" s="990"/>
      <c r="Q14" s="992"/>
      <c r="R14" s="994">
        <f>P14+N14+K14</f>
        <v>0</v>
      </c>
      <c r="S14" s="994">
        <f>H14*R14</f>
        <v>0</v>
      </c>
      <c r="T14" s="1001"/>
    </row>
    <row r="15" spans="1:20" s="173" customFormat="1" ht="20" collapsed="1" x14ac:dyDescent="0.3">
      <c r="B15" s="1669" t="s">
        <v>1882</v>
      </c>
      <c r="C15" s="1669"/>
      <c r="D15" s="1669"/>
      <c r="E15" s="1669"/>
      <c r="F15" s="1675" t="s">
        <v>154</v>
      </c>
      <c r="G15" s="1675"/>
      <c r="H15" s="1675"/>
      <c r="I15" s="1675"/>
      <c r="J15" s="1675"/>
      <c r="K15" s="1675"/>
      <c r="L15" s="1675"/>
      <c r="M15" s="1675"/>
      <c r="N15" s="1675"/>
      <c r="O15" s="1675"/>
      <c r="P15" s="1675"/>
      <c r="Q15" s="1675"/>
      <c r="R15" s="1675"/>
      <c r="S15" s="908">
        <f>SUMIF(F17:F58,"Mandatory",S17:S58)</f>
        <v>0</v>
      </c>
      <c r="T15" s="864" t="s">
        <v>155</v>
      </c>
    </row>
    <row r="16" spans="1:20" s="173" customFormat="1" ht="20" x14ac:dyDescent="0.3">
      <c r="B16" s="1669"/>
      <c r="C16" s="1669"/>
      <c r="D16" s="1669"/>
      <c r="E16" s="1669"/>
      <c r="F16" s="1675" t="s">
        <v>156</v>
      </c>
      <c r="G16" s="1675"/>
      <c r="H16" s="1675"/>
      <c r="I16" s="1675"/>
      <c r="J16" s="1675"/>
      <c r="K16" s="1675"/>
      <c r="L16" s="1675"/>
      <c r="M16" s="1675"/>
      <c r="N16" s="1675"/>
      <c r="O16" s="1675"/>
      <c r="P16" s="1675"/>
      <c r="Q16" s="1675"/>
      <c r="R16" s="1675"/>
      <c r="S16" s="863">
        <f>SUMIF(F17:F58,"optional",S17:S58)</f>
        <v>0</v>
      </c>
      <c r="T16" s="962" t="s">
        <v>155</v>
      </c>
    </row>
    <row r="17" spans="1:20" s="1010" customFormat="1" ht="39.75" customHeight="1" x14ac:dyDescent="0.35">
      <c r="A17" s="1006"/>
      <c r="B17" s="1689"/>
      <c r="C17" s="1689"/>
      <c r="D17" s="1689"/>
      <c r="E17" s="1258" t="s">
        <v>1883</v>
      </c>
      <c r="F17" s="1259"/>
      <c r="G17" s="1259"/>
      <c r="H17" s="1259"/>
      <c r="I17" s="1259"/>
      <c r="J17" s="1259"/>
      <c r="K17" s="1259"/>
      <c r="L17" s="1259"/>
      <c r="M17" s="1259"/>
      <c r="N17" s="1259"/>
      <c r="O17" s="1259"/>
      <c r="P17" s="1259"/>
      <c r="Q17" s="1259"/>
      <c r="R17" s="1259"/>
      <c r="S17" s="1259"/>
      <c r="T17" s="1259"/>
    </row>
    <row r="18" spans="1:20" s="1010" customFormat="1" ht="162" customHeight="1" x14ac:dyDescent="0.3">
      <c r="A18" s="1011"/>
      <c r="B18" s="693"/>
      <c r="C18" s="964"/>
      <c r="D18" s="401"/>
      <c r="E18" s="1248" t="s">
        <v>1884</v>
      </c>
      <c r="F18" s="145" t="s">
        <v>160</v>
      </c>
      <c r="G18" s="1232" t="s">
        <v>1765</v>
      </c>
      <c r="H18" s="1255"/>
      <c r="I18" s="990"/>
      <c r="J18" s="990"/>
      <c r="K18" s="991">
        <f t="shared" ref="K18:K29" si="0">I18*J18</f>
        <v>0</v>
      </c>
      <c r="L18" s="990"/>
      <c r="M18" s="990"/>
      <c r="N18" s="991">
        <f t="shared" ref="N18:N58" si="1">L18*M18</f>
        <v>0</v>
      </c>
      <c r="O18" s="992"/>
      <c r="P18" s="990"/>
      <c r="Q18" s="992"/>
      <c r="R18" s="994">
        <f t="shared" ref="R18:R58" si="2">P18+N18+K18</f>
        <v>0</v>
      </c>
      <c r="S18" s="994">
        <f t="shared" ref="S18:S58" si="3">H18*R18</f>
        <v>0</v>
      </c>
      <c r="T18" s="1012"/>
    </row>
    <row r="19" spans="1:20" s="1010" customFormat="1" ht="14" x14ac:dyDescent="0.3">
      <c r="A19" s="1006"/>
      <c r="B19" s="693"/>
      <c r="C19" s="964"/>
      <c r="D19" s="401"/>
      <c r="E19" s="1248" t="s">
        <v>1885</v>
      </c>
      <c r="F19" s="145" t="s">
        <v>160</v>
      </c>
      <c r="G19" s="1232" t="s">
        <v>1765</v>
      </c>
      <c r="H19" s="1255"/>
      <c r="I19" s="990"/>
      <c r="J19" s="990"/>
      <c r="K19" s="991">
        <f t="shared" si="0"/>
        <v>0</v>
      </c>
      <c r="L19" s="990"/>
      <c r="M19" s="990"/>
      <c r="N19" s="991">
        <f t="shared" si="1"/>
        <v>0</v>
      </c>
      <c r="O19" s="992"/>
      <c r="P19" s="990"/>
      <c r="Q19" s="992"/>
      <c r="R19" s="994">
        <f t="shared" si="2"/>
        <v>0</v>
      </c>
      <c r="S19" s="994">
        <f t="shared" si="3"/>
        <v>0</v>
      </c>
      <c r="T19" s="1001"/>
    </row>
    <row r="20" spans="1:20" s="1010" customFormat="1" ht="14" x14ac:dyDescent="0.3">
      <c r="A20" s="1006"/>
      <c r="B20" s="693"/>
      <c r="C20" s="964"/>
      <c r="D20" s="401"/>
      <c r="E20" s="1248" t="s">
        <v>1886</v>
      </c>
      <c r="F20" s="145" t="s">
        <v>160</v>
      </c>
      <c r="G20" s="1232" t="s">
        <v>1765</v>
      </c>
      <c r="H20" s="1256"/>
      <c r="I20" s="990"/>
      <c r="J20" s="990"/>
      <c r="K20" s="991">
        <f t="shared" si="0"/>
        <v>0</v>
      </c>
      <c r="L20" s="990"/>
      <c r="M20" s="990"/>
      <c r="N20" s="991">
        <f t="shared" si="1"/>
        <v>0</v>
      </c>
      <c r="O20" s="992"/>
      <c r="P20" s="990"/>
      <c r="Q20" s="992"/>
      <c r="R20" s="994">
        <f t="shared" si="2"/>
        <v>0</v>
      </c>
      <c r="S20" s="994">
        <f t="shared" si="3"/>
        <v>0</v>
      </c>
      <c r="T20" s="1001"/>
    </row>
    <row r="21" spans="1:20" s="1010" customFormat="1" ht="14" x14ac:dyDescent="0.3">
      <c r="A21" s="1006"/>
      <c r="B21" s="693"/>
      <c r="C21" s="964"/>
      <c r="D21" s="401"/>
      <c r="E21" s="1249" t="s">
        <v>1887</v>
      </c>
      <c r="F21" s="145" t="s">
        <v>160</v>
      </c>
      <c r="G21" s="1232" t="s">
        <v>1765</v>
      </c>
      <c r="H21" s="1255"/>
      <c r="I21" s="990"/>
      <c r="J21" s="990"/>
      <c r="K21" s="991">
        <f t="shared" si="0"/>
        <v>0</v>
      </c>
      <c r="L21" s="990"/>
      <c r="M21" s="990"/>
      <c r="N21" s="991">
        <f t="shared" si="1"/>
        <v>0</v>
      </c>
      <c r="O21" s="992"/>
      <c r="P21" s="990"/>
      <c r="Q21" s="992"/>
      <c r="R21" s="994">
        <f t="shared" si="2"/>
        <v>0</v>
      </c>
      <c r="S21" s="994">
        <f t="shared" si="3"/>
        <v>0</v>
      </c>
      <c r="T21" s="1001"/>
    </row>
    <row r="22" spans="1:20" s="1010" customFormat="1" ht="96.75" customHeight="1" x14ac:dyDescent="0.25">
      <c r="A22" s="1006"/>
      <c r="B22" s="692"/>
      <c r="C22" s="964"/>
      <c r="D22" s="401"/>
      <c r="E22" s="1249" t="s">
        <v>1888</v>
      </c>
      <c r="F22" s="145" t="s">
        <v>160</v>
      </c>
      <c r="G22" s="1232" t="s">
        <v>1765</v>
      </c>
      <c r="H22" s="1255"/>
      <c r="I22" s="990"/>
      <c r="J22" s="990"/>
      <c r="K22" s="991">
        <f t="shared" si="0"/>
        <v>0</v>
      </c>
      <c r="L22" s="990"/>
      <c r="M22" s="990"/>
      <c r="N22" s="991">
        <f t="shared" si="1"/>
        <v>0</v>
      </c>
      <c r="O22" s="992"/>
      <c r="P22" s="990"/>
      <c r="Q22" s="992"/>
      <c r="R22" s="994">
        <f t="shared" si="2"/>
        <v>0</v>
      </c>
      <c r="S22" s="994">
        <f t="shared" si="3"/>
        <v>0</v>
      </c>
      <c r="T22" s="1001"/>
    </row>
    <row r="23" spans="1:20" s="1010" customFormat="1" ht="51" customHeight="1" x14ac:dyDescent="0.3">
      <c r="A23" s="1006"/>
      <c r="B23" s="693"/>
      <c r="C23" s="964"/>
      <c r="D23" s="401"/>
      <c r="E23" s="1249" t="s">
        <v>1889</v>
      </c>
      <c r="F23" s="145" t="s">
        <v>160</v>
      </c>
      <c r="G23" s="1232" t="s">
        <v>1765</v>
      </c>
      <c r="H23" s="1255"/>
      <c r="I23" s="990"/>
      <c r="J23" s="990"/>
      <c r="K23" s="991">
        <f t="shared" si="0"/>
        <v>0</v>
      </c>
      <c r="L23" s="990"/>
      <c r="M23" s="990"/>
      <c r="N23" s="991">
        <f t="shared" si="1"/>
        <v>0</v>
      </c>
      <c r="O23" s="992"/>
      <c r="P23" s="990"/>
      <c r="Q23" s="992"/>
      <c r="R23" s="994">
        <f t="shared" si="2"/>
        <v>0</v>
      </c>
      <c r="S23" s="994">
        <f t="shared" si="3"/>
        <v>0</v>
      </c>
      <c r="T23" s="1001"/>
    </row>
    <row r="24" spans="1:20" s="1010" customFormat="1" ht="47.25" customHeight="1" x14ac:dyDescent="0.3">
      <c r="A24" s="1006"/>
      <c r="B24" s="693"/>
      <c r="C24" s="964"/>
      <c r="D24" s="401"/>
      <c r="E24" s="1250" t="s">
        <v>1890</v>
      </c>
      <c r="F24" s="145" t="s">
        <v>160</v>
      </c>
      <c r="G24" s="1232" t="s">
        <v>1765</v>
      </c>
      <c r="H24" s="1255"/>
      <c r="I24" s="990"/>
      <c r="J24" s="990"/>
      <c r="K24" s="991">
        <f t="shared" si="0"/>
        <v>0</v>
      </c>
      <c r="L24" s="990"/>
      <c r="M24" s="990"/>
      <c r="N24" s="991">
        <f t="shared" si="1"/>
        <v>0</v>
      </c>
      <c r="O24" s="992"/>
      <c r="P24" s="990"/>
      <c r="Q24" s="992"/>
      <c r="R24" s="994">
        <f t="shared" si="2"/>
        <v>0</v>
      </c>
      <c r="S24" s="994">
        <f t="shared" si="3"/>
        <v>0</v>
      </c>
      <c r="T24" s="1001"/>
    </row>
    <row r="25" spans="1:20" s="1010" customFormat="1" ht="49.5" customHeight="1" x14ac:dyDescent="0.3">
      <c r="A25" s="1011"/>
      <c r="B25" s="693"/>
      <c r="C25" s="964"/>
      <c r="D25" s="401"/>
      <c r="E25" s="1248" t="s">
        <v>1891</v>
      </c>
      <c r="F25" s="145" t="s">
        <v>160</v>
      </c>
      <c r="G25" s="1232" t="s">
        <v>1765</v>
      </c>
      <c r="H25" s="1255"/>
      <c r="I25" s="990"/>
      <c r="J25" s="990"/>
      <c r="K25" s="991">
        <f t="shared" si="0"/>
        <v>0</v>
      </c>
      <c r="L25" s="990"/>
      <c r="M25" s="990"/>
      <c r="N25" s="991">
        <f t="shared" si="1"/>
        <v>0</v>
      </c>
      <c r="O25" s="992"/>
      <c r="P25" s="990"/>
      <c r="Q25" s="992"/>
      <c r="R25" s="994">
        <f t="shared" si="2"/>
        <v>0</v>
      </c>
      <c r="S25" s="994">
        <f t="shared" si="3"/>
        <v>0</v>
      </c>
      <c r="T25" s="1001"/>
    </row>
    <row r="26" spans="1:20" s="1016" customFormat="1" ht="54" customHeight="1" x14ac:dyDescent="0.3">
      <c r="A26" s="1006"/>
      <c r="B26" s="693"/>
      <c r="C26" s="964"/>
      <c r="D26" s="401"/>
      <c r="E26" s="1251" t="s">
        <v>1892</v>
      </c>
      <c r="F26" s="145" t="s">
        <v>160</v>
      </c>
      <c r="G26" s="1232"/>
      <c r="H26" s="1255"/>
      <c r="I26" s="990"/>
      <c r="J26" s="990"/>
      <c r="K26" s="991">
        <f t="shared" si="0"/>
        <v>0</v>
      </c>
      <c r="L26" s="990"/>
      <c r="M26" s="990"/>
      <c r="N26" s="991">
        <f t="shared" si="1"/>
        <v>0</v>
      </c>
      <c r="O26" s="992"/>
      <c r="P26" s="990"/>
      <c r="Q26" s="992"/>
      <c r="R26" s="994">
        <f t="shared" si="2"/>
        <v>0</v>
      </c>
      <c r="S26" s="994">
        <f t="shared" si="3"/>
        <v>0</v>
      </c>
      <c r="T26" s="1001"/>
    </row>
    <row r="27" spans="1:20" s="1010" customFormat="1" ht="65.650000000000006" customHeight="1" x14ac:dyDescent="0.3">
      <c r="A27" s="1011"/>
      <c r="B27" s="693"/>
      <c r="C27" s="964"/>
      <c r="D27" s="401"/>
      <c r="E27" s="1248" t="s">
        <v>1893</v>
      </c>
      <c r="F27" s="145" t="s">
        <v>160</v>
      </c>
      <c r="G27" s="1232" t="s">
        <v>1765</v>
      </c>
      <c r="H27" s="1255"/>
      <c r="I27" s="990"/>
      <c r="J27" s="990"/>
      <c r="K27" s="991">
        <f t="shared" si="0"/>
        <v>0</v>
      </c>
      <c r="L27" s="990"/>
      <c r="M27" s="990"/>
      <c r="N27" s="991">
        <f t="shared" si="1"/>
        <v>0</v>
      </c>
      <c r="O27" s="992"/>
      <c r="P27" s="990"/>
      <c r="Q27" s="992"/>
      <c r="R27" s="994">
        <f t="shared" si="2"/>
        <v>0</v>
      </c>
      <c r="S27" s="994">
        <f t="shared" si="3"/>
        <v>0</v>
      </c>
      <c r="T27" s="1001"/>
    </row>
    <row r="28" spans="1:20" s="1016" customFormat="1" ht="14" x14ac:dyDescent="0.3">
      <c r="A28" s="1011"/>
      <c r="B28" s="693"/>
      <c r="C28" s="964"/>
      <c r="D28" s="401"/>
      <c r="E28" s="1252" t="s">
        <v>1894</v>
      </c>
      <c r="F28" s="145" t="s">
        <v>167</v>
      </c>
      <c r="G28" s="1232" t="s">
        <v>1765</v>
      </c>
      <c r="H28" s="1255"/>
      <c r="I28" s="990"/>
      <c r="J28" s="990"/>
      <c r="K28" s="991">
        <f t="shared" si="0"/>
        <v>0</v>
      </c>
      <c r="L28" s="990"/>
      <c r="M28" s="990"/>
      <c r="N28" s="991">
        <f t="shared" si="1"/>
        <v>0</v>
      </c>
      <c r="O28" s="992"/>
      <c r="P28" s="990"/>
      <c r="Q28" s="992"/>
      <c r="R28" s="994">
        <f t="shared" si="2"/>
        <v>0</v>
      </c>
      <c r="S28" s="994">
        <f t="shared" si="3"/>
        <v>0</v>
      </c>
      <c r="T28" s="1001"/>
    </row>
    <row r="29" spans="1:20" s="1016" customFormat="1" ht="37.15" customHeight="1" x14ac:dyDescent="0.3">
      <c r="A29" s="1011"/>
      <c r="B29" s="693"/>
      <c r="C29" s="1017"/>
      <c r="D29" s="401"/>
      <c r="E29" s="1252" t="s">
        <v>1895</v>
      </c>
      <c r="F29" s="145" t="s">
        <v>160</v>
      </c>
      <c r="G29" s="1232" t="s">
        <v>1765</v>
      </c>
      <c r="H29" s="1255"/>
      <c r="I29" s="990"/>
      <c r="J29" s="990"/>
      <c r="K29" s="991">
        <f t="shared" si="0"/>
        <v>0</v>
      </c>
      <c r="L29" s="990"/>
      <c r="M29" s="990"/>
      <c r="N29" s="991">
        <f t="shared" si="1"/>
        <v>0</v>
      </c>
      <c r="O29" s="992"/>
      <c r="P29" s="990"/>
      <c r="Q29" s="992"/>
      <c r="R29" s="994">
        <f t="shared" si="2"/>
        <v>0</v>
      </c>
      <c r="S29" s="994">
        <f t="shared" si="3"/>
        <v>0</v>
      </c>
      <c r="T29" s="1001"/>
    </row>
    <row r="30" spans="1:20" s="1016" customFormat="1" ht="37.15" customHeight="1" x14ac:dyDescent="0.3">
      <c r="A30" s="1011"/>
      <c r="B30" s="693"/>
      <c r="C30" s="1017"/>
      <c r="D30" s="401"/>
      <c r="E30" s="1252" t="s">
        <v>632</v>
      </c>
      <c r="F30" s="145" t="s">
        <v>167</v>
      </c>
      <c r="G30" s="1232" t="s">
        <v>141</v>
      </c>
      <c r="H30" s="1255"/>
      <c r="I30" s="990"/>
      <c r="J30" s="990"/>
      <c r="K30" s="991"/>
      <c r="L30" s="990"/>
      <c r="M30" s="990"/>
      <c r="N30" s="991"/>
      <c r="O30" s="992"/>
      <c r="P30" s="990"/>
      <c r="Q30" s="992"/>
      <c r="R30" s="994"/>
      <c r="S30" s="994"/>
      <c r="T30" s="1001" t="s">
        <v>1896</v>
      </c>
    </row>
    <row r="31" spans="1:20" s="1010" customFormat="1" ht="45" customHeight="1" x14ac:dyDescent="0.35">
      <c r="A31" s="1006"/>
      <c r="B31" s="1689"/>
      <c r="C31" s="1689"/>
      <c r="D31" s="1689"/>
      <c r="E31" s="1258" t="s">
        <v>1897</v>
      </c>
      <c r="F31" s="1259"/>
      <c r="G31" s="1259"/>
      <c r="H31" s="1259"/>
      <c r="I31" s="1259"/>
      <c r="J31" s="1259"/>
      <c r="K31" s="1259"/>
      <c r="L31" s="1259"/>
      <c r="M31" s="1259"/>
      <c r="N31" s="1259"/>
      <c r="O31" s="1259"/>
      <c r="P31" s="1259"/>
      <c r="Q31" s="1259"/>
      <c r="R31" s="1259"/>
      <c r="S31" s="1259"/>
      <c r="T31" s="1259"/>
    </row>
    <row r="32" spans="1:20" s="1010" customFormat="1" ht="43.5" customHeight="1" x14ac:dyDescent="0.3">
      <c r="A32" s="1006"/>
      <c r="B32" s="694"/>
      <c r="C32" s="1018"/>
      <c r="D32" s="401"/>
      <c r="E32" s="1248" t="s">
        <v>1884</v>
      </c>
      <c r="F32" s="495" t="s">
        <v>160</v>
      </c>
      <c r="G32" s="1232" t="s">
        <v>1765</v>
      </c>
      <c r="H32" s="1255"/>
      <c r="I32" s="990"/>
      <c r="J32" s="990"/>
      <c r="K32" s="991">
        <f t="shared" ref="K32:K43" si="4">I32*J32</f>
        <v>0</v>
      </c>
      <c r="L32" s="990"/>
      <c r="M32" s="990"/>
      <c r="N32" s="991">
        <f t="shared" si="1"/>
        <v>0</v>
      </c>
      <c r="O32" s="992"/>
      <c r="P32" s="990"/>
      <c r="Q32" s="992"/>
      <c r="R32" s="994">
        <f t="shared" si="2"/>
        <v>0</v>
      </c>
      <c r="S32" s="994">
        <f t="shared" si="3"/>
        <v>0</v>
      </c>
      <c r="T32" s="1001"/>
    </row>
    <row r="33" spans="1:20" s="1010" customFormat="1" ht="41.25" customHeight="1" x14ac:dyDescent="0.3">
      <c r="A33" s="1006"/>
      <c r="B33" s="694"/>
      <c r="C33" s="1018"/>
      <c r="D33" s="401"/>
      <c r="E33" s="1248" t="s">
        <v>1898</v>
      </c>
      <c r="F33" s="495" t="s">
        <v>160</v>
      </c>
      <c r="G33" s="1232" t="s">
        <v>1765</v>
      </c>
      <c r="H33" s="1255"/>
      <c r="I33" s="990"/>
      <c r="J33" s="990"/>
      <c r="K33" s="991">
        <f t="shared" si="4"/>
        <v>0</v>
      </c>
      <c r="L33" s="990"/>
      <c r="M33" s="990"/>
      <c r="N33" s="991">
        <f t="shared" si="1"/>
        <v>0</v>
      </c>
      <c r="O33" s="992"/>
      <c r="P33" s="990"/>
      <c r="Q33" s="992"/>
      <c r="R33" s="994">
        <f t="shared" si="2"/>
        <v>0</v>
      </c>
      <c r="S33" s="994">
        <f t="shared" si="3"/>
        <v>0</v>
      </c>
      <c r="T33" s="1001"/>
    </row>
    <row r="34" spans="1:20" s="1016" customFormat="1" ht="51" customHeight="1" x14ac:dyDescent="0.3">
      <c r="A34" s="1006"/>
      <c r="B34" s="694"/>
      <c r="C34" s="1018"/>
      <c r="D34" s="401"/>
      <c r="E34" s="1248" t="s">
        <v>1886</v>
      </c>
      <c r="F34" s="495" t="s">
        <v>160</v>
      </c>
      <c r="G34" s="1232" t="s">
        <v>1765</v>
      </c>
      <c r="H34" s="1256"/>
      <c r="I34" s="990"/>
      <c r="J34" s="990"/>
      <c r="K34" s="991">
        <f t="shared" si="4"/>
        <v>0</v>
      </c>
      <c r="L34" s="990"/>
      <c r="M34" s="990"/>
      <c r="N34" s="991">
        <f t="shared" si="1"/>
        <v>0</v>
      </c>
      <c r="O34" s="992"/>
      <c r="P34" s="990"/>
      <c r="Q34" s="992"/>
      <c r="R34" s="994">
        <f t="shared" si="2"/>
        <v>0</v>
      </c>
      <c r="S34" s="994">
        <f t="shared" si="3"/>
        <v>0</v>
      </c>
      <c r="T34" s="1001"/>
    </row>
    <row r="35" spans="1:20" s="1016" customFormat="1" ht="37.15" customHeight="1" x14ac:dyDescent="0.3">
      <c r="A35" s="1006"/>
      <c r="B35" s="693"/>
      <c r="C35" s="972"/>
      <c r="D35" s="401"/>
      <c r="E35" s="1249" t="s">
        <v>1887</v>
      </c>
      <c r="F35" s="495" t="s">
        <v>160</v>
      </c>
      <c r="G35" s="1232" t="s">
        <v>1765</v>
      </c>
      <c r="H35" s="1255"/>
      <c r="I35" s="990"/>
      <c r="J35" s="990"/>
      <c r="K35" s="991">
        <f t="shared" si="4"/>
        <v>0</v>
      </c>
      <c r="L35" s="990"/>
      <c r="M35" s="990"/>
      <c r="N35" s="991">
        <f t="shared" si="1"/>
        <v>0</v>
      </c>
      <c r="O35" s="992"/>
      <c r="P35" s="990"/>
      <c r="Q35" s="992"/>
      <c r="R35" s="994">
        <f t="shared" si="2"/>
        <v>0</v>
      </c>
      <c r="S35" s="994">
        <f t="shared" si="3"/>
        <v>0</v>
      </c>
      <c r="T35" s="1019" t="s">
        <v>1899</v>
      </c>
    </row>
    <row r="36" spans="1:20" s="1016" customFormat="1" ht="37.15" customHeight="1" x14ac:dyDescent="0.3">
      <c r="A36" s="1006"/>
      <c r="B36" s="693"/>
      <c r="C36" s="972"/>
      <c r="D36" s="401"/>
      <c r="E36" s="1249" t="s">
        <v>1888</v>
      </c>
      <c r="F36" s="495" t="s">
        <v>160</v>
      </c>
      <c r="G36" s="1232" t="s">
        <v>1765</v>
      </c>
      <c r="H36" s="1255"/>
      <c r="I36" s="990"/>
      <c r="J36" s="990"/>
      <c r="K36" s="991">
        <f t="shared" si="4"/>
        <v>0</v>
      </c>
      <c r="L36" s="990"/>
      <c r="M36" s="990"/>
      <c r="N36" s="991">
        <f t="shared" si="1"/>
        <v>0</v>
      </c>
      <c r="O36" s="992"/>
      <c r="P36" s="990"/>
      <c r="Q36" s="992"/>
      <c r="R36" s="994">
        <f t="shared" si="2"/>
        <v>0</v>
      </c>
      <c r="S36" s="994">
        <f t="shared" si="3"/>
        <v>0</v>
      </c>
      <c r="T36" s="1019" t="s">
        <v>1899</v>
      </c>
    </row>
    <row r="37" spans="1:20" s="1016" customFormat="1" ht="37.15" customHeight="1" x14ac:dyDescent="0.3">
      <c r="A37" s="1006"/>
      <c r="B37" s="693"/>
      <c r="C37" s="1017"/>
      <c r="D37" s="401"/>
      <c r="E37" s="1249" t="s">
        <v>1889</v>
      </c>
      <c r="F37" s="495" t="s">
        <v>160</v>
      </c>
      <c r="G37" s="1232" t="s">
        <v>1765</v>
      </c>
      <c r="H37" s="1255"/>
      <c r="I37" s="990"/>
      <c r="J37" s="990"/>
      <c r="K37" s="991">
        <f t="shared" si="4"/>
        <v>0</v>
      </c>
      <c r="L37" s="990"/>
      <c r="M37" s="990"/>
      <c r="N37" s="991">
        <f t="shared" si="1"/>
        <v>0</v>
      </c>
      <c r="O37" s="992"/>
      <c r="P37" s="990"/>
      <c r="Q37" s="992"/>
      <c r="R37" s="994">
        <f t="shared" si="2"/>
        <v>0</v>
      </c>
      <c r="S37" s="994">
        <f t="shared" si="3"/>
        <v>0</v>
      </c>
      <c r="T37" s="1001"/>
    </row>
    <row r="38" spans="1:20" s="1016" customFormat="1" ht="37.15" customHeight="1" x14ac:dyDescent="0.3">
      <c r="A38" s="1006"/>
      <c r="B38" s="693"/>
      <c r="C38" s="1017"/>
      <c r="D38" s="401"/>
      <c r="E38" s="1250" t="s">
        <v>1890</v>
      </c>
      <c r="F38" s="495" t="s">
        <v>160</v>
      </c>
      <c r="G38" s="1232" t="s">
        <v>1765</v>
      </c>
      <c r="H38" s="1255"/>
      <c r="I38" s="990"/>
      <c r="J38" s="990"/>
      <c r="K38" s="991">
        <f t="shared" si="4"/>
        <v>0</v>
      </c>
      <c r="L38" s="990"/>
      <c r="M38" s="990"/>
      <c r="N38" s="991"/>
      <c r="O38" s="992"/>
      <c r="P38" s="990"/>
      <c r="Q38" s="992"/>
      <c r="R38" s="994"/>
      <c r="S38" s="994"/>
      <c r="T38" s="1001"/>
    </row>
    <row r="39" spans="1:20" s="1016" customFormat="1" ht="37.15" customHeight="1" x14ac:dyDescent="0.3">
      <c r="A39" s="1006"/>
      <c r="B39" s="693"/>
      <c r="C39" s="1017"/>
      <c r="D39" s="401"/>
      <c r="E39" s="1248" t="s">
        <v>1891</v>
      </c>
      <c r="F39" s="495" t="s">
        <v>160</v>
      </c>
      <c r="G39" s="1232" t="s">
        <v>1765</v>
      </c>
      <c r="H39" s="1255"/>
      <c r="I39" s="990"/>
      <c r="J39" s="990"/>
      <c r="K39" s="991">
        <f t="shared" si="4"/>
        <v>0</v>
      </c>
      <c r="L39" s="990"/>
      <c r="M39" s="990"/>
      <c r="N39" s="991"/>
      <c r="O39" s="992"/>
      <c r="P39" s="990"/>
      <c r="Q39" s="992"/>
      <c r="R39" s="994"/>
      <c r="S39" s="994"/>
      <c r="T39" s="1001"/>
    </row>
    <row r="40" spans="1:20" s="1016" customFormat="1" ht="37.15" customHeight="1" x14ac:dyDescent="0.3">
      <c r="A40" s="1006"/>
      <c r="B40" s="693"/>
      <c r="C40" s="1017"/>
      <c r="D40" s="401"/>
      <c r="E40" s="1251" t="s">
        <v>1892</v>
      </c>
      <c r="F40" s="495" t="s">
        <v>160</v>
      </c>
      <c r="G40" s="1232"/>
      <c r="H40" s="1255"/>
      <c r="I40" s="990"/>
      <c r="J40" s="990"/>
      <c r="K40" s="991">
        <f t="shared" si="4"/>
        <v>0</v>
      </c>
      <c r="L40" s="990"/>
      <c r="M40" s="990"/>
      <c r="N40" s="991"/>
      <c r="O40" s="992"/>
      <c r="P40" s="990"/>
      <c r="Q40" s="992"/>
      <c r="R40" s="994"/>
      <c r="S40" s="994"/>
      <c r="T40" s="1001"/>
    </row>
    <row r="41" spans="1:20" s="1016" customFormat="1" ht="37.15" customHeight="1" x14ac:dyDescent="0.3">
      <c r="A41" s="1006"/>
      <c r="B41" s="693"/>
      <c r="C41" s="1017"/>
      <c r="D41" s="401"/>
      <c r="E41" s="1248" t="s">
        <v>1893</v>
      </c>
      <c r="F41" s="495" t="s">
        <v>160</v>
      </c>
      <c r="G41" s="1232" t="s">
        <v>1765</v>
      </c>
      <c r="H41" s="1255"/>
      <c r="I41" s="990"/>
      <c r="J41" s="990"/>
      <c r="K41" s="991">
        <f t="shared" si="4"/>
        <v>0</v>
      </c>
      <c r="L41" s="990"/>
      <c r="M41" s="990"/>
      <c r="N41" s="991"/>
      <c r="O41" s="992"/>
      <c r="P41" s="990"/>
      <c r="Q41" s="992"/>
      <c r="R41" s="994"/>
      <c r="S41" s="994"/>
      <c r="T41" s="1001"/>
    </row>
    <row r="42" spans="1:20" s="1016" customFormat="1" ht="37.15" customHeight="1" x14ac:dyDescent="0.3">
      <c r="A42" s="1006"/>
      <c r="B42" s="693"/>
      <c r="C42" s="1017"/>
      <c r="D42" s="401"/>
      <c r="E42" s="1252" t="s">
        <v>1894</v>
      </c>
      <c r="F42" s="495" t="s">
        <v>160</v>
      </c>
      <c r="G42" s="1232"/>
      <c r="H42" s="1255"/>
      <c r="I42" s="990"/>
      <c r="J42" s="990"/>
      <c r="K42" s="991">
        <f t="shared" si="4"/>
        <v>0</v>
      </c>
      <c r="L42" s="990"/>
      <c r="M42" s="990"/>
      <c r="N42" s="991"/>
      <c r="O42" s="992"/>
      <c r="P42" s="990"/>
      <c r="Q42" s="992"/>
      <c r="R42" s="994"/>
      <c r="S42" s="994"/>
      <c r="T42" s="1001"/>
    </row>
    <row r="43" spans="1:20" s="1016" customFormat="1" ht="37.15" customHeight="1" x14ac:dyDescent="0.3">
      <c r="A43" s="1006"/>
      <c r="B43" s="693"/>
      <c r="C43" s="1017"/>
      <c r="D43" s="401"/>
      <c r="E43" s="1252" t="s">
        <v>1895</v>
      </c>
      <c r="F43" s="495" t="s">
        <v>160</v>
      </c>
      <c r="G43" s="1232" t="s">
        <v>1765</v>
      </c>
      <c r="H43" s="1255"/>
      <c r="I43" s="990"/>
      <c r="J43" s="990"/>
      <c r="K43" s="991">
        <f t="shared" si="4"/>
        <v>0</v>
      </c>
      <c r="L43" s="990"/>
      <c r="M43" s="990"/>
      <c r="N43" s="991"/>
      <c r="O43" s="992"/>
      <c r="P43" s="990"/>
      <c r="Q43" s="992"/>
      <c r="R43" s="994"/>
      <c r="S43" s="994"/>
      <c r="T43" s="1001"/>
    </row>
    <row r="44" spans="1:20" s="1016" customFormat="1" ht="37.15" customHeight="1" x14ac:dyDescent="0.3">
      <c r="A44" s="1011"/>
      <c r="B44" s="693"/>
      <c r="C44" s="1017"/>
      <c r="D44" s="401"/>
      <c r="E44" s="1252" t="s">
        <v>632</v>
      </c>
      <c r="F44" s="145" t="s">
        <v>167</v>
      </c>
      <c r="G44" s="1232" t="s">
        <v>141</v>
      </c>
      <c r="H44" s="1255"/>
      <c r="I44" s="990"/>
      <c r="J44" s="990"/>
      <c r="K44" s="991"/>
      <c r="L44" s="990"/>
      <c r="M44" s="990"/>
      <c r="N44" s="991"/>
      <c r="O44" s="992"/>
      <c r="P44" s="990"/>
      <c r="Q44" s="992"/>
      <c r="R44" s="994"/>
      <c r="S44" s="994"/>
      <c r="T44" s="1001" t="s">
        <v>1896</v>
      </c>
    </row>
    <row r="45" spans="1:20" s="1016" customFormat="1" ht="37.15" customHeight="1" x14ac:dyDescent="0.35">
      <c r="A45" s="1006"/>
      <c r="B45" s="1689"/>
      <c r="C45" s="1689"/>
      <c r="D45" s="1689"/>
      <c r="E45" s="1258" t="s">
        <v>1900</v>
      </c>
      <c r="F45" s="1259"/>
      <c r="G45" s="1259"/>
      <c r="H45" s="1259"/>
      <c r="I45" s="1259"/>
      <c r="J45" s="1259"/>
      <c r="K45" s="1259"/>
      <c r="L45" s="1259"/>
      <c r="M45" s="1259"/>
      <c r="N45" s="1259"/>
      <c r="O45" s="1259"/>
      <c r="P45" s="1259"/>
      <c r="Q45" s="1259"/>
      <c r="R45" s="1259"/>
      <c r="S45" s="1259"/>
      <c r="T45" s="1259"/>
    </row>
    <row r="46" spans="1:20" s="1016" customFormat="1" ht="37.15" customHeight="1" x14ac:dyDescent="0.35">
      <c r="A46" s="1006"/>
      <c r="B46" s="401"/>
      <c r="C46" s="401"/>
      <c r="D46" s="401"/>
      <c r="E46" s="1253" t="s">
        <v>1901</v>
      </c>
      <c r="F46" s="495" t="s">
        <v>160</v>
      </c>
      <c r="G46" s="1232" t="s">
        <v>1749</v>
      </c>
      <c r="H46" s="1230">
        <v>1</v>
      </c>
      <c r="I46" s="990"/>
      <c r="J46" s="990"/>
      <c r="K46" s="991">
        <f>I46*J46</f>
        <v>0</v>
      </c>
      <c r="L46" s="990"/>
      <c r="M46" s="990"/>
      <c r="N46" s="991"/>
      <c r="O46" s="992"/>
      <c r="P46" s="990"/>
      <c r="Q46" s="992"/>
      <c r="R46" s="994"/>
      <c r="S46" s="994"/>
      <c r="T46" s="1001"/>
    </row>
    <row r="47" spans="1:20" s="1016" customFormat="1" ht="37.15" customHeight="1" x14ac:dyDescent="0.35">
      <c r="A47" s="1006"/>
      <c r="B47" s="401"/>
      <c r="C47" s="401"/>
      <c r="D47" s="401"/>
      <c r="E47" s="1253" t="s">
        <v>1902</v>
      </c>
      <c r="F47" s="495" t="s">
        <v>160</v>
      </c>
      <c r="G47" s="1254" t="s">
        <v>1749</v>
      </c>
      <c r="H47" s="1230">
        <v>1</v>
      </c>
      <c r="I47" s="990"/>
      <c r="J47" s="990"/>
      <c r="K47" s="991">
        <f>I47*J47</f>
        <v>0</v>
      </c>
      <c r="L47" s="990"/>
      <c r="M47" s="990"/>
      <c r="N47" s="991"/>
      <c r="O47" s="992"/>
      <c r="P47" s="990"/>
      <c r="Q47" s="992"/>
      <c r="R47" s="994"/>
      <c r="S47" s="994"/>
      <c r="T47" s="1001"/>
    </row>
    <row r="48" spans="1:20" s="1016" customFormat="1" ht="37.15" customHeight="1" x14ac:dyDescent="0.35">
      <c r="A48" s="1006"/>
      <c r="B48" s="1689"/>
      <c r="C48" s="1689"/>
      <c r="D48" s="1690"/>
      <c r="E48" s="1258" t="s">
        <v>1242</v>
      </c>
      <c r="F48" s="1259"/>
      <c r="G48" s="1259"/>
      <c r="H48" s="1259"/>
      <c r="I48" s="1259"/>
      <c r="J48" s="1259"/>
      <c r="K48" s="1259"/>
      <c r="L48" s="1259"/>
      <c r="M48" s="1259"/>
      <c r="N48" s="1259"/>
      <c r="O48" s="1259"/>
      <c r="P48" s="1259"/>
      <c r="Q48" s="1259"/>
      <c r="R48" s="1259"/>
      <c r="S48" s="1259"/>
      <c r="T48" s="1259"/>
    </row>
    <row r="49" spans="1:20" s="1016" customFormat="1" ht="37.15" customHeight="1" x14ac:dyDescent="0.35">
      <c r="A49" s="1006"/>
      <c r="B49" s="401"/>
      <c r="C49" s="401"/>
      <c r="D49" s="401"/>
      <c r="E49" s="1233" t="s">
        <v>1903</v>
      </c>
      <c r="F49" s="495" t="s">
        <v>167</v>
      </c>
      <c r="G49" s="1232" t="s">
        <v>1765</v>
      </c>
      <c r="H49" s="1237"/>
      <c r="I49" s="990"/>
      <c r="J49" s="990"/>
      <c r="K49" s="991">
        <f>I49*J49</f>
        <v>0</v>
      </c>
      <c r="L49" s="990"/>
      <c r="M49" s="990"/>
      <c r="N49" s="991"/>
      <c r="O49" s="992"/>
      <c r="P49" s="990"/>
      <c r="Q49" s="992"/>
      <c r="R49" s="994"/>
      <c r="S49" s="994"/>
      <c r="T49" s="1001"/>
    </row>
    <row r="50" spans="1:20" s="1016" customFormat="1" ht="37.15" customHeight="1" x14ac:dyDescent="0.35">
      <c r="A50" s="1006"/>
      <c r="B50" s="401"/>
      <c r="C50" s="401"/>
      <c r="D50" s="401"/>
      <c r="E50" s="1234" t="s">
        <v>1677</v>
      </c>
      <c r="F50" s="495" t="s">
        <v>167</v>
      </c>
      <c r="G50" s="1232" t="s">
        <v>1765</v>
      </c>
      <c r="H50" s="1237"/>
      <c r="I50" s="990"/>
      <c r="J50" s="990"/>
      <c r="K50" s="991">
        <f>I50*J50</f>
        <v>0</v>
      </c>
      <c r="L50" s="990"/>
      <c r="M50" s="990"/>
      <c r="N50" s="991"/>
      <c r="O50" s="992"/>
      <c r="P50" s="990"/>
      <c r="Q50" s="992"/>
      <c r="R50" s="994"/>
      <c r="S50" s="994"/>
      <c r="T50" s="1001"/>
    </row>
    <row r="51" spans="1:20" s="1016" customFormat="1" ht="37.15" customHeight="1" x14ac:dyDescent="0.35">
      <c r="A51" s="1006"/>
      <c r="B51" s="401"/>
      <c r="C51" s="401"/>
      <c r="D51" s="401"/>
      <c r="E51" s="1234" t="s">
        <v>1904</v>
      </c>
      <c r="F51" s="495" t="s">
        <v>167</v>
      </c>
      <c r="G51" s="1232" t="s">
        <v>1765</v>
      </c>
      <c r="H51" s="1237"/>
      <c r="I51" s="990"/>
      <c r="J51" s="990"/>
      <c r="K51" s="991">
        <f>I51*J51</f>
        <v>0</v>
      </c>
      <c r="L51" s="990"/>
      <c r="M51" s="990"/>
      <c r="N51" s="991"/>
      <c r="O51" s="992"/>
      <c r="P51" s="990"/>
      <c r="Q51" s="992"/>
      <c r="R51" s="994"/>
      <c r="S51" s="994"/>
      <c r="T51" s="1001"/>
    </row>
    <row r="52" spans="1:20" s="1016" customFormat="1" ht="37.15" customHeight="1" x14ac:dyDescent="0.35">
      <c r="A52" s="1006"/>
      <c r="B52" s="401"/>
      <c r="C52" s="401"/>
      <c r="D52" s="401"/>
      <c r="E52" s="1234" t="s">
        <v>1905</v>
      </c>
      <c r="F52" s="495" t="s">
        <v>167</v>
      </c>
      <c r="G52" s="1232" t="s">
        <v>1765</v>
      </c>
      <c r="H52" s="1237"/>
      <c r="I52" s="990"/>
      <c r="J52" s="990"/>
      <c r="K52" s="991">
        <f>I52*J52</f>
        <v>0</v>
      </c>
      <c r="L52" s="990"/>
      <c r="M52" s="990"/>
      <c r="N52" s="991"/>
      <c r="O52" s="992"/>
      <c r="P52" s="990"/>
      <c r="Q52" s="992"/>
      <c r="R52" s="994"/>
      <c r="S52" s="994"/>
      <c r="T52" s="1001"/>
    </row>
    <row r="53" spans="1:20" customFormat="1" ht="37.15" customHeight="1" x14ac:dyDescent="0.35">
      <c r="B53" s="1669" t="s">
        <v>96</v>
      </c>
      <c r="C53" s="1670"/>
      <c r="D53" s="1670"/>
      <c r="E53" s="1671"/>
      <c r="F53" s="1678" t="s">
        <v>154</v>
      </c>
      <c r="G53" s="1678"/>
      <c r="H53" s="1678"/>
      <c r="I53" s="1678"/>
      <c r="J53" s="1678"/>
      <c r="K53" s="1678"/>
      <c r="L53" s="1678"/>
      <c r="M53" s="1678"/>
      <c r="N53" s="1678"/>
      <c r="O53" s="1678"/>
      <c r="P53" s="1678"/>
      <c r="Q53" s="1678"/>
      <c r="R53" s="1678"/>
      <c r="S53" s="908">
        <f>SUMIF(F55:F58,"Mandatory",S55:S58)</f>
        <v>0</v>
      </c>
      <c r="T53" s="878"/>
    </row>
    <row r="54" spans="1:20" customFormat="1" ht="37.15" customHeight="1" x14ac:dyDescent="0.35">
      <c r="B54" s="1672"/>
      <c r="C54" s="1673"/>
      <c r="D54" s="1673"/>
      <c r="E54" s="1674"/>
      <c r="F54" s="1679" t="s">
        <v>156</v>
      </c>
      <c r="G54" s="1679"/>
      <c r="H54" s="1679"/>
      <c r="I54" s="1679"/>
      <c r="J54" s="1679"/>
      <c r="K54" s="1679"/>
      <c r="L54" s="1679"/>
      <c r="M54" s="1679"/>
      <c r="N54" s="1679"/>
      <c r="O54" s="1679"/>
      <c r="P54" s="1679"/>
      <c r="Q54" s="1679"/>
      <c r="R54" s="1679"/>
      <c r="S54" s="863">
        <f>SUMIF(F55:F58,"optional",S55:S58)</f>
        <v>0</v>
      </c>
      <c r="T54" s="1033"/>
    </row>
    <row r="55" spans="1:20" s="1010" customFormat="1" ht="37.15" customHeight="1" x14ac:dyDescent="0.3">
      <c r="A55" s="1006"/>
      <c r="B55" s="421"/>
      <c r="C55" s="937" t="s">
        <v>762</v>
      </c>
      <c r="D55" s="401"/>
      <c r="E55" s="1235" t="s">
        <v>1906</v>
      </c>
      <c r="F55" s="145" t="s">
        <v>160</v>
      </c>
      <c r="G55" s="1230" t="s">
        <v>1765</v>
      </c>
      <c r="H55" s="1236"/>
      <c r="I55" s="990"/>
      <c r="J55" s="990"/>
      <c r="K55" s="991">
        <f t="shared" ref="K55:K58" si="5">I55*J55</f>
        <v>0</v>
      </c>
      <c r="L55" s="990"/>
      <c r="M55" s="990"/>
      <c r="N55" s="991">
        <f t="shared" si="1"/>
        <v>0</v>
      </c>
      <c r="O55" s="992"/>
      <c r="P55" s="990"/>
      <c r="Q55" s="992"/>
      <c r="R55" s="994">
        <f t="shared" si="2"/>
        <v>0</v>
      </c>
      <c r="S55" s="994">
        <f t="shared" si="3"/>
        <v>0</v>
      </c>
      <c r="T55" s="1001"/>
    </row>
    <row r="56" spans="1:20" s="1010" customFormat="1" ht="37.15" customHeight="1" x14ac:dyDescent="0.3">
      <c r="A56" s="1006"/>
      <c r="B56" s="421"/>
      <c r="C56" s="937" t="s">
        <v>762</v>
      </c>
      <c r="D56" s="401"/>
      <c r="E56" s="1235" t="s">
        <v>1907</v>
      </c>
      <c r="F56" s="145" t="s">
        <v>160</v>
      </c>
      <c r="G56" s="1230" t="s">
        <v>1908</v>
      </c>
      <c r="H56" s="1236"/>
      <c r="I56" s="990"/>
      <c r="J56" s="990"/>
      <c r="K56" s="991">
        <f t="shared" si="5"/>
        <v>0</v>
      </c>
      <c r="L56" s="990"/>
      <c r="M56" s="990"/>
      <c r="N56" s="991">
        <f t="shared" si="1"/>
        <v>0</v>
      </c>
      <c r="O56" s="992"/>
      <c r="P56" s="990"/>
      <c r="Q56" s="992"/>
      <c r="R56" s="994">
        <f t="shared" si="2"/>
        <v>0</v>
      </c>
      <c r="S56" s="994">
        <f t="shared" si="3"/>
        <v>0</v>
      </c>
      <c r="T56" s="1001"/>
    </row>
    <row r="57" spans="1:20" s="1010" customFormat="1" ht="37.15" customHeight="1" x14ac:dyDescent="0.3">
      <c r="A57" s="1011" t="s">
        <v>1909</v>
      </c>
      <c r="B57" s="421"/>
      <c r="C57" s="985" t="s">
        <v>254</v>
      </c>
      <c r="D57" s="401"/>
      <c r="E57" s="1329" t="s">
        <v>1910</v>
      </c>
      <c r="F57" s="145" t="s">
        <v>160</v>
      </c>
      <c r="G57" s="1230" t="s">
        <v>1749</v>
      </c>
      <c r="H57" s="1230">
        <v>1</v>
      </c>
      <c r="I57" s="990"/>
      <c r="J57" s="990"/>
      <c r="K57" s="991">
        <f t="shared" si="5"/>
        <v>0</v>
      </c>
      <c r="L57" s="990"/>
      <c r="M57" s="990"/>
      <c r="N57" s="991">
        <f t="shared" si="1"/>
        <v>0</v>
      </c>
      <c r="O57" s="992"/>
      <c r="P57" s="990"/>
      <c r="Q57" s="992"/>
      <c r="R57" s="994">
        <f t="shared" si="2"/>
        <v>0</v>
      </c>
      <c r="S57" s="994">
        <f t="shared" si="3"/>
        <v>0</v>
      </c>
      <c r="T57" s="1001"/>
    </row>
    <row r="58" spans="1:20" s="1010" customFormat="1" ht="37.15" customHeight="1" x14ac:dyDescent="0.3">
      <c r="A58" s="1011" t="s">
        <v>1911</v>
      </c>
      <c r="B58" s="1026"/>
      <c r="C58" s="985" t="s">
        <v>254</v>
      </c>
      <c r="D58" s="1028"/>
      <c r="E58" s="1329" t="s">
        <v>1912</v>
      </c>
      <c r="F58" s="1021" t="s">
        <v>160</v>
      </c>
      <c r="G58" s="1230" t="s">
        <v>1749</v>
      </c>
      <c r="H58" s="1230">
        <v>1</v>
      </c>
      <c r="I58" s="990"/>
      <c r="J58" s="990"/>
      <c r="K58" s="991">
        <f t="shared" si="5"/>
        <v>0</v>
      </c>
      <c r="L58" s="990"/>
      <c r="M58" s="990"/>
      <c r="N58" s="991">
        <f t="shared" si="1"/>
        <v>0</v>
      </c>
      <c r="O58" s="992"/>
      <c r="P58" s="990"/>
      <c r="Q58" s="992"/>
      <c r="R58" s="994">
        <f t="shared" si="2"/>
        <v>0</v>
      </c>
      <c r="S58" s="1023">
        <f t="shared" si="3"/>
        <v>0</v>
      </c>
      <c r="T58" s="1022"/>
    </row>
    <row r="59" spans="1:20" customFormat="1" ht="37.15" customHeight="1" x14ac:dyDescent="0.35">
      <c r="B59" s="1669" t="s">
        <v>132</v>
      </c>
      <c r="C59" s="1670"/>
      <c r="D59" s="1670"/>
      <c r="E59" s="1671"/>
      <c r="F59" s="1678" t="s">
        <v>154</v>
      </c>
      <c r="G59" s="1678"/>
      <c r="H59" s="1678"/>
      <c r="I59" s="1678"/>
      <c r="J59" s="1678"/>
      <c r="K59" s="1678"/>
      <c r="L59" s="1678"/>
      <c r="M59" s="1678"/>
      <c r="N59" s="1678"/>
      <c r="O59" s="1678"/>
      <c r="P59" s="1678"/>
      <c r="Q59" s="1678"/>
      <c r="R59" s="1678"/>
      <c r="S59" s="877">
        <f>SUMIF(F61:F61,"Mandatory",S61:S61)</f>
        <v>0</v>
      </c>
      <c r="T59" s="878"/>
    </row>
    <row r="60" spans="1:20" customFormat="1" ht="37.15" customHeight="1" x14ac:dyDescent="0.35">
      <c r="B60" s="1672"/>
      <c r="C60" s="1673"/>
      <c r="D60" s="1673"/>
      <c r="E60" s="1674"/>
      <c r="F60" s="1679" t="s">
        <v>156</v>
      </c>
      <c r="G60" s="1679"/>
      <c r="H60" s="1679"/>
      <c r="I60" s="1679"/>
      <c r="J60" s="1679"/>
      <c r="K60" s="1679"/>
      <c r="L60" s="1679"/>
      <c r="M60" s="1679"/>
      <c r="N60" s="1679"/>
      <c r="O60" s="1679"/>
      <c r="P60" s="1679"/>
      <c r="Q60" s="1679"/>
      <c r="R60" s="1679"/>
      <c r="S60" s="1032">
        <f>SUMIF(F61:F61,"Optional",S61:S61)</f>
        <v>0</v>
      </c>
      <c r="T60" s="1033"/>
    </row>
    <row r="61" spans="1:20" s="1010" customFormat="1" ht="37.15" customHeight="1" x14ac:dyDescent="0.25">
      <c r="A61" s="1006"/>
      <c r="B61" s="692"/>
      <c r="C61" s="964" t="str">
        <f>'Reference documents'!B25</f>
        <v>GRE…..</v>
      </c>
      <c r="D61" s="401"/>
      <c r="E61" s="1238" t="s">
        <v>1913</v>
      </c>
      <c r="F61" s="145" t="s">
        <v>167</v>
      </c>
      <c r="G61" s="1230" t="s">
        <v>1749</v>
      </c>
      <c r="H61" s="1230">
        <v>1</v>
      </c>
      <c r="I61" s="990"/>
      <c r="J61" s="990"/>
      <c r="K61" s="991">
        <f>I61*J61</f>
        <v>0</v>
      </c>
      <c r="L61" s="990"/>
      <c r="M61" s="990"/>
      <c r="N61" s="991"/>
      <c r="O61" s="992"/>
      <c r="P61" s="990"/>
      <c r="Q61" s="992"/>
      <c r="R61" s="994">
        <f>P61+N61+K61</f>
        <v>0</v>
      </c>
      <c r="S61" s="994">
        <f>H61*R61</f>
        <v>0</v>
      </c>
      <c r="T61" s="1001"/>
    </row>
  </sheetData>
  <autoFilter ref="B3:T63" xr:uid="{32E03678-4CE2-4317-8A09-156CF665688E}">
    <filterColumn colId="7" showButton="0"/>
    <filterColumn colId="8" showButton="0"/>
    <filterColumn colId="10" showButton="0"/>
    <filterColumn colId="11" showButton="0"/>
    <filterColumn colId="12" showButton="0"/>
    <filterColumn colId="14" showButton="0"/>
  </autoFilter>
  <mergeCells count="32">
    <mergeCell ref="B59:E60"/>
    <mergeCell ref="F59:R59"/>
    <mergeCell ref="F60:R60"/>
    <mergeCell ref="B48:D48"/>
    <mergeCell ref="B53:E54"/>
    <mergeCell ref="F53:R53"/>
    <mergeCell ref="F54:R54"/>
    <mergeCell ref="B17:D17"/>
    <mergeCell ref="B31:D31"/>
    <mergeCell ref="B45:D45"/>
    <mergeCell ref="E3:E4"/>
    <mergeCell ref="F3:F4"/>
    <mergeCell ref="B5:E6"/>
    <mergeCell ref="F5:R5"/>
    <mergeCell ref="F6:R6"/>
    <mergeCell ref="B12:E13"/>
    <mergeCell ref="F12:R12"/>
    <mergeCell ref="F13:R13"/>
    <mergeCell ref="G3:G4"/>
    <mergeCell ref="T3:T4"/>
    <mergeCell ref="B15:E16"/>
    <mergeCell ref="F15:R15"/>
    <mergeCell ref="F16:R16"/>
    <mergeCell ref="H3:H4"/>
    <mergeCell ref="I3:K3"/>
    <mergeCell ref="L3:O3"/>
    <mergeCell ref="P3:Q3"/>
    <mergeCell ref="R3:R4"/>
    <mergeCell ref="S3:S4"/>
    <mergeCell ref="B3:B4"/>
    <mergeCell ref="C3:C4"/>
    <mergeCell ref="D3:D4"/>
  </mergeCells>
  <dataValidations count="1">
    <dataValidation type="list" allowBlank="1" showInputMessage="1" showErrorMessage="1" sqref="F14 F55:F58 F61 F7:F11 F17:F52" xr:uid="{CD9E286A-6D4B-4436-982A-16EBAE49E14C}">
      <formula1>"Mandatory,Optional,NA"</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8B2BA-95B6-48BA-B330-2BE2EEACE8E6}">
  <sheetPr>
    <tabColor rgb="FF00B050"/>
  </sheetPr>
  <dimension ref="B1:T13"/>
  <sheetViews>
    <sheetView topLeftCell="B1" zoomScale="85" zoomScaleNormal="85" workbookViewId="0">
      <selection activeCell="C9" sqref="C9"/>
    </sheetView>
  </sheetViews>
  <sheetFormatPr defaultColWidth="9.1796875" defaultRowHeight="14.5" x14ac:dyDescent="0.35"/>
  <cols>
    <col min="1" max="1" width="3.7265625" customWidth="1"/>
    <col min="2" max="2" width="15.7265625" customWidth="1"/>
    <col min="3" max="3" width="50.453125" customWidth="1"/>
    <col min="4" max="4" width="14.7265625" customWidth="1"/>
    <col min="5" max="5" width="53" bestFit="1" customWidth="1"/>
    <col min="6" max="6" width="13.26953125" customWidth="1"/>
    <col min="7" max="10" width="14" customWidth="1"/>
    <col min="11" max="11" width="17.26953125" customWidth="1"/>
    <col min="13" max="13" width="23.453125" customWidth="1"/>
  </cols>
  <sheetData>
    <row r="1" spans="2:20" ht="14.65" customHeight="1" x14ac:dyDescent="0.35">
      <c r="B1" s="259"/>
      <c r="C1" s="699"/>
      <c r="D1" s="700"/>
      <c r="E1" s="122"/>
      <c r="F1" s="122"/>
      <c r="G1" s="122"/>
      <c r="H1" s="701"/>
      <c r="I1" s="30"/>
      <c r="J1" s="30"/>
      <c r="K1" s="284"/>
      <c r="M1" s="1694" t="s">
        <v>1914</v>
      </c>
      <c r="N1" s="1694"/>
      <c r="O1" s="1694"/>
      <c r="P1" s="1694"/>
    </row>
    <row r="2" spans="2:20" ht="15.5" x14ac:dyDescent="0.35">
      <c r="B2" s="1691" t="s">
        <v>1915</v>
      </c>
      <c r="C2" s="1691"/>
      <c r="D2" s="1691"/>
      <c r="E2" s="1691"/>
      <c r="F2" s="1691"/>
      <c r="G2" s="1691"/>
      <c r="H2" s="1691"/>
      <c r="I2" s="1691"/>
      <c r="J2" s="1691"/>
      <c r="K2" s="1691"/>
      <c r="M2" s="1694"/>
      <c r="N2" s="1694"/>
      <c r="O2" s="1694"/>
      <c r="P2" s="1694"/>
    </row>
    <row r="3" spans="2:20" ht="15" thickBot="1" x14ac:dyDescent="0.4">
      <c r="B3" s="1037"/>
      <c r="C3" s="1038"/>
      <c r="D3" s="1039"/>
      <c r="E3" s="1040"/>
      <c r="F3" s="1040"/>
      <c r="G3" s="706"/>
      <c r="H3" s="707"/>
      <c r="I3" s="1041"/>
      <c r="J3" s="1041"/>
      <c r="K3" s="1042"/>
      <c r="L3" s="1036"/>
      <c r="M3" s="1694"/>
      <c r="N3" s="1694"/>
      <c r="O3" s="1694"/>
      <c r="P3" s="1694"/>
      <c r="Q3" s="1036"/>
      <c r="R3" s="1036"/>
      <c r="S3" s="1036"/>
      <c r="T3" s="1036"/>
    </row>
    <row r="4" spans="2:20" s="172" customFormat="1" ht="54" customHeight="1"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ht="15" customHeight="1" x14ac:dyDescent="0.35">
      <c r="B6" s="1692"/>
      <c r="C6" s="1692"/>
      <c r="D6" s="1692"/>
      <c r="E6" s="1692"/>
      <c r="F6" s="1678" t="s">
        <v>154</v>
      </c>
      <c r="G6" s="1678"/>
      <c r="H6" s="1678"/>
      <c r="I6" s="1678"/>
      <c r="J6" s="1678"/>
      <c r="K6" s="1678"/>
      <c r="L6" s="1678"/>
      <c r="M6" s="1678"/>
      <c r="N6" s="1678"/>
      <c r="O6" s="1678"/>
      <c r="P6" s="1678"/>
      <c r="Q6" s="1678"/>
      <c r="R6" s="1678"/>
      <c r="S6" s="877">
        <f>SUMIF(F8:F25,"Mandatory",S8:S26)</f>
        <v>0</v>
      </c>
      <c r="T6" s="878"/>
    </row>
    <row r="7" spans="2:20" x14ac:dyDescent="0.35">
      <c r="B7" s="1693"/>
      <c r="C7" s="1693"/>
      <c r="D7" s="1693"/>
      <c r="E7" s="1693"/>
      <c r="F7" s="1679" t="s">
        <v>156</v>
      </c>
      <c r="G7" s="1679"/>
      <c r="H7" s="1679"/>
      <c r="I7" s="1679"/>
      <c r="J7" s="1679"/>
      <c r="K7" s="1679"/>
      <c r="L7" s="1679"/>
      <c r="M7" s="1679"/>
      <c r="N7" s="1679"/>
      <c r="O7" s="1679"/>
      <c r="P7" s="1679"/>
      <c r="Q7" s="1679"/>
      <c r="R7" s="1679"/>
      <c r="S7" s="1032">
        <f>SUMIF(F8:F25,"Optional",S8:S26)</f>
        <v>0</v>
      </c>
      <c r="T7" s="1033"/>
    </row>
    <row r="8" spans="2:20" s="264" customFormat="1" ht="15" customHeight="1" x14ac:dyDescent="0.35">
      <c r="B8" s="269"/>
      <c r="C8" s="269"/>
      <c r="D8" s="1683" t="s">
        <v>1916</v>
      </c>
      <c r="E8" s="1684"/>
      <c r="F8" s="1684"/>
      <c r="G8" s="1684"/>
      <c r="H8" s="1684"/>
      <c r="I8" s="1684"/>
      <c r="J8" s="1684"/>
      <c r="K8" s="1684"/>
      <c r="L8" s="1684"/>
      <c r="M8" s="1684"/>
      <c r="N8" s="1684"/>
      <c r="O8" s="1684"/>
      <c r="P8" s="1684"/>
      <c r="Q8" s="1684"/>
      <c r="R8" s="1684"/>
      <c r="S8" s="1684"/>
      <c r="T8" s="1685"/>
    </row>
    <row r="9" spans="2:20" ht="113.5" x14ac:dyDescent="0.35">
      <c r="B9" s="1133"/>
      <c r="C9" s="1134" t="str">
        <f>CONCATENATE('Reference documents'!B15," :
PPP.PVP.PVS PV SUPPORT STRUCTURES
PPP.PVP.PVS.02 STRUCTURES IN ELEVATION")</f>
        <v>GRE.EEC.S.21.IT.P.18371.00.127.00 Technical Specification :
PPP.PVP.PVS PV SUPPORT STRUCTURES
PPP.PVP.PVS.02 STRUCTURES IN ELEVATION</v>
      </c>
      <c r="D9" s="1133"/>
      <c r="E9" s="1132" t="s">
        <v>1917</v>
      </c>
      <c r="F9" s="1021" t="s">
        <v>160</v>
      </c>
      <c r="G9" s="1135" t="s">
        <v>1450</v>
      </c>
      <c r="H9" s="1133"/>
      <c r="I9" s="990"/>
      <c r="J9" s="990"/>
      <c r="K9" s="991">
        <f>I9*J9</f>
        <v>0</v>
      </c>
      <c r="L9" s="990"/>
      <c r="M9" s="990"/>
      <c r="N9" s="991"/>
      <c r="O9" s="992"/>
      <c r="P9" s="990"/>
      <c r="Q9" s="992"/>
      <c r="R9" s="1133"/>
      <c r="S9" s="1133"/>
      <c r="T9" s="1133"/>
    </row>
    <row r="10" spans="2:20" ht="50" x14ac:dyDescent="0.35">
      <c r="B10" s="1133"/>
      <c r="C10" s="1134" t="str">
        <f>CONCATENATE('Reference documents'!B15," :
PPP.PVP.PVS PV SUPPORT STRUCTURES
PPP.PVP.PVS.01 FOUNDATION (with all subsections)")</f>
        <v>GRE.EEC.S.21.IT.P.18371.00.127.00 Technical Specification :
PPP.PVP.PVS PV SUPPORT STRUCTURES
PPP.PVP.PVS.01 FOUNDATION (with all subsections)</v>
      </c>
      <c r="D10" s="1133"/>
      <c r="E10" s="1132" t="s">
        <v>1713</v>
      </c>
      <c r="F10" s="1021" t="s">
        <v>160</v>
      </c>
      <c r="G10" s="1135" t="s">
        <v>1450</v>
      </c>
      <c r="H10" s="1133"/>
      <c r="I10" s="990"/>
      <c r="J10" s="990"/>
      <c r="K10" s="991">
        <f>I10*J10</f>
        <v>0</v>
      </c>
      <c r="L10" s="990"/>
      <c r="M10" s="990"/>
      <c r="N10" s="991"/>
      <c r="O10" s="992"/>
      <c r="P10" s="990"/>
      <c r="Q10" s="992"/>
      <c r="R10" s="1133"/>
      <c r="S10" s="1133"/>
      <c r="T10" s="1133"/>
    </row>
    <row r="11" spans="2:20" ht="50" x14ac:dyDescent="0.35">
      <c r="B11" s="1133"/>
      <c r="C11" s="1134" t="str">
        <f>CONCATENATE('Reference documents'!B15," :
PPP.PVP.PVS PV SUPPORT STRUCTURES
PPP.PVP.PVS.01 FOUNDATION (with all subsections)")</f>
        <v>GRE.EEC.S.21.IT.P.18371.00.127.00 Technical Specification :
PPP.PVP.PVS PV SUPPORT STRUCTURES
PPP.PVP.PVS.01 FOUNDATION (with all subsections)</v>
      </c>
      <c r="D11" s="1133"/>
      <c r="E11" s="1132" t="s">
        <v>1918</v>
      </c>
      <c r="F11" s="1021" t="s">
        <v>160</v>
      </c>
      <c r="G11" s="1135" t="s">
        <v>1450</v>
      </c>
      <c r="H11" s="1133"/>
      <c r="I11" s="990"/>
      <c r="J11" s="990"/>
      <c r="K11" s="991">
        <f>I11*J11</f>
        <v>0</v>
      </c>
      <c r="L11" s="990"/>
      <c r="M11" s="990"/>
      <c r="N11" s="991"/>
      <c r="O11" s="992"/>
      <c r="P11" s="990"/>
      <c r="Q11" s="992"/>
      <c r="R11" s="1133"/>
      <c r="S11" s="1133"/>
      <c r="T11" s="1133"/>
    </row>
    <row r="12" spans="2:20" ht="76" x14ac:dyDescent="0.35">
      <c r="B12" s="1133"/>
      <c r="C12" s="1134" t="str">
        <f>CONCATENATE('Reference documents'!B15," :
PPP.PVP.PVS PV SUPPORT STRUCTURES
PPP.PVP.PVS.01 FOUNDATION (with all subsections)")</f>
        <v>GRE.EEC.S.21.IT.P.18371.00.127.00 Technical Specification :
PPP.PVP.PVS PV SUPPORT STRUCTURES
PPP.PVP.PVS.01 FOUNDATION (with all subsections)</v>
      </c>
      <c r="D12" s="1133"/>
      <c r="E12" s="1132" t="s">
        <v>1715</v>
      </c>
      <c r="F12" s="1021" t="s">
        <v>160</v>
      </c>
      <c r="G12" s="1135" t="s">
        <v>345</v>
      </c>
      <c r="H12" s="1133"/>
      <c r="I12" s="990"/>
      <c r="J12" s="990"/>
      <c r="K12" s="991">
        <f>I12*J12</f>
        <v>0</v>
      </c>
      <c r="L12" s="990"/>
      <c r="M12" s="990"/>
      <c r="N12" s="991"/>
      <c r="O12" s="992"/>
      <c r="P12" s="990"/>
      <c r="Q12" s="992"/>
      <c r="R12" s="1133"/>
      <c r="S12" s="1133"/>
      <c r="T12" s="1133"/>
    </row>
    <row r="13" spans="2:20" ht="76" x14ac:dyDescent="0.35">
      <c r="B13" s="1133"/>
      <c r="C13" s="1134" t="str">
        <f>CONCATENATE('Reference documents'!B15," :
PPP.PVP.PVS PV SUPPORT STRUCTURES
PPP.PVP.PVS.01 FOUNDATION (with all subsections)")</f>
        <v>GRE.EEC.S.21.IT.P.18371.00.127.00 Technical Specification :
PPP.PVP.PVS PV SUPPORT STRUCTURES
PPP.PVP.PVS.01 FOUNDATION (with all subsections)</v>
      </c>
      <c r="D13" s="1133"/>
      <c r="E13" s="1132" t="s">
        <v>1716</v>
      </c>
      <c r="F13" s="1269" t="s">
        <v>160</v>
      </c>
      <c r="G13" s="1135" t="s">
        <v>345</v>
      </c>
      <c r="H13" s="1133"/>
      <c r="I13" s="990"/>
      <c r="J13" s="990"/>
      <c r="K13" s="991">
        <f>I13*J13</f>
        <v>0</v>
      </c>
      <c r="L13" s="990"/>
      <c r="M13" s="990"/>
      <c r="N13" s="991"/>
      <c r="O13" s="992"/>
      <c r="P13" s="990"/>
      <c r="Q13" s="992"/>
      <c r="R13" s="1133"/>
      <c r="S13" s="1133"/>
      <c r="T13" s="1133"/>
    </row>
  </sheetData>
  <mergeCells count="19">
    <mergeCell ref="S4:S5"/>
    <mergeCell ref="T4:T5"/>
    <mergeCell ref="F6:R6"/>
    <mergeCell ref="D8:T8"/>
    <mergeCell ref="B2:K2"/>
    <mergeCell ref="B6:E7"/>
    <mergeCell ref="M1:P3"/>
    <mergeCell ref="B4:B5"/>
    <mergeCell ref="C4:C5"/>
    <mergeCell ref="D4:D5"/>
    <mergeCell ref="E4:E5"/>
    <mergeCell ref="F4:F5"/>
    <mergeCell ref="G4:G5"/>
    <mergeCell ref="H4:H5"/>
    <mergeCell ref="I4:K4"/>
    <mergeCell ref="L4:O4"/>
    <mergeCell ref="F7:R7"/>
    <mergeCell ref="P4:Q4"/>
    <mergeCell ref="R4:R5"/>
  </mergeCells>
  <dataValidations count="1">
    <dataValidation type="list" allowBlank="1" showInputMessage="1" showErrorMessage="1" sqref="F9:F13" xr:uid="{1FBC535E-46EC-40ED-9A39-C45A5B4F412D}">
      <formula1>"Mandatory,Optional,NA"</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65B0D-D940-40F5-9B7E-B178382545DB}">
  <sheetPr>
    <tabColor rgb="FF00B050"/>
  </sheetPr>
  <dimension ref="A2:T54"/>
  <sheetViews>
    <sheetView showGridLines="0" topLeftCell="A27" zoomScale="85" zoomScaleNormal="85" workbookViewId="0">
      <selection activeCell="E36" sqref="E36"/>
    </sheetView>
  </sheetViews>
  <sheetFormatPr defaultColWidth="9.26953125" defaultRowHeight="14.5" x14ac:dyDescent="0.25"/>
  <cols>
    <col min="1" max="1" width="8.54296875" style="492" customWidth="1"/>
    <col min="2" max="2" width="17.453125" style="171" customWidth="1"/>
    <col min="3" max="3" width="58.26953125" style="180" customWidth="1"/>
    <col min="4" max="4" width="18.54296875" style="180" bestFit="1" customWidth="1"/>
    <col min="5" max="5" width="86.453125" style="457" customWidth="1"/>
    <col min="6" max="6" width="15.7265625" style="180" bestFit="1" customWidth="1"/>
    <col min="7" max="7" width="21" style="180" bestFit="1" customWidth="1"/>
    <col min="8" max="8" width="15.7265625" style="171" bestFit="1" customWidth="1"/>
    <col min="9" max="9" width="25.453125" style="171" customWidth="1"/>
    <col min="10" max="10" width="17.453125" style="171" customWidth="1"/>
    <col min="11" max="11" width="12.7265625" style="171" customWidth="1"/>
    <col min="12" max="12" width="16" style="457" customWidth="1"/>
    <col min="13" max="13" width="30.453125" style="457" customWidth="1"/>
    <col min="14" max="14" width="9.26953125" style="457"/>
    <col min="15" max="15" width="12.26953125" style="457" customWidth="1"/>
    <col min="16" max="16" width="9.26953125" style="457"/>
    <col min="17" max="17" width="18.54296875" style="457" customWidth="1"/>
    <col min="18" max="18" width="14" style="457" bestFit="1" customWidth="1"/>
    <col min="19" max="19" width="15" style="457" bestFit="1" customWidth="1"/>
    <col min="20" max="16384" width="9.26953125" style="457"/>
  </cols>
  <sheetData>
    <row r="2" spans="1:20" ht="15.75" customHeight="1" thickBot="1" x14ac:dyDescent="0.4">
      <c r="B2" s="124"/>
      <c r="C2" s="20"/>
      <c r="D2" s="20"/>
      <c r="E2" s="1049" t="s">
        <v>1919</v>
      </c>
      <c r="F2" s="20"/>
      <c r="G2" s="20"/>
      <c r="H2" s="20"/>
      <c r="I2" s="20"/>
      <c r="J2" s="20"/>
      <c r="K2" s="20"/>
      <c r="L2" s="1050"/>
      <c r="M2" s="1050"/>
      <c r="N2" s="1050"/>
    </row>
    <row r="3" spans="1:20" s="172" customFormat="1" ht="54" customHeight="1" x14ac:dyDescent="0.35">
      <c r="B3" s="1543" t="s">
        <v>186</v>
      </c>
      <c r="C3" s="1543" t="s">
        <v>136</v>
      </c>
      <c r="D3" s="1543" t="s">
        <v>137</v>
      </c>
      <c r="E3" s="1543" t="s">
        <v>187</v>
      </c>
      <c r="F3" s="1545" t="s">
        <v>139</v>
      </c>
      <c r="G3" s="1528" t="s">
        <v>140</v>
      </c>
      <c r="H3" s="1528" t="s">
        <v>141</v>
      </c>
      <c r="I3" s="1513" t="s">
        <v>142</v>
      </c>
      <c r="J3" s="1513"/>
      <c r="K3" s="1513"/>
      <c r="L3" s="1513" t="s">
        <v>143</v>
      </c>
      <c r="M3" s="1513"/>
      <c r="N3" s="1513"/>
      <c r="O3" s="1513"/>
      <c r="P3" s="1513" t="s">
        <v>144</v>
      </c>
      <c r="Q3" s="1513"/>
      <c r="R3" s="1528" t="s">
        <v>145</v>
      </c>
      <c r="S3" s="1528" t="s">
        <v>146</v>
      </c>
      <c r="T3" s="1543" t="s">
        <v>147</v>
      </c>
    </row>
    <row r="4" spans="1:20" s="172" customFormat="1" ht="24.75" customHeight="1" x14ac:dyDescent="0.35">
      <c r="B4" s="1544"/>
      <c r="C4" s="1544"/>
      <c r="D4" s="1544"/>
      <c r="E4" s="1544"/>
      <c r="F4" s="1546"/>
      <c r="G4" s="1529"/>
      <c r="H4" s="1529"/>
      <c r="I4" s="983" t="s">
        <v>148</v>
      </c>
      <c r="J4" s="983" t="s">
        <v>149</v>
      </c>
      <c r="K4" s="983" t="s">
        <v>150</v>
      </c>
      <c r="L4" s="983" t="s">
        <v>148</v>
      </c>
      <c r="M4" s="983" t="s">
        <v>149</v>
      </c>
      <c r="N4" s="983" t="s">
        <v>150</v>
      </c>
      <c r="O4" s="983" t="s">
        <v>151</v>
      </c>
      <c r="P4" s="983" t="s">
        <v>150</v>
      </c>
      <c r="Q4" s="983" t="s">
        <v>152</v>
      </c>
      <c r="R4" s="1529"/>
      <c r="S4" s="1529"/>
      <c r="T4" s="1544"/>
    </row>
    <row r="5" spans="1:20" s="173" customFormat="1" ht="24.75" customHeight="1" x14ac:dyDescent="0.3">
      <c r="B5" s="1669" t="s">
        <v>1746</v>
      </c>
      <c r="C5" s="1670"/>
      <c r="D5" s="1670"/>
      <c r="E5" s="1671"/>
      <c r="F5" s="1675" t="s">
        <v>154</v>
      </c>
      <c r="G5" s="1676"/>
      <c r="H5" s="1676"/>
      <c r="I5" s="1676"/>
      <c r="J5" s="1676"/>
      <c r="K5" s="1676"/>
      <c r="L5" s="1676"/>
      <c r="M5" s="1676"/>
      <c r="N5" s="1676"/>
      <c r="O5" s="1676"/>
      <c r="P5" s="1676"/>
      <c r="Q5" s="1676"/>
      <c r="R5" s="1677"/>
      <c r="S5" s="908">
        <f>SUMIF(F7:F11,"Mandatory",S7:S11)</f>
        <v>0</v>
      </c>
      <c r="T5" s="864" t="s">
        <v>155</v>
      </c>
    </row>
    <row r="6" spans="1:20" s="173" customFormat="1" ht="24.75" customHeight="1" x14ac:dyDescent="0.3">
      <c r="B6" s="1672"/>
      <c r="C6" s="1673"/>
      <c r="D6" s="1673"/>
      <c r="E6" s="1674"/>
      <c r="F6" s="1675" t="s">
        <v>156</v>
      </c>
      <c r="G6" s="1676"/>
      <c r="H6" s="1676"/>
      <c r="I6" s="1676"/>
      <c r="J6" s="1676"/>
      <c r="K6" s="1676"/>
      <c r="L6" s="1676"/>
      <c r="M6" s="1676"/>
      <c r="N6" s="1676"/>
      <c r="O6" s="1676"/>
      <c r="P6" s="1676"/>
      <c r="Q6" s="1676"/>
      <c r="R6" s="1677"/>
      <c r="S6" s="863">
        <f>SUMIF(F7:F11,"optional",S7:S11)</f>
        <v>0</v>
      </c>
      <c r="T6" s="962" t="s">
        <v>155</v>
      </c>
    </row>
    <row r="7" spans="1:20" s="1002" customFormat="1" ht="24.75" customHeight="1" x14ac:dyDescent="0.25">
      <c r="A7" s="998"/>
      <c r="B7" s="692"/>
      <c r="C7" s="999"/>
      <c r="D7" s="995"/>
      <c r="E7" s="1336" t="s">
        <v>1748</v>
      </c>
      <c r="F7" s="987" t="s">
        <v>160</v>
      </c>
      <c r="G7" s="1230" t="s">
        <v>1749</v>
      </c>
      <c r="H7" s="1230">
        <v>1</v>
      </c>
      <c r="I7" s="990"/>
      <c r="J7" s="990"/>
      <c r="K7" s="991">
        <f>I7*J7</f>
        <v>0</v>
      </c>
      <c r="L7" s="990"/>
      <c r="M7" s="990"/>
      <c r="N7" s="991"/>
      <c r="O7" s="992"/>
      <c r="P7" s="990"/>
      <c r="Q7" s="992"/>
      <c r="R7" s="994">
        <f>P7+N7+K7</f>
        <v>0</v>
      </c>
      <c r="S7" s="1035">
        <f>IF(F7="na","",H7*R7)</f>
        <v>0</v>
      </c>
      <c r="T7" s="1001"/>
    </row>
    <row r="8" spans="1:20" s="1005" customFormat="1" ht="24.75" customHeight="1" x14ac:dyDescent="0.3">
      <c r="A8" s="998"/>
      <c r="B8" s="693"/>
      <c r="C8" s="1003" t="s">
        <v>1868</v>
      </c>
      <c r="D8" s="996"/>
      <c r="E8" s="1337" t="s">
        <v>1869</v>
      </c>
      <c r="F8" s="145" t="s">
        <v>160</v>
      </c>
      <c r="G8" s="1230" t="s">
        <v>1749</v>
      </c>
      <c r="H8" s="1230">
        <v>1</v>
      </c>
      <c r="I8" s="990"/>
      <c r="J8" s="990"/>
      <c r="K8" s="991">
        <f>I8*J8</f>
        <v>0</v>
      </c>
      <c r="L8" s="990"/>
      <c r="M8" s="990"/>
      <c r="N8" s="991"/>
      <c r="O8" s="992"/>
      <c r="P8" s="990"/>
      <c r="Q8" s="992"/>
      <c r="R8" s="994">
        <f>P8+N8+K8</f>
        <v>0</v>
      </c>
      <c r="S8" s="994">
        <f>H8*R8</f>
        <v>0</v>
      </c>
      <c r="T8" s="1001"/>
    </row>
    <row r="9" spans="1:20" s="1016" customFormat="1" ht="24.75" customHeight="1" x14ac:dyDescent="0.35">
      <c r="A9" s="1006"/>
      <c r="B9" s="401"/>
      <c r="C9" s="401"/>
      <c r="D9" s="401"/>
      <c r="E9" s="1260" t="s">
        <v>1880</v>
      </c>
      <c r="F9" s="495" t="s">
        <v>160</v>
      </c>
      <c r="G9" s="1230" t="s">
        <v>1749</v>
      </c>
      <c r="H9" s="1230">
        <v>1</v>
      </c>
      <c r="I9" s="990"/>
      <c r="J9" s="990"/>
      <c r="K9" s="991">
        <f>I9*J9</f>
        <v>0</v>
      </c>
      <c r="L9" s="990"/>
      <c r="M9" s="990"/>
      <c r="N9" s="991"/>
      <c r="O9" s="992"/>
      <c r="P9" s="990"/>
      <c r="Q9" s="992"/>
      <c r="R9" s="994">
        <f>P9+N9+K9</f>
        <v>0</v>
      </c>
      <c r="S9" s="994">
        <f>H9*R9</f>
        <v>0</v>
      </c>
      <c r="T9" s="1001"/>
    </row>
    <row r="10" spans="1:20" s="1016" customFormat="1" ht="24.75" customHeight="1" x14ac:dyDescent="0.35">
      <c r="A10" s="1006"/>
      <c r="B10" s="401"/>
      <c r="C10" s="401"/>
      <c r="D10" s="401"/>
      <c r="E10" s="1260" t="s">
        <v>1881</v>
      </c>
      <c r="F10" s="495" t="s">
        <v>160</v>
      </c>
      <c r="G10" s="1230" t="s">
        <v>1749</v>
      </c>
      <c r="H10" s="1230">
        <v>1</v>
      </c>
      <c r="I10" s="990"/>
      <c r="J10" s="990"/>
      <c r="K10" s="991">
        <f>I10*J10</f>
        <v>0</v>
      </c>
      <c r="L10" s="990"/>
      <c r="M10" s="990"/>
      <c r="N10" s="991"/>
      <c r="O10" s="992"/>
      <c r="P10" s="990"/>
      <c r="Q10" s="992"/>
      <c r="R10" s="994">
        <f>P10+N10+K10</f>
        <v>0</v>
      </c>
      <c r="S10" s="994">
        <f>H10*R10</f>
        <v>0</v>
      </c>
      <c r="T10" s="1001"/>
    </row>
    <row r="11" spans="1:20" s="1016" customFormat="1" ht="24.75" customHeight="1" x14ac:dyDescent="0.35">
      <c r="A11" s="1006"/>
      <c r="B11" s="401"/>
      <c r="C11" s="401"/>
      <c r="D11" s="1257"/>
      <c r="E11" s="1338" t="s">
        <v>1803</v>
      </c>
      <c r="F11" s="495" t="s">
        <v>160</v>
      </c>
      <c r="G11" s="1230" t="s">
        <v>1749</v>
      </c>
      <c r="H11" s="1230">
        <v>1</v>
      </c>
      <c r="I11" s="990"/>
      <c r="J11" s="990"/>
      <c r="K11" s="991">
        <f>I11*J11</f>
        <v>0</v>
      </c>
      <c r="L11" s="990"/>
      <c r="M11" s="990"/>
      <c r="N11" s="991"/>
      <c r="O11" s="992"/>
      <c r="P11" s="990"/>
      <c r="Q11" s="992"/>
      <c r="R11" s="994">
        <f>P11+N11+K11</f>
        <v>0</v>
      </c>
      <c r="S11" s="994">
        <f>H11*R11</f>
        <v>0</v>
      </c>
      <c r="T11" s="1001"/>
    </row>
    <row r="12" spans="1:20" customFormat="1" ht="24.75" customHeight="1" x14ac:dyDescent="0.35">
      <c r="B12" s="1669" t="s">
        <v>1761</v>
      </c>
      <c r="C12" s="1670"/>
      <c r="D12" s="1670"/>
      <c r="E12" s="1671"/>
      <c r="F12" s="1675" t="s">
        <v>154</v>
      </c>
      <c r="G12" s="1676"/>
      <c r="H12" s="1676"/>
      <c r="I12" s="1676"/>
      <c r="J12" s="1676"/>
      <c r="K12" s="1676"/>
      <c r="L12" s="1676"/>
      <c r="M12" s="1676"/>
      <c r="N12" s="1676"/>
      <c r="O12" s="1676"/>
      <c r="P12" s="1676"/>
      <c r="Q12" s="1676"/>
      <c r="R12" s="1677"/>
      <c r="S12" s="877">
        <f>SUMIF(F14:F14,"Mandatory",S14:S14)</f>
        <v>0</v>
      </c>
      <c r="T12" s="878"/>
    </row>
    <row r="13" spans="1:20" customFormat="1" ht="24.75" customHeight="1" x14ac:dyDescent="0.35">
      <c r="B13" s="1672"/>
      <c r="C13" s="1673"/>
      <c r="D13" s="1673"/>
      <c r="E13" s="1674"/>
      <c r="F13" s="1675" t="s">
        <v>156</v>
      </c>
      <c r="G13" s="1676"/>
      <c r="H13" s="1676"/>
      <c r="I13" s="1676"/>
      <c r="J13" s="1676"/>
      <c r="K13" s="1676"/>
      <c r="L13" s="1676"/>
      <c r="M13" s="1676"/>
      <c r="N13" s="1676"/>
      <c r="O13" s="1676"/>
      <c r="P13" s="1676"/>
      <c r="Q13" s="1676"/>
      <c r="R13" s="1677"/>
      <c r="S13" s="1032">
        <f>SUMIF(F14:F14,"Optional",S14:S14)</f>
        <v>0</v>
      </c>
      <c r="T13" s="1033"/>
    </row>
    <row r="14" spans="1:20" s="1010" customFormat="1" ht="24.75" customHeight="1" x14ac:dyDescent="0.35">
      <c r="A14" s="1006"/>
      <c r="B14" s="1007"/>
      <c r="C14" s="1008"/>
      <c r="D14" s="1246"/>
      <c r="E14" s="1336" t="s">
        <v>1871</v>
      </c>
      <c r="F14" s="145" t="s">
        <v>160</v>
      </c>
      <c r="G14" s="1230" t="s">
        <v>1749</v>
      </c>
      <c r="H14" s="1230">
        <v>1</v>
      </c>
      <c r="I14" s="990"/>
      <c r="J14" s="990"/>
      <c r="K14" s="991">
        <f>I14*J14</f>
        <v>0</v>
      </c>
      <c r="L14" s="990"/>
      <c r="M14" s="990"/>
      <c r="N14" s="991"/>
      <c r="O14" s="992"/>
      <c r="P14" s="990"/>
      <c r="Q14" s="992"/>
      <c r="R14" s="994">
        <f>P14+N14+K14</f>
        <v>0</v>
      </c>
      <c r="S14" s="994">
        <f>H14*R14</f>
        <v>0</v>
      </c>
      <c r="T14" s="1001"/>
    </row>
    <row r="15" spans="1:20" s="173" customFormat="1" ht="20" collapsed="1" x14ac:dyDescent="0.3">
      <c r="B15" s="1669" t="s">
        <v>1366</v>
      </c>
      <c r="C15" s="1670"/>
      <c r="D15" s="1670"/>
      <c r="E15" s="1671"/>
      <c r="F15" s="1675" t="s">
        <v>154</v>
      </c>
      <c r="G15" s="1676"/>
      <c r="H15" s="1676"/>
      <c r="I15" s="1676"/>
      <c r="J15" s="1676"/>
      <c r="K15" s="1676"/>
      <c r="L15" s="1676"/>
      <c r="M15" s="1676"/>
      <c r="N15" s="1676"/>
      <c r="O15" s="1676"/>
      <c r="P15" s="1676"/>
      <c r="Q15" s="1676"/>
      <c r="R15" s="1677"/>
      <c r="S15" s="908">
        <f>SUMIF(F18:F45,"Mandatory",S18:S45)</f>
        <v>0</v>
      </c>
      <c r="T15" s="864" t="s">
        <v>155</v>
      </c>
    </row>
    <row r="16" spans="1:20" s="173" customFormat="1" ht="20" x14ac:dyDescent="0.3">
      <c r="B16" s="1672"/>
      <c r="C16" s="1673"/>
      <c r="D16" s="1673"/>
      <c r="E16" s="1674"/>
      <c r="F16" s="1675" t="s">
        <v>156</v>
      </c>
      <c r="G16" s="1676"/>
      <c r="H16" s="1676"/>
      <c r="I16" s="1676"/>
      <c r="J16" s="1676"/>
      <c r="K16" s="1676"/>
      <c r="L16" s="1676"/>
      <c r="M16" s="1676"/>
      <c r="N16" s="1676"/>
      <c r="O16" s="1676"/>
      <c r="P16" s="1676"/>
      <c r="Q16" s="1676"/>
      <c r="R16" s="1677"/>
      <c r="S16" s="863">
        <f>SUMIF(F18:F45,"optional",S18:S45)</f>
        <v>0</v>
      </c>
      <c r="T16" s="962" t="s">
        <v>155</v>
      </c>
    </row>
    <row r="17" spans="1:20" s="1010" customFormat="1" ht="14" x14ac:dyDescent="0.35">
      <c r="A17" s="1006"/>
      <c r="B17" s="1689"/>
      <c r="C17" s="1689"/>
      <c r="D17" s="1690"/>
      <c r="E17" s="1258" t="s">
        <v>1920</v>
      </c>
      <c r="F17" s="1259"/>
      <c r="G17" s="1259"/>
      <c r="H17" s="1259"/>
      <c r="I17" s="1259"/>
      <c r="J17" s="1259"/>
      <c r="K17" s="1259"/>
      <c r="L17" s="1259"/>
      <c r="M17" s="1259"/>
      <c r="N17" s="1259"/>
      <c r="O17" s="1259"/>
      <c r="P17" s="1259"/>
      <c r="Q17" s="1259"/>
      <c r="R17" s="1259"/>
      <c r="S17" s="1259"/>
      <c r="T17" s="1259"/>
    </row>
    <row r="18" spans="1:20" s="1002" customFormat="1" ht="37.15" customHeight="1" x14ac:dyDescent="0.25">
      <c r="A18" s="998"/>
      <c r="B18" s="692"/>
      <c r="C18" s="999"/>
      <c r="D18" s="995"/>
      <c r="E18" s="1263" t="s">
        <v>1921</v>
      </c>
      <c r="F18" s="987" t="s">
        <v>160</v>
      </c>
      <c r="G18" s="1232" t="s">
        <v>1765</v>
      </c>
      <c r="H18" s="1237"/>
      <c r="I18" s="990"/>
      <c r="J18" s="990"/>
      <c r="K18" s="991">
        <f>I18*J18</f>
        <v>0</v>
      </c>
      <c r="L18" s="990"/>
      <c r="M18" s="990"/>
      <c r="N18" s="991">
        <f>L18*M18</f>
        <v>0</v>
      </c>
      <c r="O18" s="992"/>
      <c r="P18" s="990"/>
      <c r="Q18" s="992"/>
      <c r="R18" s="994">
        <f>P18+N18+K18</f>
        <v>0</v>
      </c>
      <c r="S18" s="1035">
        <f>IF(F18="na","",H18*R18)</f>
        <v>0</v>
      </c>
      <c r="T18" s="1001"/>
    </row>
    <row r="19" spans="1:20" s="1005" customFormat="1" ht="48.75" customHeight="1" x14ac:dyDescent="0.3">
      <c r="A19" s="998"/>
      <c r="B19" s="693"/>
      <c r="C19" s="1003"/>
      <c r="D19" s="996"/>
      <c r="E19" s="1263" t="s">
        <v>1922</v>
      </c>
      <c r="F19" s="145" t="s">
        <v>160</v>
      </c>
      <c r="G19" s="1232" t="s">
        <v>1765</v>
      </c>
      <c r="H19" s="1237"/>
      <c r="I19" s="990"/>
      <c r="J19" s="990"/>
      <c r="K19" s="991">
        <f t="shared" ref="K19:K40" si="0">I19*J19</f>
        <v>0</v>
      </c>
      <c r="L19" s="990"/>
      <c r="M19" s="990"/>
      <c r="N19" s="991">
        <f t="shared" ref="N19:N40" si="1">L19*M19</f>
        <v>0</v>
      </c>
      <c r="O19" s="992"/>
      <c r="P19" s="990"/>
      <c r="Q19" s="992"/>
      <c r="R19" s="994">
        <f t="shared" ref="R19:R40" si="2">P19+N19+K19</f>
        <v>0</v>
      </c>
      <c r="S19" s="994">
        <f t="shared" ref="S19:S40" si="3">H19*R19</f>
        <v>0</v>
      </c>
      <c r="T19" s="1001"/>
    </row>
    <row r="20" spans="1:20" s="1010" customFormat="1" ht="50.25" customHeight="1" x14ac:dyDescent="0.35">
      <c r="A20" s="1006"/>
      <c r="B20" s="1007"/>
      <c r="C20" s="1008"/>
      <c r="D20" s="1246"/>
      <c r="E20" s="1248" t="s">
        <v>1923</v>
      </c>
      <c r="F20" s="145" t="s">
        <v>160</v>
      </c>
      <c r="G20" s="1232" t="s">
        <v>1765</v>
      </c>
      <c r="H20" s="1237"/>
      <c r="I20" s="990"/>
      <c r="J20" s="990"/>
      <c r="K20" s="991">
        <f t="shared" si="0"/>
        <v>0</v>
      </c>
      <c r="L20" s="990"/>
      <c r="M20" s="990"/>
      <c r="N20" s="991">
        <f t="shared" si="1"/>
        <v>0</v>
      </c>
      <c r="O20" s="992"/>
      <c r="P20" s="990"/>
      <c r="Q20" s="992"/>
      <c r="R20" s="994">
        <f t="shared" si="2"/>
        <v>0</v>
      </c>
      <c r="S20" s="994">
        <f t="shared" si="3"/>
        <v>0</v>
      </c>
      <c r="T20" s="1001"/>
    </row>
    <row r="21" spans="1:20" s="1010" customFormat="1" ht="39.75" customHeight="1" x14ac:dyDescent="0.3">
      <c r="A21" s="1006"/>
      <c r="B21" s="693"/>
      <c r="C21" s="964"/>
      <c r="D21" s="406"/>
      <c r="E21" s="1250" t="s">
        <v>1924</v>
      </c>
      <c r="F21" s="145" t="s">
        <v>160</v>
      </c>
      <c r="G21" s="1232" t="s">
        <v>1765</v>
      </c>
      <c r="H21" s="1237"/>
      <c r="I21" s="990"/>
      <c r="J21" s="990"/>
      <c r="K21" s="991">
        <f t="shared" si="0"/>
        <v>0</v>
      </c>
      <c r="L21" s="990"/>
      <c r="M21" s="990"/>
      <c r="N21" s="991">
        <f t="shared" si="1"/>
        <v>0</v>
      </c>
      <c r="O21" s="992"/>
      <c r="P21" s="990"/>
      <c r="Q21" s="992"/>
      <c r="R21" s="994">
        <f t="shared" si="2"/>
        <v>0</v>
      </c>
      <c r="S21" s="994">
        <f t="shared" si="3"/>
        <v>0</v>
      </c>
      <c r="T21" s="1001"/>
    </row>
    <row r="22" spans="1:20" s="1010" customFormat="1" ht="162" customHeight="1" x14ac:dyDescent="0.3">
      <c r="A22" s="1011"/>
      <c r="B22" s="693"/>
      <c r="C22" s="964"/>
      <c r="D22" s="401"/>
      <c r="E22" s="1339" t="s">
        <v>1925</v>
      </c>
      <c r="F22" s="145" t="s">
        <v>160</v>
      </c>
      <c r="G22" s="1232" t="s">
        <v>1765</v>
      </c>
      <c r="H22" s="1237"/>
      <c r="I22" s="990"/>
      <c r="J22" s="990"/>
      <c r="K22" s="991">
        <f t="shared" si="0"/>
        <v>0</v>
      </c>
      <c r="L22" s="990"/>
      <c r="M22" s="990"/>
      <c r="N22" s="991">
        <f t="shared" si="1"/>
        <v>0</v>
      </c>
      <c r="O22" s="992"/>
      <c r="P22" s="990"/>
      <c r="Q22" s="992"/>
      <c r="R22" s="994">
        <f t="shared" si="2"/>
        <v>0</v>
      </c>
      <c r="S22" s="994">
        <f t="shared" si="3"/>
        <v>0</v>
      </c>
      <c r="T22" s="1012"/>
    </row>
    <row r="23" spans="1:20" s="1010" customFormat="1" ht="14" x14ac:dyDescent="0.3">
      <c r="A23" s="1006"/>
      <c r="B23" s="693"/>
      <c r="C23" s="964"/>
      <c r="D23" s="401"/>
      <c r="E23" s="1248" t="s">
        <v>1892</v>
      </c>
      <c r="F23" s="145" t="s">
        <v>160</v>
      </c>
      <c r="G23" s="1232" t="s">
        <v>1765</v>
      </c>
      <c r="H23" s="1237"/>
      <c r="I23" s="990"/>
      <c r="J23" s="990"/>
      <c r="K23" s="991">
        <f t="shared" si="0"/>
        <v>0</v>
      </c>
      <c r="L23" s="990"/>
      <c r="M23" s="990"/>
      <c r="N23" s="991">
        <f t="shared" si="1"/>
        <v>0</v>
      </c>
      <c r="O23" s="992"/>
      <c r="P23" s="990"/>
      <c r="Q23" s="992"/>
      <c r="R23" s="994">
        <f t="shared" si="2"/>
        <v>0</v>
      </c>
      <c r="S23" s="994">
        <f t="shared" si="3"/>
        <v>0</v>
      </c>
      <c r="T23" s="1001"/>
    </row>
    <row r="24" spans="1:20" s="1010" customFormat="1" ht="14" x14ac:dyDescent="0.3">
      <c r="A24" s="1006"/>
      <c r="B24" s="693"/>
      <c r="C24" s="964"/>
      <c r="D24" s="401"/>
      <c r="E24" s="1264" t="s">
        <v>1926</v>
      </c>
      <c r="F24" s="145" t="s">
        <v>160</v>
      </c>
      <c r="G24" s="1232" t="s">
        <v>1765</v>
      </c>
      <c r="H24" s="1237"/>
      <c r="I24" s="990"/>
      <c r="J24" s="990"/>
      <c r="K24" s="991">
        <f t="shared" si="0"/>
        <v>0</v>
      </c>
      <c r="L24" s="990"/>
      <c r="M24" s="990"/>
      <c r="N24" s="991">
        <f t="shared" si="1"/>
        <v>0</v>
      </c>
      <c r="O24" s="992"/>
      <c r="P24" s="990"/>
      <c r="Q24" s="992"/>
      <c r="R24" s="994">
        <f t="shared" si="2"/>
        <v>0</v>
      </c>
      <c r="S24" s="994">
        <f t="shared" si="3"/>
        <v>0</v>
      </c>
      <c r="T24" s="1001"/>
    </row>
    <row r="25" spans="1:20" s="1010" customFormat="1" ht="14" x14ac:dyDescent="0.3">
      <c r="A25" s="1006"/>
      <c r="B25" s="693"/>
      <c r="C25" s="964"/>
      <c r="D25" s="401"/>
      <c r="E25" s="1252" t="s">
        <v>1927</v>
      </c>
      <c r="F25" s="145" t="s">
        <v>160</v>
      </c>
      <c r="G25" s="1232" t="s">
        <v>1765</v>
      </c>
      <c r="H25" s="1237"/>
      <c r="I25" s="990"/>
      <c r="J25" s="990"/>
      <c r="K25" s="991">
        <f t="shared" si="0"/>
        <v>0</v>
      </c>
      <c r="L25" s="990"/>
      <c r="M25" s="990"/>
      <c r="N25" s="991">
        <f t="shared" si="1"/>
        <v>0</v>
      </c>
      <c r="O25" s="992"/>
      <c r="P25" s="990"/>
      <c r="Q25" s="992"/>
      <c r="R25" s="994">
        <f t="shared" si="2"/>
        <v>0</v>
      </c>
      <c r="S25" s="994">
        <f t="shared" si="3"/>
        <v>0</v>
      </c>
      <c r="T25" s="1001"/>
    </row>
    <row r="26" spans="1:20" s="1010" customFormat="1" ht="96.75" customHeight="1" x14ac:dyDescent="0.25">
      <c r="A26" s="1006"/>
      <c r="B26" s="692"/>
      <c r="C26" s="964"/>
      <c r="D26" s="401"/>
      <c r="E26" s="1252" t="s">
        <v>1928</v>
      </c>
      <c r="F26" s="145" t="s">
        <v>160</v>
      </c>
      <c r="G26" s="1232" t="s">
        <v>1765</v>
      </c>
      <c r="H26" s="1237"/>
      <c r="I26" s="990"/>
      <c r="J26" s="990"/>
      <c r="K26" s="991">
        <f t="shared" si="0"/>
        <v>0</v>
      </c>
      <c r="L26" s="990"/>
      <c r="M26" s="990"/>
      <c r="N26" s="991">
        <f t="shared" si="1"/>
        <v>0</v>
      </c>
      <c r="O26" s="992"/>
      <c r="P26" s="990"/>
      <c r="Q26" s="992"/>
      <c r="R26" s="994">
        <f t="shared" si="2"/>
        <v>0</v>
      </c>
      <c r="S26" s="994">
        <f t="shared" si="3"/>
        <v>0</v>
      </c>
      <c r="T26" s="1001"/>
    </row>
    <row r="27" spans="1:20" s="1010" customFormat="1" ht="51" customHeight="1" x14ac:dyDescent="0.3">
      <c r="A27" s="1006"/>
      <c r="B27" s="693"/>
      <c r="C27" s="964"/>
      <c r="D27" s="401"/>
      <c r="E27" s="1252" t="s">
        <v>1928</v>
      </c>
      <c r="F27" s="145" t="s">
        <v>160</v>
      </c>
      <c r="G27" s="1232" t="s">
        <v>1765</v>
      </c>
      <c r="H27" s="1237"/>
      <c r="I27" s="990"/>
      <c r="J27" s="990"/>
      <c r="K27" s="991">
        <f t="shared" si="0"/>
        <v>0</v>
      </c>
      <c r="L27" s="990"/>
      <c r="M27" s="990"/>
      <c r="N27" s="991">
        <f t="shared" si="1"/>
        <v>0</v>
      </c>
      <c r="O27" s="992"/>
      <c r="P27" s="990"/>
      <c r="Q27" s="992"/>
      <c r="R27" s="994">
        <f t="shared" si="2"/>
        <v>0</v>
      </c>
      <c r="S27" s="994">
        <f t="shared" si="3"/>
        <v>0</v>
      </c>
      <c r="T27" s="1001"/>
    </row>
    <row r="28" spans="1:20" s="1010" customFormat="1" ht="47.25" customHeight="1" x14ac:dyDescent="0.3">
      <c r="A28" s="1006"/>
      <c r="B28" s="693"/>
      <c r="C28" s="964"/>
      <c r="D28" s="401"/>
      <c r="E28" s="1252" t="s">
        <v>1928</v>
      </c>
      <c r="F28" s="145" t="s">
        <v>160</v>
      </c>
      <c r="G28" s="1232" t="s">
        <v>1765</v>
      </c>
      <c r="H28" s="1237"/>
      <c r="I28" s="990"/>
      <c r="J28" s="990"/>
      <c r="K28" s="991">
        <f t="shared" si="0"/>
        <v>0</v>
      </c>
      <c r="L28" s="990"/>
      <c r="M28" s="990"/>
      <c r="N28" s="991">
        <f t="shared" si="1"/>
        <v>0</v>
      </c>
      <c r="O28" s="992"/>
      <c r="P28" s="990"/>
      <c r="Q28" s="992"/>
      <c r="R28" s="994">
        <f t="shared" si="2"/>
        <v>0</v>
      </c>
      <c r="S28" s="994">
        <f t="shared" si="3"/>
        <v>0</v>
      </c>
      <c r="T28" s="1001"/>
    </row>
    <row r="29" spans="1:20" s="1010" customFormat="1" ht="47.25" customHeight="1" x14ac:dyDescent="0.35">
      <c r="A29" s="1006"/>
      <c r="B29" s="1689"/>
      <c r="C29" s="1689"/>
      <c r="D29" s="1690"/>
      <c r="E29" s="1258" t="s">
        <v>1929</v>
      </c>
      <c r="F29" s="1259"/>
      <c r="G29" s="1259"/>
      <c r="H29" s="1259"/>
      <c r="I29" s="1259"/>
      <c r="J29" s="1259"/>
      <c r="K29" s="1259"/>
      <c r="L29" s="1259"/>
      <c r="M29" s="1259"/>
      <c r="N29" s="1259"/>
      <c r="O29" s="1259"/>
      <c r="P29" s="1259"/>
      <c r="Q29" s="1259"/>
      <c r="R29" s="1259"/>
      <c r="S29" s="1259"/>
      <c r="T29" s="1259"/>
    </row>
    <row r="30" spans="1:20" s="1010" customFormat="1" ht="49.5" customHeight="1" x14ac:dyDescent="0.3">
      <c r="A30" s="1011"/>
      <c r="B30" s="693"/>
      <c r="C30" s="964"/>
      <c r="D30" s="401"/>
      <c r="E30" s="1263" t="s">
        <v>1921</v>
      </c>
      <c r="F30" s="145" t="s">
        <v>160</v>
      </c>
      <c r="G30" s="1232" t="s">
        <v>1765</v>
      </c>
      <c r="H30" s="1237"/>
      <c r="I30" s="990"/>
      <c r="J30" s="990"/>
      <c r="K30" s="991">
        <f t="shared" si="0"/>
        <v>0</v>
      </c>
      <c r="L30" s="990"/>
      <c r="M30" s="990"/>
      <c r="N30" s="991">
        <f t="shared" si="1"/>
        <v>0</v>
      </c>
      <c r="O30" s="992"/>
      <c r="P30" s="990"/>
      <c r="Q30" s="992"/>
      <c r="R30" s="994">
        <f t="shared" si="2"/>
        <v>0</v>
      </c>
      <c r="S30" s="994">
        <f t="shared" si="3"/>
        <v>0</v>
      </c>
      <c r="T30" s="1001"/>
    </row>
    <row r="31" spans="1:20" s="1016" customFormat="1" ht="54" customHeight="1" x14ac:dyDescent="0.3">
      <c r="A31" s="1006"/>
      <c r="B31" s="693"/>
      <c r="C31" s="964"/>
      <c r="D31" s="401"/>
      <c r="E31" s="1263" t="s">
        <v>1922</v>
      </c>
      <c r="F31" s="145" t="s">
        <v>160</v>
      </c>
      <c r="G31" s="1232" t="s">
        <v>1765</v>
      </c>
      <c r="H31" s="1237"/>
      <c r="I31" s="990"/>
      <c r="J31" s="990"/>
      <c r="K31" s="991">
        <f t="shared" si="0"/>
        <v>0</v>
      </c>
      <c r="L31" s="990"/>
      <c r="M31" s="990"/>
      <c r="N31" s="991">
        <f t="shared" si="1"/>
        <v>0</v>
      </c>
      <c r="O31" s="992"/>
      <c r="P31" s="990"/>
      <c r="Q31" s="992"/>
      <c r="R31" s="994">
        <f t="shared" si="2"/>
        <v>0</v>
      </c>
      <c r="S31" s="994">
        <f t="shared" si="3"/>
        <v>0</v>
      </c>
      <c r="T31" s="1001"/>
    </row>
    <row r="32" spans="1:20" s="1010" customFormat="1" ht="65.650000000000006" customHeight="1" x14ac:dyDescent="0.3">
      <c r="A32" s="1011"/>
      <c r="B32" s="693"/>
      <c r="C32" s="964"/>
      <c r="D32" s="401"/>
      <c r="E32" s="1248" t="s">
        <v>1923</v>
      </c>
      <c r="F32" s="145" t="s">
        <v>160</v>
      </c>
      <c r="G32" s="1232" t="s">
        <v>1765</v>
      </c>
      <c r="H32" s="1237"/>
      <c r="I32" s="990"/>
      <c r="J32" s="990"/>
      <c r="K32" s="991">
        <f t="shared" si="0"/>
        <v>0</v>
      </c>
      <c r="L32" s="990"/>
      <c r="M32" s="990"/>
      <c r="N32" s="991">
        <f t="shared" si="1"/>
        <v>0</v>
      </c>
      <c r="O32" s="992"/>
      <c r="P32" s="990"/>
      <c r="Q32" s="992"/>
      <c r="R32" s="994">
        <f t="shared" si="2"/>
        <v>0</v>
      </c>
      <c r="S32" s="994">
        <f t="shared" si="3"/>
        <v>0</v>
      </c>
      <c r="T32" s="1001"/>
    </row>
    <row r="33" spans="1:20" s="1016" customFormat="1" ht="14" x14ac:dyDescent="0.3">
      <c r="A33" s="1011"/>
      <c r="B33" s="693"/>
      <c r="C33" s="964"/>
      <c r="D33" s="401"/>
      <c r="E33" s="1250" t="s">
        <v>1924</v>
      </c>
      <c r="F33" s="145" t="s">
        <v>167</v>
      </c>
      <c r="G33" s="1232" t="s">
        <v>1765</v>
      </c>
      <c r="H33" s="1237"/>
      <c r="I33" s="990"/>
      <c r="J33" s="990"/>
      <c r="K33" s="991">
        <f t="shared" si="0"/>
        <v>0</v>
      </c>
      <c r="L33" s="990"/>
      <c r="M33" s="990"/>
      <c r="N33" s="991">
        <f t="shared" si="1"/>
        <v>0</v>
      </c>
      <c r="O33" s="992"/>
      <c r="P33" s="990"/>
      <c r="Q33" s="992"/>
      <c r="R33" s="994">
        <f t="shared" si="2"/>
        <v>0</v>
      </c>
      <c r="S33" s="994">
        <f t="shared" si="3"/>
        <v>0</v>
      </c>
      <c r="T33" s="1001"/>
    </row>
    <row r="34" spans="1:20" s="1016" customFormat="1" ht="37.15" customHeight="1" x14ac:dyDescent="0.3">
      <c r="A34" s="1011"/>
      <c r="B34" s="693"/>
      <c r="C34" s="1017"/>
      <c r="D34" s="401"/>
      <c r="E34" s="1339" t="s">
        <v>1925</v>
      </c>
      <c r="F34" s="145" t="s">
        <v>160</v>
      </c>
      <c r="G34" s="1232" t="s">
        <v>1765</v>
      </c>
      <c r="H34" s="1237"/>
      <c r="I34" s="990"/>
      <c r="J34" s="990"/>
      <c r="K34" s="991">
        <f t="shared" si="0"/>
        <v>0</v>
      </c>
      <c r="L34" s="990"/>
      <c r="M34" s="990"/>
      <c r="N34" s="991">
        <f t="shared" si="1"/>
        <v>0</v>
      </c>
      <c r="O34" s="992"/>
      <c r="P34" s="990"/>
      <c r="Q34" s="992"/>
      <c r="R34" s="994">
        <f t="shared" si="2"/>
        <v>0</v>
      </c>
      <c r="S34" s="994">
        <f t="shared" si="3"/>
        <v>0</v>
      </c>
      <c r="T34" s="1001"/>
    </row>
    <row r="35" spans="1:20" s="1010" customFormat="1" ht="45" customHeight="1" x14ac:dyDescent="0.3">
      <c r="A35" s="1006"/>
      <c r="B35" s="694"/>
      <c r="C35" s="1018"/>
      <c r="D35" s="401"/>
      <c r="E35" s="1248" t="s">
        <v>1892</v>
      </c>
      <c r="F35" s="145" t="s">
        <v>160</v>
      </c>
      <c r="G35" s="1232" t="s">
        <v>1765</v>
      </c>
      <c r="H35" s="1237"/>
      <c r="I35" s="990"/>
      <c r="J35" s="990"/>
      <c r="K35" s="991">
        <f t="shared" si="0"/>
        <v>0</v>
      </c>
      <c r="L35" s="990"/>
      <c r="M35" s="990"/>
      <c r="N35" s="991">
        <f t="shared" si="1"/>
        <v>0</v>
      </c>
      <c r="O35" s="992"/>
      <c r="P35" s="990"/>
      <c r="Q35" s="992"/>
      <c r="R35" s="994">
        <f t="shared" si="2"/>
        <v>0</v>
      </c>
      <c r="S35" s="994">
        <f t="shared" si="3"/>
        <v>0</v>
      </c>
      <c r="T35" s="1001"/>
    </row>
    <row r="36" spans="1:20" s="1010" customFormat="1" ht="43.5" customHeight="1" x14ac:dyDescent="0.3">
      <c r="A36" s="1006"/>
      <c r="B36" s="694"/>
      <c r="C36" s="1018"/>
      <c r="D36" s="401"/>
      <c r="E36" s="1264" t="s">
        <v>1930</v>
      </c>
      <c r="F36" s="495" t="s">
        <v>160</v>
      </c>
      <c r="G36" s="1232" t="s">
        <v>1765</v>
      </c>
      <c r="H36" s="1237"/>
      <c r="I36" s="990"/>
      <c r="J36" s="990"/>
      <c r="K36" s="991">
        <f t="shared" si="0"/>
        <v>0</v>
      </c>
      <c r="L36" s="990"/>
      <c r="M36" s="990"/>
      <c r="N36" s="991">
        <f t="shared" si="1"/>
        <v>0</v>
      </c>
      <c r="O36" s="992"/>
      <c r="P36" s="990"/>
      <c r="Q36" s="992"/>
      <c r="R36" s="994">
        <f t="shared" si="2"/>
        <v>0</v>
      </c>
      <c r="S36" s="994">
        <f t="shared" si="3"/>
        <v>0</v>
      </c>
      <c r="T36" s="1001"/>
    </row>
    <row r="37" spans="1:20" s="1010" customFormat="1" ht="41.25" customHeight="1" x14ac:dyDescent="0.3">
      <c r="A37" s="1006"/>
      <c r="B37" s="694"/>
      <c r="C37" s="1018"/>
      <c r="D37" s="401"/>
      <c r="E37" s="1252" t="s">
        <v>1894</v>
      </c>
      <c r="F37" s="495" t="s">
        <v>160</v>
      </c>
      <c r="G37" s="1232" t="s">
        <v>1765</v>
      </c>
      <c r="H37" s="1237"/>
      <c r="I37" s="990"/>
      <c r="J37" s="990"/>
      <c r="K37" s="991">
        <f t="shared" si="0"/>
        <v>0</v>
      </c>
      <c r="L37" s="990"/>
      <c r="M37" s="990"/>
      <c r="N37" s="991">
        <f t="shared" si="1"/>
        <v>0</v>
      </c>
      <c r="O37" s="992"/>
      <c r="P37" s="990"/>
      <c r="Q37" s="992"/>
      <c r="R37" s="994">
        <f t="shared" si="2"/>
        <v>0</v>
      </c>
      <c r="S37" s="994">
        <f t="shared" si="3"/>
        <v>0</v>
      </c>
      <c r="T37" s="1001"/>
    </row>
    <row r="38" spans="1:20" s="1016" customFormat="1" ht="51" customHeight="1" x14ac:dyDescent="0.3">
      <c r="A38" s="1006"/>
      <c r="B38" s="694"/>
      <c r="C38" s="1018"/>
      <c r="D38" s="401"/>
      <c r="E38" s="1252" t="s">
        <v>1895</v>
      </c>
      <c r="F38" s="495" t="s">
        <v>160</v>
      </c>
      <c r="G38" s="1232" t="s">
        <v>1765</v>
      </c>
      <c r="H38" s="1237"/>
      <c r="I38" s="990"/>
      <c r="J38" s="990"/>
      <c r="K38" s="991">
        <f t="shared" si="0"/>
        <v>0</v>
      </c>
      <c r="L38" s="990"/>
      <c r="M38" s="990"/>
      <c r="N38" s="991">
        <f t="shared" si="1"/>
        <v>0</v>
      </c>
      <c r="O38" s="992"/>
      <c r="P38" s="990"/>
      <c r="Q38" s="992"/>
      <c r="R38" s="994">
        <f t="shared" si="2"/>
        <v>0</v>
      </c>
      <c r="S38" s="994">
        <f t="shared" si="3"/>
        <v>0</v>
      </c>
      <c r="T38" s="1001"/>
    </row>
    <row r="39" spans="1:20" s="1016" customFormat="1" ht="37.15" customHeight="1" x14ac:dyDescent="0.3">
      <c r="A39" s="1006"/>
      <c r="B39" s="693"/>
      <c r="C39" s="972"/>
      <c r="D39" s="401"/>
      <c r="E39" s="1252" t="s">
        <v>1895</v>
      </c>
      <c r="F39" s="495" t="s">
        <v>160</v>
      </c>
      <c r="G39" s="1232" t="s">
        <v>1765</v>
      </c>
      <c r="H39" s="1237"/>
      <c r="I39" s="990"/>
      <c r="J39" s="990"/>
      <c r="K39" s="991">
        <f t="shared" si="0"/>
        <v>0</v>
      </c>
      <c r="L39" s="990"/>
      <c r="M39" s="990"/>
      <c r="N39" s="991">
        <f t="shared" si="1"/>
        <v>0</v>
      </c>
      <c r="O39" s="992"/>
      <c r="P39" s="990"/>
      <c r="Q39" s="992"/>
      <c r="R39" s="994">
        <f t="shared" si="2"/>
        <v>0</v>
      </c>
      <c r="S39" s="994">
        <f t="shared" si="3"/>
        <v>0</v>
      </c>
      <c r="T39" s="1019"/>
    </row>
    <row r="40" spans="1:20" s="1016" customFormat="1" ht="37.15" customHeight="1" x14ac:dyDescent="0.3">
      <c r="A40" s="1006"/>
      <c r="B40" s="693"/>
      <c r="C40" s="972"/>
      <c r="D40" s="401"/>
      <c r="E40" s="1252" t="s">
        <v>1895</v>
      </c>
      <c r="F40" s="495" t="s">
        <v>160</v>
      </c>
      <c r="G40" s="1232" t="s">
        <v>1765</v>
      </c>
      <c r="H40" s="1237"/>
      <c r="I40" s="990"/>
      <c r="J40" s="990"/>
      <c r="K40" s="991">
        <f t="shared" si="0"/>
        <v>0</v>
      </c>
      <c r="L40" s="990"/>
      <c r="M40" s="990"/>
      <c r="N40" s="991">
        <f t="shared" si="1"/>
        <v>0</v>
      </c>
      <c r="O40" s="992"/>
      <c r="P40" s="990"/>
      <c r="Q40" s="992"/>
      <c r="R40" s="994">
        <f t="shared" si="2"/>
        <v>0</v>
      </c>
      <c r="S40" s="994">
        <f t="shared" si="3"/>
        <v>0</v>
      </c>
      <c r="T40" s="1019"/>
    </row>
    <row r="41" spans="1:20" s="1016" customFormat="1" ht="37.15" customHeight="1" x14ac:dyDescent="0.35">
      <c r="A41" s="1006"/>
      <c r="B41" s="1689"/>
      <c r="C41" s="1689"/>
      <c r="D41" s="1690"/>
      <c r="E41" s="1258" t="s">
        <v>1242</v>
      </c>
      <c r="F41" s="1259"/>
      <c r="G41" s="1259"/>
      <c r="H41" s="1259"/>
      <c r="I41" s="1259"/>
      <c r="J41" s="1259"/>
      <c r="K41" s="1259"/>
      <c r="L41" s="1259"/>
      <c r="M41" s="1259"/>
      <c r="N41" s="1259"/>
      <c r="O41" s="1259"/>
      <c r="P41" s="1259"/>
      <c r="Q41" s="1259"/>
      <c r="R41" s="1259"/>
      <c r="S41" s="1259"/>
      <c r="T41" s="1259"/>
    </row>
    <row r="42" spans="1:20" s="1016" customFormat="1" ht="37.15" customHeight="1" x14ac:dyDescent="0.35">
      <c r="A42" s="1006"/>
      <c r="B42" s="401"/>
      <c r="C42" s="401"/>
      <c r="D42" s="401"/>
      <c r="E42" s="1243" t="s">
        <v>1905</v>
      </c>
      <c r="F42" s="495" t="s">
        <v>167</v>
      </c>
      <c r="G42" s="1232" t="s">
        <v>1765</v>
      </c>
      <c r="H42" s="1237"/>
      <c r="I42" s="990"/>
      <c r="J42" s="990"/>
      <c r="K42" s="991">
        <f>I42*J42</f>
        <v>0</v>
      </c>
      <c r="L42" s="990"/>
      <c r="M42" s="990"/>
      <c r="N42" s="991"/>
      <c r="O42" s="992"/>
      <c r="P42" s="990"/>
      <c r="Q42" s="992"/>
      <c r="R42" s="994"/>
      <c r="S42" s="994"/>
      <c r="T42" s="1001"/>
    </row>
    <row r="43" spans="1:20" s="1016" customFormat="1" ht="37.15" customHeight="1" x14ac:dyDescent="0.35">
      <c r="A43" s="1006"/>
      <c r="B43" s="401"/>
      <c r="C43" s="401"/>
      <c r="D43" s="401"/>
      <c r="E43" s="1243" t="s">
        <v>1903</v>
      </c>
      <c r="F43" s="495" t="s">
        <v>167</v>
      </c>
      <c r="G43" s="1232" t="s">
        <v>1765</v>
      </c>
      <c r="H43" s="1237"/>
      <c r="I43" s="990"/>
      <c r="J43" s="990"/>
      <c r="K43" s="991">
        <f>I43*J43</f>
        <v>0</v>
      </c>
      <c r="L43" s="990"/>
      <c r="M43" s="990"/>
      <c r="N43" s="991"/>
      <c r="O43" s="992"/>
      <c r="P43" s="990"/>
      <c r="Q43" s="992"/>
      <c r="R43" s="994"/>
      <c r="S43" s="994"/>
      <c r="T43" s="1001"/>
    </row>
    <row r="44" spans="1:20" s="1016" customFormat="1" ht="37.15" customHeight="1" x14ac:dyDescent="0.35">
      <c r="A44" s="1006"/>
      <c r="B44" s="401"/>
      <c r="C44" s="401"/>
      <c r="D44" s="401"/>
      <c r="E44" s="1243" t="s">
        <v>1677</v>
      </c>
      <c r="F44" s="495" t="s">
        <v>167</v>
      </c>
      <c r="G44" s="1232" t="s">
        <v>1765</v>
      </c>
      <c r="H44" s="1237"/>
      <c r="I44" s="990"/>
      <c r="J44" s="990"/>
      <c r="K44" s="991">
        <f>I44*J44</f>
        <v>0</v>
      </c>
      <c r="L44" s="990"/>
      <c r="M44" s="990"/>
      <c r="N44" s="991"/>
      <c r="O44" s="992"/>
      <c r="P44" s="990"/>
      <c r="Q44" s="992"/>
      <c r="R44" s="994"/>
      <c r="S44" s="994"/>
      <c r="T44" s="1001"/>
    </row>
    <row r="45" spans="1:20" s="1016" customFormat="1" ht="37.15" customHeight="1" x14ac:dyDescent="0.35">
      <c r="A45" s="1006"/>
      <c r="B45" s="401"/>
      <c r="C45" s="401"/>
      <c r="D45" s="401"/>
      <c r="E45" s="1243" t="s">
        <v>1904</v>
      </c>
      <c r="F45" s="495" t="s">
        <v>167</v>
      </c>
      <c r="G45" s="1232" t="s">
        <v>1765</v>
      </c>
      <c r="H45" s="1237"/>
      <c r="I45" s="990"/>
      <c r="J45" s="990"/>
      <c r="K45" s="991">
        <f>I45*J45</f>
        <v>0</v>
      </c>
      <c r="L45" s="990"/>
      <c r="M45" s="990"/>
      <c r="N45" s="991"/>
      <c r="O45" s="992"/>
      <c r="P45" s="990"/>
      <c r="Q45" s="992"/>
      <c r="R45" s="994"/>
      <c r="S45" s="994"/>
      <c r="T45" s="1001"/>
    </row>
    <row r="46" spans="1:20" customFormat="1" ht="37.15" customHeight="1" x14ac:dyDescent="0.35">
      <c r="B46" s="1669" t="s">
        <v>96</v>
      </c>
      <c r="C46" s="1670"/>
      <c r="D46" s="1670"/>
      <c r="E46" s="1671"/>
      <c r="F46" s="1678" t="s">
        <v>154</v>
      </c>
      <c r="G46" s="1678"/>
      <c r="H46" s="1678"/>
      <c r="I46" s="1678"/>
      <c r="J46" s="1678"/>
      <c r="K46" s="1678"/>
      <c r="L46" s="1678"/>
      <c r="M46" s="1678"/>
      <c r="N46" s="1678"/>
      <c r="O46" s="1678"/>
      <c r="P46" s="1678"/>
      <c r="Q46" s="1678"/>
      <c r="R46" s="1678"/>
      <c r="S46" s="908">
        <f>SUMIF(F48:F51,"Mandatory",S48:S51)</f>
        <v>0</v>
      </c>
      <c r="T46" s="878"/>
    </row>
    <row r="47" spans="1:20" customFormat="1" ht="37.15" customHeight="1" x14ac:dyDescent="0.35">
      <c r="B47" s="1672"/>
      <c r="C47" s="1673"/>
      <c r="D47" s="1673"/>
      <c r="E47" s="1674"/>
      <c r="F47" s="1679" t="s">
        <v>156</v>
      </c>
      <c r="G47" s="1679"/>
      <c r="H47" s="1679"/>
      <c r="I47" s="1679"/>
      <c r="J47" s="1679"/>
      <c r="K47" s="1679"/>
      <c r="L47" s="1679"/>
      <c r="M47" s="1679"/>
      <c r="N47" s="1679"/>
      <c r="O47" s="1679"/>
      <c r="P47" s="1679"/>
      <c r="Q47" s="1679"/>
      <c r="R47" s="1679"/>
      <c r="S47" s="863">
        <f>SUMIF(F48:F51,"optional",S48:S51)</f>
        <v>0</v>
      </c>
      <c r="T47" s="1033"/>
    </row>
    <row r="48" spans="1:20" s="1010" customFormat="1" ht="37.15" customHeight="1" x14ac:dyDescent="0.3">
      <c r="A48" s="1006"/>
      <c r="B48" s="421"/>
      <c r="C48" s="937" t="s">
        <v>760</v>
      </c>
      <c r="D48" s="401"/>
      <c r="E48" s="1235" t="s">
        <v>1906</v>
      </c>
      <c r="F48" s="145" t="s">
        <v>160</v>
      </c>
      <c r="G48" s="1230" t="s">
        <v>1765</v>
      </c>
      <c r="H48" s="1236"/>
      <c r="I48" s="990"/>
      <c r="J48" s="990"/>
      <c r="K48" s="991">
        <f>I48*J48</f>
        <v>0</v>
      </c>
      <c r="L48" s="990"/>
      <c r="M48" s="990"/>
      <c r="N48" s="991">
        <f>L48*M48</f>
        <v>0</v>
      </c>
      <c r="O48" s="992"/>
      <c r="P48" s="990"/>
      <c r="Q48" s="992"/>
      <c r="R48" s="994">
        <f>P48+N48+K48</f>
        <v>0</v>
      </c>
      <c r="S48" s="994">
        <f>H48*R48</f>
        <v>0</v>
      </c>
      <c r="T48" s="1001"/>
    </row>
    <row r="49" spans="1:20" s="1010" customFormat="1" ht="37.15" customHeight="1" x14ac:dyDescent="0.3">
      <c r="A49" s="1006"/>
      <c r="B49" s="421"/>
      <c r="C49" s="937" t="s">
        <v>760</v>
      </c>
      <c r="D49" s="401"/>
      <c r="E49" s="1235" t="s">
        <v>1907</v>
      </c>
      <c r="F49" s="145" t="s">
        <v>160</v>
      </c>
      <c r="G49" s="1230" t="s">
        <v>1908</v>
      </c>
      <c r="H49" s="1236"/>
      <c r="I49" s="990"/>
      <c r="J49" s="990"/>
      <c r="K49" s="991">
        <f>I49*J49</f>
        <v>0</v>
      </c>
      <c r="L49" s="990"/>
      <c r="M49" s="990"/>
      <c r="N49" s="991">
        <f>L49*M49</f>
        <v>0</v>
      </c>
      <c r="O49" s="992"/>
      <c r="P49" s="990"/>
      <c r="Q49" s="992"/>
      <c r="R49" s="994">
        <f>P49+N49+K49</f>
        <v>0</v>
      </c>
      <c r="S49" s="994">
        <f>H49*R49</f>
        <v>0</v>
      </c>
      <c r="T49" s="1001"/>
    </row>
    <row r="50" spans="1:20" s="1010" customFormat="1" ht="37.15" customHeight="1" x14ac:dyDescent="0.3">
      <c r="A50" s="1011" t="s">
        <v>1909</v>
      </c>
      <c r="B50" s="421"/>
      <c r="C50" s="985" t="s">
        <v>254</v>
      </c>
      <c r="D50" s="401"/>
      <c r="E50" s="1329" t="s">
        <v>1910</v>
      </c>
      <c r="F50" s="145" t="s">
        <v>160</v>
      </c>
      <c r="G50" s="1230" t="s">
        <v>1749</v>
      </c>
      <c r="H50" s="1230">
        <v>1</v>
      </c>
      <c r="I50" s="990"/>
      <c r="J50" s="990"/>
      <c r="K50" s="991">
        <f>I50*J50</f>
        <v>0</v>
      </c>
      <c r="L50" s="990"/>
      <c r="M50" s="990"/>
      <c r="N50" s="991">
        <f>L50*M50</f>
        <v>0</v>
      </c>
      <c r="O50" s="992"/>
      <c r="P50" s="990"/>
      <c r="Q50" s="992"/>
      <c r="R50" s="994">
        <f>P50+N50+K50</f>
        <v>0</v>
      </c>
      <c r="S50" s="994">
        <f>H50*R50</f>
        <v>0</v>
      </c>
      <c r="T50" s="1001"/>
    </row>
    <row r="51" spans="1:20" s="1010" customFormat="1" ht="37.15" customHeight="1" x14ac:dyDescent="0.3">
      <c r="A51" s="1011" t="s">
        <v>1911</v>
      </c>
      <c r="B51" s="1026"/>
      <c r="C51" s="985" t="s">
        <v>254</v>
      </c>
      <c r="D51" s="1028"/>
      <c r="E51" s="1329" t="s">
        <v>1912</v>
      </c>
      <c r="F51" s="1021" t="s">
        <v>160</v>
      </c>
      <c r="G51" s="1230" t="s">
        <v>1749</v>
      </c>
      <c r="H51" s="1230">
        <v>1</v>
      </c>
      <c r="I51" s="990"/>
      <c r="J51" s="990"/>
      <c r="K51" s="991">
        <f>I51*J51</f>
        <v>0</v>
      </c>
      <c r="L51" s="990"/>
      <c r="M51" s="990"/>
      <c r="N51" s="991">
        <f>L51*M51</f>
        <v>0</v>
      </c>
      <c r="O51" s="992"/>
      <c r="P51" s="990"/>
      <c r="Q51" s="992"/>
      <c r="R51" s="994">
        <f>P51+N51+K51</f>
        <v>0</v>
      </c>
      <c r="S51" s="1023">
        <f>H51*R51</f>
        <v>0</v>
      </c>
      <c r="T51" s="1022"/>
    </row>
    <row r="52" spans="1:20" customFormat="1" ht="37.15" customHeight="1" x14ac:dyDescent="0.35">
      <c r="B52" s="1669" t="s">
        <v>132</v>
      </c>
      <c r="C52" s="1670"/>
      <c r="D52" s="1670"/>
      <c r="E52" s="1671"/>
      <c r="F52" s="1678" t="s">
        <v>154</v>
      </c>
      <c r="G52" s="1678"/>
      <c r="H52" s="1678"/>
      <c r="I52" s="1678"/>
      <c r="J52" s="1678"/>
      <c r="K52" s="1678"/>
      <c r="L52" s="1678"/>
      <c r="M52" s="1678"/>
      <c r="N52" s="1678"/>
      <c r="O52" s="1678"/>
      <c r="P52" s="1678"/>
      <c r="Q52" s="1678"/>
      <c r="R52" s="1678"/>
      <c r="S52" s="877">
        <f>SUMIF(F54:F54,"Mandatory",S54:S54)</f>
        <v>0</v>
      </c>
      <c r="T52" s="878"/>
    </row>
    <row r="53" spans="1:20" customFormat="1" ht="37.15" customHeight="1" x14ac:dyDescent="0.35">
      <c r="B53" s="1672"/>
      <c r="C53" s="1673"/>
      <c r="D53" s="1673"/>
      <c r="E53" s="1674"/>
      <c r="F53" s="1679" t="s">
        <v>156</v>
      </c>
      <c r="G53" s="1679"/>
      <c r="H53" s="1679"/>
      <c r="I53" s="1679"/>
      <c r="J53" s="1679"/>
      <c r="K53" s="1679"/>
      <c r="L53" s="1679"/>
      <c r="M53" s="1679"/>
      <c r="N53" s="1679"/>
      <c r="O53" s="1679"/>
      <c r="P53" s="1679"/>
      <c r="Q53" s="1679"/>
      <c r="R53" s="1679"/>
      <c r="S53" s="1032">
        <f>SUMIF(F54:F54,"Optional",S54:S54)</f>
        <v>0</v>
      </c>
      <c r="T53" s="1033"/>
    </row>
    <row r="54" spans="1:20" s="1010" customFormat="1" ht="37.15" customHeight="1" x14ac:dyDescent="0.25">
      <c r="A54" s="1006"/>
      <c r="B54" s="692"/>
      <c r="C54" s="964" t="str">
        <f>'Reference documents'!B24</f>
        <v>GRE…..</v>
      </c>
      <c r="D54" s="401"/>
      <c r="E54" s="1238" t="s">
        <v>1931</v>
      </c>
      <c r="F54" s="145" t="s">
        <v>167</v>
      </c>
      <c r="G54" s="1230" t="s">
        <v>1749</v>
      </c>
      <c r="H54" s="1230">
        <v>1</v>
      </c>
      <c r="I54" s="990"/>
      <c r="J54" s="990"/>
      <c r="K54" s="991">
        <f>I54*J54</f>
        <v>0</v>
      </c>
      <c r="L54" s="990"/>
      <c r="M54" s="990"/>
      <c r="N54" s="991"/>
      <c r="O54" s="992"/>
      <c r="P54" s="990"/>
      <c r="Q54" s="992"/>
      <c r="R54" s="994">
        <f>P54+N54+K54</f>
        <v>0</v>
      </c>
      <c r="S54" s="994">
        <f>H54*R54</f>
        <v>0</v>
      </c>
      <c r="T54" s="1001"/>
    </row>
  </sheetData>
  <autoFilter ref="B3:T58" xr:uid="{32E03678-4CE2-4317-8A09-156CF665688E}">
    <filterColumn colId="7" showButton="0"/>
    <filterColumn colId="8" showButton="0"/>
    <filterColumn colId="10" showButton="0"/>
    <filterColumn colId="11" showButton="0"/>
    <filterColumn colId="12" showButton="0"/>
    <filterColumn colId="14" showButton="0"/>
  </autoFilter>
  <mergeCells count="31">
    <mergeCell ref="B52:E53"/>
    <mergeCell ref="F52:R52"/>
    <mergeCell ref="F53:R53"/>
    <mergeCell ref="B5:E6"/>
    <mergeCell ref="F5:R5"/>
    <mergeCell ref="F6:R6"/>
    <mergeCell ref="B12:E13"/>
    <mergeCell ref="F12:R12"/>
    <mergeCell ref="F13:R13"/>
    <mergeCell ref="B17:D17"/>
    <mergeCell ref="B29:D29"/>
    <mergeCell ref="B41:D41"/>
    <mergeCell ref="B46:E47"/>
    <mergeCell ref="F46:R46"/>
    <mergeCell ref="F47:R47"/>
    <mergeCell ref="E3:E4"/>
    <mergeCell ref="F3:F4"/>
    <mergeCell ref="G3:G4"/>
    <mergeCell ref="T3:T4"/>
    <mergeCell ref="B15:E16"/>
    <mergeCell ref="F15:R15"/>
    <mergeCell ref="F16:R16"/>
    <mergeCell ref="H3:H4"/>
    <mergeCell ref="I3:K3"/>
    <mergeCell ref="L3:O3"/>
    <mergeCell ref="P3:Q3"/>
    <mergeCell ref="R3:R4"/>
    <mergeCell ref="S3:S4"/>
    <mergeCell ref="B3:B4"/>
    <mergeCell ref="C3:C4"/>
    <mergeCell ref="D3:D4"/>
  </mergeCells>
  <dataValidations count="2">
    <dataValidation type="list" allowBlank="1" showInputMessage="1" showErrorMessage="1" sqref="F7:F11 F14 F54 F48:F51 F17:F45" xr:uid="{DDCA386F-11EF-45CD-8EA5-A13F579EF7E4}">
      <formula1>"Mandatory,Optional,NA"</formula1>
    </dataValidation>
    <dataValidation type="decimal" operator="greaterThanOrEqual" allowBlank="1" showInputMessage="1" showErrorMessage="1" sqref="L18:M18" xr:uid="{3CEF809F-31BD-4D7E-9375-E92E1CC2CD7D}">
      <formula1>0</formula1>
    </dataValidation>
  </dataValidations>
  <printOptions horizontalCentered="1"/>
  <pageMargins left="0.23622047244094491" right="0.23622047244094491" top="0.74803149606299213" bottom="0.55118110236220474" header="0.31496062992125984" footer="0.31496062992125984"/>
  <pageSetup paperSize="9" orientation="landscape" r:id="rId1"/>
  <headerFooter>
    <oddHeader>&amp;C&amp;"Arial"&amp;8&amp;K000000INTERNAL&amp;1#</oddHeader>
    <oddFooter>&amp;R&amp;8pag &amp;P di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4F25-0A45-4516-952C-706F466A7F52}">
  <sheetPr>
    <tabColor rgb="FF00B050"/>
  </sheetPr>
  <dimension ref="B2:K236"/>
  <sheetViews>
    <sheetView showGridLines="0" topLeftCell="A68" zoomScale="90" zoomScaleNormal="90" zoomScaleSheetLayoutView="90" workbookViewId="0">
      <selection activeCell="D88" sqref="D88"/>
    </sheetView>
  </sheetViews>
  <sheetFormatPr defaultColWidth="11.54296875" defaultRowHeight="14.5" x14ac:dyDescent="0.35"/>
  <cols>
    <col min="1" max="1" width="2.7265625" style="123" customWidth="1"/>
    <col min="2" max="2" width="23.453125" style="123" customWidth="1"/>
    <col min="3" max="3" width="49.54296875" style="134" bestFit="1" customWidth="1"/>
    <col min="4" max="4" width="16.7265625" style="134" bestFit="1" customWidth="1"/>
    <col min="5" max="5" width="94" style="123" customWidth="1"/>
    <col min="6" max="6" width="15.26953125" style="134" customWidth="1"/>
    <col min="7" max="7" width="20.26953125" style="134" bestFit="1" customWidth="1"/>
    <col min="8" max="8" width="15.26953125" style="1096" customWidth="1"/>
    <col min="10" max="16384" width="11.54296875" style="123"/>
  </cols>
  <sheetData>
    <row r="2" spans="2:11" ht="15.5" x14ac:dyDescent="0.25">
      <c r="B2" s="1493" t="s">
        <v>1932</v>
      </c>
      <c r="C2" s="1493"/>
      <c r="D2" s="1493"/>
      <c r="E2" s="1493"/>
      <c r="F2" s="1493"/>
      <c r="G2" s="1493"/>
      <c r="H2" s="1493"/>
      <c r="I2" s="1493"/>
      <c r="J2" s="1493"/>
      <c r="K2" s="1493"/>
    </row>
    <row r="3" spans="2:11" ht="15" thickBot="1" x14ac:dyDescent="0.4">
      <c r="B3" s="121"/>
      <c r="C3" s="26"/>
      <c r="D3" s="26"/>
      <c r="E3" s="28"/>
      <c r="F3" s="30"/>
      <c r="G3" s="29"/>
      <c r="H3" s="1094"/>
      <c r="I3" s="123"/>
    </row>
    <row r="4" spans="2:11" s="126" customFormat="1" ht="24.75" customHeight="1" x14ac:dyDescent="0.35">
      <c r="B4" s="709" t="s">
        <v>186</v>
      </c>
      <c r="C4" s="709" t="s">
        <v>136</v>
      </c>
      <c r="D4" s="709" t="s">
        <v>137</v>
      </c>
      <c r="E4" s="1088" t="s">
        <v>187</v>
      </c>
      <c r="F4" s="160" t="s">
        <v>139</v>
      </c>
      <c r="G4" s="539" t="s">
        <v>140</v>
      </c>
      <c r="H4" s="939" t="s">
        <v>141</v>
      </c>
      <c r="I4" s="939" t="s">
        <v>145</v>
      </c>
      <c r="J4" s="939" t="s">
        <v>146</v>
      </c>
      <c r="K4" s="1086" t="s">
        <v>147</v>
      </c>
    </row>
    <row r="5" spans="2:11" s="127" customFormat="1" ht="14" x14ac:dyDescent="0.3">
      <c r="B5" s="1697"/>
      <c r="C5" s="1697"/>
      <c r="D5" s="1697" t="s">
        <v>1933</v>
      </c>
      <c r="E5" s="1697" t="s">
        <v>1934</v>
      </c>
      <c r="F5" s="1497" t="s">
        <v>154</v>
      </c>
      <c r="G5" s="1498"/>
      <c r="H5" s="1498"/>
      <c r="I5" s="1499"/>
      <c r="J5" s="863">
        <f>SUMIF(F9:F162,"Mandatory",J9:J162)</f>
        <v>0</v>
      </c>
      <c r="K5" s="1087"/>
    </row>
    <row r="6" spans="2:11" s="127" customFormat="1" ht="14" x14ac:dyDescent="0.3">
      <c r="B6" s="1698"/>
      <c r="C6" s="1698"/>
      <c r="D6" s="1698"/>
      <c r="E6" s="1698"/>
      <c r="F6" s="1497" t="s">
        <v>156</v>
      </c>
      <c r="G6" s="1498"/>
      <c r="H6" s="1498"/>
      <c r="I6" s="1499"/>
      <c r="J6" s="863">
        <f>SUMIF(F8:F162,"optional",J8:J162)</f>
        <v>0</v>
      </c>
      <c r="K6" s="1087"/>
    </row>
    <row r="7" spans="2:11" s="431" customFormat="1" ht="19.899999999999999" customHeight="1" x14ac:dyDescent="0.35">
      <c r="B7" s="1092"/>
      <c r="C7" s="1092" t="s">
        <v>1935</v>
      </c>
      <c r="D7" s="1176" t="s">
        <v>1936</v>
      </c>
      <c r="E7" s="1208" t="s">
        <v>123</v>
      </c>
      <c r="F7" s="1695"/>
      <c r="G7" s="1695" t="s">
        <v>207</v>
      </c>
      <c r="H7" s="1695"/>
      <c r="I7" s="1695"/>
      <c r="J7" s="1695"/>
      <c r="K7" s="1696"/>
    </row>
    <row r="8" spans="2:11" s="431" customFormat="1" ht="13" x14ac:dyDescent="0.35">
      <c r="B8" s="1092"/>
      <c r="C8" s="1092" t="s">
        <v>1935</v>
      </c>
      <c r="D8" s="1176" t="s">
        <v>1937</v>
      </c>
      <c r="E8" s="1208" t="s">
        <v>1938</v>
      </c>
      <c r="F8" s="1695"/>
      <c r="G8" s="1695"/>
      <c r="H8" s="1695"/>
      <c r="I8" s="1695"/>
      <c r="J8" s="1695"/>
      <c r="K8" s="1696"/>
    </row>
    <row r="9" spans="2:11" s="431" customFormat="1" ht="19.149999999999999" customHeight="1" x14ac:dyDescent="0.35">
      <c r="B9" s="97"/>
      <c r="C9" s="98" t="s">
        <v>1935</v>
      </c>
      <c r="D9" s="100" t="s">
        <v>1939</v>
      </c>
      <c r="E9" s="901" t="s">
        <v>1940</v>
      </c>
      <c r="F9" s="1209" t="s">
        <v>160</v>
      </c>
      <c r="G9" s="900" t="s">
        <v>1941</v>
      </c>
      <c r="H9" s="1106"/>
      <c r="I9" s="904"/>
      <c r="J9" s="1124">
        <f>IF(F9="NA","",H9*I9)</f>
        <v>0</v>
      </c>
      <c r="K9" s="906"/>
    </row>
    <row r="10" spans="2:11" s="431" customFormat="1" ht="19.149999999999999" customHeight="1" x14ac:dyDescent="0.35">
      <c r="B10" s="97"/>
      <c r="C10" s="98" t="s">
        <v>1935</v>
      </c>
      <c r="D10" s="100" t="s">
        <v>1942</v>
      </c>
      <c r="E10" s="98" t="s">
        <v>1943</v>
      </c>
      <c r="F10" s="1193" t="s">
        <v>160</v>
      </c>
      <c r="G10" s="100" t="s">
        <v>1941</v>
      </c>
      <c r="H10" s="1112"/>
      <c r="I10" s="102"/>
      <c r="J10" s="1194">
        <f t="shared" ref="J10:J73" si="0">IF(F10="NA","",H10*I10)</f>
        <v>0</v>
      </c>
      <c r="K10" s="884"/>
    </row>
    <row r="11" spans="2:11" s="431" customFormat="1" ht="19.149999999999999" customHeight="1" x14ac:dyDescent="0.35">
      <c r="B11" s="97"/>
      <c r="C11" s="98" t="s">
        <v>1935</v>
      </c>
      <c r="D11" s="100" t="s">
        <v>1944</v>
      </c>
      <c r="E11" s="98" t="s">
        <v>1945</v>
      </c>
      <c r="F11" s="1193" t="s">
        <v>160</v>
      </c>
      <c r="G11" s="100" t="s">
        <v>1941</v>
      </c>
      <c r="H11" s="1112"/>
      <c r="I11" s="102"/>
      <c r="J11" s="1194">
        <f t="shared" si="0"/>
        <v>0</v>
      </c>
      <c r="K11" s="884"/>
    </row>
    <row r="12" spans="2:11" s="431" customFormat="1" ht="19.149999999999999" customHeight="1" x14ac:dyDescent="0.35">
      <c r="B12" s="97"/>
      <c r="C12" s="98" t="s">
        <v>1935</v>
      </c>
      <c r="D12" s="100" t="s">
        <v>1946</v>
      </c>
      <c r="E12" s="98" t="s">
        <v>1947</v>
      </c>
      <c r="F12" s="1193" t="s">
        <v>160</v>
      </c>
      <c r="G12" s="100" t="s">
        <v>1941</v>
      </c>
      <c r="H12" s="1112"/>
      <c r="I12" s="102"/>
      <c r="J12" s="1194">
        <f t="shared" si="0"/>
        <v>0</v>
      </c>
      <c r="K12" s="884"/>
    </row>
    <row r="13" spans="2:11" s="431" customFormat="1" ht="19.149999999999999" customHeight="1" x14ac:dyDescent="0.35">
      <c r="B13" s="97"/>
      <c r="C13" s="98" t="s">
        <v>1935</v>
      </c>
      <c r="D13" s="100" t="s">
        <v>1948</v>
      </c>
      <c r="E13" s="98" t="s">
        <v>1949</v>
      </c>
      <c r="F13" s="1193" t="s">
        <v>160</v>
      </c>
      <c r="G13" s="100" t="s">
        <v>1941</v>
      </c>
      <c r="H13" s="1112"/>
      <c r="I13" s="102"/>
      <c r="J13" s="1194">
        <f t="shared" si="0"/>
        <v>0</v>
      </c>
      <c r="K13" s="884"/>
    </row>
    <row r="14" spans="2:11" s="431" customFormat="1" ht="19.149999999999999" customHeight="1" x14ac:dyDescent="0.35">
      <c r="B14" s="97"/>
      <c r="C14" s="98" t="s">
        <v>1935</v>
      </c>
      <c r="D14" s="100" t="s">
        <v>1950</v>
      </c>
      <c r="E14" s="98" t="s">
        <v>1951</v>
      </c>
      <c r="F14" s="1193" t="s">
        <v>160</v>
      </c>
      <c r="G14" s="100" t="s">
        <v>1941</v>
      </c>
      <c r="H14" s="1112"/>
      <c r="I14" s="102"/>
      <c r="J14" s="1194">
        <f t="shared" si="0"/>
        <v>0</v>
      </c>
      <c r="K14" s="884"/>
    </row>
    <row r="15" spans="2:11" s="431" customFormat="1" ht="19.149999999999999" customHeight="1" x14ac:dyDescent="0.35">
      <c r="B15" s="97"/>
      <c r="C15" s="98" t="s">
        <v>1935</v>
      </c>
      <c r="D15" s="100" t="s">
        <v>1952</v>
      </c>
      <c r="E15" s="98" t="s">
        <v>1953</v>
      </c>
      <c r="F15" s="1193" t="s">
        <v>160</v>
      </c>
      <c r="G15" s="100" t="s">
        <v>1954</v>
      </c>
      <c r="H15" s="1112"/>
      <c r="I15" s="102"/>
      <c r="J15" s="1194">
        <f t="shared" si="0"/>
        <v>0</v>
      </c>
      <c r="K15" s="884"/>
    </row>
    <row r="16" spans="2:11" s="431" customFormat="1" ht="19.149999999999999" customHeight="1" x14ac:dyDescent="0.35">
      <c r="B16" s="97"/>
      <c r="C16" s="98" t="s">
        <v>1935</v>
      </c>
      <c r="D16" s="100" t="s">
        <v>1955</v>
      </c>
      <c r="E16" s="98" t="s">
        <v>1956</v>
      </c>
      <c r="F16" s="1193" t="s">
        <v>160</v>
      </c>
      <c r="G16" s="100" t="s">
        <v>1954</v>
      </c>
      <c r="H16" s="1112"/>
      <c r="I16" s="102"/>
      <c r="J16" s="1194">
        <f t="shared" si="0"/>
        <v>0</v>
      </c>
      <c r="K16" s="884"/>
    </row>
    <row r="17" spans="2:11" s="431" customFormat="1" ht="13" x14ac:dyDescent="0.35">
      <c r="B17" s="1092"/>
      <c r="C17" s="1092" t="s">
        <v>1935</v>
      </c>
      <c r="D17" s="1176" t="s">
        <v>1957</v>
      </c>
      <c r="E17" s="1208" t="s">
        <v>1958</v>
      </c>
      <c r="F17" s="1695"/>
      <c r="G17" s="1695"/>
      <c r="H17" s="1695"/>
      <c r="I17" s="1695"/>
      <c r="J17" s="1695"/>
      <c r="K17" s="1696"/>
    </row>
    <row r="18" spans="2:11" s="431" customFormat="1" ht="25" x14ac:dyDescent="0.35">
      <c r="B18" s="97"/>
      <c r="C18" s="98" t="s">
        <v>1935</v>
      </c>
      <c r="D18" s="100" t="s">
        <v>1959</v>
      </c>
      <c r="E18" s="98" t="s">
        <v>1960</v>
      </c>
      <c r="F18" s="1193" t="s">
        <v>160</v>
      </c>
      <c r="G18" s="100" t="s">
        <v>1941</v>
      </c>
      <c r="H18" s="1112"/>
      <c r="I18" s="102"/>
      <c r="J18" s="1194">
        <f t="shared" si="0"/>
        <v>0</v>
      </c>
      <c r="K18" s="884"/>
    </row>
    <row r="19" spans="2:11" s="431" customFormat="1" ht="25" x14ac:dyDescent="0.35">
      <c r="B19" s="97"/>
      <c r="C19" s="98" t="s">
        <v>1935</v>
      </c>
      <c r="D19" s="100" t="s">
        <v>1961</v>
      </c>
      <c r="E19" s="98" t="s">
        <v>1962</v>
      </c>
      <c r="F19" s="1193" t="s">
        <v>160</v>
      </c>
      <c r="G19" s="100" t="s">
        <v>1941</v>
      </c>
      <c r="H19" s="1112"/>
      <c r="I19" s="102"/>
      <c r="J19" s="1194">
        <f t="shared" si="0"/>
        <v>0</v>
      </c>
      <c r="K19" s="884"/>
    </row>
    <row r="20" spans="2:11" s="431" customFormat="1" ht="25" x14ac:dyDescent="0.35">
      <c r="B20" s="97"/>
      <c r="C20" s="98" t="s">
        <v>1935</v>
      </c>
      <c r="D20" s="100" t="s">
        <v>1963</v>
      </c>
      <c r="E20" s="98" t="s">
        <v>1964</v>
      </c>
      <c r="F20" s="1193" t="s">
        <v>160</v>
      </c>
      <c r="G20" s="100" t="s">
        <v>1941</v>
      </c>
      <c r="H20" s="1112"/>
      <c r="I20" s="102"/>
      <c r="J20" s="1194">
        <f t="shared" si="0"/>
        <v>0</v>
      </c>
      <c r="K20" s="884"/>
    </row>
    <row r="21" spans="2:11" s="431" customFormat="1" ht="25" x14ac:dyDescent="0.35">
      <c r="B21" s="97"/>
      <c r="C21" s="98" t="s">
        <v>1935</v>
      </c>
      <c r="D21" s="100" t="s">
        <v>1965</v>
      </c>
      <c r="E21" s="98" t="s">
        <v>1966</v>
      </c>
      <c r="F21" s="1193" t="s">
        <v>160</v>
      </c>
      <c r="G21" s="100" t="s">
        <v>1941</v>
      </c>
      <c r="H21" s="1112"/>
      <c r="I21" s="102"/>
      <c r="J21" s="1194">
        <f t="shared" si="0"/>
        <v>0</v>
      </c>
      <c r="K21" s="884"/>
    </row>
    <row r="22" spans="2:11" s="431" customFormat="1" ht="25" x14ac:dyDescent="0.35">
      <c r="B22" s="97"/>
      <c r="C22" s="98" t="s">
        <v>1935</v>
      </c>
      <c r="D22" s="100" t="s">
        <v>1967</v>
      </c>
      <c r="E22" s="98" t="s">
        <v>1968</v>
      </c>
      <c r="F22" s="1193" t="s">
        <v>160</v>
      </c>
      <c r="G22" s="100" t="s">
        <v>1941</v>
      </c>
      <c r="H22" s="1112"/>
      <c r="I22" s="102"/>
      <c r="J22" s="1194">
        <f t="shared" si="0"/>
        <v>0</v>
      </c>
      <c r="K22" s="884"/>
    </row>
    <row r="23" spans="2:11" s="431" customFormat="1" ht="25" x14ac:dyDescent="0.35">
      <c r="B23" s="97"/>
      <c r="C23" s="98" t="s">
        <v>1935</v>
      </c>
      <c r="D23" s="100" t="s">
        <v>1969</v>
      </c>
      <c r="E23" s="98" t="s">
        <v>1970</v>
      </c>
      <c r="F23" s="1193" t="s">
        <v>160</v>
      </c>
      <c r="G23" s="100" t="s">
        <v>1941</v>
      </c>
      <c r="H23" s="1112"/>
      <c r="I23" s="102"/>
      <c r="J23" s="1194">
        <f t="shared" si="0"/>
        <v>0</v>
      </c>
      <c r="K23" s="884"/>
    </row>
    <row r="24" spans="2:11" s="431" customFormat="1" ht="25" x14ac:dyDescent="0.35">
      <c r="B24" s="97"/>
      <c r="C24" s="98" t="s">
        <v>1935</v>
      </c>
      <c r="D24" s="100" t="s">
        <v>1971</v>
      </c>
      <c r="E24" s="98" t="s">
        <v>1972</v>
      </c>
      <c r="F24" s="1193" t="s">
        <v>160</v>
      </c>
      <c r="G24" s="100" t="s">
        <v>1941</v>
      </c>
      <c r="H24" s="1112"/>
      <c r="I24" s="102"/>
      <c r="J24" s="1194">
        <f t="shared" si="0"/>
        <v>0</v>
      </c>
      <c r="K24" s="884"/>
    </row>
    <row r="25" spans="2:11" s="431" customFormat="1" ht="25" x14ac:dyDescent="0.35">
      <c r="B25" s="97"/>
      <c r="C25" s="98" t="s">
        <v>1935</v>
      </c>
      <c r="D25" s="100" t="s">
        <v>1973</v>
      </c>
      <c r="E25" s="98" t="s">
        <v>1974</v>
      </c>
      <c r="F25" s="1193" t="s">
        <v>160</v>
      </c>
      <c r="G25" s="100" t="s">
        <v>1941</v>
      </c>
      <c r="H25" s="1112"/>
      <c r="I25" s="102"/>
      <c r="J25" s="1194">
        <f t="shared" si="0"/>
        <v>0</v>
      </c>
      <c r="K25" s="884"/>
    </row>
    <row r="26" spans="2:11" s="431" customFormat="1" ht="25" x14ac:dyDescent="0.35">
      <c r="B26" s="97"/>
      <c r="C26" s="98" t="s">
        <v>1935</v>
      </c>
      <c r="D26" s="100" t="s">
        <v>1975</v>
      </c>
      <c r="E26" s="98" t="s">
        <v>1976</v>
      </c>
      <c r="F26" s="1193" t="s">
        <v>160</v>
      </c>
      <c r="G26" s="100" t="s">
        <v>1941</v>
      </c>
      <c r="H26" s="1112"/>
      <c r="I26" s="102"/>
      <c r="J26" s="1194">
        <f t="shared" si="0"/>
        <v>0</v>
      </c>
      <c r="K26" s="884"/>
    </row>
    <row r="27" spans="2:11" s="431" customFormat="1" ht="25" x14ac:dyDescent="0.35">
      <c r="B27" s="97"/>
      <c r="C27" s="98" t="s">
        <v>1935</v>
      </c>
      <c r="D27" s="100" t="s">
        <v>1977</v>
      </c>
      <c r="E27" s="98" t="s">
        <v>1978</v>
      </c>
      <c r="F27" s="1193" t="s">
        <v>160</v>
      </c>
      <c r="G27" s="100" t="s">
        <v>1941</v>
      </c>
      <c r="H27" s="1112"/>
      <c r="I27" s="102"/>
      <c r="J27" s="1194">
        <f t="shared" si="0"/>
        <v>0</v>
      </c>
      <c r="K27" s="884"/>
    </row>
    <row r="28" spans="2:11" s="431" customFormat="1" ht="25" x14ac:dyDescent="0.35">
      <c r="B28" s="97"/>
      <c r="C28" s="98" t="s">
        <v>1935</v>
      </c>
      <c r="D28" s="100" t="s">
        <v>1979</v>
      </c>
      <c r="E28" s="98" t="s">
        <v>1980</v>
      </c>
      <c r="F28" s="1193" t="s">
        <v>160</v>
      </c>
      <c r="G28" s="100" t="s">
        <v>1941</v>
      </c>
      <c r="H28" s="1112"/>
      <c r="I28" s="102"/>
      <c r="J28" s="1194">
        <f t="shared" si="0"/>
        <v>0</v>
      </c>
      <c r="K28" s="884"/>
    </row>
    <row r="29" spans="2:11" s="431" customFormat="1" ht="25" x14ac:dyDescent="0.35">
      <c r="B29" s="97"/>
      <c r="C29" s="98" t="s">
        <v>1935</v>
      </c>
      <c r="D29" s="100" t="s">
        <v>1981</v>
      </c>
      <c r="E29" s="98" t="s">
        <v>1982</v>
      </c>
      <c r="F29" s="1193" t="s">
        <v>160</v>
      </c>
      <c r="G29" s="100" t="s">
        <v>1941</v>
      </c>
      <c r="H29" s="1112"/>
      <c r="I29" s="102"/>
      <c r="J29" s="1194">
        <f t="shared" si="0"/>
        <v>0</v>
      </c>
      <c r="K29" s="884"/>
    </row>
    <row r="30" spans="2:11" s="431" customFormat="1" ht="25" x14ac:dyDescent="0.35">
      <c r="B30" s="97"/>
      <c r="C30" s="98" t="s">
        <v>1935</v>
      </c>
      <c r="D30" s="100" t="s">
        <v>1983</v>
      </c>
      <c r="E30" s="98" t="s">
        <v>1984</v>
      </c>
      <c r="F30" s="1193" t="s">
        <v>160</v>
      </c>
      <c r="G30" s="100" t="s">
        <v>1941</v>
      </c>
      <c r="H30" s="1112"/>
      <c r="I30" s="102"/>
      <c r="J30" s="1194">
        <f t="shared" si="0"/>
        <v>0</v>
      </c>
      <c r="K30" s="884"/>
    </row>
    <row r="31" spans="2:11" s="431" customFormat="1" ht="25" x14ac:dyDescent="0.35">
      <c r="B31" s="97"/>
      <c r="C31" s="98" t="s">
        <v>1935</v>
      </c>
      <c r="D31" s="100" t="s">
        <v>1985</v>
      </c>
      <c r="E31" s="98" t="s">
        <v>1986</v>
      </c>
      <c r="F31" s="1193" t="s">
        <v>160</v>
      </c>
      <c r="G31" s="100" t="s">
        <v>1941</v>
      </c>
      <c r="H31" s="1112"/>
      <c r="I31" s="102"/>
      <c r="J31" s="1194">
        <f t="shared" si="0"/>
        <v>0</v>
      </c>
      <c r="K31" s="884"/>
    </row>
    <row r="32" spans="2:11" s="431" customFormat="1" ht="25" x14ac:dyDescent="0.35">
      <c r="B32" s="97"/>
      <c r="C32" s="98" t="s">
        <v>1935</v>
      </c>
      <c r="D32" s="100" t="s">
        <v>1987</v>
      </c>
      <c r="E32" s="98" t="s">
        <v>1988</v>
      </c>
      <c r="F32" s="1193" t="s">
        <v>160</v>
      </c>
      <c r="G32" s="100" t="s">
        <v>1941</v>
      </c>
      <c r="H32" s="1112"/>
      <c r="I32" s="102"/>
      <c r="J32" s="1194">
        <f t="shared" si="0"/>
        <v>0</v>
      </c>
      <c r="K32" s="884"/>
    </row>
    <row r="33" spans="2:11" s="431" customFormat="1" ht="19.899999999999999" customHeight="1" x14ac:dyDescent="0.35">
      <c r="B33" s="1092"/>
      <c r="C33" s="1092" t="s">
        <v>1989</v>
      </c>
      <c r="D33" s="1176" t="s">
        <v>1990</v>
      </c>
      <c r="E33" s="1208" t="s">
        <v>1991</v>
      </c>
      <c r="F33" s="1695"/>
      <c r="G33" s="1695"/>
      <c r="H33" s="1695"/>
      <c r="I33" s="1695"/>
      <c r="J33" s="1695"/>
      <c r="K33" s="1696"/>
    </row>
    <row r="34" spans="2:11" s="431" customFormat="1" ht="13" x14ac:dyDescent="0.35">
      <c r="B34" s="1092"/>
      <c r="C34" s="1092" t="s">
        <v>1989</v>
      </c>
      <c r="D34" s="1176" t="s">
        <v>1992</v>
      </c>
      <c r="E34" s="1208" t="s">
        <v>1993</v>
      </c>
      <c r="F34" s="1695"/>
      <c r="G34" s="1695"/>
      <c r="H34" s="1695"/>
      <c r="I34" s="1695"/>
      <c r="J34" s="1695"/>
      <c r="K34" s="1696"/>
    </row>
    <row r="35" spans="2:11" s="431" customFormat="1" ht="19.149999999999999" customHeight="1" x14ac:dyDescent="0.35">
      <c r="B35" s="97"/>
      <c r="C35" s="98" t="s">
        <v>1989</v>
      </c>
      <c r="D35" s="100" t="s">
        <v>1994</v>
      </c>
      <c r="E35" s="98" t="s">
        <v>1995</v>
      </c>
      <c r="F35" s="1193" t="s">
        <v>160</v>
      </c>
      <c r="G35" s="100" t="s">
        <v>345</v>
      </c>
      <c r="H35" s="1112"/>
      <c r="I35" s="102"/>
      <c r="J35" s="1194">
        <f t="shared" si="0"/>
        <v>0</v>
      </c>
      <c r="K35" s="884"/>
    </row>
    <row r="36" spans="2:11" s="431" customFormat="1" ht="19.149999999999999" customHeight="1" x14ac:dyDescent="0.35">
      <c r="B36" s="97"/>
      <c r="C36" s="98" t="s">
        <v>1989</v>
      </c>
      <c r="D36" s="100" t="s">
        <v>1996</v>
      </c>
      <c r="E36" s="98" t="s">
        <v>1997</v>
      </c>
      <c r="F36" s="1193" t="s">
        <v>160</v>
      </c>
      <c r="G36" s="100" t="s">
        <v>345</v>
      </c>
      <c r="H36" s="1112"/>
      <c r="I36" s="102"/>
      <c r="J36" s="1194">
        <f t="shared" si="0"/>
        <v>0</v>
      </c>
      <c r="K36" s="884"/>
    </row>
    <row r="37" spans="2:11" s="431" customFormat="1" ht="19.149999999999999" customHeight="1" x14ac:dyDescent="0.35">
      <c r="B37" s="97"/>
      <c r="C37" s="98" t="s">
        <v>1989</v>
      </c>
      <c r="D37" s="100" t="s">
        <v>1998</v>
      </c>
      <c r="E37" s="98" t="s">
        <v>1999</v>
      </c>
      <c r="F37" s="1193" t="s">
        <v>160</v>
      </c>
      <c r="G37" s="100" t="s">
        <v>345</v>
      </c>
      <c r="H37" s="1112"/>
      <c r="I37" s="102"/>
      <c r="J37" s="1194">
        <f t="shared" si="0"/>
        <v>0</v>
      </c>
      <c r="K37" s="884"/>
    </row>
    <row r="38" spans="2:11" s="431" customFormat="1" ht="19.149999999999999" customHeight="1" x14ac:dyDescent="0.35">
      <c r="B38" s="97"/>
      <c r="C38" s="98" t="s">
        <v>1989</v>
      </c>
      <c r="D38" s="100" t="s">
        <v>2000</v>
      </c>
      <c r="E38" s="98" t="s">
        <v>2001</v>
      </c>
      <c r="F38" s="1193" t="s">
        <v>160</v>
      </c>
      <c r="G38" s="100" t="s">
        <v>345</v>
      </c>
      <c r="H38" s="1112"/>
      <c r="I38" s="102"/>
      <c r="J38" s="1194">
        <f t="shared" si="0"/>
        <v>0</v>
      </c>
      <c r="K38" s="884"/>
    </row>
    <row r="39" spans="2:11" s="431" customFormat="1" ht="13" x14ac:dyDescent="0.35">
      <c r="B39" s="1092"/>
      <c r="C39" s="1092" t="s">
        <v>1989</v>
      </c>
      <c r="D39" s="1176" t="s">
        <v>2002</v>
      </c>
      <c r="E39" s="1208" t="s">
        <v>2003</v>
      </c>
      <c r="F39" s="1695"/>
      <c r="G39" s="1695"/>
      <c r="H39" s="1695"/>
      <c r="I39" s="1695"/>
      <c r="J39" s="1695"/>
      <c r="K39" s="1696"/>
    </row>
    <row r="40" spans="2:11" s="431" customFormat="1" ht="19.149999999999999" customHeight="1" x14ac:dyDescent="0.35">
      <c r="B40" s="97"/>
      <c r="C40" s="98" t="s">
        <v>1989</v>
      </c>
      <c r="D40" s="100" t="s">
        <v>2004</v>
      </c>
      <c r="E40" s="98" t="s">
        <v>2005</v>
      </c>
      <c r="F40" s="1193" t="s">
        <v>160</v>
      </c>
      <c r="G40" s="100" t="s">
        <v>1504</v>
      </c>
      <c r="H40" s="1112"/>
      <c r="I40" s="102"/>
      <c r="J40" s="1194">
        <f t="shared" si="0"/>
        <v>0</v>
      </c>
      <c r="K40" s="884"/>
    </row>
    <row r="41" spans="2:11" s="431" customFormat="1" ht="19.149999999999999" customHeight="1" x14ac:dyDescent="0.35">
      <c r="B41" s="97"/>
      <c r="C41" s="98" t="s">
        <v>1989</v>
      </c>
      <c r="D41" s="100" t="s">
        <v>2006</v>
      </c>
      <c r="E41" s="98" t="s">
        <v>2007</v>
      </c>
      <c r="F41" s="1193" t="s">
        <v>160</v>
      </c>
      <c r="G41" s="100" t="s">
        <v>1504</v>
      </c>
      <c r="H41" s="1112"/>
      <c r="I41" s="102"/>
      <c r="J41" s="1194">
        <f t="shared" si="0"/>
        <v>0</v>
      </c>
      <c r="K41" s="884"/>
    </row>
    <row r="42" spans="2:11" s="431" customFormat="1" ht="19.149999999999999" customHeight="1" x14ac:dyDescent="0.35">
      <c r="B42" s="97"/>
      <c r="C42" s="98" t="s">
        <v>1989</v>
      </c>
      <c r="D42" s="100" t="s">
        <v>2008</v>
      </c>
      <c r="E42" s="98" t="s">
        <v>2009</v>
      </c>
      <c r="F42" s="1193" t="s">
        <v>160</v>
      </c>
      <c r="G42" s="100" t="s">
        <v>1504</v>
      </c>
      <c r="H42" s="1112"/>
      <c r="I42" s="102"/>
      <c r="J42" s="1194">
        <f t="shared" si="0"/>
        <v>0</v>
      </c>
      <c r="K42" s="884"/>
    </row>
    <row r="43" spans="2:11" s="431" customFormat="1" ht="19.149999999999999" customHeight="1" x14ac:dyDescent="0.35">
      <c r="B43" s="97"/>
      <c r="C43" s="98" t="s">
        <v>1989</v>
      </c>
      <c r="D43" s="100" t="s">
        <v>2010</v>
      </c>
      <c r="E43" s="98" t="s">
        <v>2011</v>
      </c>
      <c r="F43" s="1193" t="s">
        <v>160</v>
      </c>
      <c r="G43" s="100" t="s">
        <v>1504</v>
      </c>
      <c r="H43" s="1112"/>
      <c r="I43" s="102"/>
      <c r="J43" s="1194">
        <f t="shared" si="0"/>
        <v>0</v>
      </c>
      <c r="K43" s="884"/>
    </row>
    <row r="44" spans="2:11" s="431" customFormat="1" ht="19.149999999999999" customHeight="1" x14ac:dyDescent="0.35">
      <c r="B44" s="97"/>
      <c r="C44" s="98" t="s">
        <v>1989</v>
      </c>
      <c r="D44" s="100" t="s">
        <v>2012</v>
      </c>
      <c r="E44" s="98" t="s">
        <v>2013</v>
      </c>
      <c r="F44" s="1193" t="s">
        <v>160</v>
      </c>
      <c r="G44" s="100" t="s">
        <v>1504</v>
      </c>
      <c r="H44" s="1112"/>
      <c r="I44" s="102"/>
      <c r="J44" s="1194">
        <f t="shared" si="0"/>
        <v>0</v>
      </c>
      <c r="K44" s="884"/>
    </row>
    <row r="45" spans="2:11" s="431" customFormat="1" ht="13" x14ac:dyDescent="0.35">
      <c r="B45" s="1092"/>
      <c r="C45" s="1092" t="s">
        <v>1989</v>
      </c>
      <c r="D45" s="1176" t="s">
        <v>2014</v>
      </c>
      <c r="E45" s="1208" t="s">
        <v>2015</v>
      </c>
      <c r="F45" s="1695"/>
      <c r="G45" s="1695"/>
      <c r="H45" s="1695"/>
      <c r="I45" s="1695"/>
      <c r="J45" s="1695"/>
      <c r="K45" s="1696"/>
    </row>
    <row r="46" spans="2:11" s="431" customFormat="1" ht="19.149999999999999" customHeight="1" x14ac:dyDescent="0.35">
      <c r="B46" s="97"/>
      <c r="C46" s="98" t="s">
        <v>1989</v>
      </c>
      <c r="D46" s="100" t="s">
        <v>2016</v>
      </c>
      <c r="E46" s="98" t="s">
        <v>2017</v>
      </c>
      <c r="F46" s="1193" t="s">
        <v>160</v>
      </c>
      <c r="G46" s="100" t="s">
        <v>1504</v>
      </c>
      <c r="H46" s="1112"/>
      <c r="I46" s="102"/>
      <c r="J46" s="1194">
        <f t="shared" si="0"/>
        <v>0</v>
      </c>
      <c r="K46" s="884"/>
    </row>
    <row r="47" spans="2:11" s="431" customFormat="1" ht="19.149999999999999" customHeight="1" x14ac:dyDescent="0.35">
      <c r="B47" s="97"/>
      <c r="C47" s="98" t="s">
        <v>1989</v>
      </c>
      <c r="D47" s="100" t="s">
        <v>2018</v>
      </c>
      <c r="E47" s="98" t="s">
        <v>2019</v>
      </c>
      <c r="F47" s="1193" t="s">
        <v>160</v>
      </c>
      <c r="G47" s="100" t="s">
        <v>1504</v>
      </c>
      <c r="H47" s="1112"/>
      <c r="I47" s="102"/>
      <c r="J47" s="1194">
        <f t="shared" si="0"/>
        <v>0</v>
      </c>
      <c r="K47" s="884"/>
    </row>
    <row r="48" spans="2:11" s="431" customFormat="1" ht="19.149999999999999" customHeight="1" x14ac:dyDescent="0.35">
      <c r="B48" s="97"/>
      <c r="C48" s="98" t="s">
        <v>1989</v>
      </c>
      <c r="D48" s="100" t="s">
        <v>2020</v>
      </c>
      <c r="E48" s="98" t="s">
        <v>2021</v>
      </c>
      <c r="F48" s="1193" t="s">
        <v>160</v>
      </c>
      <c r="G48" s="100" t="s">
        <v>1504</v>
      </c>
      <c r="H48" s="1112"/>
      <c r="I48" s="102"/>
      <c r="J48" s="1194">
        <f t="shared" si="0"/>
        <v>0</v>
      </c>
      <c r="K48" s="884"/>
    </row>
    <row r="49" spans="2:11" s="431" customFormat="1" ht="19.149999999999999" customHeight="1" x14ac:dyDescent="0.35">
      <c r="B49" s="97"/>
      <c r="C49" s="98" t="s">
        <v>1989</v>
      </c>
      <c r="D49" s="100" t="s">
        <v>2022</v>
      </c>
      <c r="E49" s="98" t="s">
        <v>2023</v>
      </c>
      <c r="F49" s="1193" t="s">
        <v>160</v>
      </c>
      <c r="G49" s="100" t="s">
        <v>1504</v>
      </c>
      <c r="H49" s="1112"/>
      <c r="I49" s="102"/>
      <c r="J49" s="1194">
        <f t="shared" si="0"/>
        <v>0</v>
      </c>
      <c r="K49" s="884"/>
    </row>
    <row r="50" spans="2:11" s="431" customFormat="1" ht="19.149999999999999" customHeight="1" x14ac:dyDescent="0.35">
      <c r="B50" s="97"/>
      <c r="C50" s="98" t="s">
        <v>1989</v>
      </c>
      <c r="D50" s="100" t="s">
        <v>2024</v>
      </c>
      <c r="E50" s="98" t="s">
        <v>2025</v>
      </c>
      <c r="F50" s="1193" t="s">
        <v>160</v>
      </c>
      <c r="G50" s="100" t="s">
        <v>1504</v>
      </c>
      <c r="H50" s="1112"/>
      <c r="I50" s="102"/>
      <c r="J50" s="1194">
        <f t="shared" si="0"/>
        <v>0</v>
      </c>
      <c r="K50" s="884"/>
    </row>
    <row r="51" spans="2:11" s="431" customFormat="1" ht="13" x14ac:dyDescent="0.35">
      <c r="B51" s="1092"/>
      <c r="C51" s="1092" t="s">
        <v>1989</v>
      </c>
      <c r="D51" s="1176" t="s">
        <v>2026</v>
      </c>
      <c r="E51" s="1208" t="s">
        <v>2027</v>
      </c>
      <c r="F51" s="1695"/>
      <c r="G51" s="1695"/>
      <c r="H51" s="1695"/>
      <c r="I51" s="1695"/>
      <c r="J51" s="1695"/>
      <c r="K51" s="1696"/>
    </row>
    <row r="52" spans="2:11" s="431" customFormat="1" ht="19.149999999999999" customHeight="1" x14ac:dyDescent="0.35">
      <c r="B52" s="97"/>
      <c r="C52" s="98" t="s">
        <v>1989</v>
      </c>
      <c r="D52" s="100" t="s">
        <v>2028</v>
      </c>
      <c r="E52" s="98" t="s">
        <v>2029</v>
      </c>
      <c r="F52" s="1193" t="s">
        <v>160</v>
      </c>
      <c r="G52" s="100" t="s">
        <v>1504</v>
      </c>
      <c r="H52" s="1112"/>
      <c r="I52" s="102"/>
      <c r="J52" s="1194">
        <f t="shared" si="0"/>
        <v>0</v>
      </c>
      <c r="K52" s="884"/>
    </row>
    <row r="53" spans="2:11" s="431" customFormat="1" ht="13" x14ac:dyDescent="0.35">
      <c r="B53" s="1092"/>
      <c r="C53" s="1092" t="s">
        <v>1989</v>
      </c>
      <c r="D53" s="1176" t="s">
        <v>2030</v>
      </c>
      <c r="E53" s="1208" t="s">
        <v>2031</v>
      </c>
      <c r="F53" s="1695"/>
      <c r="G53" s="1695"/>
      <c r="H53" s="1695"/>
      <c r="I53" s="1695"/>
      <c r="J53" s="1695"/>
      <c r="K53" s="1696"/>
    </row>
    <row r="54" spans="2:11" s="431" customFormat="1" ht="19.149999999999999" customHeight="1" x14ac:dyDescent="0.35">
      <c r="B54" s="97"/>
      <c r="C54" s="98" t="s">
        <v>1989</v>
      </c>
      <c r="D54" s="100" t="s">
        <v>2032</v>
      </c>
      <c r="E54" s="98" t="s">
        <v>2033</v>
      </c>
      <c r="F54" s="1193" t="s">
        <v>160</v>
      </c>
      <c r="G54" s="100" t="s">
        <v>553</v>
      </c>
      <c r="H54" s="1112"/>
      <c r="I54" s="102"/>
      <c r="J54" s="1194">
        <f t="shared" si="0"/>
        <v>0</v>
      </c>
      <c r="K54" s="884"/>
    </row>
    <row r="55" spans="2:11" s="431" customFormat="1" ht="19.149999999999999" customHeight="1" x14ac:dyDescent="0.35">
      <c r="B55" s="97"/>
      <c r="C55" s="98" t="s">
        <v>1989</v>
      </c>
      <c r="D55" s="100" t="s">
        <v>2034</v>
      </c>
      <c r="E55" s="98" t="s">
        <v>2035</v>
      </c>
      <c r="F55" s="1193" t="s">
        <v>160</v>
      </c>
      <c r="G55" s="100" t="s">
        <v>553</v>
      </c>
      <c r="H55" s="1112"/>
      <c r="I55" s="102"/>
      <c r="J55" s="1194">
        <f t="shared" si="0"/>
        <v>0</v>
      </c>
      <c r="K55" s="884"/>
    </row>
    <row r="56" spans="2:11" s="431" customFormat="1" ht="13" x14ac:dyDescent="0.35">
      <c r="B56" s="1092"/>
      <c r="C56" s="1092" t="s">
        <v>1989</v>
      </c>
      <c r="D56" s="1176" t="s">
        <v>2036</v>
      </c>
      <c r="E56" s="1208" t="s">
        <v>2037</v>
      </c>
      <c r="F56" s="1695"/>
      <c r="G56" s="1695"/>
      <c r="H56" s="1695"/>
      <c r="I56" s="1695"/>
      <c r="J56" s="1695"/>
      <c r="K56" s="1696"/>
    </row>
    <row r="57" spans="2:11" s="431" customFormat="1" ht="19.149999999999999" customHeight="1" x14ac:dyDescent="0.35">
      <c r="B57" s="97"/>
      <c r="C57" s="98" t="s">
        <v>1989</v>
      </c>
      <c r="D57" s="100" t="s">
        <v>2038</v>
      </c>
      <c r="E57" s="98" t="s">
        <v>2039</v>
      </c>
      <c r="F57" s="1193" t="s">
        <v>160</v>
      </c>
      <c r="G57" s="100" t="s">
        <v>553</v>
      </c>
      <c r="H57" s="1112"/>
      <c r="I57" s="102"/>
      <c r="J57" s="1194">
        <f t="shared" si="0"/>
        <v>0</v>
      </c>
      <c r="K57" s="884"/>
    </row>
    <row r="58" spans="2:11" s="431" customFormat="1" ht="19.149999999999999" customHeight="1" x14ac:dyDescent="0.35">
      <c r="B58" s="97"/>
      <c r="C58" s="98" t="s">
        <v>1989</v>
      </c>
      <c r="D58" s="100" t="s">
        <v>2040</v>
      </c>
      <c r="E58" s="98" t="s">
        <v>2041</v>
      </c>
      <c r="F58" s="1193" t="s">
        <v>160</v>
      </c>
      <c r="G58" s="100" t="s">
        <v>553</v>
      </c>
      <c r="H58" s="1112"/>
      <c r="I58" s="102"/>
      <c r="J58" s="1194">
        <f t="shared" si="0"/>
        <v>0</v>
      </c>
      <c r="K58" s="884"/>
    </row>
    <row r="59" spans="2:11" s="431" customFormat="1" ht="19.149999999999999" customHeight="1" x14ac:dyDescent="0.35">
      <c r="B59" s="97"/>
      <c r="C59" s="98" t="s">
        <v>1989</v>
      </c>
      <c r="D59" s="100" t="s">
        <v>2042</v>
      </c>
      <c r="E59" s="98" t="s">
        <v>2043</v>
      </c>
      <c r="F59" s="1193" t="s">
        <v>160</v>
      </c>
      <c r="G59" s="100" t="s">
        <v>553</v>
      </c>
      <c r="H59" s="1112"/>
      <c r="I59" s="102"/>
      <c r="J59" s="1194">
        <f t="shared" si="0"/>
        <v>0</v>
      </c>
      <c r="K59" s="884"/>
    </row>
    <row r="60" spans="2:11" s="431" customFormat="1" ht="13" x14ac:dyDescent="0.35">
      <c r="B60" s="1092"/>
      <c r="C60" s="1092" t="s">
        <v>1989</v>
      </c>
      <c r="D60" s="1176" t="s">
        <v>2044</v>
      </c>
      <c r="E60" s="1208" t="s">
        <v>2045</v>
      </c>
      <c r="F60" s="1695"/>
      <c r="G60" s="1695"/>
      <c r="H60" s="1695"/>
      <c r="I60" s="1695"/>
      <c r="J60" s="1695"/>
      <c r="K60" s="1696"/>
    </row>
    <row r="61" spans="2:11" s="431" customFormat="1" ht="19.149999999999999" customHeight="1" x14ac:dyDescent="0.35">
      <c r="B61" s="97"/>
      <c r="C61" s="98" t="s">
        <v>1989</v>
      </c>
      <c r="D61" s="100" t="s">
        <v>2046</v>
      </c>
      <c r="E61" s="98" t="s">
        <v>2047</v>
      </c>
      <c r="F61" s="1193" t="s">
        <v>160</v>
      </c>
      <c r="G61" s="100" t="s">
        <v>345</v>
      </c>
      <c r="H61" s="1112"/>
      <c r="I61" s="102"/>
      <c r="J61" s="1194">
        <f t="shared" si="0"/>
        <v>0</v>
      </c>
      <c r="K61" s="884"/>
    </row>
    <row r="62" spans="2:11" s="431" customFormat="1" ht="19.149999999999999" customHeight="1" x14ac:dyDescent="0.35">
      <c r="B62" s="97"/>
      <c r="C62" s="98" t="s">
        <v>1989</v>
      </c>
      <c r="D62" s="100" t="s">
        <v>2048</v>
      </c>
      <c r="E62" s="98" t="s">
        <v>2049</v>
      </c>
      <c r="F62" s="1193" t="s">
        <v>160</v>
      </c>
      <c r="G62" s="100" t="s">
        <v>345</v>
      </c>
      <c r="H62" s="1112"/>
      <c r="I62" s="102"/>
      <c r="J62" s="1194">
        <f t="shared" si="0"/>
        <v>0</v>
      </c>
      <c r="K62" s="884"/>
    </row>
    <row r="63" spans="2:11" s="431" customFormat="1" ht="19.149999999999999" customHeight="1" x14ac:dyDescent="0.35">
      <c r="B63" s="97"/>
      <c r="C63" s="98" t="s">
        <v>1989</v>
      </c>
      <c r="D63" s="100" t="s">
        <v>2050</v>
      </c>
      <c r="E63" s="98" t="s">
        <v>2051</v>
      </c>
      <c r="F63" s="1193" t="s">
        <v>160</v>
      </c>
      <c r="G63" s="100" t="s">
        <v>345</v>
      </c>
      <c r="H63" s="1112"/>
      <c r="I63" s="102"/>
      <c r="J63" s="1194">
        <f t="shared" si="0"/>
        <v>0</v>
      </c>
      <c r="K63" s="884"/>
    </row>
    <row r="64" spans="2:11" s="431" customFormat="1" ht="19.149999999999999" customHeight="1" x14ac:dyDescent="0.35">
      <c r="B64" s="97"/>
      <c r="C64" s="98" t="s">
        <v>1989</v>
      </c>
      <c r="D64" s="100" t="s">
        <v>2052</v>
      </c>
      <c r="E64" s="98" t="s">
        <v>2053</v>
      </c>
      <c r="F64" s="1193" t="s">
        <v>160</v>
      </c>
      <c r="G64" s="100" t="s">
        <v>345</v>
      </c>
      <c r="H64" s="1112"/>
      <c r="I64" s="102"/>
      <c r="J64" s="1194">
        <f t="shared" si="0"/>
        <v>0</v>
      </c>
      <c r="K64" s="884"/>
    </row>
    <row r="65" spans="2:11" s="431" customFormat="1" ht="13" x14ac:dyDescent="0.35">
      <c r="B65" s="1092"/>
      <c r="C65" s="1092" t="s">
        <v>1989</v>
      </c>
      <c r="D65" s="1176" t="s">
        <v>2054</v>
      </c>
      <c r="E65" s="1208" t="s">
        <v>2055</v>
      </c>
      <c r="F65" s="1695"/>
      <c r="G65" s="1695"/>
      <c r="H65" s="1695"/>
      <c r="I65" s="1695"/>
      <c r="J65" s="1695"/>
      <c r="K65" s="1696"/>
    </row>
    <row r="66" spans="2:11" s="431" customFormat="1" ht="19.149999999999999" customHeight="1" x14ac:dyDescent="0.35">
      <c r="B66" s="97"/>
      <c r="C66" s="98" t="s">
        <v>1989</v>
      </c>
      <c r="D66" s="100" t="s">
        <v>2056</v>
      </c>
      <c r="E66" s="98" t="s">
        <v>2057</v>
      </c>
      <c r="F66" s="1193" t="s">
        <v>160</v>
      </c>
      <c r="G66" s="100" t="s">
        <v>1941</v>
      </c>
      <c r="H66" s="1112"/>
      <c r="I66" s="102"/>
      <c r="J66" s="1194">
        <f t="shared" si="0"/>
        <v>0</v>
      </c>
      <c r="K66" s="884"/>
    </row>
    <row r="67" spans="2:11" s="431" customFormat="1" ht="19.149999999999999" customHeight="1" x14ac:dyDescent="0.35">
      <c r="B67" s="97"/>
      <c r="C67" s="98" t="s">
        <v>1989</v>
      </c>
      <c r="D67" s="100" t="s">
        <v>2058</v>
      </c>
      <c r="E67" s="98" t="s">
        <v>2059</v>
      </c>
      <c r="F67" s="1193" t="s">
        <v>160</v>
      </c>
      <c r="G67" s="100" t="s">
        <v>1941</v>
      </c>
      <c r="H67" s="1112"/>
      <c r="I67" s="102"/>
      <c r="J67" s="1194">
        <f t="shared" si="0"/>
        <v>0</v>
      </c>
      <c r="K67" s="884"/>
    </row>
    <row r="68" spans="2:11" s="431" customFormat="1" ht="19.149999999999999" customHeight="1" x14ac:dyDescent="0.35">
      <c r="B68" s="97"/>
      <c r="C68" s="98" t="s">
        <v>1989</v>
      </c>
      <c r="D68" s="100" t="s">
        <v>2060</v>
      </c>
      <c r="E68" s="98" t="s">
        <v>2061</v>
      </c>
      <c r="F68" s="1193" t="s">
        <v>160</v>
      </c>
      <c r="G68" s="100" t="s">
        <v>1941</v>
      </c>
      <c r="H68" s="1112"/>
      <c r="I68" s="102"/>
      <c r="J68" s="1194">
        <f t="shared" si="0"/>
        <v>0</v>
      </c>
      <c r="K68" s="884"/>
    </row>
    <row r="69" spans="2:11" s="431" customFormat="1" ht="19.149999999999999" customHeight="1" x14ac:dyDescent="0.35">
      <c r="B69" s="97"/>
      <c r="C69" s="98" t="s">
        <v>1989</v>
      </c>
      <c r="D69" s="100" t="s">
        <v>2062</v>
      </c>
      <c r="E69" s="98" t="s">
        <v>2063</v>
      </c>
      <c r="F69" s="1193" t="s">
        <v>160</v>
      </c>
      <c r="G69" s="100" t="s">
        <v>1941</v>
      </c>
      <c r="H69" s="1112"/>
      <c r="I69" s="102"/>
      <c r="J69" s="1194">
        <f t="shared" si="0"/>
        <v>0</v>
      </c>
      <c r="K69" s="884"/>
    </row>
    <row r="70" spans="2:11" s="431" customFormat="1" ht="19.149999999999999" customHeight="1" x14ac:dyDescent="0.35">
      <c r="B70" s="97"/>
      <c r="C70" s="98" t="s">
        <v>1989</v>
      </c>
      <c r="D70" s="100" t="s">
        <v>2064</v>
      </c>
      <c r="E70" s="98" t="s">
        <v>2065</v>
      </c>
      <c r="F70" s="1193" t="s">
        <v>160</v>
      </c>
      <c r="G70" s="100" t="s">
        <v>1941</v>
      </c>
      <c r="H70" s="1112"/>
      <c r="I70" s="102"/>
      <c r="J70" s="1194">
        <f t="shared" si="0"/>
        <v>0</v>
      </c>
      <c r="K70" s="884"/>
    </row>
    <row r="71" spans="2:11" s="431" customFormat="1" ht="13" x14ac:dyDescent="0.35">
      <c r="B71" s="1092"/>
      <c r="C71" s="1092" t="s">
        <v>1989</v>
      </c>
      <c r="D71" s="1176" t="s">
        <v>2066</v>
      </c>
      <c r="E71" s="1208" t="s">
        <v>2067</v>
      </c>
      <c r="F71" s="1695"/>
      <c r="G71" s="1695"/>
      <c r="H71" s="1695"/>
      <c r="I71" s="1695"/>
      <c r="J71" s="1695"/>
      <c r="K71" s="1696"/>
    </row>
    <row r="72" spans="2:11" s="431" customFormat="1" ht="19.149999999999999" customHeight="1" x14ac:dyDescent="0.35">
      <c r="B72" s="97"/>
      <c r="C72" s="98" t="s">
        <v>1989</v>
      </c>
      <c r="D72" s="100" t="s">
        <v>2068</v>
      </c>
      <c r="E72" s="98" t="s">
        <v>2069</v>
      </c>
      <c r="F72" s="1193" t="s">
        <v>160</v>
      </c>
      <c r="G72" s="100" t="s">
        <v>1941</v>
      </c>
      <c r="H72" s="1112"/>
      <c r="I72" s="102"/>
      <c r="J72" s="1194">
        <f t="shared" si="0"/>
        <v>0</v>
      </c>
      <c r="K72" s="884"/>
    </row>
    <row r="73" spans="2:11" s="431" customFormat="1" ht="19.149999999999999" customHeight="1" x14ac:dyDescent="0.35">
      <c r="B73" s="97"/>
      <c r="C73" s="98" t="s">
        <v>1989</v>
      </c>
      <c r="D73" s="100" t="s">
        <v>2070</v>
      </c>
      <c r="E73" s="98" t="s">
        <v>2071</v>
      </c>
      <c r="F73" s="1193" t="s">
        <v>160</v>
      </c>
      <c r="G73" s="100" t="s">
        <v>1941</v>
      </c>
      <c r="H73" s="1112"/>
      <c r="I73" s="102"/>
      <c r="J73" s="1194">
        <f t="shared" si="0"/>
        <v>0</v>
      </c>
      <c r="K73" s="884"/>
    </row>
    <row r="74" spans="2:11" s="431" customFormat="1" ht="19.149999999999999" customHeight="1" x14ac:dyDescent="0.35">
      <c r="B74" s="97"/>
      <c r="C74" s="98" t="s">
        <v>1989</v>
      </c>
      <c r="D74" s="100" t="s">
        <v>2072</v>
      </c>
      <c r="E74" s="98" t="s">
        <v>2073</v>
      </c>
      <c r="F74" s="1193" t="s">
        <v>160</v>
      </c>
      <c r="G74" s="100" t="s">
        <v>1941</v>
      </c>
      <c r="H74" s="1112"/>
      <c r="I74" s="102"/>
      <c r="J74" s="1194">
        <f t="shared" ref="J74:J137" si="1">IF(F74="NA","",H74*I74)</f>
        <v>0</v>
      </c>
      <c r="K74" s="884"/>
    </row>
    <row r="75" spans="2:11" s="431" customFormat="1" ht="19.149999999999999" customHeight="1" x14ac:dyDescent="0.35">
      <c r="B75" s="97"/>
      <c r="C75" s="98" t="s">
        <v>1989</v>
      </c>
      <c r="D75" s="100" t="s">
        <v>2074</v>
      </c>
      <c r="E75" s="98" t="s">
        <v>2075</v>
      </c>
      <c r="F75" s="1193" t="s">
        <v>160</v>
      </c>
      <c r="G75" s="100" t="s">
        <v>1941</v>
      </c>
      <c r="H75" s="1112"/>
      <c r="I75" s="102"/>
      <c r="J75" s="1194">
        <f t="shared" si="1"/>
        <v>0</v>
      </c>
      <c r="K75" s="884"/>
    </row>
    <row r="76" spans="2:11" s="431" customFormat="1" ht="13" x14ac:dyDescent="0.35">
      <c r="B76" s="1092"/>
      <c r="C76" s="1092" t="s">
        <v>1989</v>
      </c>
      <c r="D76" s="1176" t="s">
        <v>2076</v>
      </c>
      <c r="E76" s="1208" t="s">
        <v>2077</v>
      </c>
      <c r="F76" s="1695"/>
      <c r="G76" s="1695"/>
      <c r="H76" s="1695"/>
      <c r="I76" s="1695"/>
      <c r="J76" s="1695"/>
      <c r="K76" s="1696"/>
    </row>
    <row r="77" spans="2:11" s="431" customFormat="1" ht="19.149999999999999" customHeight="1" x14ac:dyDescent="0.35">
      <c r="B77" s="97"/>
      <c r="C77" s="98" t="s">
        <v>1989</v>
      </c>
      <c r="D77" s="100" t="s">
        <v>2078</v>
      </c>
      <c r="E77" s="98" t="s">
        <v>2079</v>
      </c>
      <c r="F77" s="1193" t="s">
        <v>160</v>
      </c>
      <c r="G77" s="100" t="s">
        <v>1941</v>
      </c>
      <c r="H77" s="1112"/>
      <c r="I77" s="102"/>
      <c r="J77" s="1194">
        <f t="shared" si="1"/>
        <v>0</v>
      </c>
      <c r="K77" s="884"/>
    </row>
    <row r="78" spans="2:11" s="431" customFormat="1" ht="19.149999999999999" customHeight="1" x14ac:dyDescent="0.35">
      <c r="B78" s="97"/>
      <c r="C78" s="98" t="s">
        <v>1989</v>
      </c>
      <c r="D78" s="100" t="s">
        <v>2080</v>
      </c>
      <c r="E78" s="98" t="s">
        <v>2081</v>
      </c>
      <c r="F78" s="1193" t="s">
        <v>160</v>
      </c>
      <c r="G78" s="100" t="s">
        <v>1941</v>
      </c>
      <c r="H78" s="1112"/>
      <c r="I78" s="102"/>
      <c r="J78" s="1194">
        <f t="shared" si="1"/>
        <v>0</v>
      </c>
      <c r="K78" s="884"/>
    </row>
    <row r="79" spans="2:11" s="431" customFormat="1" ht="19.149999999999999" customHeight="1" x14ac:dyDescent="0.35">
      <c r="B79" s="97"/>
      <c r="C79" s="98" t="s">
        <v>1989</v>
      </c>
      <c r="D79" s="100" t="s">
        <v>2082</v>
      </c>
      <c r="E79" s="98" t="s">
        <v>2083</v>
      </c>
      <c r="F79" s="1193" t="s">
        <v>160</v>
      </c>
      <c r="G79" s="100" t="s">
        <v>1941</v>
      </c>
      <c r="H79" s="1112"/>
      <c r="I79" s="102"/>
      <c r="J79" s="1194">
        <f t="shared" si="1"/>
        <v>0</v>
      </c>
      <c r="K79" s="884"/>
    </row>
    <row r="80" spans="2:11" s="431" customFormat="1" ht="19.899999999999999" customHeight="1" x14ac:dyDescent="0.35">
      <c r="B80" s="1092"/>
      <c r="C80" s="1092" t="s">
        <v>1989</v>
      </c>
      <c r="D80" s="1176" t="s">
        <v>2084</v>
      </c>
      <c r="E80" s="1208" t="s">
        <v>125</v>
      </c>
      <c r="F80" s="1695"/>
      <c r="G80" s="1695"/>
      <c r="H80" s="1695"/>
      <c r="I80" s="1695"/>
      <c r="J80" s="1695"/>
      <c r="K80" s="1696"/>
    </row>
    <row r="81" spans="2:11" s="431" customFormat="1" ht="19.899999999999999" customHeight="1" x14ac:dyDescent="0.35">
      <c r="B81" s="1210"/>
      <c r="C81" s="1210" t="s">
        <v>1989</v>
      </c>
      <c r="D81" s="1211" t="s">
        <v>2085</v>
      </c>
      <c r="E81" s="1212" t="s">
        <v>2086</v>
      </c>
      <c r="F81" s="1213"/>
      <c r="G81" s="1213"/>
      <c r="H81" s="1213"/>
      <c r="I81" s="1213"/>
      <c r="J81" s="1213"/>
      <c r="K81" s="1214"/>
    </row>
    <row r="82" spans="2:11" s="431" customFormat="1" ht="19.149999999999999" customHeight="1" x14ac:dyDescent="0.35">
      <c r="B82" s="97"/>
      <c r="C82" s="98" t="s">
        <v>1989</v>
      </c>
      <c r="D82" s="100" t="s">
        <v>2087</v>
      </c>
      <c r="E82" s="98" t="s">
        <v>2088</v>
      </c>
      <c r="F82" s="1193" t="s">
        <v>160</v>
      </c>
      <c r="G82" s="100" t="s">
        <v>1941</v>
      </c>
      <c r="H82" s="1112"/>
      <c r="I82" s="102"/>
      <c r="J82" s="1194">
        <f t="shared" si="1"/>
        <v>0</v>
      </c>
      <c r="K82" s="884"/>
    </row>
    <row r="83" spans="2:11" s="431" customFormat="1" ht="19.149999999999999" customHeight="1" x14ac:dyDescent="0.35">
      <c r="B83" s="97"/>
      <c r="C83" s="98" t="s">
        <v>1989</v>
      </c>
      <c r="D83" s="100" t="s">
        <v>2089</v>
      </c>
      <c r="E83" s="98" t="s">
        <v>2090</v>
      </c>
      <c r="F83" s="1193" t="s">
        <v>160</v>
      </c>
      <c r="G83" s="100" t="s">
        <v>1941</v>
      </c>
      <c r="H83" s="1112"/>
      <c r="I83" s="102"/>
      <c r="J83" s="1194">
        <f t="shared" si="1"/>
        <v>0</v>
      </c>
      <c r="K83" s="884"/>
    </row>
    <row r="84" spans="2:11" s="431" customFormat="1" ht="19.149999999999999" customHeight="1" x14ac:dyDescent="0.35">
      <c r="B84" s="97"/>
      <c r="C84" s="98" t="s">
        <v>1989</v>
      </c>
      <c r="D84" s="100" t="s">
        <v>2091</v>
      </c>
      <c r="E84" s="98" t="s">
        <v>2092</v>
      </c>
      <c r="F84" s="1193" t="s">
        <v>160</v>
      </c>
      <c r="G84" s="100" t="s">
        <v>1941</v>
      </c>
      <c r="H84" s="1112"/>
      <c r="I84" s="102"/>
      <c r="J84" s="1194">
        <f t="shared" si="1"/>
        <v>0</v>
      </c>
      <c r="K84" s="884"/>
    </row>
    <row r="85" spans="2:11" s="431" customFormat="1" ht="19.149999999999999" customHeight="1" x14ac:dyDescent="0.35">
      <c r="B85" s="97"/>
      <c r="C85" s="98" t="s">
        <v>1989</v>
      </c>
      <c r="D85" s="100" t="s">
        <v>2093</v>
      </c>
      <c r="E85" s="98" t="s">
        <v>2094</v>
      </c>
      <c r="F85" s="1193" t="s">
        <v>160</v>
      </c>
      <c r="G85" s="100" t="s">
        <v>1941</v>
      </c>
      <c r="H85" s="1112"/>
      <c r="I85" s="102"/>
      <c r="J85" s="1194">
        <f t="shared" si="1"/>
        <v>0</v>
      </c>
      <c r="K85" s="884"/>
    </row>
    <row r="86" spans="2:11" s="431" customFormat="1" ht="19.899999999999999" customHeight="1" x14ac:dyDescent="0.35">
      <c r="B86" s="1210"/>
      <c r="C86" s="1210" t="s">
        <v>1989</v>
      </c>
      <c r="D86" s="1211" t="s">
        <v>2095</v>
      </c>
      <c r="E86" s="1212" t="s">
        <v>2096</v>
      </c>
      <c r="F86" s="1213"/>
      <c r="G86" s="1213"/>
      <c r="H86" s="1213"/>
      <c r="I86" s="1213"/>
      <c r="J86" s="1213"/>
      <c r="K86" s="1214"/>
    </row>
    <row r="87" spans="2:11" s="431" customFormat="1" ht="19.149999999999999" customHeight="1" x14ac:dyDescent="0.35">
      <c r="B87" s="97"/>
      <c r="C87" s="98" t="s">
        <v>1989</v>
      </c>
      <c r="D87" s="100" t="s">
        <v>2097</v>
      </c>
      <c r="E87" s="98" t="s">
        <v>2098</v>
      </c>
      <c r="F87" s="1193" t="s">
        <v>160</v>
      </c>
      <c r="G87" s="100" t="s">
        <v>1941</v>
      </c>
      <c r="H87" s="1112"/>
      <c r="I87" s="102"/>
      <c r="J87" s="1194">
        <f t="shared" si="1"/>
        <v>0</v>
      </c>
      <c r="K87" s="884"/>
    </row>
    <row r="88" spans="2:11" s="431" customFormat="1" ht="19.899999999999999" customHeight="1" x14ac:dyDescent="0.35">
      <c r="B88" s="1210"/>
      <c r="C88" s="1210" t="s">
        <v>1989</v>
      </c>
      <c r="D88" s="1211" t="s">
        <v>2099</v>
      </c>
      <c r="E88" s="1212" t="s">
        <v>2100</v>
      </c>
      <c r="F88" s="1213"/>
      <c r="G88" s="1213"/>
      <c r="H88" s="1213"/>
      <c r="I88" s="1213"/>
      <c r="J88" s="1213"/>
      <c r="K88" s="1214"/>
    </row>
    <row r="89" spans="2:11" s="431" customFormat="1" ht="19.149999999999999" customHeight="1" x14ac:dyDescent="0.35">
      <c r="B89" s="97"/>
      <c r="C89" s="98" t="s">
        <v>1989</v>
      </c>
      <c r="D89" s="100" t="s">
        <v>2101</v>
      </c>
      <c r="E89" s="98" t="s">
        <v>2102</v>
      </c>
      <c r="F89" s="1193" t="s">
        <v>160</v>
      </c>
      <c r="G89" s="100" t="s">
        <v>1941</v>
      </c>
      <c r="H89" s="1112"/>
      <c r="I89" s="102"/>
      <c r="J89" s="1194">
        <f t="shared" si="1"/>
        <v>0</v>
      </c>
      <c r="K89" s="884"/>
    </row>
    <row r="90" spans="2:11" s="431" customFormat="1" ht="19.149999999999999" customHeight="1" x14ac:dyDescent="0.35">
      <c r="B90" s="97"/>
      <c r="C90" s="98" t="s">
        <v>1989</v>
      </c>
      <c r="D90" s="100" t="s">
        <v>2103</v>
      </c>
      <c r="E90" s="98" t="s">
        <v>2104</v>
      </c>
      <c r="F90" s="1193" t="s">
        <v>160</v>
      </c>
      <c r="G90" s="100" t="s">
        <v>1941</v>
      </c>
      <c r="H90" s="1112"/>
      <c r="I90" s="102"/>
      <c r="J90" s="1194">
        <f t="shared" si="1"/>
        <v>0</v>
      </c>
      <c r="K90" s="884"/>
    </row>
    <row r="91" spans="2:11" s="431" customFormat="1" ht="19.899999999999999" customHeight="1" x14ac:dyDescent="0.35">
      <c r="B91" s="1210"/>
      <c r="C91" s="1210" t="s">
        <v>1989</v>
      </c>
      <c r="D91" s="1211" t="s">
        <v>2105</v>
      </c>
      <c r="E91" s="1212" t="s">
        <v>2106</v>
      </c>
      <c r="F91" s="1213"/>
      <c r="G91" s="1213"/>
      <c r="H91" s="1213"/>
      <c r="I91" s="1213"/>
      <c r="J91" s="1213"/>
      <c r="K91" s="1214"/>
    </row>
    <row r="92" spans="2:11" s="431" customFormat="1" ht="14" x14ac:dyDescent="0.35">
      <c r="B92" s="1215"/>
      <c r="C92" s="1090" t="s">
        <v>1989</v>
      </c>
      <c r="D92" s="132" t="s">
        <v>2107</v>
      </c>
      <c r="E92" s="1216" t="s">
        <v>2108</v>
      </c>
      <c r="F92" s="1217" t="s">
        <v>160</v>
      </c>
      <c r="G92" s="1218" t="s">
        <v>1941</v>
      </c>
      <c r="H92" s="1095"/>
      <c r="I92" s="915"/>
      <c r="J92" s="1034">
        <f t="shared" si="1"/>
        <v>0</v>
      </c>
      <c r="K92" s="1219"/>
    </row>
    <row r="93" spans="2:11" s="431" customFormat="1" ht="14" x14ac:dyDescent="0.35">
      <c r="B93" s="1215"/>
      <c r="C93" s="1090" t="s">
        <v>1989</v>
      </c>
      <c r="D93" s="132" t="s">
        <v>2109</v>
      </c>
      <c r="E93" s="1216" t="s">
        <v>2110</v>
      </c>
      <c r="F93" s="1217" t="s">
        <v>160</v>
      </c>
      <c r="G93" s="1218" t="s">
        <v>1941</v>
      </c>
      <c r="H93" s="1095"/>
      <c r="I93" s="915"/>
      <c r="J93" s="1034">
        <f t="shared" si="1"/>
        <v>0</v>
      </c>
      <c r="K93" s="1219"/>
    </row>
    <row r="94" spans="2:11" s="431" customFormat="1" ht="19.899999999999999" customHeight="1" x14ac:dyDescent="0.35">
      <c r="B94" s="1210"/>
      <c r="C94" s="1210" t="s">
        <v>1989</v>
      </c>
      <c r="D94" s="1211" t="s">
        <v>2111</v>
      </c>
      <c r="E94" s="1212" t="s">
        <v>2112</v>
      </c>
      <c r="F94" s="1213"/>
      <c r="G94" s="1213"/>
      <c r="H94" s="1213"/>
      <c r="I94" s="1213"/>
      <c r="J94" s="1213"/>
      <c r="K94" s="1214"/>
    </row>
    <row r="95" spans="2:11" s="431" customFormat="1" ht="19.149999999999999" customHeight="1" x14ac:dyDescent="0.35">
      <c r="B95" s="97"/>
      <c r="C95" s="98" t="s">
        <v>1989</v>
      </c>
      <c r="D95" s="100" t="s">
        <v>2113</v>
      </c>
      <c r="E95" s="98" t="s">
        <v>2114</v>
      </c>
      <c r="F95" s="1193" t="s">
        <v>160</v>
      </c>
      <c r="G95" s="100" t="s">
        <v>1941</v>
      </c>
      <c r="H95" s="1112"/>
      <c r="I95" s="102"/>
      <c r="J95" s="1194">
        <f t="shared" si="1"/>
        <v>0</v>
      </c>
      <c r="K95" s="884"/>
    </row>
    <row r="96" spans="2:11" s="431" customFormat="1" ht="19.899999999999999" customHeight="1" x14ac:dyDescent="0.35">
      <c r="B96" s="1092"/>
      <c r="C96" s="1092" t="s">
        <v>1989</v>
      </c>
      <c r="D96" s="1176" t="s">
        <v>2115</v>
      </c>
      <c r="E96" s="1208" t="s">
        <v>2116</v>
      </c>
      <c r="F96" s="1695"/>
      <c r="G96" s="1695"/>
      <c r="H96" s="1695"/>
      <c r="I96" s="1695"/>
      <c r="J96" s="1695"/>
      <c r="K96" s="1696"/>
    </row>
    <row r="97" spans="2:11" s="431" customFormat="1" ht="19.899999999999999" customHeight="1" x14ac:dyDescent="0.35">
      <c r="B97" s="1210"/>
      <c r="C97" s="1210" t="s">
        <v>1989</v>
      </c>
      <c r="D97" s="1211" t="s">
        <v>2117</v>
      </c>
      <c r="E97" s="1212" t="s">
        <v>2118</v>
      </c>
      <c r="F97" s="1213"/>
      <c r="G97" s="1213"/>
      <c r="H97" s="1213"/>
      <c r="I97" s="1213"/>
      <c r="J97" s="1213"/>
      <c r="K97" s="1214"/>
    </row>
    <row r="98" spans="2:11" s="431" customFormat="1" ht="19.149999999999999" customHeight="1" x14ac:dyDescent="0.35">
      <c r="B98" s="97"/>
      <c r="C98" s="98" t="s">
        <v>1989</v>
      </c>
      <c r="D98" s="100" t="s">
        <v>2119</v>
      </c>
      <c r="E98" s="98" t="s">
        <v>2120</v>
      </c>
      <c r="F98" s="1193" t="s">
        <v>160</v>
      </c>
      <c r="G98" s="100" t="s">
        <v>1941</v>
      </c>
      <c r="H98" s="1112"/>
      <c r="I98" s="102"/>
      <c r="J98" s="1194">
        <f t="shared" si="1"/>
        <v>0</v>
      </c>
      <c r="K98" s="884"/>
    </row>
    <row r="99" spans="2:11" s="431" customFormat="1" ht="19.149999999999999" customHeight="1" x14ac:dyDescent="0.35">
      <c r="B99" s="97"/>
      <c r="C99" s="98" t="s">
        <v>1989</v>
      </c>
      <c r="D99" s="100" t="s">
        <v>2119</v>
      </c>
      <c r="E99" s="98" t="s">
        <v>2121</v>
      </c>
      <c r="F99" s="1193" t="s">
        <v>160</v>
      </c>
      <c r="G99" s="100" t="s">
        <v>1941</v>
      </c>
      <c r="H99" s="1112"/>
      <c r="I99" s="102"/>
      <c r="J99" s="1194">
        <f t="shared" si="1"/>
        <v>0</v>
      </c>
      <c r="K99" s="884"/>
    </row>
    <row r="100" spans="2:11" s="431" customFormat="1" ht="19.149999999999999" customHeight="1" x14ac:dyDescent="0.35">
      <c r="B100" s="97"/>
      <c r="C100" s="98" t="s">
        <v>1989</v>
      </c>
      <c r="D100" s="100" t="s">
        <v>2119</v>
      </c>
      <c r="E100" s="98" t="s">
        <v>2122</v>
      </c>
      <c r="F100" s="1193" t="s">
        <v>160</v>
      </c>
      <c r="G100" s="100" t="s">
        <v>1941</v>
      </c>
      <c r="H100" s="1112"/>
      <c r="I100" s="102"/>
      <c r="J100" s="1194">
        <f t="shared" si="1"/>
        <v>0</v>
      </c>
      <c r="K100" s="884"/>
    </row>
    <row r="101" spans="2:11" s="431" customFormat="1" ht="19.899999999999999" customHeight="1" x14ac:dyDescent="0.35">
      <c r="B101" s="1210"/>
      <c r="C101" s="1210" t="s">
        <v>1989</v>
      </c>
      <c r="D101" s="1211" t="s">
        <v>2123</v>
      </c>
      <c r="E101" s="1212" t="s">
        <v>2124</v>
      </c>
      <c r="F101" s="1213"/>
      <c r="G101" s="1213"/>
      <c r="H101" s="1213"/>
      <c r="I101" s="1213"/>
      <c r="J101" s="1213"/>
      <c r="K101" s="1214"/>
    </row>
    <row r="102" spans="2:11" s="431" customFormat="1" ht="19.149999999999999" customHeight="1" x14ac:dyDescent="0.35">
      <c r="B102" s="97"/>
      <c r="C102" s="98" t="s">
        <v>1989</v>
      </c>
      <c r="D102" s="100" t="s">
        <v>2125</v>
      </c>
      <c r="E102" s="98" t="s">
        <v>2126</v>
      </c>
      <c r="F102" s="1193" t="s">
        <v>160</v>
      </c>
      <c r="G102" s="100" t="s">
        <v>1941</v>
      </c>
      <c r="H102" s="1112"/>
      <c r="I102" s="102"/>
      <c r="J102" s="1194">
        <f t="shared" si="1"/>
        <v>0</v>
      </c>
      <c r="K102" s="884"/>
    </row>
    <row r="103" spans="2:11" s="431" customFormat="1" ht="19.149999999999999" customHeight="1" x14ac:dyDescent="0.35">
      <c r="B103" s="97"/>
      <c r="C103" s="98" t="s">
        <v>1989</v>
      </c>
      <c r="D103" s="100" t="s">
        <v>2127</v>
      </c>
      <c r="E103" s="98" t="s">
        <v>2128</v>
      </c>
      <c r="F103" s="1193" t="s">
        <v>160</v>
      </c>
      <c r="G103" s="100" t="s">
        <v>1941</v>
      </c>
      <c r="H103" s="1112"/>
      <c r="I103" s="102"/>
      <c r="J103" s="1194">
        <f t="shared" si="1"/>
        <v>0</v>
      </c>
      <c r="K103" s="884"/>
    </row>
    <row r="104" spans="2:11" s="431" customFormat="1" ht="19.899999999999999" customHeight="1" x14ac:dyDescent="0.35">
      <c r="B104" s="1210"/>
      <c r="C104" s="1210" t="s">
        <v>1989</v>
      </c>
      <c r="D104" s="1211" t="s">
        <v>2129</v>
      </c>
      <c r="E104" s="1212" t="s">
        <v>2130</v>
      </c>
      <c r="F104" s="1213"/>
      <c r="G104" s="1213"/>
      <c r="H104" s="1213"/>
      <c r="I104" s="1213"/>
      <c r="J104" s="1213"/>
      <c r="K104" s="1214"/>
    </row>
    <row r="105" spans="2:11" s="431" customFormat="1" ht="19.149999999999999" customHeight="1" x14ac:dyDescent="0.35">
      <c r="B105" s="97"/>
      <c r="C105" s="98" t="s">
        <v>1989</v>
      </c>
      <c r="D105" s="100" t="s">
        <v>2131</v>
      </c>
      <c r="E105" s="98" t="s">
        <v>2132</v>
      </c>
      <c r="F105" s="1193" t="s">
        <v>160</v>
      </c>
      <c r="G105" s="100" t="s">
        <v>1941</v>
      </c>
      <c r="H105" s="1112"/>
      <c r="I105" s="102"/>
      <c r="J105" s="1194">
        <f t="shared" si="1"/>
        <v>0</v>
      </c>
      <c r="K105" s="884"/>
    </row>
    <row r="106" spans="2:11" s="431" customFormat="1" ht="19.149999999999999" customHeight="1" x14ac:dyDescent="0.35">
      <c r="B106" s="97"/>
      <c r="C106" s="98" t="s">
        <v>1989</v>
      </c>
      <c r="D106" s="100" t="s">
        <v>2133</v>
      </c>
      <c r="E106" s="98" t="s">
        <v>2134</v>
      </c>
      <c r="F106" s="1193" t="s">
        <v>160</v>
      </c>
      <c r="G106" s="100" t="s">
        <v>1941</v>
      </c>
      <c r="H106" s="1112"/>
      <c r="I106" s="102"/>
      <c r="J106" s="1194">
        <f t="shared" si="1"/>
        <v>0</v>
      </c>
      <c r="K106" s="884"/>
    </row>
    <row r="107" spans="2:11" s="431" customFormat="1" ht="19.149999999999999" customHeight="1" x14ac:dyDescent="0.35">
      <c r="B107" s="97"/>
      <c r="C107" s="98" t="s">
        <v>1989</v>
      </c>
      <c r="D107" s="100" t="s">
        <v>2135</v>
      </c>
      <c r="E107" s="98" t="s">
        <v>2136</v>
      </c>
      <c r="F107" s="1193" t="s">
        <v>160</v>
      </c>
      <c r="G107" s="100" t="s">
        <v>1941</v>
      </c>
      <c r="H107" s="1112"/>
      <c r="I107" s="102"/>
      <c r="J107" s="1194">
        <f t="shared" si="1"/>
        <v>0</v>
      </c>
      <c r="K107" s="884"/>
    </row>
    <row r="108" spans="2:11" s="431" customFormat="1" ht="19.899999999999999" customHeight="1" x14ac:dyDescent="0.35">
      <c r="B108" s="1210"/>
      <c r="C108" s="1210" t="s">
        <v>1989</v>
      </c>
      <c r="D108" s="1211" t="s">
        <v>2137</v>
      </c>
      <c r="E108" s="1212" t="s">
        <v>2138</v>
      </c>
      <c r="F108" s="1213"/>
      <c r="G108" s="1213"/>
      <c r="H108" s="1213"/>
      <c r="I108" s="1213"/>
      <c r="J108" s="1213"/>
      <c r="K108" s="1214"/>
    </row>
    <row r="109" spans="2:11" s="431" customFormat="1" ht="19.149999999999999" customHeight="1" x14ac:dyDescent="0.35">
      <c r="B109" s="97"/>
      <c r="C109" s="98" t="s">
        <v>1989</v>
      </c>
      <c r="D109" s="100" t="s">
        <v>2139</v>
      </c>
      <c r="E109" s="98" t="s">
        <v>2140</v>
      </c>
      <c r="F109" s="1193" t="s">
        <v>160</v>
      </c>
      <c r="G109" s="100" t="s">
        <v>1941</v>
      </c>
      <c r="H109" s="1112"/>
      <c r="I109" s="102"/>
      <c r="J109" s="1194">
        <f t="shared" si="1"/>
        <v>0</v>
      </c>
      <c r="K109" s="884"/>
    </row>
    <row r="110" spans="2:11" s="431" customFormat="1" ht="19.899999999999999" customHeight="1" x14ac:dyDescent="0.35">
      <c r="B110" s="1092"/>
      <c r="C110" s="1092" t="s">
        <v>1989</v>
      </c>
      <c r="D110" s="1176" t="s">
        <v>2141</v>
      </c>
      <c r="E110" s="1208" t="s">
        <v>2142</v>
      </c>
      <c r="F110" s="1695"/>
      <c r="G110" s="1695"/>
      <c r="H110" s="1695"/>
      <c r="I110" s="1695"/>
      <c r="J110" s="1695"/>
      <c r="K110" s="1696"/>
    </row>
    <row r="111" spans="2:11" s="431" customFormat="1" ht="19.899999999999999" customHeight="1" x14ac:dyDescent="0.35">
      <c r="B111" s="1210"/>
      <c r="C111" s="1210" t="s">
        <v>1989</v>
      </c>
      <c r="D111" s="1211" t="s">
        <v>2143</v>
      </c>
      <c r="E111" s="1212" t="s">
        <v>2144</v>
      </c>
      <c r="F111" s="1213"/>
      <c r="G111" s="1213"/>
      <c r="H111" s="1213"/>
      <c r="I111" s="1213"/>
      <c r="J111" s="1213"/>
      <c r="K111" s="1214"/>
    </row>
    <row r="112" spans="2:11" s="431" customFormat="1" ht="19.149999999999999" customHeight="1" x14ac:dyDescent="0.35">
      <c r="B112" s="97"/>
      <c r="C112" s="98" t="s">
        <v>1989</v>
      </c>
      <c r="D112" s="100" t="s">
        <v>2145</v>
      </c>
      <c r="E112" s="98" t="s">
        <v>2146</v>
      </c>
      <c r="F112" s="1193" t="s">
        <v>160</v>
      </c>
      <c r="G112" s="100" t="s">
        <v>1941</v>
      </c>
      <c r="H112" s="1112"/>
      <c r="I112" s="102"/>
      <c r="J112" s="1194">
        <f t="shared" si="1"/>
        <v>0</v>
      </c>
      <c r="K112" s="884"/>
    </row>
    <row r="113" spans="2:11" s="431" customFormat="1" ht="19.899999999999999" customHeight="1" x14ac:dyDescent="0.35">
      <c r="B113" s="1092"/>
      <c r="C113" s="1092" t="s">
        <v>1989</v>
      </c>
      <c r="D113" s="1176" t="s">
        <v>2147</v>
      </c>
      <c r="E113" s="1208" t="s">
        <v>2148</v>
      </c>
      <c r="F113" s="1695"/>
      <c r="G113" s="1695"/>
      <c r="H113" s="1695"/>
      <c r="I113" s="1695"/>
      <c r="J113" s="1695"/>
      <c r="K113" s="1696"/>
    </row>
    <row r="114" spans="2:11" s="431" customFormat="1" ht="19.899999999999999" customHeight="1" x14ac:dyDescent="0.35">
      <c r="B114" s="1210"/>
      <c r="C114" s="1210" t="s">
        <v>1989</v>
      </c>
      <c r="D114" s="1211" t="s">
        <v>2149</v>
      </c>
      <c r="E114" s="1212" t="s">
        <v>2150</v>
      </c>
      <c r="F114" s="1213"/>
      <c r="G114" s="1213"/>
      <c r="H114" s="1213"/>
      <c r="I114" s="1213"/>
      <c r="J114" s="1213"/>
      <c r="K114" s="1214"/>
    </row>
    <row r="115" spans="2:11" s="431" customFormat="1" ht="19.149999999999999" customHeight="1" x14ac:dyDescent="0.35">
      <c r="B115" s="97"/>
      <c r="C115" s="98" t="s">
        <v>1989</v>
      </c>
      <c r="D115" s="100" t="s">
        <v>2151</v>
      </c>
      <c r="E115" s="98" t="s">
        <v>2152</v>
      </c>
      <c r="F115" s="1193" t="s">
        <v>160</v>
      </c>
      <c r="G115" s="100" t="s">
        <v>1941</v>
      </c>
      <c r="H115" s="1112"/>
      <c r="I115" s="102"/>
      <c r="J115" s="1194">
        <f t="shared" si="1"/>
        <v>0</v>
      </c>
      <c r="K115" s="884"/>
    </row>
    <row r="116" spans="2:11" s="431" customFormat="1" ht="19.899999999999999" customHeight="1" x14ac:dyDescent="0.35">
      <c r="B116" s="1210"/>
      <c r="C116" s="1210" t="s">
        <v>1989</v>
      </c>
      <c r="D116" s="1211" t="s">
        <v>2153</v>
      </c>
      <c r="E116" s="1212" t="s">
        <v>2154</v>
      </c>
      <c r="F116" s="1213"/>
      <c r="G116" s="1213"/>
      <c r="H116" s="1213"/>
      <c r="I116" s="1213"/>
      <c r="J116" s="1213"/>
      <c r="K116" s="1214"/>
    </row>
    <row r="117" spans="2:11" s="431" customFormat="1" ht="19.149999999999999" customHeight="1" x14ac:dyDescent="0.35">
      <c r="B117" s="97"/>
      <c r="C117" s="98" t="s">
        <v>1989</v>
      </c>
      <c r="D117" s="100" t="s">
        <v>2155</v>
      </c>
      <c r="E117" s="98" t="s">
        <v>2156</v>
      </c>
      <c r="F117" s="1193" t="s">
        <v>160</v>
      </c>
      <c r="G117" s="100" t="s">
        <v>1941</v>
      </c>
      <c r="H117" s="1112"/>
      <c r="I117" s="102"/>
      <c r="J117" s="1194">
        <f t="shared" si="1"/>
        <v>0</v>
      </c>
      <c r="K117" s="884"/>
    </row>
    <row r="118" spans="2:11" s="431" customFormat="1" ht="19.899999999999999" customHeight="1" x14ac:dyDescent="0.35">
      <c r="B118" s="1210"/>
      <c r="C118" s="1210" t="s">
        <v>1989</v>
      </c>
      <c r="D118" s="1211" t="s">
        <v>2157</v>
      </c>
      <c r="E118" s="1212" t="s">
        <v>2158</v>
      </c>
      <c r="F118" s="1213"/>
      <c r="G118" s="1213"/>
      <c r="H118" s="1213"/>
      <c r="I118" s="1213"/>
      <c r="J118" s="1213"/>
      <c r="K118" s="1214"/>
    </row>
    <row r="119" spans="2:11" s="431" customFormat="1" ht="19.149999999999999" customHeight="1" x14ac:dyDescent="0.35">
      <c r="B119" s="97"/>
      <c r="C119" s="98" t="s">
        <v>1989</v>
      </c>
      <c r="D119" s="100" t="s">
        <v>2159</v>
      </c>
      <c r="E119" s="98" t="s">
        <v>2160</v>
      </c>
      <c r="F119" s="1193" t="s">
        <v>160</v>
      </c>
      <c r="G119" s="100" t="s">
        <v>1941</v>
      </c>
      <c r="H119" s="1112"/>
      <c r="I119" s="102"/>
      <c r="J119" s="1194">
        <f t="shared" si="1"/>
        <v>0</v>
      </c>
      <c r="K119" s="884"/>
    </row>
    <row r="120" spans="2:11" s="431" customFormat="1" ht="19.899999999999999" customHeight="1" x14ac:dyDescent="0.35">
      <c r="B120" s="1210"/>
      <c r="C120" s="1210" t="s">
        <v>1989</v>
      </c>
      <c r="D120" s="1211" t="s">
        <v>2161</v>
      </c>
      <c r="E120" s="1212" t="s">
        <v>2162</v>
      </c>
      <c r="F120" s="1213"/>
      <c r="G120" s="1213"/>
      <c r="H120" s="1213"/>
      <c r="I120" s="1213"/>
      <c r="J120" s="1213"/>
      <c r="K120" s="1214"/>
    </row>
    <row r="121" spans="2:11" s="431" customFormat="1" ht="19.149999999999999" customHeight="1" x14ac:dyDescent="0.35">
      <c r="B121" s="97"/>
      <c r="C121" s="98" t="s">
        <v>1989</v>
      </c>
      <c r="D121" s="100" t="s">
        <v>2163</v>
      </c>
      <c r="E121" s="98" t="s">
        <v>2164</v>
      </c>
      <c r="F121" s="1193" t="s">
        <v>160</v>
      </c>
      <c r="G121" s="100" t="s">
        <v>1941</v>
      </c>
      <c r="H121" s="1112"/>
      <c r="I121" s="102"/>
      <c r="J121" s="1194">
        <f t="shared" si="1"/>
        <v>0</v>
      </c>
      <c r="K121" s="884"/>
    </row>
    <row r="122" spans="2:11" s="431" customFormat="1" ht="19.899999999999999" customHeight="1" x14ac:dyDescent="0.35">
      <c r="B122" s="1092"/>
      <c r="C122" s="1092" t="s">
        <v>1989</v>
      </c>
      <c r="D122" s="1176" t="s">
        <v>2165</v>
      </c>
      <c r="E122" s="1208" t="s">
        <v>2166</v>
      </c>
      <c r="F122" s="1695"/>
      <c r="G122" s="1695"/>
      <c r="H122" s="1695"/>
      <c r="I122" s="1695"/>
      <c r="J122" s="1695"/>
      <c r="K122" s="1696"/>
    </row>
    <row r="123" spans="2:11" s="431" customFormat="1" ht="19.899999999999999" customHeight="1" x14ac:dyDescent="0.35">
      <c r="B123" s="1210"/>
      <c r="C123" s="1210" t="s">
        <v>1989</v>
      </c>
      <c r="D123" s="1211" t="s">
        <v>2167</v>
      </c>
      <c r="E123" s="1212" t="s">
        <v>2168</v>
      </c>
      <c r="F123" s="1213"/>
      <c r="G123" s="1213"/>
      <c r="H123" s="1213"/>
      <c r="I123" s="1213"/>
      <c r="J123" s="1213"/>
      <c r="K123" s="1214"/>
    </row>
    <row r="124" spans="2:11" s="431" customFormat="1" ht="19.149999999999999" customHeight="1" x14ac:dyDescent="0.35">
      <c r="B124" s="97"/>
      <c r="C124" s="98" t="s">
        <v>1989</v>
      </c>
      <c r="D124" s="100" t="s">
        <v>2169</v>
      </c>
      <c r="E124" s="98" t="s">
        <v>2170</v>
      </c>
      <c r="F124" s="1193" t="s">
        <v>160</v>
      </c>
      <c r="G124" s="100" t="s">
        <v>1941</v>
      </c>
      <c r="H124" s="1112"/>
      <c r="I124" s="102"/>
      <c r="J124" s="1194">
        <f t="shared" si="1"/>
        <v>0</v>
      </c>
      <c r="K124" s="884"/>
    </row>
    <row r="125" spans="2:11" s="431" customFormat="1" ht="19.149999999999999" customHeight="1" x14ac:dyDescent="0.35">
      <c r="B125" s="97"/>
      <c r="C125" s="98" t="s">
        <v>1989</v>
      </c>
      <c r="D125" s="100" t="s">
        <v>2171</v>
      </c>
      <c r="E125" s="98" t="s">
        <v>2172</v>
      </c>
      <c r="F125" s="1193" t="s">
        <v>160</v>
      </c>
      <c r="G125" s="100" t="s">
        <v>1941</v>
      </c>
      <c r="H125" s="1112"/>
      <c r="I125" s="102"/>
      <c r="J125" s="1194">
        <f t="shared" si="1"/>
        <v>0</v>
      </c>
      <c r="K125" s="884"/>
    </row>
    <row r="126" spans="2:11" s="431" customFormat="1" ht="19.149999999999999" customHeight="1" x14ac:dyDescent="0.35">
      <c r="B126" s="97"/>
      <c r="C126" s="98" t="s">
        <v>1989</v>
      </c>
      <c r="D126" s="100" t="s">
        <v>2173</v>
      </c>
      <c r="E126" s="98" t="s">
        <v>2174</v>
      </c>
      <c r="F126" s="1193" t="s">
        <v>160</v>
      </c>
      <c r="G126" s="100" t="s">
        <v>1941</v>
      </c>
      <c r="H126" s="1112"/>
      <c r="I126" s="102"/>
      <c r="J126" s="1194">
        <f t="shared" si="1"/>
        <v>0</v>
      </c>
      <c r="K126" s="884"/>
    </row>
    <row r="127" spans="2:11" s="431" customFormat="1" ht="19.149999999999999" customHeight="1" x14ac:dyDescent="0.35">
      <c r="B127" s="97"/>
      <c r="C127" s="98" t="s">
        <v>1989</v>
      </c>
      <c r="D127" s="100" t="s">
        <v>2175</v>
      </c>
      <c r="E127" s="98" t="s">
        <v>2176</v>
      </c>
      <c r="F127" s="1193" t="s">
        <v>160</v>
      </c>
      <c r="G127" s="100" t="s">
        <v>1941</v>
      </c>
      <c r="H127" s="1112"/>
      <c r="I127" s="102"/>
      <c r="J127" s="1194">
        <f t="shared" si="1"/>
        <v>0</v>
      </c>
      <c r="K127" s="884"/>
    </row>
    <row r="128" spans="2:11" s="431" customFormat="1" ht="19.149999999999999" customHeight="1" x14ac:dyDescent="0.35">
      <c r="B128" s="97"/>
      <c r="C128" s="98" t="s">
        <v>1989</v>
      </c>
      <c r="D128" s="100" t="s">
        <v>2177</v>
      </c>
      <c r="E128" s="98" t="s">
        <v>2178</v>
      </c>
      <c r="F128" s="1193" t="s">
        <v>160</v>
      </c>
      <c r="G128" s="100" t="s">
        <v>1941</v>
      </c>
      <c r="H128" s="1112"/>
      <c r="I128" s="102"/>
      <c r="J128" s="1194">
        <f t="shared" si="1"/>
        <v>0</v>
      </c>
      <c r="K128" s="884"/>
    </row>
    <row r="129" spans="2:11" s="431" customFormat="1" ht="19.149999999999999" customHeight="1" x14ac:dyDescent="0.35">
      <c r="B129" s="97"/>
      <c r="C129" s="98" t="s">
        <v>1989</v>
      </c>
      <c r="D129" s="100" t="s">
        <v>2179</v>
      </c>
      <c r="E129" s="98" t="s">
        <v>2180</v>
      </c>
      <c r="F129" s="1193" t="s">
        <v>160</v>
      </c>
      <c r="G129" s="100" t="s">
        <v>1941</v>
      </c>
      <c r="H129" s="1112"/>
      <c r="I129" s="102"/>
      <c r="J129" s="1194">
        <f t="shared" si="1"/>
        <v>0</v>
      </c>
      <c r="K129" s="884"/>
    </row>
    <row r="130" spans="2:11" s="431" customFormat="1" ht="19.899999999999999" customHeight="1" x14ac:dyDescent="0.35">
      <c r="B130" s="1210"/>
      <c r="C130" s="1210" t="s">
        <v>1989</v>
      </c>
      <c r="D130" s="1211" t="s">
        <v>2181</v>
      </c>
      <c r="E130" s="1212" t="s">
        <v>2182</v>
      </c>
      <c r="F130" s="1213"/>
      <c r="G130" s="1213"/>
      <c r="H130" s="1213"/>
      <c r="I130" s="1213"/>
      <c r="J130" s="1213"/>
      <c r="K130" s="1214"/>
    </row>
    <row r="131" spans="2:11" s="431" customFormat="1" ht="19.149999999999999" customHeight="1" x14ac:dyDescent="0.35">
      <c r="B131" s="97"/>
      <c r="C131" s="98" t="s">
        <v>1989</v>
      </c>
      <c r="D131" s="100" t="s">
        <v>2183</v>
      </c>
      <c r="E131" s="98" t="s">
        <v>2184</v>
      </c>
      <c r="F131" s="1193" t="s">
        <v>160</v>
      </c>
      <c r="G131" s="100" t="s">
        <v>1941</v>
      </c>
      <c r="H131" s="1112"/>
      <c r="I131" s="102"/>
      <c r="J131" s="1194">
        <f t="shared" si="1"/>
        <v>0</v>
      </c>
      <c r="K131" s="884"/>
    </row>
    <row r="132" spans="2:11" s="431" customFormat="1" ht="19.899999999999999" customHeight="1" x14ac:dyDescent="0.35">
      <c r="B132" s="1210"/>
      <c r="C132" s="1210" t="s">
        <v>1989</v>
      </c>
      <c r="D132" s="1211" t="s">
        <v>2185</v>
      </c>
      <c r="E132" s="1212" t="s">
        <v>2186</v>
      </c>
      <c r="F132" s="1213"/>
      <c r="G132" s="1213"/>
      <c r="H132" s="1213"/>
      <c r="I132" s="1213"/>
      <c r="J132" s="1213"/>
      <c r="K132" s="1214"/>
    </row>
    <row r="133" spans="2:11" s="431" customFormat="1" ht="19.149999999999999" customHeight="1" x14ac:dyDescent="0.35">
      <c r="B133" s="97"/>
      <c r="C133" s="98" t="s">
        <v>1989</v>
      </c>
      <c r="D133" s="100" t="s">
        <v>2187</v>
      </c>
      <c r="E133" s="98" t="s">
        <v>2188</v>
      </c>
      <c r="F133" s="1193" t="s">
        <v>160</v>
      </c>
      <c r="G133" s="100" t="s">
        <v>1941</v>
      </c>
      <c r="H133" s="1112"/>
      <c r="I133" s="102"/>
      <c r="J133" s="1194">
        <f t="shared" si="1"/>
        <v>0</v>
      </c>
      <c r="K133" s="884"/>
    </row>
    <row r="134" spans="2:11" s="431" customFormat="1" ht="19.899999999999999" customHeight="1" x14ac:dyDescent="0.35">
      <c r="B134" s="1210"/>
      <c r="C134" s="1210" t="s">
        <v>1989</v>
      </c>
      <c r="D134" s="1211" t="s">
        <v>2189</v>
      </c>
      <c r="E134" s="1212" t="s">
        <v>2190</v>
      </c>
      <c r="F134" s="1213"/>
      <c r="G134" s="1213"/>
      <c r="H134" s="1213"/>
      <c r="I134" s="1213"/>
      <c r="J134" s="1213"/>
      <c r="K134" s="1214"/>
    </row>
    <row r="135" spans="2:11" s="431" customFormat="1" ht="19.149999999999999" customHeight="1" x14ac:dyDescent="0.35">
      <c r="B135" s="97"/>
      <c r="C135" s="98" t="s">
        <v>1989</v>
      </c>
      <c r="D135" s="100" t="s">
        <v>2191</v>
      </c>
      <c r="E135" s="98" t="s">
        <v>2192</v>
      </c>
      <c r="F135" s="1193" t="s">
        <v>160</v>
      </c>
      <c r="G135" s="100" t="s">
        <v>1941</v>
      </c>
      <c r="H135" s="1112"/>
      <c r="I135" s="102"/>
      <c r="J135" s="1194">
        <f t="shared" si="1"/>
        <v>0</v>
      </c>
      <c r="K135" s="884"/>
    </row>
    <row r="136" spans="2:11" s="431" customFormat="1" ht="19.899999999999999" customHeight="1" x14ac:dyDescent="0.35">
      <c r="B136" s="1210"/>
      <c r="C136" s="1210" t="s">
        <v>1989</v>
      </c>
      <c r="D136" s="1211" t="s">
        <v>2193</v>
      </c>
      <c r="E136" s="1212" t="s">
        <v>2194</v>
      </c>
      <c r="F136" s="1213"/>
      <c r="G136" s="1213"/>
      <c r="H136" s="1213"/>
      <c r="I136" s="1213"/>
      <c r="J136" s="1213"/>
      <c r="K136" s="1214"/>
    </row>
    <row r="137" spans="2:11" s="431" customFormat="1" ht="19.149999999999999" customHeight="1" x14ac:dyDescent="0.35">
      <c r="B137" s="97"/>
      <c r="C137" s="98" t="s">
        <v>1989</v>
      </c>
      <c r="D137" s="100" t="s">
        <v>2195</v>
      </c>
      <c r="E137" s="98" t="s">
        <v>2196</v>
      </c>
      <c r="F137" s="1193" t="s">
        <v>160</v>
      </c>
      <c r="G137" s="100" t="s">
        <v>1941</v>
      </c>
      <c r="H137" s="1112"/>
      <c r="I137" s="102"/>
      <c r="J137" s="1194">
        <f t="shared" si="1"/>
        <v>0</v>
      </c>
      <c r="K137" s="884"/>
    </row>
    <row r="138" spans="2:11" s="431" customFormat="1" ht="19.899999999999999" customHeight="1" x14ac:dyDescent="0.35">
      <c r="B138" s="1210"/>
      <c r="C138" s="1210" t="s">
        <v>1989</v>
      </c>
      <c r="D138" s="1211" t="s">
        <v>2197</v>
      </c>
      <c r="E138" s="1212" t="s">
        <v>2198</v>
      </c>
      <c r="F138" s="1213"/>
      <c r="G138" s="1213"/>
      <c r="H138" s="1213"/>
      <c r="I138" s="1213"/>
      <c r="J138" s="1213"/>
      <c r="K138" s="1214"/>
    </row>
    <row r="139" spans="2:11" s="431" customFormat="1" ht="19.149999999999999" customHeight="1" x14ac:dyDescent="0.35">
      <c r="B139" s="97"/>
      <c r="C139" s="98" t="s">
        <v>1989</v>
      </c>
      <c r="D139" s="100" t="s">
        <v>2199</v>
      </c>
      <c r="E139" s="98" t="s">
        <v>2200</v>
      </c>
      <c r="F139" s="1193" t="s">
        <v>160</v>
      </c>
      <c r="G139" s="100" t="s">
        <v>1941</v>
      </c>
      <c r="H139" s="1112"/>
      <c r="I139" s="102"/>
      <c r="J139" s="1194">
        <f t="shared" ref="J139:J151" si="2">IF(F139="NA","",H139*I139)</f>
        <v>0</v>
      </c>
      <c r="K139" s="884"/>
    </row>
    <row r="140" spans="2:11" s="431" customFormat="1" ht="19.899999999999999" customHeight="1" x14ac:dyDescent="0.35">
      <c r="B140" s="1210"/>
      <c r="C140" s="1210" t="s">
        <v>1989</v>
      </c>
      <c r="D140" s="1211" t="s">
        <v>2201</v>
      </c>
      <c r="E140" s="1212" t="s">
        <v>2202</v>
      </c>
      <c r="F140" s="1213"/>
      <c r="G140" s="1213"/>
      <c r="H140" s="1213"/>
      <c r="I140" s="1213"/>
      <c r="J140" s="1213"/>
      <c r="K140" s="1214"/>
    </row>
    <row r="141" spans="2:11" s="431" customFormat="1" ht="19.149999999999999" customHeight="1" x14ac:dyDescent="0.35">
      <c r="B141" s="97"/>
      <c r="C141" s="98" t="s">
        <v>1989</v>
      </c>
      <c r="D141" s="100" t="s">
        <v>2203</v>
      </c>
      <c r="E141" s="98" t="s">
        <v>2204</v>
      </c>
      <c r="F141" s="1193" t="s">
        <v>160</v>
      </c>
      <c r="G141" s="100" t="s">
        <v>1941</v>
      </c>
      <c r="H141" s="1112"/>
      <c r="I141" s="102"/>
      <c r="J141" s="1194">
        <f t="shared" si="2"/>
        <v>0</v>
      </c>
      <c r="K141" s="884"/>
    </row>
    <row r="142" spans="2:11" s="431" customFormat="1" ht="19.149999999999999" customHeight="1" x14ac:dyDescent="0.35">
      <c r="B142" s="97"/>
      <c r="C142" s="98" t="s">
        <v>1989</v>
      </c>
      <c r="D142" s="100" t="s">
        <v>2205</v>
      </c>
      <c r="E142" s="98" t="s">
        <v>2206</v>
      </c>
      <c r="F142" s="1193" t="s">
        <v>160</v>
      </c>
      <c r="G142" s="100" t="s">
        <v>1941</v>
      </c>
      <c r="H142" s="1112"/>
      <c r="I142" s="102"/>
      <c r="J142" s="1194">
        <f t="shared" si="2"/>
        <v>0</v>
      </c>
      <c r="K142" s="884"/>
    </row>
    <row r="143" spans="2:11" s="431" customFormat="1" ht="19.149999999999999" customHeight="1" x14ac:dyDescent="0.35">
      <c r="B143" s="97"/>
      <c r="C143" s="98" t="s">
        <v>1989</v>
      </c>
      <c r="D143" s="100" t="s">
        <v>2207</v>
      </c>
      <c r="E143" s="98" t="s">
        <v>2208</v>
      </c>
      <c r="F143" s="1193" t="s">
        <v>160</v>
      </c>
      <c r="G143" s="100" t="s">
        <v>1941</v>
      </c>
      <c r="H143" s="1112"/>
      <c r="I143" s="102"/>
      <c r="J143" s="1194">
        <f t="shared" si="2"/>
        <v>0</v>
      </c>
      <c r="K143" s="884"/>
    </row>
    <row r="144" spans="2:11" s="431" customFormat="1" ht="19.899999999999999" customHeight="1" x14ac:dyDescent="0.35">
      <c r="B144" s="1210"/>
      <c r="C144" s="1210" t="s">
        <v>1989</v>
      </c>
      <c r="D144" s="1211" t="s">
        <v>2209</v>
      </c>
      <c r="E144" s="1212" t="s">
        <v>2210</v>
      </c>
      <c r="F144" s="1213"/>
      <c r="G144" s="1213"/>
      <c r="H144" s="1213"/>
      <c r="I144" s="1213"/>
      <c r="J144" s="1213"/>
      <c r="K144" s="1214"/>
    </row>
    <row r="145" spans="2:11" s="431" customFormat="1" ht="19.149999999999999" customHeight="1" x14ac:dyDescent="0.35">
      <c r="B145" s="97"/>
      <c r="C145" s="98" t="s">
        <v>1989</v>
      </c>
      <c r="D145" s="100" t="s">
        <v>2211</v>
      </c>
      <c r="E145" s="98" t="s">
        <v>2212</v>
      </c>
      <c r="F145" s="1193" t="s">
        <v>160</v>
      </c>
      <c r="G145" s="100" t="s">
        <v>1941</v>
      </c>
      <c r="H145" s="1112"/>
      <c r="I145" s="102"/>
      <c r="J145" s="1194">
        <f t="shared" si="2"/>
        <v>0</v>
      </c>
      <c r="K145" s="884"/>
    </row>
    <row r="146" spans="2:11" s="431" customFormat="1" ht="19.149999999999999" customHeight="1" x14ac:dyDescent="0.35">
      <c r="B146" s="97"/>
      <c r="C146" s="98" t="s">
        <v>1989</v>
      </c>
      <c r="D146" s="100" t="s">
        <v>2213</v>
      </c>
      <c r="E146" s="98" t="s">
        <v>2214</v>
      </c>
      <c r="F146" s="1193" t="s">
        <v>160</v>
      </c>
      <c r="G146" s="100" t="s">
        <v>1941</v>
      </c>
      <c r="H146" s="1112"/>
      <c r="I146" s="102"/>
      <c r="J146" s="1194">
        <f t="shared" si="2"/>
        <v>0</v>
      </c>
      <c r="K146" s="884"/>
    </row>
    <row r="147" spans="2:11" s="431" customFormat="1" ht="19.899999999999999" customHeight="1" x14ac:dyDescent="0.35">
      <c r="B147" s="1210"/>
      <c r="C147" s="1210" t="s">
        <v>1989</v>
      </c>
      <c r="D147" s="1211" t="s">
        <v>2215</v>
      </c>
      <c r="E147" s="1212" t="s">
        <v>2216</v>
      </c>
      <c r="F147" s="1213"/>
      <c r="G147" s="1213"/>
      <c r="H147" s="1213"/>
      <c r="I147" s="1213"/>
      <c r="J147" s="1213"/>
      <c r="K147" s="1214"/>
    </row>
    <row r="148" spans="2:11" s="431" customFormat="1" ht="19.149999999999999" customHeight="1" x14ac:dyDescent="0.35">
      <c r="B148" s="97"/>
      <c r="C148" s="98" t="s">
        <v>1989</v>
      </c>
      <c r="D148" s="100" t="s">
        <v>2217</v>
      </c>
      <c r="E148" s="98" t="s">
        <v>2218</v>
      </c>
      <c r="F148" s="1193" t="s">
        <v>160</v>
      </c>
      <c r="G148" s="100" t="s">
        <v>1941</v>
      </c>
      <c r="H148" s="1112"/>
      <c r="I148" s="102"/>
      <c r="J148" s="1194">
        <f t="shared" si="2"/>
        <v>0</v>
      </c>
      <c r="K148" s="884"/>
    </row>
    <row r="149" spans="2:11" s="431" customFormat="1" ht="19.149999999999999" customHeight="1" x14ac:dyDescent="0.35">
      <c r="B149" s="97"/>
      <c r="C149" s="98" t="s">
        <v>1989</v>
      </c>
      <c r="D149" s="100" t="s">
        <v>2219</v>
      </c>
      <c r="E149" s="98" t="s">
        <v>2220</v>
      </c>
      <c r="F149" s="1193" t="s">
        <v>160</v>
      </c>
      <c r="G149" s="100" t="s">
        <v>1941</v>
      </c>
      <c r="H149" s="1112"/>
      <c r="I149" s="102"/>
      <c r="J149" s="1194">
        <f t="shared" si="2"/>
        <v>0</v>
      </c>
      <c r="K149" s="884"/>
    </row>
    <row r="150" spans="2:11" s="431" customFormat="1" ht="19.149999999999999" customHeight="1" x14ac:dyDescent="0.35">
      <c r="B150" s="97"/>
      <c r="C150" s="98" t="s">
        <v>1989</v>
      </c>
      <c r="D150" s="100" t="s">
        <v>2221</v>
      </c>
      <c r="E150" s="98" t="s">
        <v>2222</v>
      </c>
      <c r="F150" s="1193" t="s">
        <v>160</v>
      </c>
      <c r="G150" s="100" t="s">
        <v>1941</v>
      </c>
      <c r="H150" s="1112"/>
      <c r="I150" s="102"/>
      <c r="J150" s="1194">
        <f t="shared" si="2"/>
        <v>0</v>
      </c>
      <c r="K150" s="884"/>
    </row>
    <row r="151" spans="2:11" s="431" customFormat="1" ht="19.149999999999999" customHeight="1" x14ac:dyDescent="0.35">
      <c r="B151" s="97"/>
      <c r="C151" s="98" t="s">
        <v>1989</v>
      </c>
      <c r="D151" s="100" t="s">
        <v>2223</v>
      </c>
      <c r="E151" s="98" t="s">
        <v>2224</v>
      </c>
      <c r="F151" s="1193" t="s">
        <v>160</v>
      </c>
      <c r="G151" s="100" t="s">
        <v>1941</v>
      </c>
      <c r="H151" s="1112"/>
      <c r="I151" s="102"/>
      <c r="J151" s="1194">
        <f t="shared" si="2"/>
        <v>0</v>
      </c>
      <c r="K151" s="884"/>
    </row>
    <row r="152" spans="2:11" s="431" customFormat="1" ht="19.899999999999999" customHeight="1" x14ac:dyDescent="0.35">
      <c r="B152" s="1092"/>
      <c r="C152" s="1092" t="s">
        <v>1989</v>
      </c>
      <c r="D152" s="1176" t="s">
        <v>2225</v>
      </c>
      <c r="E152" s="1208" t="s">
        <v>2226</v>
      </c>
      <c r="F152" s="1695"/>
      <c r="G152" s="1695"/>
      <c r="H152" s="1695"/>
      <c r="I152" s="1695"/>
      <c r="J152" s="1695"/>
      <c r="K152" s="1696"/>
    </row>
    <row r="153" spans="2:11" s="431" customFormat="1" ht="19.899999999999999" customHeight="1" x14ac:dyDescent="0.35">
      <c r="B153" s="1210"/>
      <c r="C153" s="1210" t="s">
        <v>1989</v>
      </c>
      <c r="D153" s="1211" t="s">
        <v>2227</v>
      </c>
      <c r="E153" s="1212" t="s">
        <v>2228</v>
      </c>
      <c r="F153" s="1213"/>
      <c r="G153" s="1213"/>
      <c r="H153" s="1213"/>
      <c r="I153" s="1213"/>
      <c r="J153" s="1213"/>
      <c r="K153" s="1214"/>
    </row>
    <row r="154" spans="2:11" s="431" customFormat="1" ht="19.149999999999999" customHeight="1" x14ac:dyDescent="0.35">
      <c r="B154" s="97"/>
      <c r="C154" s="98" t="s">
        <v>1989</v>
      </c>
      <c r="D154" s="100" t="s">
        <v>2229</v>
      </c>
      <c r="E154" s="901" t="s">
        <v>2230</v>
      </c>
      <c r="F154" s="1209" t="s">
        <v>160</v>
      </c>
      <c r="G154" s="900" t="s">
        <v>345</v>
      </c>
      <c r="H154" s="1106"/>
      <c r="I154" s="904"/>
      <c r="J154" s="1124">
        <f t="shared" ref="J154:J162" si="3">IF(F154="NA","",H154*I154)</f>
        <v>0</v>
      </c>
      <c r="K154" s="906"/>
    </row>
    <row r="155" spans="2:11" s="431" customFormat="1" ht="19.149999999999999" customHeight="1" x14ac:dyDescent="0.35">
      <c r="B155" s="97"/>
      <c r="C155" s="98" t="s">
        <v>1989</v>
      </c>
      <c r="D155" s="100" t="s">
        <v>2231</v>
      </c>
      <c r="E155" s="98" t="s">
        <v>2232</v>
      </c>
      <c r="F155" s="1193" t="s">
        <v>160</v>
      </c>
      <c r="G155" s="100" t="s">
        <v>345</v>
      </c>
      <c r="H155" s="1112"/>
      <c r="I155" s="102"/>
      <c r="J155" s="1194">
        <f t="shared" si="3"/>
        <v>0</v>
      </c>
      <c r="K155" s="884"/>
    </row>
    <row r="156" spans="2:11" s="431" customFormat="1" ht="19.899999999999999" customHeight="1" x14ac:dyDescent="0.35">
      <c r="B156" s="1210"/>
      <c r="C156" s="1210" t="s">
        <v>1989</v>
      </c>
      <c r="D156" s="1211" t="s">
        <v>2233</v>
      </c>
      <c r="E156" s="1212" t="s">
        <v>2234</v>
      </c>
      <c r="F156" s="1213"/>
      <c r="G156" s="1213"/>
      <c r="H156" s="1213"/>
      <c r="I156" s="1213"/>
      <c r="J156" s="1213"/>
      <c r="K156" s="1214"/>
    </row>
    <row r="157" spans="2:11" s="431" customFormat="1" ht="19.149999999999999" customHeight="1" x14ac:dyDescent="0.35">
      <c r="B157" s="97"/>
      <c r="C157" s="98" t="s">
        <v>1989</v>
      </c>
      <c r="D157" s="100" t="s">
        <v>2235</v>
      </c>
      <c r="E157" s="98" t="s">
        <v>2236</v>
      </c>
      <c r="F157" s="1193" t="s">
        <v>160</v>
      </c>
      <c r="G157" s="100" t="s">
        <v>345</v>
      </c>
      <c r="H157" s="1112"/>
      <c r="I157" s="102"/>
      <c r="J157" s="1194">
        <f t="shared" si="3"/>
        <v>0</v>
      </c>
      <c r="K157" s="884"/>
    </row>
    <row r="158" spans="2:11" s="431" customFormat="1" ht="19.149999999999999" customHeight="1" x14ac:dyDescent="0.35">
      <c r="B158" s="97"/>
      <c r="C158" s="98" t="s">
        <v>1989</v>
      </c>
      <c r="D158" s="100" t="s">
        <v>2237</v>
      </c>
      <c r="E158" s="98" t="s">
        <v>2238</v>
      </c>
      <c r="F158" s="1193" t="s">
        <v>160</v>
      </c>
      <c r="G158" s="100" t="s">
        <v>345</v>
      </c>
      <c r="H158" s="1112"/>
      <c r="I158" s="102"/>
      <c r="J158" s="1194">
        <f t="shared" si="3"/>
        <v>0</v>
      </c>
      <c r="K158" s="884"/>
    </row>
    <row r="159" spans="2:11" s="431" customFormat="1" ht="19.149999999999999" customHeight="1" x14ac:dyDescent="0.35">
      <c r="B159" s="97"/>
      <c r="C159" s="98" t="s">
        <v>1989</v>
      </c>
      <c r="D159" s="100" t="s">
        <v>2239</v>
      </c>
      <c r="E159" s="98" t="s">
        <v>2240</v>
      </c>
      <c r="F159" s="1193" t="s">
        <v>160</v>
      </c>
      <c r="G159" s="100" t="s">
        <v>345</v>
      </c>
      <c r="H159" s="1112"/>
      <c r="I159" s="102"/>
      <c r="J159" s="1194">
        <f t="shared" si="3"/>
        <v>0</v>
      </c>
      <c r="K159" s="884"/>
    </row>
    <row r="160" spans="2:11" s="431" customFormat="1" ht="19.149999999999999" customHeight="1" x14ac:dyDescent="0.35">
      <c r="B160" s="97"/>
      <c r="C160" s="98" t="s">
        <v>1989</v>
      </c>
      <c r="D160" s="100" t="s">
        <v>2241</v>
      </c>
      <c r="E160" s="98" t="s">
        <v>2242</v>
      </c>
      <c r="F160" s="1193" t="s">
        <v>160</v>
      </c>
      <c r="G160" s="100" t="s">
        <v>345</v>
      </c>
      <c r="H160" s="1112"/>
      <c r="I160" s="102"/>
      <c r="J160" s="1194">
        <f t="shared" si="3"/>
        <v>0</v>
      </c>
      <c r="K160" s="884"/>
    </row>
    <row r="161" spans="2:11" s="431" customFormat="1" ht="19.899999999999999" customHeight="1" x14ac:dyDescent="0.35">
      <c r="B161" s="1210"/>
      <c r="C161" s="1210" t="s">
        <v>1989</v>
      </c>
      <c r="D161" s="1211" t="s">
        <v>2243</v>
      </c>
      <c r="E161" s="1212" t="s">
        <v>2244</v>
      </c>
      <c r="F161" s="1213"/>
      <c r="G161" s="1213"/>
      <c r="H161" s="1213"/>
      <c r="I161" s="1213"/>
      <c r="J161" s="1213"/>
      <c r="K161" s="1214"/>
    </row>
    <row r="162" spans="2:11" s="431" customFormat="1" ht="19.149999999999999" customHeight="1" x14ac:dyDescent="0.35">
      <c r="B162" s="97"/>
      <c r="C162" s="98" t="s">
        <v>1989</v>
      </c>
      <c r="D162" s="100" t="s">
        <v>2245</v>
      </c>
      <c r="E162" s="98" t="s">
        <v>2246</v>
      </c>
      <c r="F162" s="1193" t="s">
        <v>160</v>
      </c>
      <c r="G162" s="100" t="s">
        <v>345</v>
      </c>
      <c r="H162" s="1112"/>
      <c r="I162" s="102"/>
      <c r="J162" s="1194">
        <f t="shared" si="3"/>
        <v>0</v>
      </c>
      <c r="K162" s="884"/>
    </row>
    <row r="163" spans="2:11" s="1206" customFormat="1" ht="15" customHeight="1" x14ac:dyDescent="0.35">
      <c r="B163" s="1699"/>
      <c r="C163" s="1701" t="s">
        <v>1989</v>
      </c>
      <c r="D163" s="1699" t="s">
        <v>2247</v>
      </c>
      <c r="E163" s="1699" t="s">
        <v>128</v>
      </c>
      <c r="F163" s="1497" t="s">
        <v>154</v>
      </c>
      <c r="G163" s="1498"/>
      <c r="H163" s="1498"/>
      <c r="I163" s="1499"/>
      <c r="J163" s="863">
        <f>SUMIF(F167:F236,"Mandatory",J167:J236)</f>
        <v>0</v>
      </c>
      <c r="K163" s="909"/>
    </row>
    <row r="164" spans="2:11" s="1206" customFormat="1" ht="15" customHeight="1" x14ac:dyDescent="0.35">
      <c r="B164" s="1700"/>
      <c r="C164" s="1702"/>
      <c r="D164" s="1700"/>
      <c r="E164" s="1700"/>
      <c r="F164" s="1497" t="s">
        <v>156</v>
      </c>
      <c r="G164" s="1498"/>
      <c r="H164" s="1498"/>
      <c r="I164" s="1499"/>
      <c r="J164" s="863">
        <f>SUMIF(F167:F236,"optional",J167:J236)</f>
        <v>0</v>
      </c>
      <c r="K164" s="909"/>
    </row>
    <row r="165" spans="2:11" s="431" customFormat="1" ht="19.899999999999999" customHeight="1" x14ac:dyDescent="0.35">
      <c r="B165" s="1092"/>
      <c r="C165" s="1092" t="s">
        <v>1989</v>
      </c>
      <c r="D165" s="1176" t="s">
        <v>2248</v>
      </c>
      <c r="E165" s="1208" t="s">
        <v>2249</v>
      </c>
      <c r="F165" s="1695"/>
      <c r="G165" s="1695"/>
      <c r="H165" s="1695"/>
      <c r="I165" s="1695"/>
      <c r="J165" s="1695"/>
      <c r="K165" s="1696"/>
    </row>
    <row r="166" spans="2:11" s="431" customFormat="1" ht="19.899999999999999" customHeight="1" x14ac:dyDescent="0.35">
      <c r="B166" s="1210"/>
      <c r="C166" s="1210" t="s">
        <v>1989</v>
      </c>
      <c r="D166" s="1211" t="s">
        <v>2250</v>
      </c>
      <c r="E166" s="1212" t="s">
        <v>2251</v>
      </c>
      <c r="F166" s="1213"/>
      <c r="G166" s="1213"/>
      <c r="H166" s="1213"/>
      <c r="I166" s="1213"/>
      <c r="J166" s="1213"/>
      <c r="K166" s="1214"/>
    </row>
    <row r="167" spans="2:11" s="431" customFormat="1" ht="19.149999999999999" customHeight="1" x14ac:dyDescent="0.35">
      <c r="B167" s="97"/>
      <c r="C167" s="98" t="s">
        <v>1989</v>
      </c>
      <c r="D167" s="100" t="s">
        <v>2252</v>
      </c>
      <c r="E167" s="98" t="s">
        <v>2253</v>
      </c>
      <c r="F167" s="1193" t="s">
        <v>160</v>
      </c>
      <c r="G167" s="100" t="s">
        <v>1941</v>
      </c>
      <c r="H167" s="1112"/>
      <c r="I167" s="102"/>
      <c r="J167" s="1194">
        <f t="shared" ref="J167:J187" si="4">IF(F167="NA","",H167*I167)</f>
        <v>0</v>
      </c>
      <c r="K167" s="884"/>
    </row>
    <row r="168" spans="2:11" s="431" customFormat="1" ht="19.149999999999999" customHeight="1" x14ac:dyDescent="0.35">
      <c r="B168" s="97"/>
      <c r="C168" s="98" t="s">
        <v>1989</v>
      </c>
      <c r="D168" s="100" t="s">
        <v>2254</v>
      </c>
      <c r="E168" s="98" t="s">
        <v>2255</v>
      </c>
      <c r="F168" s="1193" t="s">
        <v>160</v>
      </c>
      <c r="G168" s="100" t="s">
        <v>1941</v>
      </c>
      <c r="H168" s="1112"/>
      <c r="I168" s="102"/>
      <c r="J168" s="1194">
        <f t="shared" si="4"/>
        <v>0</v>
      </c>
      <c r="K168" s="884"/>
    </row>
    <row r="169" spans="2:11" s="431" customFormat="1" ht="19.149999999999999" customHeight="1" x14ac:dyDescent="0.35">
      <c r="B169" s="97"/>
      <c r="C169" s="98" t="s">
        <v>1989</v>
      </c>
      <c r="D169" s="100" t="s">
        <v>2256</v>
      </c>
      <c r="E169" s="98" t="s">
        <v>2257</v>
      </c>
      <c r="F169" s="1193" t="s">
        <v>160</v>
      </c>
      <c r="G169" s="100" t="s">
        <v>1941</v>
      </c>
      <c r="H169" s="1112"/>
      <c r="I169" s="102"/>
      <c r="J169" s="1194">
        <f t="shared" si="4"/>
        <v>0</v>
      </c>
      <c r="K169" s="884"/>
    </row>
    <row r="170" spans="2:11" s="431" customFormat="1" ht="19.149999999999999" customHeight="1" x14ac:dyDescent="0.35">
      <c r="B170" s="97"/>
      <c r="C170" s="98" t="s">
        <v>1989</v>
      </c>
      <c r="D170" s="100" t="s">
        <v>2258</v>
      </c>
      <c r="E170" s="98" t="s">
        <v>2259</v>
      </c>
      <c r="F170" s="1193" t="s">
        <v>160</v>
      </c>
      <c r="G170" s="100" t="s">
        <v>1941</v>
      </c>
      <c r="H170" s="1112"/>
      <c r="I170" s="102"/>
      <c r="J170" s="1194">
        <f t="shared" si="4"/>
        <v>0</v>
      </c>
      <c r="K170" s="884"/>
    </row>
    <row r="171" spans="2:11" s="431" customFormat="1" ht="19.149999999999999" customHeight="1" x14ac:dyDescent="0.35">
      <c r="B171" s="97"/>
      <c r="C171" s="98" t="s">
        <v>1989</v>
      </c>
      <c r="D171" s="100" t="s">
        <v>2260</v>
      </c>
      <c r="E171" s="98" t="s">
        <v>2261</v>
      </c>
      <c r="F171" s="1193" t="s">
        <v>160</v>
      </c>
      <c r="G171" s="100" t="s">
        <v>1941</v>
      </c>
      <c r="H171" s="1112"/>
      <c r="I171" s="102"/>
      <c r="J171" s="1194">
        <f t="shared" si="4"/>
        <v>0</v>
      </c>
      <c r="K171" s="884"/>
    </row>
    <row r="172" spans="2:11" s="431" customFormat="1" ht="19.149999999999999" customHeight="1" x14ac:dyDescent="0.35">
      <c r="B172" s="97"/>
      <c r="C172" s="98" t="s">
        <v>1989</v>
      </c>
      <c r="D172" s="100" t="s">
        <v>2262</v>
      </c>
      <c r="E172" s="98" t="s">
        <v>2263</v>
      </c>
      <c r="F172" s="1193" t="s">
        <v>160</v>
      </c>
      <c r="G172" s="100" t="s">
        <v>1941</v>
      </c>
      <c r="H172" s="1112"/>
      <c r="I172" s="102"/>
      <c r="J172" s="1194">
        <f t="shared" si="4"/>
        <v>0</v>
      </c>
      <c r="K172" s="884"/>
    </row>
    <row r="173" spans="2:11" s="431" customFormat="1" ht="19.149999999999999" customHeight="1" x14ac:dyDescent="0.35">
      <c r="B173" s="97"/>
      <c r="C173" s="98" t="s">
        <v>1989</v>
      </c>
      <c r="D173" s="100" t="s">
        <v>2264</v>
      </c>
      <c r="E173" s="98" t="s">
        <v>2265</v>
      </c>
      <c r="F173" s="1193" t="s">
        <v>160</v>
      </c>
      <c r="G173" s="100" t="s">
        <v>1941</v>
      </c>
      <c r="H173" s="1112"/>
      <c r="I173" s="102"/>
      <c r="J173" s="1194">
        <f t="shared" si="4"/>
        <v>0</v>
      </c>
      <c r="K173" s="884"/>
    </row>
    <row r="174" spans="2:11" s="431" customFormat="1" ht="19.149999999999999" customHeight="1" x14ac:dyDescent="0.35">
      <c r="B174" s="97"/>
      <c r="C174" s="98" t="s">
        <v>1989</v>
      </c>
      <c r="D174" s="100" t="s">
        <v>2266</v>
      </c>
      <c r="E174" s="98" t="s">
        <v>2267</v>
      </c>
      <c r="F174" s="1193" t="s">
        <v>160</v>
      </c>
      <c r="G174" s="100" t="s">
        <v>1941</v>
      </c>
      <c r="H174" s="1112"/>
      <c r="I174" s="102"/>
      <c r="J174" s="1194">
        <f t="shared" si="4"/>
        <v>0</v>
      </c>
      <c r="K174" s="884"/>
    </row>
    <row r="175" spans="2:11" s="431" customFormat="1" ht="19.149999999999999" customHeight="1" x14ac:dyDescent="0.35">
      <c r="B175" s="97"/>
      <c r="C175" s="98" t="s">
        <v>1989</v>
      </c>
      <c r="D175" s="100" t="s">
        <v>2268</v>
      </c>
      <c r="E175" s="98" t="s">
        <v>2269</v>
      </c>
      <c r="F175" s="1193" t="s">
        <v>160</v>
      </c>
      <c r="G175" s="100" t="s">
        <v>1941</v>
      </c>
      <c r="H175" s="1112"/>
      <c r="I175" s="102"/>
      <c r="J175" s="1194">
        <f t="shared" si="4"/>
        <v>0</v>
      </c>
      <c r="K175" s="884"/>
    </row>
    <row r="176" spans="2:11" s="431" customFormat="1" ht="19.149999999999999" customHeight="1" x14ac:dyDescent="0.35">
      <c r="B176" s="97"/>
      <c r="C176" s="98" t="s">
        <v>1989</v>
      </c>
      <c r="D176" s="100" t="s">
        <v>2270</v>
      </c>
      <c r="E176" s="98" t="s">
        <v>2271</v>
      </c>
      <c r="F176" s="1193" t="s">
        <v>160</v>
      </c>
      <c r="G176" s="100" t="s">
        <v>1941</v>
      </c>
      <c r="H176" s="1112"/>
      <c r="I176" s="102"/>
      <c r="J176" s="1194">
        <f t="shared" si="4"/>
        <v>0</v>
      </c>
      <c r="K176" s="884"/>
    </row>
    <row r="177" spans="2:11" s="431" customFormat="1" ht="19.149999999999999" customHeight="1" x14ac:dyDescent="0.35">
      <c r="B177" s="97"/>
      <c r="C177" s="98" t="s">
        <v>1989</v>
      </c>
      <c r="D177" s="100" t="s">
        <v>2272</v>
      </c>
      <c r="E177" s="98" t="s">
        <v>2273</v>
      </c>
      <c r="F177" s="1193" t="s">
        <v>160</v>
      </c>
      <c r="G177" s="100" t="s">
        <v>1941</v>
      </c>
      <c r="H177" s="1112"/>
      <c r="I177" s="102"/>
      <c r="J177" s="1194">
        <f t="shared" si="4"/>
        <v>0</v>
      </c>
      <c r="K177" s="884"/>
    </row>
    <row r="178" spans="2:11" s="431" customFormat="1" ht="19.149999999999999" customHeight="1" x14ac:dyDescent="0.35">
      <c r="B178" s="97"/>
      <c r="C178" s="98" t="s">
        <v>1989</v>
      </c>
      <c r="D178" s="100" t="s">
        <v>2274</v>
      </c>
      <c r="E178" s="98" t="s">
        <v>2275</v>
      </c>
      <c r="F178" s="1193" t="s">
        <v>160</v>
      </c>
      <c r="G178" s="100" t="s">
        <v>1941</v>
      </c>
      <c r="H178" s="1112"/>
      <c r="I178" s="102"/>
      <c r="J178" s="1194">
        <f t="shared" si="4"/>
        <v>0</v>
      </c>
      <c r="K178" s="884"/>
    </row>
    <row r="179" spans="2:11" s="431" customFormat="1" ht="19.149999999999999" customHeight="1" x14ac:dyDescent="0.35">
      <c r="B179" s="97"/>
      <c r="C179" s="98" t="s">
        <v>1989</v>
      </c>
      <c r="D179" s="100" t="s">
        <v>2276</v>
      </c>
      <c r="E179" s="98" t="s">
        <v>2277</v>
      </c>
      <c r="F179" s="1193" t="s">
        <v>160</v>
      </c>
      <c r="G179" s="100" t="s">
        <v>1941</v>
      </c>
      <c r="H179" s="1112"/>
      <c r="I179" s="102"/>
      <c r="J179" s="1194">
        <f t="shared" si="4"/>
        <v>0</v>
      </c>
      <c r="K179" s="884"/>
    </row>
    <row r="180" spans="2:11" s="431" customFormat="1" ht="19.149999999999999" customHeight="1" x14ac:dyDescent="0.35">
      <c r="B180" s="97"/>
      <c r="C180" s="98" t="s">
        <v>1989</v>
      </c>
      <c r="D180" s="100" t="s">
        <v>2278</v>
      </c>
      <c r="E180" s="98" t="s">
        <v>2279</v>
      </c>
      <c r="F180" s="1193" t="s">
        <v>160</v>
      </c>
      <c r="G180" s="100" t="s">
        <v>1941</v>
      </c>
      <c r="H180" s="1112"/>
      <c r="I180" s="102"/>
      <c r="J180" s="1194">
        <f t="shared" si="4"/>
        <v>0</v>
      </c>
      <c r="K180" s="884"/>
    </row>
    <row r="181" spans="2:11" s="431" customFormat="1" ht="19.149999999999999" customHeight="1" x14ac:dyDescent="0.35">
      <c r="B181" s="97"/>
      <c r="C181" s="98" t="s">
        <v>1989</v>
      </c>
      <c r="D181" s="100" t="s">
        <v>2280</v>
      </c>
      <c r="E181" s="98" t="s">
        <v>2281</v>
      </c>
      <c r="F181" s="1193" t="s">
        <v>160</v>
      </c>
      <c r="G181" s="100" t="s">
        <v>1941</v>
      </c>
      <c r="H181" s="1112"/>
      <c r="I181" s="102"/>
      <c r="J181" s="1194">
        <f t="shared" si="4"/>
        <v>0</v>
      </c>
      <c r="K181" s="884"/>
    </row>
    <row r="182" spans="2:11" s="431" customFormat="1" ht="19.149999999999999" customHeight="1" x14ac:dyDescent="0.35">
      <c r="B182" s="97"/>
      <c r="C182" s="98" t="s">
        <v>1989</v>
      </c>
      <c r="D182" s="100" t="s">
        <v>2282</v>
      </c>
      <c r="E182" s="98" t="s">
        <v>2283</v>
      </c>
      <c r="F182" s="1193" t="s">
        <v>160</v>
      </c>
      <c r="G182" s="100" t="s">
        <v>1941</v>
      </c>
      <c r="H182" s="1112"/>
      <c r="I182" s="102"/>
      <c r="J182" s="1194">
        <f t="shared" si="4"/>
        <v>0</v>
      </c>
      <c r="K182" s="884"/>
    </row>
    <row r="183" spans="2:11" s="431" customFormat="1" ht="19.149999999999999" customHeight="1" x14ac:dyDescent="0.35">
      <c r="B183" s="97"/>
      <c r="C183" s="98" t="s">
        <v>1989</v>
      </c>
      <c r="D183" s="100" t="s">
        <v>2284</v>
      </c>
      <c r="E183" s="98" t="s">
        <v>2285</v>
      </c>
      <c r="F183" s="1193" t="s">
        <v>160</v>
      </c>
      <c r="G183" s="100" t="s">
        <v>1941</v>
      </c>
      <c r="H183" s="1112"/>
      <c r="I183" s="102"/>
      <c r="J183" s="1194">
        <f t="shared" si="4"/>
        <v>0</v>
      </c>
      <c r="K183" s="884"/>
    </row>
    <row r="184" spans="2:11" s="431" customFormat="1" ht="19.149999999999999" customHeight="1" x14ac:dyDescent="0.35">
      <c r="B184" s="97"/>
      <c r="C184" s="98" t="s">
        <v>1989</v>
      </c>
      <c r="D184" s="100" t="s">
        <v>2286</v>
      </c>
      <c r="E184" s="98" t="s">
        <v>2287</v>
      </c>
      <c r="F184" s="1193" t="s">
        <v>160</v>
      </c>
      <c r="G184" s="100" t="s">
        <v>1941</v>
      </c>
      <c r="H184" s="1112"/>
      <c r="I184" s="102"/>
      <c r="J184" s="1194">
        <f t="shared" si="4"/>
        <v>0</v>
      </c>
      <c r="K184" s="884"/>
    </row>
    <row r="185" spans="2:11" s="431" customFormat="1" ht="19.149999999999999" customHeight="1" x14ac:dyDescent="0.35">
      <c r="B185" s="97"/>
      <c r="C185" s="98" t="s">
        <v>1989</v>
      </c>
      <c r="D185" s="100" t="s">
        <v>2288</v>
      </c>
      <c r="E185" s="98" t="s">
        <v>2289</v>
      </c>
      <c r="F185" s="1193" t="s">
        <v>160</v>
      </c>
      <c r="G185" s="100" t="s">
        <v>1941</v>
      </c>
      <c r="H185" s="1112"/>
      <c r="I185" s="102"/>
      <c r="J185" s="1194">
        <f t="shared" si="4"/>
        <v>0</v>
      </c>
      <c r="K185" s="884"/>
    </row>
    <row r="186" spans="2:11" s="431" customFormat="1" ht="19.149999999999999" customHeight="1" x14ac:dyDescent="0.35">
      <c r="B186" s="97"/>
      <c r="C186" s="98" t="s">
        <v>1989</v>
      </c>
      <c r="D186" s="100" t="s">
        <v>2290</v>
      </c>
      <c r="E186" s="98" t="s">
        <v>2291</v>
      </c>
      <c r="F186" s="1193" t="s">
        <v>160</v>
      </c>
      <c r="G186" s="100" t="s">
        <v>1941</v>
      </c>
      <c r="H186" s="1112"/>
      <c r="I186" s="102"/>
      <c r="J186" s="1194">
        <f t="shared" si="4"/>
        <v>0</v>
      </c>
      <c r="K186" s="884"/>
    </row>
    <row r="187" spans="2:11" s="431" customFormat="1" ht="19.149999999999999" customHeight="1" x14ac:dyDescent="0.35">
      <c r="B187" s="97"/>
      <c r="C187" s="98" t="s">
        <v>1989</v>
      </c>
      <c r="D187" s="100" t="s">
        <v>2292</v>
      </c>
      <c r="E187" s="98" t="s">
        <v>2293</v>
      </c>
      <c r="F187" s="1193" t="s">
        <v>160</v>
      </c>
      <c r="G187" s="100" t="s">
        <v>1941</v>
      </c>
      <c r="H187" s="1112"/>
      <c r="I187" s="102"/>
      <c r="J187" s="1194">
        <f t="shared" si="4"/>
        <v>0</v>
      </c>
      <c r="K187" s="884"/>
    </row>
    <row r="188" spans="2:11" s="431" customFormat="1" ht="19.899999999999999" customHeight="1" x14ac:dyDescent="0.35">
      <c r="B188" s="1210"/>
      <c r="C188" s="1210" t="s">
        <v>1989</v>
      </c>
      <c r="D188" s="1211" t="s">
        <v>2294</v>
      </c>
      <c r="E188" s="1212" t="s">
        <v>2295</v>
      </c>
      <c r="F188" s="1213"/>
      <c r="G188" s="1213"/>
      <c r="H188" s="1213"/>
      <c r="I188" s="1213"/>
      <c r="J188" s="1213"/>
      <c r="K188" s="1214"/>
    </row>
    <row r="189" spans="2:11" s="431" customFormat="1" ht="19.149999999999999" customHeight="1" x14ac:dyDescent="0.35">
      <c r="B189" s="97"/>
      <c r="C189" s="98" t="s">
        <v>1989</v>
      </c>
      <c r="D189" s="100" t="s">
        <v>2296</v>
      </c>
      <c r="E189" s="98" t="s">
        <v>2297</v>
      </c>
      <c r="F189" s="1193" t="s">
        <v>160</v>
      </c>
      <c r="G189" s="100" t="s">
        <v>1941</v>
      </c>
      <c r="H189" s="1112"/>
      <c r="I189" s="102"/>
      <c r="J189" s="1194">
        <f t="shared" ref="J189:J209" si="5">IF(F189="NA","",H189*I189)</f>
        <v>0</v>
      </c>
      <c r="K189" s="884"/>
    </row>
    <row r="190" spans="2:11" s="431" customFormat="1" ht="19.149999999999999" customHeight="1" x14ac:dyDescent="0.35">
      <c r="B190" s="97"/>
      <c r="C190" s="98" t="s">
        <v>1989</v>
      </c>
      <c r="D190" s="100" t="s">
        <v>2298</v>
      </c>
      <c r="E190" s="98" t="s">
        <v>2299</v>
      </c>
      <c r="F190" s="1193" t="s">
        <v>160</v>
      </c>
      <c r="G190" s="100" t="s">
        <v>1941</v>
      </c>
      <c r="H190" s="1112"/>
      <c r="I190" s="102"/>
      <c r="J190" s="1194">
        <f t="shared" si="5"/>
        <v>0</v>
      </c>
      <c r="K190" s="884"/>
    </row>
    <row r="191" spans="2:11" s="431" customFormat="1" ht="19.149999999999999" customHeight="1" x14ac:dyDescent="0.35">
      <c r="B191" s="97"/>
      <c r="C191" s="98" t="s">
        <v>1989</v>
      </c>
      <c r="D191" s="100" t="s">
        <v>2300</v>
      </c>
      <c r="E191" s="98" t="s">
        <v>2301</v>
      </c>
      <c r="F191" s="1193" t="s">
        <v>160</v>
      </c>
      <c r="G191" s="100" t="s">
        <v>1941</v>
      </c>
      <c r="H191" s="1112"/>
      <c r="I191" s="102"/>
      <c r="J191" s="1194">
        <f t="shared" si="5"/>
        <v>0</v>
      </c>
      <c r="K191" s="884"/>
    </row>
    <row r="192" spans="2:11" s="431" customFormat="1" ht="19.149999999999999" customHeight="1" x14ac:dyDescent="0.35">
      <c r="B192" s="97"/>
      <c r="C192" s="98" t="s">
        <v>1989</v>
      </c>
      <c r="D192" s="100" t="s">
        <v>2302</v>
      </c>
      <c r="E192" s="98" t="s">
        <v>2303</v>
      </c>
      <c r="F192" s="1193" t="s">
        <v>160</v>
      </c>
      <c r="G192" s="100" t="s">
        <v>1941</v>
      </c>
      <c r="H192" s="1112"/>
      <c r="I192" s="102"/>
      <c r="J192" s="1194">
        <f t="shared" si="5"/>
        <v>0</v>
      </c>
      <c r="K192" s="884"/>
    </row>
    <row r="193" spans="2:11" s="431" customFormat="1" ht="19.149999999999999" customHeight="1" x14ac:dyDescent="0.35">
      <c r="B193" s="97"/>
      <c r="C193" s="98" t="s">
        <v>1989</v>
      </c>
      <c r="D193" s="100" t="s">
        <v>2304</v>
      </c>
      <c r="E193" s="98" t="s">
        <v>2305</v>
      </c>
      <c r="F193" s="1193" t="s">
        <v>160</v>
      </c>
      <c r="G193" s="100" t="s">
        <v>1941</v>
      </c>
      <c r="H193" s="1112"/>
      <c r="I193" s="102"/>
      <c r="J193" s="1194">
        <f t="shared" si="5"/>
        <v>0</v>
      </c>
      <c r="K193" s="884"/>
    </row>
    <row r="194" spans="2:11" s="431" customFormat="1" ht="19.149999999999999" customHeight="1" x14ac:dyDescent="0.35">
      <c r="B194" s="97"/>
      <c r="C194" s="98" t="s">
        <v>1989</v>
      </c>
      <c r="D194" s="100" t="s">
        <v>2306</v>
      </c>
      <c r="E194" s="98" t="s">
        <v>2307</v>
      </c>
      <c r="F194" s="1193" t="s">
        <v>160</v>
      </c>
      <c r="G194" s="100" t="s">
        <v>1941</v>
      </c>
      <c r="H194" s="1112"/>
      <c r="I194" s="102"/>
      <c r="J194" s="1194">
        <f t="shared" si="5"/>
        <v>0</v>
      </c>
      <c r="K194" s="884"/>
    </row>
    <row r="195" spans="2:11" s="431" customFormat="1" ht="19.149999999999999" customHeight="1" x14ac:dyDescent="0.35">
      <c r="B195" s="97"/>
      <c r="C195" s="98" t="s">
        <v>1989</v>
      </c>
      <c r="D195" s="100" t="s">
        <v>2308</v>
      </c>
      <c r="E195" s="98" t="s">
        <v>2309</v>
      </c>
      <c r="F195" s="1193" t="s">
        <v>160</v>
      </c>
      <c r="G195" s="100" t="s">
        <v>1941</v>
      </c>
      <c r="H195" s="1112"/>
      <c r="I195" s="102"/>
      <c r="J195" s="1194">
        <f t="shared" si="5"/>
        <v>0</v>
      </c>
      <c r="K195" s="884"/>
    </row>
    <row r="196" spans="2:11" s="431" customFormat="1" ht="19.149999999999999" customHeight="1" x14ac:dyDescent="0.35">
      <c r="B196" s="97"/>
      <c r="C196" s="98" t="s">
        <v>1989</v>
      </c>
      <c r="D196" s="100" t="s">
        <v>2310</v>
      </c>
      <c r="E196" s="98" t="s">
        <v>2311</v>
      </c>
      <c r="F196" s="1193" t="s">
        <v>160</v>
      </c>
      <c r="G196" s="100" t="s">
        <v>1941</v>
      </c>
      <c r="H196" s="1112"/>
      <c r="I196" s="102"/>
      <c r="J196" s="1194">
        <f t="shared" si="5"/>
        <v>0</v>
      </c>
      <c r="K196" s="884"/>
    </row>
    <row r="197" spans="2:11" s="431" customFormat="1" ht="19.149999999999999" customHeight="1" x14ac:dyDescent="0.35">
      <c r="B197" s="97"/>
      <c r="C197" s="98" t="s">
        <v>1989</v>
      </c>
      <c r="D197" s="100" t="s">
        <v>2312</v>
      </c>
      <c r="E197" s="98" t="s">
        <v>2313</v>
      </c>
      <c r="F197" s="1193" t="s">
        <v>160</v>
      </c>
      <c r="G197" s="100" t="s">
        <v>1941</v>
      </c>
      <c r="H197" s="1112"/>
      <c r="I197" s="102"/>
      <c r="J197" s="1194">
        <f t="shared" si="5"/>
        <v>0</v>
      </c>
      <c r="K197" s="884"/>
    </row>
    <row r="198" spans="2:11" s="431" customFormat="1" ht="19.149999999999999" customHeight="1" x14ac:dyDescent="0.35">
      <c r="B198" s="97"/>
      <c r="C198" s="98" t="s">
        <v>1989</v>
      </c>
      <c r="D198" s="100" t="s">
        <v>2314</v>
      </c>
      <c r="E198" s="98" t="s">
        <v>2315</v>
      </c>
      <c r="F198" s="1193" t="s">
        <v>160</v>
      </c>
      <c r="G198" s="100" t="s">
        <v>1941</v>
      </c>
      <c r="H198" s="1112"/>
      <c r="I198" s="102"/>
      <c r="J198" s="1194">
        <f t="shared" si="5"/>
        <v>0</v>
      </c>
      <c r="K198" s="884"/>
    </row>
    <row r="199" spans="2:11" s="431" customFormat="1" ht="19.149999999999999" customHeight="1" x14ac:dyDescent="0.35">
      <c r="B199" s="97"/>
      <c r="C199" s="98" t="s">
        <v>1989</v>
      </c>
      <c r="D199" s="100" t="s">
        <v>2316</v>
      </c>
      <c r="E199" s="98" t="s">
        <v>2317</v>
      </c>
      <c r="F199" s="1193" t="s">
        <v>160</v>
      </c>
      <c r="G199" s="100" t="s">
        <v>1941</v>
      </c>
      <c r="H199" s="1112"/>
      <c r="I199" s="102"/>
      <c r="J199" s="1194">
        <f t="shared" si="5"/>
        <v>0</v>
      </c>
      <c r="K199" s="884"/>
    </row>
    <row r="200" spans="2:11" s="431" customFormat="1" ht="19.149999999999999" customHeight="1" x14ac:dyDescent="0.35">
      <c r="B200" s="97"/>
      <c r="C200" s="98" t="s">
        <v>1989</v>
      </c>
      <c r="D200" s="100" t="s">
        <v>2318</v>
      </c>
      <c r="E200" s="98" t="s">
        <v>2319</v>
      </c>
      <c r="F200" s="1193" t="s">
        <v>160</v>
      </c>
      <c r="G200" s="100" t="s">
        <v>1941</v>
      </c>
      <c r="H200" s="1112"/>
      <c r="I200" s="102"/>
      <c r="J200" s="1194">
        <f t="shared" si="5"/>
        <v>0</v>
      </c>
      <c r="K200" s="884"/>
    </row>
    <row r="201" spans="2:11" s="431" customFormat="1" ht="19.149999999999999" customHeight="1" x14ac:dyDescent="0.35">
      <c r="B201" s="97"/>
      <c r="C201" s="98" t="s">
        <v>1989</v>
      </c>
      <c r="D201" s="100" t="s">
        <v>2320</v>
      </c>
      <c r="E201" s="98" t="s">
        <v>2321</v>
      </c>
      <c r="F201" s="1193" t="s">
        <v>160</v>
      </c>
      <c r="G201" s="100" t="s">
        <v>1941</v>
      </c>
      <c r="H201" s="1112"/>
      <c r="I201" s="102"/>
      <c r="J201" s="1194">
        <f t="shared" si="5"/>
        <v>0</v>
      </c>
      <c r="K201" s="884"/>
    </row>
    <row r="202" spans="2:11" s="431" customFormat="1" ht="19.149999999999999" customHeight="1" x14ac:dyDescent="0.35">
      <c r="B202" s="97"/>
      <c r="C202" s="98" t="s">
        <v>1989</v>
      </c>
      <c r="D202" s="100" t="s">
        <v>2322</v>
      </c>
      <c r="E202" s="98" t="s">
        <v>2323</v>
      </c>
      <c r="F202" s="1193" t="s">
        <v>160</v>
      </c>
      <c r="G202" s="100" t="s">
        <v>1941</v>
      </c>
      <c r="H202" s="1112"/>
      <c r="I202" s="102"/>
      <c r="J202" s="1194">
        <f t="shared" si="5"/>
        <v>0</v>
      </c>
      <c r="K202" s="884"/>
    </row>
    <row r="203" spans="2:11" s="431" customFormat="1" ht="19.149999999999999" customHeight="1" x14ac:dyDescent="0.35">
      <c r="B203" s="97"/>
      <c r="C203" s="98" t="s">
        <v>1989</v>
      </c>
      <c r="D203" s="100" t="s">
        <v>2324</v>
      </c>
      <c r="E203" s="98" t="s">
        <v>2325</v>
      </c>
      <c r="F203" s="1193" t="s">
        <v>160</v>
      </c>
      <c r="G203" s="100" t="s">
        <v>1941</v>
      </c>
      <c r="H203" s="1112"/>
      <c r="I203" s="102"/>
      <c r="J203" s="1194">
        <f t="shared" si="5"/>
        <v>0</v>
      </c>
      <c r="K203" s="884"/>
    </row>
    <row r="204" spans="2:11" s="431" customFormat="1" ht="19.149999999999999" customHeight="1" x14ac:dyDescent="0.35">
      <c r="B204" s="97"/>
      <c r="C204" s="98" t="s">
        <v>1989</v>
      </c>
      <c r="D204" s="100" t="s">
        <v>2326</v>
      </c>
      <c r="E204" s="98" t="s">
        <v>2327</v>
      </c>
      <c r="F204" s="1193" t="s">
        <v>160</v>
      </c>
      <c r="G204" s="100" t="s">
        <v>1941</v>
      </c>
      <c r="H204" s="1112"/>
      <c r="I204" s="102"/>
      <c r="J204" s="1194">
        <f t="shared" si="5"/>
        <v>0</v>
      </c>
      <c r="K204" s="884"/>
    </row>
    <row r="205" spans="2:11" s="431" customFormat="1" ht="19.149999999999999" customHeight="1" x14ac:dyDescent="0.35">
      <c r="B205" s="97"/>
      <c r="C205" s="98" t="s">
        <v>1989</v>
      </c>
      <c r="D205" s="100" t="s">
        <v>2328</v>
      </c>
      <c r="E205" s="98" t="s">
        <v>2329</v>
      </c>
      <c r="F205" s="1193" t="s">
        <v>160</v>
      </c>
      <c r="G205" s="100" t="s">
        <v>1941</v>
      </c>
      <c r="H205" s="1112"/>
      <c r="I205" s="102"/>
      <c r="J205" s="1194">
        <f t="shared" si="5"/>
        <v>0</v>
      </c>
      <c r="K205" s="884"/>
    </row>
    <row r="206" spans="2:11" s="431" customFormat="1" ht="19.149999999999999" customHeight="1" x14ac:dyDescent="0.35">
      <c r="B206" s="97"/>
      <c r="C206" s="98" t="s">
        <v>1989</v>
      </c>
      <c r="D206" s="100" t="s">
        <v>2330</v>
      </c>
      <c r="E206" s="98" t="s">
        <v>2331</v>
      </c>
      <c r="F206" s="1193" t="s">
        <v>160</v>
      </c>
      <c r="G206" s="100" t="s">
        <v>1941</v>
      </c>
      <c r="H206" s="1112"/>
      <c r="I206" s="102"/>
      <c r="J206" s="1194">
        <f t="shared" si="5"/>
        <v>0</v>
      </c>
      <c r="K206" s="884"/>
    </row>
    <row r="207" spans="2:11" s="431" customFormat="1" ht="19.149999999999999" customHeight="1" x14ac:dyDescent="0.35">
      <c r="B207" s="97"/>
      <c r="C207" s="98" t="s">
        <v>1989</v>
      </c>
      <c r="D207" s="100" t="s">
        <v>2332</v>
      </c>
      <c r="E207" s="98" t="s">
        <v>2333</v>
      </c>
      <c r="F207" s="1193" t="s">
        <v>160</v>
      </c>
      <c r="G207" s="100" t="s">
        <v>1941</v>
      </c>
      <c r="H207" s="1112"/>
      <c r="I207" s="102"/>
      <c r="J207" s="1194">
        <f t="shared" si="5"/>
        <v>0</v>
      </c>
      <c r="K207" s="884"/>
    </row>
    <row r="208" spans="2:11" s="431" customFormat="1" ht="19.149999999999999" customHeight="1" x14ac:dyDescent="0.35">
      <c r="B208" s="97"/>
      <c r="C208" s="98" t="s">
        <v>1989</v>
      </c>
      <c r="D208" s="100" t="s">
        <v>2334</v>
      </c>
      <c r="E208" s="98" t="s">
        <v>2335</v>
      </c>
      <c r="F208" s="1193" t="s">
        <v>160</v>
      </c>
      <c r="G208" s="100" t="s">
        <v>1941</v>
      </c>
      <c r="H208" s="1112"/>
      <c r="I208" s="102"/>
      <c r="J208" s="1194">
        <f t="shared" si="5"/>
        <v>0</v>
      </c>
      <c r="K208" s="884"/>
    </row>
    <row r="209" spans="2:11" s="431" customFormat="1" ht="19.149999999999999" customHeight="1" x14ac:dyDescent="0.35">
      <c r="B209" s="97"/>
      <c r="C209" s="98" t="s">
        <v>1989</v>
      </c>
      <c r="D209" s="100" t="s">
        <v>2336</v>
      </c>
      <c r="E209" s="98" t="s">
        <v>2337</v>
      </c>
      <c r="F209" s="1193" t="s">
        <v>160</v>
      </c>
      <c r="G209" s="100" t="s">
        <v>1941</v>
      </c>
      <c r="H209" s="1112"/>
      <c r="I209" s="102"/>
      <c r="J209" s="1194">
        <f t="shared" si="5"/>
        <v>0</v>
      </c>
      <c r="K209" s="884"/>
    </row>
    <row r="210" spans="2:11" s="431" customFormat="1" ht="19.899999999999999" customHeight="1" x14ac:dyDescent="0.35">
      <c r="B210" s="1092"/>
      <c r="C210" s="1092" t="s">
        <v>1989</v>
      </c>
      <c r="D210" s="1176" t="s">
        <v>2338</v>
      </c>
      <c r="E210" s="1208" t="s">
        <v>2339</v>
      </c>
      <c r="F210" s="1695"/>
      <c r="G210" s="1695"/>
      <c r="H210" s="1695"/>
      <c r="I210" s="1695"/>
      <c r="J210" s="1695"/>
      <c r="K210" s="1696"/>
    </row>
    <row r="211" spans="2:11" s="431" customFormat="1" ht="19.149999999999999" customHeight="1" x14ac:dyDescent="0.35">
      <c r="B211" s="97"/>
      <c r="C211" s="98" t="s">
        <v>1989</v>
      </c>
      <c r="D211" s="100" t="s">
        <v>2340</v>
      </c>
      <c r="E211" s="98" t="s">
        <v>2341</v>
      </c>
      <c r="F211" s="1193" t="s">
        <v>160</v>
      </c>
      <c r="G211" s="100" t="s">
        <v>1941</v>
      </c>
      <c r="H211" s="1112"/>
      <c r="I211" s="102"/>
      <c r="J211" s="1194">
        <f t="shared" ref="J211:J222" si="6">IF(F211="NA","",H211*I211)</f>
        <v>0</v>
      </c>
      <c r="K211" s="884"/>
    </row>
    <row r="212" spans="2:11" s="431" customFormat="1" ht="19.149999999999999" customHeight="1" x14ac:dyDescent="0.35">
      <c r="B212" s="97"/>
      <c r="C212" s="98" t="s">
        <v>1989</v>
      </c>
      <c r="D212" s="100" t="s">
        <v>2342</v>
      </c>
      <c r="E212" s="98" t="s">
        <v>2343</v>
      </c>
      <c r="F212" s="1193" t="s">
        <v>160</v>
      </c>
      <c r="G212" s="100" t="s">
        <v>1941</v>
      </c>
      <c r="H212" s="1112"/>
      <c r="I212" s="102"/>
      <c r="J212" s="1194">
        <f t="shared" si="6"/>
        <v>0</v>
      </c>
      <c r="K212" s="884"/>
    </row>
    <row r="213" spans="2:11" s="431" customFormat="1" ht="19.149999999999999" customHeight="1" x14ac:dyDescent="0.35">
      <c r="B213" s="97"/>
      <c r="C213" s="98" t="s">
        <v>1989</v>
      </c>
      <c r="D213" s="100" t="s">
        <v>2344</v>
      </c>
      <c r="E213" s="98" t="s">
        <v>2345</v>
      </c>
      <c r="F213" s="1193" t="s">
        <v>160</v>
      </c>
      <c r="G213" s="100" t="s">
        <v>1941</v>
      </c>
      <c r="H213" s="1112"/>
      <c r="I213" s="102"/>
      <c r="J213" s="1194">
        <f t="shared" si="6"/>
        <v>0</v>
      </c>
      <c r="K213" s="884"/>
    </row>
    <row r="214" spans="2:11" s="431" customFormat="1" ht="19.149999999999999" customHeight="1" x14ac:dyDescent="0.35">
      <c r="B214" s="97"/>
      <c r="C214" s="98" t="s">
        <v>1989</v>
      </c>
      <c r="D214" s="100" t="s">
        <v>2346</v>
      </c>
      <c r="E214" s="98" t="s">
        <v>2347</v>
      </c>
      <c r="F214" s="1193" t="s">
        <v>160</v>
      </c>
      <c r="G214" s="100" t="s">
        <v>1941</v>
      </c>
      <c r="H214" s="1112"/>
      <c r="I214" s="102"/>
      <c r="J214" s="1194">
        <f t="shared" si="6"/>
        <v>0</v>
      </c>
      <c r="K214" s="884"/>
    </row>
    <row r="215" spans="2:11" s="431" customFormat="1" ht="19.149999999999999" customHeight="1" x14ac:dyDescent="0.35">
      <c r="B215" s="97"/>
      <c r="C215" s="98" t="s">
        <v>1989</v>
      </c>
      <c r="D215" s="100" t="s">
        <v>2348</v>
      </c>
      <c r="E215" s="98" t="s">
        <v>2349</v>
      </c>
      <c r="F215" s="1193" t="s">
        <v>160</v>
      </c>
      <c r="G215" s="100" t="s">
        <v>1941</v>
      </c>
      <c r="H215" s="1112"/>
      <c r="I215" s="102"/>
      <c r="J215" s="1194">
        <f t="shared" si="6"/>
        <v>0</v>
      </c>
      <c r="K215" s="884"/>
    </row>
    <row r="216" spans="2:11" s="431" customFormat="1" ht="19.149999999999999" customHeight="1" x14ac:dyDescent="0.35">
      <c r="B216" s="97"/>
      <c r="C216" s="98" t="s">
        <v>1989</v>
      </c>
      <c r="D216" s="100" t="s">
        <v>2350</v>
      </c>
      <c r="E216" s="98" t="s">
        <v>2351</v>
      </c>
      <c r="F216" s="1193" t="s">
        <v>160</v>
      </c>
      <c r="G216" s="100" t="s">
        <v>1941</v>
      </c>
      <c r="H216" s="1112"/>
      <c r="I216" s="102"/>
      <c r="J216" s="1194">
        <f t="shared" si="6"/>
        <v>0</v>
      </c>
      <c r="K216" s="884"/>
    </row>
    <row r="217" spans="2:11" s="431" customFormat="1" ht="19.149999999999999" customHeight="1" x14ac:dyDescent="0.35">
      <c r="B217" s="97"/>
      <c r="C217" s="98" t="s">
        <v>1989</v>
      </c>
      <c r="D217" s="100" t="s">
        <v>2352</v>
      </c>
      <c r="E217" s="98" t="s">
        <v>2353</v>
      </c>
      <c r="F217" s="1193" t="s">
        <v>160</v>
      </c>
      <c r="G217" s="100" t="s">
        <v>1941</v>
      </c>
      <c r="H217" s="1112"/>
      <c r="I217" s="102"/>
      <c r="J217" s="1194">
        <f t="shared" si="6"/>
        <v>0</v>
      </c>
      <c r="K217" s="884"/>
    </row>
    <row r="218" spans="2:11" s="431" customFormat="1" ht="19.149999999999999" customHeight="1" x14ac:dyDescent="0.35">
      <c r="B218" s="97"/>
      <c r="C218" s="98" t="s">
        <v>1989</v>
      </c>
      <c r="D218" s="100" t="s">
        <v>2354</v>
      </c>
      <c r="E218" s="98" t="s">
        <v>2355</v>
      </c>
      <c r="F218" s="1193" t="s">
        <v>160</v>
      </c>
      <c r="G218" s="100" t="s">
        <v>1941</v>
      </c>
      <c r="H218" s="1112"/>
      <c r="I218" s="102"/>
      <c r="J218" s="1194">
        <f t="shared" si="6"/>
        <v>0</v>
      </c>
      <c r="K218" s="884"/>
    </row>
    <row r="219" spans="2:11" s="431" customFormat="1" ht="19.149999999999999" customHeight="1" x14ac:dyDescent="0.35">
      <c r="B219" s="97"/>
      <c r="C219" s="98" t="s">
        <v>1989</v>
      </c>
      <c r="D219" s="100" t="s">
        <v>2356</v>
      </c>
      <c r="E219" s="98" t="s">
        <v>2357</v>
      </c>
      <c r="F219" s="1193" t="s">
        <v>160</v>
      </c>
      <c r="G219" s="100" t="s">
        <v>1941</v>
      </c>
      <c r="H219" s="1112"/>
      <c r="I219" s="102"/>
      <c r="J219" s="1194">
        <f t="shared" si="6"/>
        <v>0</v>
      </c>
      <c r="K219" s="884"/>
    </row>
    <row r="220" spans="2:11" s="431" customFormat="1" ht="19.149999999999999" customHeight="1" x14ac:dyDescent="0.35">
      <c r="B220" s="97"/>
      <c r="C220" s="98" t="s">
        <v>1989</v>
      </c>
      <c r="D220" s="100" t="s">
        <v>2358</v>
      </c>
      <c r="E220" s="98" t="s">
        <v>2359</v>
      </c>
      <c r="F220" s="1193" t="s">
        <v>160</v>
      </c>
      <c r="G220" s="100" t="s">
        <v>1941</v>
      </c>
      <c r="H220" s="1112"/>
      <c r="I220" s="102"/>
      <c r="J220" s="1194">
        <f t="shared" si="6"/>
        <v>0</v>
      </c>
      <c r="K220" s="884"/>
    </row>
    <row r="221" spans="2:11" s="431" customFormat="1" ht="19.149999999999999" customHeight="1" x14ac:dyDescent="0.35">
      <c r="B221" s="97"/>
      <c r="C221" s="98" t="s">
        <v>1989</v>
      </c>
      <c r="D221" s="100" t="s">
        <v>2360</v>
      </c>
      <c r="E221" s="98" t="s">
        <v>2361</v>
      </c>
      <c r="F221" s="1193" t="s">
        <v>160</v>
      </c>
      <c r="G221" s="100" t="s">
        <v>1941</v>
      </c>
      <c r="H221" s="1112"/>
      <c r="I221" s="102"/>
      <c r="J221" s="1194">
        <f t="shared" si="6"/>
        <v>0</v>
      </c>
      <c r="K221" s="884"/>
    </row>
    <row r="222" spans="2:11" s="431" customFormat="1" ht="19.149999999999999" customHeight="1" x14ac:dyDescent="0.35">
      <c r="B222" s="97"/>
      <c r="C222" s="98" t="s">
        <v>1989</v>
      </c>
      <c r="D222" s="100" t="s">
        <v>2362</v>
      </c>
      <c r="E222" s="98" t="s">
        <v>2363</v>
      </c>
      <c r="F222" s="1193" t="s">
        <v>160</v>
      </c>
      <c r="G222" s="100" t="s">
        <v>1941</v>
      </c>
      <c r="H222" s="1112"/>
      <c r="I222" s="102"/>
      <c r="J222" s="1194">
        <f t="shared" si="6"/>
        <v>0</v>
      </c>
      <c r="K222" s="884"/>
    </row>
    <row r="223" spans="2:11" s="431" customFormat="1" ht="19.899999999999999" customHeight="1" x14ac:dyDescent="0.35">
      <c r="B223" s="1092"/>
      <c r="C223" s="1092" t="s">
        <v>1989</v>
      </c>
      <c r="D223" s="1176" t="s">
        <v>2364</v>
      </c>
      <c r="E223" s="1208" t="s">
        <v>2365</v>
      </c>
      <c r="F223" s="1695"/>
      <c r="G223" s="1695"/>
      <c r="H223" s="1695"/>
      <c r="I223" s="1695"/>
      <c r="J223" s="1695"/>
      <c r="K223" s="1696"/>
    </row>
    <row r="224" spans="2:11" s="431" customFormat="1" ht="19.149999999999999" customHeight="1" x14ac:dyDescent="0.35">
      <c r="B224" s="97"/>
      <c r="C224" s="98" t="s">
        <v>1989</v>
      </c>
      <c r="D224" s="100" t="s">
        <v>2366</v>
      </c>
      <c r="E224" s="98" t="s">
        <v>2367</v>
      </c>
      <c r="F224" s="1193" t="s">
        <v>160</v>
      </c>
      <c r="G224" s="100" t="s">
        <v>1941</v>
      </c>
      <c r="H224" s="1112"/>
      <c r="I224" s="102"/>
      <c r="J224" s="1194">
        <f t="shared" ref="J224:J236" si="7">IF(F224="NA","",H224*I224)</f>
        <v>0</v>
      </c>
      <c r="K224" s="884"/>
    </row>
    <row r="225" spans="2:11" s="431" customFormat="1" ht="19.149999999999999" customHeight="1" x14ac:dyDescent="0.35">
      <c r="B225" s="97"/>
      <c r="C225" s="98" t="s">
        <v>1989</v>
      </c>
      <c r="D225" s="100" t="s">
        <v>2368</v>
      </c>
      <c r="E225" s="98" t="s">
        <v>2369</v>
      </c>
      <c r="F225" s="1193" t="s">
        <v>160</v>
      </c>
      <c r="G225" s="100" t="s">
        <v>1941</v>
      </c>
      <c r="H225" s="1112"/>
      <c r="I225" s="102"/>
      <c r="J225" s="1194">
        <f t="shared" si="7"/>
        <v>0</v>
      </c>
      <c r="K225" s="884"/>
    </row>
    <row r="226" spans="2:11" s="431" customFormat="1" ht="19.149999999999999" customHeight="1" x14ac:dyDescent="0.35">
      <c r="B226" s="97"/>
      <c r="C226" s="98" t="s">
        <v>1989</v>
      </c>
      <c r="D226" s="100" t="s">
        <v>2370</v>
      </c>
      <c r="E226" s="98" t="s">
        <v>2371</v>
      </c>
      <c r="F226" s="1193" t="s">
        <v>160</v>
      </c>
      <c r="G226" s="100" t="s">
        <v>1941</v>
      </c>
      <c r="H226" s="1112"/>
      <c r="I226" s="102"/>
      <c r="J226" s="1194">
        <f t="shared" si="7"/>
        <v>0</v>
      </c>
      <c r="K226" s="884"/>
    </row>
    <row r="227" spans="2:11" s="431" customFormat="1" ht="19.149999999999999" customHeight="1" x14ac:dyDescent="0.35">
      <c r="B227" s="97"/>
      <c r="C227" s="98" t="s">
        <v>1989</v>
      </c>
      <c r="D227" s="100" t="s">
        <v>2372</v>
      </c>
      <c r="E227" s="98" t="s">
        <v>2373</v>
      </c>
      <c r="F227" s="1193" t="s">
        <v>160</v>
      </c>
      <c r="G227" s="100" t="s">
        <v>1941</v>
      </c>
      <c r="H227" s="1112"/>
      <c r="I227" s="102"/>
      <c r="J227" s="1194">
        <f t="shared" si="7"/>
        <v>0</v>
      </c>
      <c r="K227" s="884"/>
    </row>
    <row r="228" spans="2:11" s="431" customFormat="1" ht="19.149999999999999" customHeight="1" x14ac:dyDescent="0.35">
      <c r="B228" s="97"/>
      <c r="C228" s="98" t="s">
        <v>1989</v>
      </c>
      <c r="D228" s="100" t="s">
        <v>2374</v>
      </c>
      <c r="E228" s="98" t="s">
        <v>2375</v>
      </c>
      <c r="F228" s="1193" t="s">
        <v>160</v>
      </c>
      <c r="G228" s="100" t="s">
        <v>1941</v>
      </c>
      <c r="H228" s="1112"/>
      <c r="I228" s="102"/>
      <c r="J228" s="1194">
        <f t="shared" si="7"/>
        <v>0</v>
      </c>
      <c r="K228" s="884"/>
    </row>
    <row r="229" spans="2:11" s="431" customFormat="1" ht="19.149999999999999" customHeight="1" x14ac:dyDescent="0.35">
      <c r="B229" s="97"/>
      <c r="C229" s="98" t="s">
        <v>1989</v>
      </c>
      <c r="D229" s="100" t="s">
        <v>2376</v>
      </c>
      <c r="E229" s="98" t="s">
        <v>2377</v>
      </c>
      <c r="F229" s="1193" t="s">
        <v>160</v>
      </c>
      <c r="G229" s="100" t="s">
        <v>1941</v>
      </c>
      <c r="H229" s="1112"/>
      <c r="I229" s="102"/>
      <c r="J229" s="1194">
        <f t="shared" si="7"/>
        <v>0</v>
      </c>
      <c r="K229" s="884"/>
    </row>
    <row r="230" spans="2:11" s="431" customFormat="1" ht="19.149999999999999" customHeight="1" x14ac:dyDescent="0.35">
      <c r="B230" s="97"/>
      <c r="C230" s="98" t="s">
        <v>1989</v>
      </c>
      <c r="D230" s="100" t="s">
        <v>2378</v>
      </c>
      <c r="E230" s="98" t="s">
        <v>2379</v>
      </c>
      <c r="F230" s="1193" t="s">
        <v>160</v>
      </c>
      <c r="G230" s="100" t="s">
        <v>1941</v>
      </c>
      <c r="H230" s="1112"/>
      <c r="I230" s="102"/>
      <c r="J230" s="1194">
        <f t="shared" si="7"/>
        <v>0</v>
      </c>
      <c r="K230" s="884"/>
    </row>
    <row r="231" spans="2:11" s="431" customFormat="1" ht="19.149999999999999" customHeight="1" x14ac:dyDescent="0.35">
      <c r="B231" s="97"/>
      <c r="C231" s="98" t="s">
        <v>1989</v>
      </c>
      <c r="D231" s="100" t="s">
        <v>2380</v>
      </c>
      <c r="E231" s="98" t="s">
        <v>2381</v>
      </c>
      <c r="F231" s="1193" t="s">
        <v>160</v>
      </c>
      <c r="G231" s="100" t="s">
        <v>1941</v>
      </c>
      <c r="H231" s="1112"/>
      <c r="I231" s="102"/>
      <c r="J231" s="1194">
        <f t="shared" si="7"/>
        <v>0</v>
      </c>
      <c r="K231" s="884"/>
    </row>
    <row r="232" spans="2:11" s="431" customFormat="1" ht="19.149999999999999" customHeight="1" x14ac:dyDescent="0.35">
      <c r="B232" s="97"/>
      <c r="C232" s="98" t="s">
        <v>1989</v>
      </c>
      <c r="D232" s="100" t="s">
        <v>2382</v>
      </c>
      <c r="E232" s="98" t="s">
        <v>2383</v>
      </c>
      <c r="F232" s="1193" t="s">
        <v>160</v>
      </c>
      <c r="G232" s="100" t="s">
        <v>1941</v>
      </c>
      <c r="H232" s="1112"/>
      <c r="I232" s="102"/>
      <c r="J232" s="1194">
        <f t="shared" si="7"/>
        <v>0</v>
      </c>
      <c r="K232" s="884"/>
    </row>
    <row r="233" spans="2:11" s="431" customFormat="1" ht="19.149999999999999" customHeight="1" x14ac:dyDescent="0.35">
      <c r="B233" s="97"/>
      <c r="C233" s="98" t="s">
        <v>1989</v>
      </c>
      <c r="D233" s="100" t="s">
        <v>2384</v>
      </c>
      <c r="E233" s="98" t="s">
        <v>2385</v>
      </c>
      <c r="F233" s="1193" t="s">
        <v>160</v>
      </c>
      <c r="G233" s="100" t="s">
        <v>1941</v>
      </c>
      <c r="H233" s="1112"/>
      <c r="I233" s="102"/>
      <c r="J233" s="1194">
        <f t="shared" si="7"/>
        <v>0</v>
      </c>
      <c r="K233" s="884"/>
    </row>
    <row r="234" spans="2:11" s="431" customFormat="1" ht="19.149999999999999" customHeight="1" x14ac:dyDescent="0.35">
      <c r="B234" s="97"/>
      <c r="C234" s="98" t="s">
        <v>1989</v>
      </c>
      <c r="D234" s="100" t="s">
        <v>2386</v>
      </c>
      <c r="E234" s="98" t="s">
        <v>2387</v>
      </c>
      <c r="F234" s="1193" t="s">
        <v>160</v>
      </c>
      <c r="G234" s="100" t="s">
        <v>1941</v>
      </c>
      <c r="H234" s="1112"/>
      <c r="I234" s="102"/>
      <c r="J234" s="1194">
        <f t="shared" si="7"/>
        <v>0</v>
      </c>
      <c r="K234" s="884"/>
    </row>
    <row r="235" spans="2:11" s="431" customFormat="1" ht="19.149999999999999" customHeight="1" x14ac:dyDescent="0.35">
      <c r="B235" s="97"/>
      <c r="C235" s="98" t="s">
        <v>1989</v>
      </c>
      <c r="D235" s="100" t="s">
        <v>2388</v>
      </c>
      <c r="E235" s="98" t="s">
        <v>2389</v>
      </c>
      <c r="F235" s="1193" t="s">
        <v>160</v>
      </c>
      <c r="G235" s="100" t="s">
        <v>1941</v>
      </c>
      <c r="H235" s="1112"/>
      <c r="I235" s="102"/>
      <c r="J235" s="1194">
        <f t="shared" si="7"/>
        <v>0</v>
      </c>
      <c r="K235" s="884"/>
    </row>
    <row r="236" spans="2:11" s="431" customFormat="1" ht="19.149999999999999" customHeight="1" x14ac:dyDescent="0.35">
      <c r="B236" s="97"/>
      <c r="C236" s="98" t="s">
        <v>1989</v>
      </c>
      <c r="D236" s="100" t="s">
        <v>2390</v>
      </c>
      <c r="E236" s="98" t="s">
        <v>2391</v>
      </c>
      <c r="F236" s="1193" t="s">
        <v>160</v>
      </c>
      <c r="G236" s="100" t="s">
        <v>1941</v>
      </c>
      <c r="H236" s="1112"/>
      <c r="I236" s="102"/>
      <c r="J236" s="1194">
        <f t="shared" si="7"/>
        <v>0</v>
      </c>
      <c r="K236" s="884"/>
    </row>
  </sheetData>
  <autoFilter ref="B4:K236" xr:uid="{037A4F25-0A45-4516-952C-706F466A7F52}"/>
  <mergeCells count="36">
    <mergeCell ref="B163:B164"/>
    <mergeCell ref="C163:C164"/>
    <mergeCell ref="D163:D164"/>
    <mergeCell ref="E163:E164"/>
    <mergeCell ref="F163:I163"/>
    <mergeCell ref="F164:I164"/>
    <mergeCell ref="F7:K7"/>
    <mergeCell ref="F8:K8"/>
    <mergeCell ref="F17:K17"/>
    <mergeCell ref="F33:K33"/>
    <mergeCell ref="B2:K2"/>
    <mergeCell ref="F5:I5"/>
    <mergeCell ref="F6:I6"/>
    <mergeCell ref="D5:D6"/>
    <mergeCell ref="C5:C6"/>
    <mergeCell ref="B5:B6"/>
    <mergeCell ref="E5:E6"/>
    <mergeCell ref="F34:K34"/>
    <mergeCell ref="F39:K39"/>
    <mergeCell ref="F45:K45"/>
    <mergeCell ref="F51:K51"/>
    <mergeCell ref="F53:K53"/>
    <mergeCell ref="F56:K56"/>
    <mergeCell ref="F60:K60"/>
    <mergeCell ref="F65:K65"/>
    <mergeCell ref="F71:K71"/>
    <mergeCell ref="F76:K76"/>
    <mergeCell ref="F80:K80"/>
    <mergeCell ref="F165:K165"/>
    <mergeCell ref="F210:K210"/>
    <mergeCell ref="F223:K223"/>
    <mergeCell ref="F122:K122"/>
    <mergeCell ref="F152:K152"/>
    <mergeCell ref="F96:K96"/>
    <mergeCell ref="F110:K110"/>
    <mergeCell ref="F113:K113"/>
  </mergeCells>
  <dataValidations count="1">
    <dataValidation type="list" allowBlank="1" showInputMessage="1" showErrorMessage="1" sqref="F7:F162 F165:F236" xr:uid="{62202A58-FC03-4FE2-9032-79835DA7D437}">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44380-2FF8-4B76-951C-4126B3CF4A8A}">
  <sheetPr>
    <tabColor rgb="FF00B050"/>
  </sheetPr>
  <dimension ref="B2:T267"/>
  <sheetViews>
    <sheetView showGridLines="0" topLeftCell="A242" zoomScale="85" zoomScaleNormal="85" zoomScaleSheetLayoutView="90" workbookViewId="0">
      <selection activeCell="C33" sqref="C33:C34"/>
    </sheetView>
  </sheetViews>
  <sheetFormatPr defaultColWidth="11.54296875" defaultRowHeight="14" x14ac:dyDescent="0.35"/>
  <cols>
    <col min="1" max="1" width="4.54296875" style="431" customWidth="1"/>
    <col min="2" max="2" width="15.81640625" style="431" customWidth="1"/>
    <col min="3" max="3" width="49.54296875" style="180" bestFit="1" customWidth="1"/>
    <col min="4" max="4" width="16.81640625" style="180" bestFit="1" customWidth="1"/>
    <col min="5" max="5" width="94" style="431" customWidth="1"/>
    <col min="6" max="6" width="15.1796875" style="180" customWidth="1"/>
    <col min="7" max="7" width="20.1796875" style="180" bestFit="1" customWidth="1"/>
    <col min="8" max="17" width="15.1796875" style="180" customWidth="1"/>
    <col min="18" max="18" width="11.54296875" style="1011"/>
    <col min="19" max="16384" width="11.54296875" style="431"/>
  </cols>
  <sheetData>
    <row r="2" spans="2:20" ht="15.5" x14ac:dyDescent="0.35">
      <c r="B2" s="1493" t="s">
        <v>1932</v>
      </c>
      <c r="C2" s="1493"/>
      <c r="D2" s="1493"/>
      <c r="E2" s="1493"/>
      <c r="F2" s="1493"/>
      <c r="G2" s="1493"/>
      <c r="H2" s="1493"/>
      <c r="I2" s="1493"/>
      <c r="J2" s="1493"/>
      <c r="K2" s="1493"/>
      <c r="L2" s="1493"/>
      <c r="M2" s="1493"/>
      <c r="N2" s="1493"/>
      <c r="O2" s="1493"/>
      <c r="P2" s="1493"/>
      <c r="Q2" s="1493"/>
      <c r="R2" s="1493"/>
      <c r="S2" s="1493"/>
      <c r="T2" s="1493"/>
    </row>
    <row r="3" spans="2:20" ht="15" thickBot="1" x14ac:dyDescent="0.4">
      <c r="B3" s="27"/>
      <c r="C3" s="26"/>
      <c r="D3" s="26"/>
      <c r="E3" s="28"/>
      <c r="F3" s="84"/>
      <c r="G3" s="29"/>
      <c r="H3" s="84"/>
      <c r="I3" s="84"/>
      <c r="J3" s="84"/>
      <c r="K3" s="84"/>
      <c r="L3" s="84"/>
      <c r="M3" s="84"/>
      <c r="N3" s="84"/>
      <c r="O3" s="84"/>
      <c r="P3" s="84"/>
      <c r="Q3" s="84"/>
      <c r="R3" s="431"/>
    </row>
    <row r="4" spans="2:20" ht="13" x14ac:dyDescent="0.3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206" customFormat="1" ht="15" customHeight="1" x14ac:dyDescent="0.35">
      <c r="B6" s="1703"/>
      <c r="C6" s="1703" t="s">
        <v>1935</v>
      </c>
      <c r="D6" s="1703" t="s">
        <v>1936</v>
      </c>
      <c r="E6" s="1703" t="s">
        <v>123</v>
      </c>
      <c r="F6" s="1591" t="s">
        <v>154</v>
      </c>
      <c r="G6" s="1591"/>
      <c r="H6" s="1591"/>
      <c r="I6" s="1591"/>
      <c r="J6" s="1591"/>
      <c r="K6" s="1591"/>
      <c r="L6" s="1591"/>
      <c r="M6" s="1591"/>
      <c r="N6" s="1591"/>
      <c r="O6" s="1591"/>
      <c r="P6" s="1591"/>
      <c r="Q6" s="1591"/>
      <c r="R6" s="1591"/>
      <c r="S6" s="863">
        <f>SUMIF(F9:F32,"Mandatory",S9:S32)</f>
        <v>0</v>
      </c>
      <c r="T6" s="909"/>
    </row>
    <row r="7" spans="2:20" s="1206" customFormat="1" ht="15" customHeight="1" x14ac:dyDescent="0.35">
      <c r="B7" s="1703"/>
      <c r="C7" s="1703"/>
      <c r="D7" s="1703"/>
      <c r="E7" s="1699"/>
      <c r="F7" s="1704" t="s">
        <v>156</v>
      </c>
      <c r="G7" s="1704"/>
      <c r="H7" s="1704"/>
      <c r="I7" s="1704"/>
      <c r="J7" s="1704"/>
      <c r="K7" s="1704"/>
      <c r="L7" s="1704"/>
      <c r="M7" s="1704"/>
      <c r="N7" s="1704"/>
      <c r="O7" s="1704"/>
      <c r="P7" s="1704"/>
      <c r="Q7" s="1704"/>
      <c r="R7" s="1704"/>
      <c r="S7" s="917">
        <f>SUMIF(F9:F32,"Mandatory",S9:S32)</f>
        <v>0</v>
      </c>
      <c r="T7" s="1207"/>
    </row>
    <row r="8" spans="2:20" ht="19.899999999999999" customHeight="1" x14ac:dyDescent="0.35">
      <c r="B8" s="1092"/>
      <c r="C8" s="1092" t="s">
        <v>1935</v>
      </c>
      <c r="D8" s="1176" t="s">
        <v>1937</v>
      </c>
      <c r="E8" s="1208" t="s">
        <v>1938</v>
      </c>
      <c r="F8" s="1695"/>
      <c r="G8" s="1695"/>
      <c r="H8" s="1695"/>
      <c r="I8" s="1695"/>
      <c r="J8" s="1695"/>
      <c r="K8" s="1695"/>
      <c r="L8" s="1695"/>
      <c r="M8" s="1695"/>
      <c r="N8" s="1695"/>
      <c r="O8" s="1695"/>
      <c r="P8" s="1695"/>
      <c r="Q8" s="1695"/>
      <c r="R8" s="1695"/>
      <c r="S8" s="1695"/>
      <c r="T8" s="1696"/>
    </row>
    <row r="9" spans="2:20" ht="19.149999999999999" customHeight="1" x14ac:dyDescent="0.35">
      <c r="B9" s="97"/>
      <c r="C9" s="98" t="s">
        <v>1935</v>
      </c>
      <c r="D9" s="100" t="s">
        <v>1939</v>
      </c>
      <c r="E9" s="901" t="s">
        <v>1940</v>
      </c>
      <c r="F9" s="1209" t="s">
        <v>160</v>
      </c>
      <c r="G9" s="900" t="s">
        <v>1941</v>
      </c>
      <c r="H9" s="1106"/>
      <c r="I9" s="990"/>
      <c r="J9" s="990"/>
      <c r="K9" s="991">
        <f t="shared" ref="K9:K16" si="0">I9*J9</f>
        <v>0</v>
      </c>
      <c r="L9" s="990"/>
      <c r="M9" s="990"/>
      <c r="N9" s="991"/>
      <c r="O9" s="992"/>
      <c r="P9" s="990"/>
      <c r="Q9" s="992"/>
      <c r="R9" s="904"/>
      <c r="S9" s="1124">
        <f t="shared" ref="S9:S16" si="1">IF(F9="NA","",H9*R9)</f>
        <v>0</v>
      </c>
      <c r="T9" s="906"/>
    </row>
    <row r="10" spans="2:20" ht="19.149999999999999" customHeight="1" x14ac:dyDescent="0.35">
      <c r="B10" s="97"/>
      <c r="C10" s="98" t="s">
        <v>1935</v>
      </c>
      <c r="D10" s="100" t="s">
        <v>1942</v>
      </c>
      <c r="E10" s="98" t="s">
        <v>1943</v>
      </c>
      <c r="F10" s="1193" t="s">
        <v>160</v>
      </c>
      <c r="G10" s="100" t="s">
        <v>1941</v>
      </c>
      <c r="H10" s="1112"/>
      <c r="I10" s="990"/>
      <c r="J10" s="990"/>
      <c r="K10" s="991">
        <f t="shared" si="0"/>
        <v>0</v>
      </c>
      <c r="L10" s="990"/>
      <c r="M10" s="990"/>
      <c r="N10" s="991"/>
      <c r="O10" s="992"/>
      <c r="P10" s="990"/>
      <c r="Q10" s="992"/>
      <c r="R10" s="102"/>
      <c r="S10" s="1194">
        <f t="shared" si="1"/>
        <v>0</v>
      </c>
      <c r="T10" s="884"/>
    </row>
    <row r="11" spans="2:20" ht="19.149999999999999" customHeight="1" x14ac:dyDescent="0.35">
      <c r="B11" s="97"/>
      <c r="C11" s="98" t="s">
        <v>1935</v>
      </c>
      <c r="D11" s="100" t="s">
        <v>1944</v>
      </c>
      <c r="E11" s="98" t="s">
        <v>1945</v>
      </c>
      <c r="F11" s="1193" t="s">
        <v>160</v>
      </c>
      <c r="G11" s="100" t="s">
        <v>1941</v>
      </c>
      <c r="H11" s="1112"/>
      <c r="I11" s="990"/>
      <c r="J11" s="990"/>
      <c r="K11" s="991">
        <f t="shared" si="0"/>
        <v>0</v>
      </c>
      <c r="L11" s="990"/>
      <c r="M11" s="990"/>
      <c r="N11" s="991"/>
      <c r="O11" s="992"/>
      <c r="P11" s="990"/>
      <c r="Q11" s="992"/>
      <c r="R11" s="102"/>
      <c r="S11" s="1194">
        <f t="shared" si="1"/>
        <v>0</v>
      </c>
      <c r="T11" s="884"/>
    </row>
    <row r="12" spans="2:20" ht="19.149999999999999" customHeight="1" x14ac:dyDescent="0.35">
      <c r="B12" s="97"/>
      <c r="C12" s="98" t="s">
        <v>1935</v>
      </c>
      <c r="D12" s="100" t="s">
        <v>1946</v>
      </c>
      <c r="E12" s="98" t="s">
        <v>1947</v>
      </c>
      <c r="F12" s="1193" t="s">
        <v>160</v>
      </c>
      <c r="G12" s="100" t="s">
        <v>1941</v>
      </c>
      <c r="H12" s="1112"/>
      <c r="I12" s="990"/>
      <c r="J12" s="990"/>
      <c r="K12" s="991">
        <f t="shared" si="0"/>
        <v>0</v>
      </c>
      <c r="L12" s="990"/>
      <c r="M12" s="990"/>
      <c r="N12" s="991"/>
      <c r="O12" s="992"/>
      <c r="P12" s="990"/>
      <c r="Q12" s="992"/>
      <c r="R12" s="102"/>
      <c r="S12" s="1194">
        <f t="shared" si="1"/>
        <v>0</v>
      </c>
      <c r="T12" s="884"/>
    </row>
    <row r="13" spans="2:20" ht="19.149999999999999" customHeight="1" x14ac:dyDescent="0.35">
      <c r="B13" s="97"/>
      <c r="C13" s="98" t="s">
        <v>1935</v>
      </c>
      <c r="D13" s="100" t="s">
        <v>1948</v>
      </c>
      <c r="E13" s="98" t="s">
        <v>1949</v>
      </c>
      <c r="F13" s="1193" t="s">
        <v>160</v>
      </c>
      <c r="G13" s="100" t="s">
        <v>1941</v>
      </c>
      <c r="H13" s="1112"/>
      <c r="I13" s="990"/>
      <c r="J13" s="990"/>
      <c r="K13" s="991">
        <f t="shared" si="0"/>
        <v>0</v>
      </c>
      <c r="L13" s="990"/>
      <c r="M13" s="990"/>
      <c r="N13" s="991"/>
      <c r="O13" s="992"/>
      <c r="P13" s="990"/>
      <c r="Q13" s="992"/>
      <c r="R13" s="102"/>
      <c r="S13" s="1194">
        <f t="shared" si="1"/>
        <v>0</v>
      </c>
      <c r="T13" s="884"/>
    </row>
    <row r="14" spans="2:20" ht="19.149999999999999" customHeight="1" x14ac:dyDescent="0.35">
      <c r="B14" s="97"/>
      <c r="C14" s="98" t="s">
        <v>1935</v>
      </c>
      <c r="D14" s="100" t="s">
        <v>1950</v>
      </c>
      <c r="E14" s="98" t="s">
        <v>1951</v>
      </c>
      <c r="F14" s="1193" t="s">
        <v>160</v>
      </c>
      <c r="G14" s="100" t="s">
        <v>1941</v>
      </c>
      <c r="H14" s="1112"/>
      <c r="I14" s="990"/>
      <c r="J14" s="990"/>
      <c r="K14" s="991">
        <f t="shared" si="0"/>
        <v>0</v>
      </c>
      <c r="L14" s="990"/>
      <c r="M14" s="990"/>
      <c r="N14" s="991"/>
      <c r="O14" s="992"/>
      <c r="P14" s="990"/>
      <c r="Q14" s="992"/>
      <c r="R14" s="102"/>
      <c r="S14" s="1194">
        <f t="shared" si="1"/>
        <v>0</v>
      </c>
      <c r="T14" s="884"/>
    </row>
    <row r="15" spans="2:20" ht="19.149999999999999" customHeight="1" x14ac:dyDescent="0.35">
      <c r="B15" s="97"/>
      <c r="C15" s="98" t="s">
        <v>1935</v>
      </c>
      <c r="D15" s="100" t="s">
        <v>1952</v>
      </c>
      <c r="E15" s="98" t="s">
        <v>1953</v>
      </c>
      <c r="F15" s="1193" t="s">
        <v>160</v>
      </c>
      <c r="G15" s="100" t="s">
        <v>1954</v>
      </c>
      <c r="H15" s="1112"/>
      <c r="I15" s="990"/>
      <c r="J15" s="990"/>
      <c r="K15" s="991">
        <f t="shared" si="0"/>
        <v>0</v>
      </c>
      <c r="L15" s="990"/>
      <c r="M15" s="990"/>
      <c r="N15" s="991"/>
      <c r="O15" s="992"/>
      <c r="P15" s="990"/>
      <c r="Q15" s="992"/>
      <c r="R15" s="102"/>
      <c r="S15" s="1194">
        <f t="shared" si="1"/>
        <v>0</v>
      </c>
      <c r="T15" s="884"/>
    </row>
    <row r="16" spans="2:20" ht="19.149999999999999" customHeight="1" x14ac:dyDescent="0.35">
      <c r="B16" s="97"/>
      <c r="C16" s="98" t="s">
        <v>1935</v>
      </c>
      <c r="D16" s="100" t="s">
        <v>1955</v>
      </c>
      <c r="E16" s="98" t="s">
        <v>1956</v>
      </c>
      <c r="F16" s="1193" t="s">
        <v>160</v>
      </c>
      <c r="G16" s="100" t="s">
        <v>1954</v>
      </c>
      <c r="H16" s="1112"/>
      <c r="I16" s="990"/>
      <c r="J16" s="990"/>
      <c r="K16" s="991">
        <f t="shared" si="0"/>
        <v>0</v>
      </c>
      <c r="L16" s="990"/>
      <c r="M16" s="990"/>
      <c r="N16" s="991"/>
      <c r="O16" s="992"/>
      <c r="P16" s="990"/>
      <c r="Q16" s="992"/>
      <c r="R16" s="102"/>
      <c r="S16" s="1194">
        <f t="shared" si="1"/>
        <v>0</v>
      </c>
      <c r="T16" s="884"/>
    </row>
    <row r="17" spans="2:20" ht="19.899999999999999" customHeight="1" x14ac:dyDescent="0.35">
      <c r="B17" s="1092"/>
      <c r="C17" s="1092" t="s">
        <v>1935</v>
      </c>
      <c r="D17" s="1176" t="s">
        <v>1957</v>
      </c>
      <c r="E17" s="1208" t="s">
        <v>1958</v>
      </c>
      <c r="F17" s="1695"/>
      <c r="G17" s="1695"/>
      <c r="H17" s="1695"/>
      <c r="I17" s="1695"/>
      <c r="J17" s="1695"/>
      <c r="K17" s="1695"/>
      <c r="L17" s="1695"/>
      <c r="M17" s="1695"/>
      <c r="N17" s="1695"/>
      <c r="O17" s="1695"/>
      <c r="P17" s="1695"/>
      <c r="Q17" s="1695"/>
      <c r="R17" s="1695"/>
      <c r="S17" s="1695"/>
      <c r="T17" s="1696"/>
    </row>
    <row r="18" spans="2:20" ht="25" x14ac:dyDescent="0.35">
      <c r="B18" s="97"/>
      <c r="C18" s="98" t="s">
        <v>1935</v>
      </c>
      <c r="D18" s="100" t="s">
        <v>1959</v>
      </c>
      <c r="E18" s="98" t="s">
        <v>1960</v>
      </c>
      <c r="F18" s="1193" t="s">
        <v>160</v>
      </c>
      <c r="G18" s="100" t="s">
        <v>1941</v>
      </c>
      <c r="H18" s="1112"/>
      <c r="I18" s="990"/>
      <c r="J18" s="990"/>
      <c r="K18" s="991">
        <f t="shared" ref="K18:K32" si="2">I18*J18</f>
        <v>0</v>
      </c>
      <c r="L18" s="990"/>
      <c r="M18" s="990"/>
      <c r="N18" s="991"/>
      <c r="O18" s="992"/>
      <c r="P18" s="990"/>
      <c r="Q18" s="992"/>
      <c r="R18" s="102"/>
      <c r="S18" s="1194">
        <f t="shared" ref="S18:S32" si="3">IF(F18="NA","",H18*R18)</f>
        <v>0</v>
      </c>
      <c r="T18" s="884"/>
    </row>
    <row r="19" spans="2:20" ht="25" x14ac:dyDescent="0.35">
      <c r="B19" s="97"/>
      <c r="C19" s="98" t="s">
        <v>1935</v>
      </c>
      <c r="D19" s="100" t="s">
        <v>1961</v>
      </c>
      <c r="E19" s="98" t="s">
        <v>1962</v>
      </c>
      <c r="F19" s="1193" t="s">
        <v>160</v>
      </c>
      <c r="G19" s="100" t="s">
        <v>1941</v>
      </c>
      <c r="H19" s="1112"/>
      <c r="I19" s="990"/>
      <c r="J19" s="990"/>
      <c r="K19" s="991">
        <f t="shared" si="2"/>
        <v>0</v>
      </c>
      <c r="L19" s="990"/>
      <c r="M19" s="990"/>
      <c r="N19" s="991"/>
      <c r="O19" s="992"/>
      <c r="P19" s="990"/>
      <c r="Q19" s="992"/>
      <c r="R19" s="102"/>
      <c r="S19" s="1194">
        <f t="shared" si="3"/>
        <v>0</v>
      </c>
      <c r="T19" s="884"/>
    </row>
    <row r="20" spans="2:20" ht="25" x14ac:dyDescent="0.35">
      <c r="B20" s="97"/>
      <c r="C20" s="98" t="s">
        <v>1935</v>
      </c>
      <c r="D20" s="100" t="s">
        <v>1963</v>
      </c>
      <c r="E20" s="98" t="s">
        <v>1964</v>
      </c>
      <c r="F20" s="1193" t="s">
        <v>160</v>
      </c>
      <c r="G20" s="100" t="s">
        <v>1941</v>
      </c>
      <c r="H20" s="1112"/>
      <c r="I20" s="990"/>
      <c r="J20" s="990"/>
      <c r="K20" s="991">
        <f t="shared" si="2"/>
        <v>0</v>
      </c>
      <c r="L20" s="990"/>
      <c r="M20" s="990"/>
      <c r="N20" s="991"/>
      <c r="O20" s="992"/>
      <c r="P20" s="990"/>
      <c r="Q20" s="992"/>
      <c r="R20" s="102"/>
      <c r="S20" s="1194">
        <f t="shared" si="3"/>
        <v>0</v>
      </c>
      <c r="T20" s="884"/>
    </row>
    <row r="21" spans="2:20" ht="25" x14ac:dyDescent="0.35">
      <c r="B21" s="97"/>
      <c r="C21" s="98" t="s">
        <v>1935</v>
      </c>
      <c r="D21" s="100" t="s">
        <v>1965</v>
      </c>
      <c r="E21" s="98" t="s">
        <v>1966</v>
      </c>
      <c r="F21" s="1193" t="s">
        <v>160</v>
      </c>
      <c r="G21" s="100" t="s">
        <v>1941</v>
      </c>
      <c r="H21" s="1112"/>
      <c r="I21" s="990"/>
      <c r="J21" s="990"/>
      <c r="K21" s="991">
        <f t="shared" si="2"/>
        <v>0</v>
      </c>
      <c r="L21" s="990"/>
      <c r="M21" s="990"/>
      <c r="N21" s="991"/>
      <c r="O21" s="992"/>
      <c r="P21" s="990"/>
      <c r="Q21" s="992"/>
      <c r="R21" s="102"/>
      <c r="S21" s="1194">
        <f t="shared" si="3"/>
        <v>0</v>
      </c>
      <c r="T21" s="884"/>
    </row>
    <row r="22" spans="2:20" ht="25" x14ac:dyDescent="0.35">
      <c r="B22" s="97"/>
      <c r="C22" s="98" t="s">
        <v>1935</v>
      </c>
      <c r="D22" s="100" t="s">
        <v>1967</v>
      </c>
      <c r="E22" s="98" t="s">
        <v>1968</v>
      </c>
      <c r="F22" s="1193" t="s">
        <v>160</v>
      </c>
      <c r="G22" s="100" t="s">
        <v>1941</v>
      </c>
      <c r="H22" s="1112"/>
      <c r="I22" s="990"/>
      <c r="J22" s="990"/>
      <c r="K22" s="991">
        <f t="shared" si="2"/>
        <v>0</v>
      </c>
      <c r="L22" s="990"/>
      <c r="M22" s="990"/>
      <c r="N22" s="991"/>
      <c r="O22" s="992"/>
      <c r="P22" s="990"/>
      <c r="Q22" s="992"/>
      <c r="R22" s="102"/>
      <c r="S22" s="1194">
        <f t="shared" si="3"/>
        <v>0</v>
      </c>
      <c r="T22" s="884"/>
    </row>
    <row r="23" spans="2:20" ht="25" x14ac:dyDescent="0.35">
      <c r="B23" s="97"/>
      <c r="C23" s="98" t="s">
        <v>1935</v>
      </c>
      <c r="D23" s="100" t="s">
        <v>1969</v>
      </c>
      <c r="E23" s="98" t="s">
        <v>1970</v>
      </c>
      <c r="F23" s="1193" t="s">
        <v>160</v>
      </c>
      <c r="G23" s="100" t="s">
        <v>1941</v>
      </c>
      <c r="H23" s="1112"/>
      <c r="I23" s="990"/>
      <c r="J23" s="990"/>
      <c r="K23" s="991">
        <f t="shared" si="2"/>
        <v>0</v>
      </c>
      <c r="L23" s="990"/>
      <c r="M23" s="990"/>
      <c r="N23" s="991"/>
      <c r="O23" s="992"/>
      <c r="P23" s="990"/>
      <c r="Q23" s="992"/>
      <c r="R23" s="102"/>
      <c r="S23" s="1194">
        <f t="shared" si="3"/>
        <v>0</v>
      </c>
      <c r="T23" s="884"/>
    </row>
    <row r="24" spans="2:20" ht="25" x14ac:dyDescent="0.35">
      <c r="B24" s="97"/>
      <c r="C24" s="98" t="s">
        <v>1935</v>
      </c>
      <c r="D24" s="100" t="s">
        <v>1971</v>
      </c>
      <c r="E24" s="98" t="s">
        <v>1972</v>
      </c>
      <c r="F24" s="1193" t="s">
        <v>160</v>
      </c>
      <c r="G24" s="100" t="s">
        <v>1941</v>
      </c>
      <c r="H24" s="1112"/>
      <c r="I24" s="990"/>
      <c r="J24" s="990"/>
      <c r="K24" s="991">
        <f t="shared" si="2"/>
        <v>0</v>
      </c>
      <c r="L24" s="990"/>
      <c r="M24" s="990"/>
      <c r="N24" s="991"/>
      <c r="O24" s="992"/>
      <c r="P24" s="990"/>
      <c r="Q24" s="992"/>
      <c r="R24" s="102"/>
      <c r="S24" s="1194">
        <f t="shared" si="3"/>
        <v>0</v>
      </c>
      <c r="T24" s="884"/>
    </row>
    <row r="25" spans="2:20" ht="25" x14ac:dyDescent="0.35">
      <c r="B25" s="97"/>
      <c r="C25" s="98" t="s">
        <v>1935</v>
      </c>
      <c r="D25" s="100" t="s">
        <v>1973</v>
      </c>
      <c r="E25" s="98" t="s">
        <v>1974</v>
      </c>
      <c r="F25" s="1193" t="s">
        <v>160</v>
      </c>
      <c r="G25" s="100" t="s">
        <v>1941</v>
      </c>
      <c r="H25" s="1112"/>
      <c r="I25" s="990"/>
      <c r="J25" s="990"/>
      <c r="K25" s="991">
        <f t="shared" si="2"/>
        <v>0</v>
      </c>
      <c r="L25" s="990"/>
      <c r="M25" s="990"/>
      <c r="N25" s="991"/>
      <c r="O25" s="992"/>
      <c r="P25" s="990"/>
      <c r="Q25" s="992"/>
      <c r="R25" s="102"/>
      <c r="S25" s="1194">
        <f t="shared" si="3"/>
        <v>0</v>
      </c>
      <c r="T25" s="884"/>
    </row>
    <row r="26" spans="2:20" ht="25" x14ac:dyDescent="0.35">
      <c r="B26" s="97"/>
      <c r="C26" s="98" t="s">
        <v>1935</v>
      </c>
      <c r="D26" s="100" t="s">
        <v>1975</v>
      </c>
      <c r="E26" s="98" t="s">
        <v>1976</v>
      </c>
      <c r="F26" s="1193" t="s">
        <v>160</v>
      </c>
      <c r="G26" s="100" t="s">
        <v>1941</v>
      </c>
      <c r="H26" s="1112"/>
      <c r="I26" s="990"/>
      <c r="J26" s="990"/>
      <c r="K26" s="991">
        <f t="shared" si="2"/>
        <v>0</v>
      </c>
      <c r="L26" s="990"/>
      <c r="M26" s="990"/>
      <c r="N26" s="991"/>
      <c r="O26" s="992"/>
      <c r="P26" s="990"/>
      <c r="Q26" s="992"/>
      <c r="R26" s="102"/>
      <c r="S26" s="1194">
        <f t="shared" si="3"/>
        <v>0</v>
      </c>
      <c r="T26" s="884"/>
    </row>
    <row r="27" spans="2:20" ht="25" x14ac:dyDescent="0.35">
      <c r="B27" s="97"/>
      <c r="C27" s="98" t="s">
        <v>1935</v>
      </c>
      <c r="D27" s="100" t="s">
        <v>1977</v>
      </c>
      <c r="E27" s="98" t="s">
        <v>1978</v>
      </c>
      <c r="F27" s="1193" t="s">
        <v>160</v>
      </c>
      <c r="G27" s="100" t="s">
        <v>1941</v>
      </c>
      <c r="H27" s="1112"/>
      <c r="I27" s="990"/>
      <c r="J27" s="990"/>
      <c r="K27" s="991">
        <f t="shared" si="2"/>
        <v>0</v>
      </c>
      <c r="L27" s="990"/>
      <c r="M27" s="990"/>
      <c r="N27" s="991"/>
      <c r="O27" s="992"/>
      <c r="P27" s="990"/>
      <c r="Q27" s="992"/>
      <c r="R27" s="102"/>
      <c r="S27" s="1194">
        <f t="shared" si="3"/>
        <v>0</v>
      </c>
      <c r="T27" s="884"/>
    </row>
    <row r="28" spans="2:20" ht="25" x14ac:dyDescent="0.35">
      <c r="B28" s="97"/>
      <c r="C28" s="98" t="s">
        <v>1935</v>
      </c>
      <c r="D28" s="100" t="s">
        <v>1979</v>
      </c>
      <c r="E28" s="98" t="s">
        <v>1980</v>
      </c>
      <c r="F28" s="1193" t="s">
        <v>160</v>
      </c>
      <c r="G28" s="100" t="s">
        <v>1941</v>
      </c>
      <c r="H28" s="1112"/>
      <c r="I28" s="990"/>
      <c r="J28" s="990"/>
      <c r="K28" s="991">
        <f t="shared" si="2"/>
        <v>0</v>
      </c>
      <c r="L28" s="990"/>
      <c r="M28" s="990"/>
      <c r="N28" s="991"/>
      <c r="O28" s="992"/>
      <c r="P28" s="990"/>
      <c r="Q28" s="992"/>
      <c r="R28" s="102"/>
      <c r="S28" s="1194">
        <f t="shared" si="3"/>
        <v>0</v>
      </c>
      <c r="T28" s="884"/>
    </row>
    <row r="29" spans="2:20" ht="25" x14ac:dyDescent="0.35">
      <c r="B29" s="97"/>
      <c r="C29" s="98" t="s">
        <v>1935</v>
      </c>
      <c r="D29" s="100" t="s">
        <v>1981</v>
      </c>
      <c r="E29" s="98" t="s">
        <v>1982</v>
      </c>
      <c r="F29" s="1193" t="s">
        <v>160</v>
      </c>
      <c r="G29" s="100" t="s">
        <v>1941</v>
      </c>
      <c r="H29" s="1112"/>
      <c r="I29" s="990"/>
      <c r="J29" s="990"/>
      <c r="K29" s="991">
        <f t="shared" si="2"/>
        <v>0</v>
      </c>
      <c r="L29" s="990"/>
      <c r="M29" s="990"/>
      <c r="N29" s="991"/>
      <c r="O29" s="992"/>
      <c r="P29" s="990"/>
      <c r="Q29" s="992"/>
      <c r="R29" s="102"/>
      <c r="S29" s="1194">
        <f t="shared" si="3"/>
        <v>0</v>
      </c>
      <c r="T29" s="884"/>
    </row>
    <row r="30" spans="2:20" ht="25" x14ac:dyDescent="0.35">
      <c r="B30" s="97"/>
      <c r="C30" s="98" t="s">
        <v>1935</v>
      </c>
      <c r="D30" s="100" t="s">
        <v>1983</v>
      </c>
      <c r="E30" s="98" t="s">
        <v>1984</v>
      </c>
      <c r="F30" s="1193" t="s">
        <v>160</v>
      </c>
      <c r="G30" s="100" t="s">
        <v>1941</v>
      </c>
      <c r="H30" s="1112"/>
      <c r="I30" s="990"/>
      <c r="J30" s="990"/>
      <c r="K30" s="991">
        <f t="shared" si="2"/>
        <v>0</v>
      </c>
      <c r="L30" s="990"/>
      <c r="M30" s="990"/>
      <c r="N30" s="991"/>
      <c r="O30" s="992"/>
      <c r="P30" s="990"/>
      <c r="Q30" s="992"/>
      <c r="R30" s="102"/>
      <c r="S30" s="1194">
        <f t="shared" si="3"/>
        <v>0</v>
      </c>
      <c r="T30" s="884"/>
    </row>
    <row r="31" spans="2:20" ht="25" x14ac:dyDescent="0.35">
      <c r="B31" s="97"/>
      <c r="C31" s="98" t="s">
        <v>1935</v>
      </c>
      <c r="D31" s="100" t="s">
        <v>1985</v>
      </c>
      <c r="E31" s="98" t="s">
        <v>1986</v>
      </c>
      <c r="F31" s="1193" t="s">
        <v>160</v>
      </c>
      <c r="G31" s="100" t="s">
        <v>1941</v>
      </c>
      <c r="H31" s="1112"/>
      <c r="I31" s="990"/>
      <c r="J31" s="990"/>
      <c r="K31" s="991">
        <f t="shared" si="2"/>
        <v>0</v>
      </c>
      <c r="L31" s="990"/>
      <c r="M31" s="990"/>
      <c r="N31" s="991"/>
      <c r="O31" s="992"/>
      <c r="P31" s="990"/>
      <c r="Q31" s="992"/>
      <c r="R31" s="102"/>
      <c r="S31" s="1194">
        <f t="shared" si="3"/>
        <v>0</v>
      </c>
      <c r="T31" s="884"/>
    </row>
    <row r="32" spans="2:20" ht="25" x14ac:dyDescent="0.35">
      <c r="B32" s="97"/>
      <c r="C32" s="98" t="s">
        <v>1935</v>
      </c>
      <c r="D32" s="100" t="s">
        <v>1987</v>
      </c>
      <c r="E32" s="98" t="s">
        <v>1988</v>
      </c>
      <c r="F32" s="1193" t="s">
        <v>160</v>
      </c>
      <c r="G32" s="100" t="s">
        <v>1941</v>
      </c>
      <c r="H32" s="1112"/>
      <c r="I32" s="990"/>
      <c r="J32" s="990"/>
      <c r="K32" s="991">
        <f t="shared" si="2"/>
        <v>0</v>
      </c>
      <c r="L32" s="990"/>
      <c r="M32" s="990"/>
      <c r="N32" s="991"/>
      <c r="O32" s="992"/>
      <c r="P32" s="990"/>
      <c r="Q32" s="992"/>
      <c r="R32" s="102"/>
      <c r="S32" s="1194">
        <f t="shared" si="3"/>
        <v>0</v>
      </c>
      <c r="T32" s="884"/>
    </row>
    <row r="33" spans="2:20" s="1206" customFormat="1" ht="15" customHeight="1" x14ac:dyDescent="0.35">
      <c r="B33" s="1703"/>
      <c r="C33" s="1701" t="str">
        <f>C35</f>
        <v>GRE.EEC.S.25.XX.S.00000.15.001.00</v>
      </c>
      <c r="D33" s="1703" t="s">
        <v>1990</v>
      </c>
      <c r="E33" s="1703" t="s">
        <v>1991</v>
      </c>
      <c r="F33" s="1591" t="s">
        <v>154</v>
      </c>
      <c r="G33" s="1591"/>
      <c r="H33" s="1591"/>
      <c r="I33" s="1591"/>
      <c r="J33" s="1591"/>
      <c r="K33" s="1591"/>
      <c r="L33" s="1591"/>
      <c r="M33" s="1591"/>
      <c r="N33" s="1591"/>
      <c r="O33" s="1591"/>
      <c r="P33" s="1591"/>
      <c r="Q33" s="1591"/>
      <c r="R33" s="1591"/>
      <c r="S33" s="863">
        <f>SUMIF(F36:F80,"Mandatory",S36:S80)</f>
        <v>0</v>
      </c>
      <c r="T33" s="909"/>
    </row>
    <row r="34" spans="2:20" s="1206" customFormat="1" ht="15" customHeight="1" x14ac:dyDescent="0.35">
      <c r="B34" s="1703"/>
      <c r="C34" s="1705"/>
      <c r="D34" s="1703"/>
      <c r="E34" s="1703"/>
      <c r="F34" s="1591" t="s">
        <v>156</v>
      </c>
      <c r="G34" s="1591"/>
      <c r="H34" s="1591"/>
      <c r="I34" s="1591"/>
      <c r="J34" s="1591"/>
      <c r="K34" s="1591"/>
      <c r="L34" s="1591"/>
      <c r="M34" s="1591"/>
      <c r="N34" s="1591"/>
      <c r="O34" s="1591"/>
      <c r="P34" s="1591"/>
      <c r="Q34" s="1591"/>
      <c r="R34" s="1591"/>
      <c r="S34" s="863">
        <f>SUMIF(F36:F80,"Mandatory",S36:S80)</f>
        <v>0</v>
      </c>
      <c r="T34" s="909"/>
    </row>
    <row r="35" spans="2:20" ht="19.899999999999999" customHeight="1" x14ac:dyDescent="0.35">
      <c r="B35" s="1092"/>
      <c r="C35" s="1092" t="str">
        <f>'Reference documents'!B27</f>
        <v>GRE.EEC.S.25.XX.S.00000.15.001.00</v>
      </c>
      <c r="D35" s="1176" t="s">
        <v>1992</v>
      </c>
      <c r="E35" s="1208" t="s">
        <v>1993</v>
      </c>
      <c r="F35" s="1695"/>
      <c r="G35" s="1695"/>
      <c r="H35" s="1695"/>
      <c r="I35" s="1695"/>
      <c r="J35" s="1695"/>
      <c r="K35" s="1695"/>
      <c r="L35" s="1695"/>
      <c r="M35" s="1695"/>
      <c r="N35" s="1695"/>
      <c r="O35" s="1695"/>
      <c r="P35" s="1695"/>
      <c r="Q35" s="1695"/>
      <c r="R35" s="1695"/>
      <c r="S35" s="1695"/>
      <c r="T35" s="1696"/>
    </row>
    <row r="36" spans="2:20" ht="19.149999999999999" customHeight="1" x14ac:dyDescent="0.35">
      <c r="B36" s="97"/>
      <c r="C36" s="98" t="str">
        <f>'Reference documents'!B27</f>
        <v>GRE.EEC.S.25.XX.S.00000.15.001.00</v>
      </c>
      <c r="D36" s="100" t="s">
        <v>1994</v>
      </c>
      <c r="E36" s="98" t="s">
        <v>1995</v>
      </c>
      <c r="F36" s="1193" t="s">
        <v>160</v>
      </c>
      <c r="G36" s="100" t="s">
        <v>345</v>
      </c>
      <c r="H36" s="1112"/>
      <c r="I36" s="990"/>
      <c r="J36" s="990"/>
      <c r="K36" s="991">
        <f>I36*J36</f>
        <v>0</v>
      </c>
      <c r="L36" s="990"/>
      <c r="M36" s="990"/>
      <c r="N36" s="991"/>
      <c r="O36" s="992"/>
      <c r="P36" s="990"/>
      <c r="Q36" s="992"/>
      <c r="R36" s="102"/>
      <c r="S36" s="1194">
        <f>IF(F36="NA","",H36*R36)</f>
        <v>0</v>
      </c>
      <c r="T36" s="884"/>
    </row>
    <row r="37" spans="2:20" ht="19.149999999999999" customHeight="1" x14ac:dyDescent="0.35">
      <c r="B37" s="97"/>
      <c r="C37" s="98" t="str">
        <f>'Reference documents'!B27</f>
        <v>GRE.EEC.S.25.XX.S.00000.15.001.00</v>
      </c>
      <c r="D37" s="100" t="s">
        <v>1996</v>
      </c>
      <c r="E37" s="98" t="s">
        <v>1997</v>
      </c>
      <c r="F37" s="1193" t="s">
        <v>160</v>
      </c>
      <c r="G37" s="100" t="s">
        <v>345</v>
      </c>
      <c r="H37" s="1112"/>
      <c r="I37" s="990"/>
      <c r="J37" s="990"/>
      <c r="K37" s="991">
        <f>I37*J37</f>
        <v>0</v>
      </c>
      <c r="L37" s="990"/>
      <c r="M37" s="990"/>
      <c r="N37" s="991"/>
      <c r="O37" s="992"/>
      <c r="P37" s="990"/>
      <c r="Q37" s="992"/>
      <c r="R37" s="102"/>
      <c r="S37" s="1194">
        <f>IF(F37="NA","",H37*R37)</f>
        <v>0</v>
      </c>
      <c r="T37" s="884"/>
    </row>
    <row r="38" spans="2:20" ht="19.149999999999999" customHeight="1" x14ac:dyDescent="0.35">
      <c r="B38" s="97"/>
      <c r="C38" s="98" t="str">
        <f>'Reference documents'!B27</f>
        <v>GRE.EEC.S.25.XX.S.00000.15.001.00</v>
      </c>
      <c r="D38" s="100" t="s">
        <v>1998</v>
      </c>
      <c r="E38" s="98" t="s">
        <v>1999</v>
      </c>
      <c r="F38" s="1193" t="s">
        <v>160</v>
      </c>
      <c r="G38" s="100" t="s">
        <v>345</v>
      </c>
      <c r="H38" s="1112"/>
      <c r="I38" s="990"/>
      <c r="J38" s="990"/>
      <c r="K38" s="991">
        <f>I38*J38</f>
        <v>0</v>
      </c>
      <c r="L38" s="990"/>
      <c r="M38" s="990"/>
      <c r="N38" s="991"/>
      <c r="O38" s="992"/>
      <c r="P38" s="990"/>
      <c r="Q38" s="992"/>
      <c r="R38" s="102"/>
      <c r="S38" s="1194">
        <f>IF(F38="NA","",H38*R38)</f>
        <v>0</v>
      </c>
      <c r="T38" s="884"/>
    </row>
    <row r="39" spans="2:20" ht="19.149999999999999" customHeight="1" x14ac:dyDescent="0.35">
      <c r="B39" s="97"/>
      <c r="C39" s="98" t="str">
        <f>'Reference documents'!B27</f>
        <v>GRE.EEC.S.25.XX.S.00000.15.001.00</v>
      </c>
      <c r="D39" s="100" t="s">
        <v>2000</v>
      </c>
      <c r="E39" s="98" t="s">
        <v>2001</v>
      </c>
      <c r="F39" s="1193" t="s">
        <v>160</v>
      </c>
      <c r="G39" s="100" t="s">
        <v>345</v>
      </c>
      <c r="H39" s="1112"/>
      <c r="I39" s="990"/>
      <c r="J39" s="990"/>
      <c r="K39" s="991">
        <f>I39*J39</f>
        <v>0</v>
      </c>
      <c r="L39" s="990"/>
      <c r="M39" s="990"/>
      <c r="N39" s="991"/>
      <c r="O39" s="992"/>
      <c r="P39" s="990"/>
      <c r="Q39" s="992"/>
      <c r="R39" s="102"/>
      <c r="S39" s="1194">
        <f>IF(F39="NA","",H39*R39)</f>
        <v>0</v>
      </c>
      <c r="T39" s="884"/>
    </row>
    <row r="40" spans="2:20" ht="19.899999999999999" customHeight="1" x14ac:dyDescent="0.35">
      <c r="B40" s="1092"/>
      <c r="C40" s="1092" t="str">
        <f>'Reference documents'!B27</f>
        <v>GRE.EEC.S.25.XX.S.00000.15.001.00</v>
      </c>
      <c r="D40" s="1176" t="s">
        <v>2002</v>
      </c>
      <c r="E40" s="1208" t="s">
        <v>2003</v>
      </c>
      <c r="F40" s="1695"/>
      <c r="G40" s="1695"/>
      <c r="H40" s="1695"/>
      <c r="I40" s="1695"/>
      <c r="J40" s="1695"/>
      <c r="K40" s="1695"/>
      <c r="L40" s="1695"/>
      <c r="M40" s="1695"/>
      <c r="N40" s="1695"/>
      <c r="O40" s="1695"/>
      <c r="P40" s="1695"/>
      <c r="Q40" s="1695"/>
      <c r="R40" s="1695"/>
      <c r="S40" s="1695"/>
      <c r="T40" s="1696"/>
    </row>
    <row r="41" spans="2:20" ht="19.149999999999999" customHeight="1" x14ac:dyDescent="0.35">
      <c r="B41" s="97"/>
      <c r="C41" s="98" t="str">
        <f>'Reference documents'!B27</f>
        <v>GRE.EEC.S.25.XX.S.00000.15.001.00</v>
      </c>
      <c r="D41" s="100" t="s">
        <v>2004</v>
      </c>
      <c r="E41" s="98" t="s">
        <v>2005</v>
      </c>
      <c r="F41" s="1193" t="s">
        <v>160</v>
      </c>
      <c r="G41" s="100" t="s">
        <v>1504</v>
      </c>
      <c r="H41" s="1112"/>
      <c r="I41" s="990"/>
      <c r="J41" s="990"/>
      <c r="K41" s="991">
        <f>I41*J41</f>
        <v>0</v>
      </c>
      <c r="L41" s="990"/>
      <c r="M41" s="990"/>
      <c r="N41" s="991"/>
      <c r="O41" s="992"/>
      <c r="P41" s="990"/>
      <c r="Q41" s="992"/>
      <c r="R41" s="102"/>
      <c r="S41" s="1194">
        <f>IF(F41="NA","",H41*R41)</f>
        <v>0</v>
      </c>
      <c r="T41" s="884"/>
    </row>
    <row r="42" spans="2:20" ht="19.149999999999999" customHeight="1" x14ac:dyDescent="0.35">
      <c r="B42" s="97"/>
      <c r="C42" s="98" t="str">
        <f>'Reference documents'!B27</f>
        <v>GRE.EEC.S.25.XX.S.00000.15.001.00</v>
      </c>
      <c r="D42" s="100" t="s">
        <v>2006</v>
      </c>
      <c r="E42" s="98" t="s">
        <v>2007</v>
      </c>
      <c r="F42" s="1193" t="s">
        <v>160</v>
      </c>
      <c r="G42" s="100" t="s">
        <v>1504</v>
      </c>
      <c r="H42" s="1112"/>
      <c r="I42" s="990"/>
      <c r="J42" s="990"/>
      <c r="K42" s="991">
        <f>I42*J42</f>
        <v>0</v>
      </c>
      <c r="L42" s="990"/>
      <c r="M42" s="990"/>
      <c r="N42" s="991"/>
      <c r="O42" s="992"/>
      <c r="P42" s="990"/>
      <c r="Q42" s="992"/>
      <c r="R42" s="102"/>
      <c r="S42" s="1194">
        <f>IF(F42="NA","",H42*R42)</f>
        <v>0</v>
      </c>
      <c r="T42" s="884"/>
    </row>
    <row r="43" spans="2:20" ht="19.149999999999999" customHeight="1" x14ac:dyDescent="0.35">
      <c r="B43" s="97"/>
      <c r="C43" s="98" t="str">
        <f>'Reference documents'!B27</f>
        <v>GRE.EEC.S.25.XX.S.00000.15.001.00</v>
      </c>
      <c r="D43" s="100" t="s">
        <v>2008</v>
      </c>
      <c r="E43" s="98" t="s">
        <v>2009</v>
      </c>
      <c r="F43" s="1193" t="s">
        <v>160</v>
      </c>
      <c r="G43" s="100" t="s">
        <v>1504</v>
      </c>
      <c r="H43" s="1112"/>
      <c r="I43" s="990"/>
      <c r="J43" s="990"/>
      <c r="K43" s="991">
        <f>I43*J43</f>
        <v>0</v>
      </c>
      <c r="L43" s="990"/>
      <c r="M43" s="990"/>
      <c r="N43" s="991"/>
      <c r="O43" s="992"/>
      <c r="P43" s="990"/>
      <c r="Q43" s="992"/>
      <c r="R43" s="102"/>
      <c r="S43" s="1194">
        <f>IF(F43="NA","",H43*R43)</f>
        <v>0</v>
      </c>
      <c r="T43" s="884"/>
    </row>
    <row r="44" spans="2:20" ht="19.149999999999999" customHeight="1" x14ac:dyDescent="0.35">
      <c r="B44" s="97"/>
      <c r="C44" s="98" t="str">
        <f>'Reference documents'!B27</f>
        <v>GRE.EEC.S.25.XX.S.00000.15.001.00</v>
      </c>
      <c r="D44" s="100" t="s">
        <v>2010</v>
      </c>
      <c r="E44" s="98" t="s">
        <v>2011</v>
      </c>
      <c r="F44" s="1193" t="s">
        <v>160</v>
      </c>
      <c r="G44" s="100" t="s">
        <v>1504</v>
      </c>
      <c r="H44" s="1112"/>
      <c r="I44" s="990"/>
      <c r="J44" s="990"/>
      <c r="K44" s="991">
        <f>I44*J44</f>
        <v>0</v>
      </c>
      <c r="L44" s="990"/>
      <c r="M44" s="990"/>
      <c r="N44" s="991"/>
      <c r="O44" s="992"/>
      <c r="P44" s="990"/>
      <c r="Q44" s="992"/>
      <c r="R44" s="102"/>
      <c r="S44" s="1194">
        <f>IF(F44="NA","",H44*R44)</f>
        <v>0</v>
      </c>
      <c r="T44" s="884"/>
    </row>
    <row r="45" spans="2:20" ht="19.149999999999999" customHeight="1" x14ac:dyDescent="0.35">
      <c r="B45" s="97"/>
      <c r="C45" s="98" t="str">
        <f>'Reference documents'!B27</f>
        <v>GRE.EEC.S.25.XX.S.00000.15.001.00</v>
      </c>
      <c r="D45" s="100" t="s">
        <v>2012</v>
      </c>
      <c r="E45" s="98" t="s">
        <v>2013</v>
      </c>
      <c r="F45" s="1193" t="s">
        <v>160</v>
      </c>
      <c r="G45" s="100" t="s">
        <v>1504</v>
      </c>
      <c r="H45" s="1112"/>
      <c r="I45" s="990"/>
      <c r="J45" s="990"/>
      <c r="K45" s="991">
        <f>I45*J45</f>
        <v>0</v>
      </c>
      <c r="L45" s="990"/>
      <c r="M45" s="990"/>
      <c r="N45" s="991"/>
      <c r="O45" s="992"/>
      <c r="P45" s="990"/>
      <c r="Q45" s="992"/>
      <c r="R45" s="102"/>
      <c r="S45" s="1194">
        <f>IF(F45="NA","",H45*R45)</f>
        <v>0</v>
      </c>
      <c r="T45" s="884"/>
    </row>
    <row r="46" spans="2:20" ht="19.899999999999999" customHeight="1" x14ac:dyDescent="0.35">
      <c r="B46" s="1092"/>
      <c r="C46" s="1092" t="str">
        <f>'Reference documents'!B27</f>
        <v>GRE.EEC.S.25.XX.S.00000.15.001.00</v>
      </c>
      <c r="D46" s="1176" t="s">
        <v>2014</v>
      </c>
      <c r="E46" s="1208" t="s">
        <v>2015</v>
      </c>
      <c r="F46" s="1695"/>
      <c r="G46" s="1695"/>
      <c r="H46" s="1695"/>
      <c r="I46" s="1695"/>
      <c r="J46" s="1695"/>
      <c r="K46" s="1695"/>
      <c r="L46" s="1695"/>
      <c r="M46" s="1695"/>
      <c r="N46" s="1695"/>
      <c r="O46" s="1695"/>
      <c r="P46" s="1695"/>
      <c r="Q46" s="1695"/>
      <c r="R46" s="1695"/>
      <c r="S46" s="1695"/>
      <c r="T46" s="1696"/>
    </row>
    <row r="47" spans="2:20" ht="19.149999999999999" customHeight="1" x14ac:dyDescent="0.35">
      <c r="B47" s="97"/>
      <c r="C47" s="98" t="str">
        <f>'Reference documents'!B27</f>
        <v>GRE.EEC.S.25.XX.S.00000.15.001.00</v>
      </c>
      <c r="D47" s="100" t="s">
        <v>2016</v>
      </c>
      <c r="E47" s="98" t="s">
        <v>2017</v>
      </c>
      <c r="F47" s="1193" t="s">
        <v>160</v>
      </c>
      <c r="G47" s="100" t="s">
        <v>1504</v>
      </c>
      <c r="H47" s="1112"/>
      <c r="I47" s="990"/>
      <c r="J47" s="990"/>
      <c r="K47" s="991">
        <f>I47*J47</f>
        <v>0</v>
      </c>
      <c r="L47" s="990"/>
      <c r="M47" s="990"/>
      <c r="N47" s="991"/>
      <c r="O47" s="992"/>
      <c r="P47" s="990"/>
      <c r="Q47" s="992"/>
      <c r="R47" s="102"/>
      <c r="S47" s="1194">
        <f>IF(F47="NA","",H47*R47)</f>
        <v>0</v>
      </c>
      <c r="T47" s="884"/>
    </row>
    <row r="48" spans="2:20" ht="19.149999999999999" customHeight="1" x14ac:dyDescent="0.35">
      <c r="B48" s="97"/>
      <c r="C48" s="98" t="str">
        <f>'Reference documents'!B27</f>
        <v>GRE.EEC.S.25.XX.S.00000.15.001.00</v>
      </c>
      <c r="D48" s="100" t="s">
        <v>2018</v>
      </c>
      <c r="E48" s="98" t="s">
        <v>2019</v>
      </c>
      <c r="F48" s="1193" t="s">
        <v>160</v>
      </c>
      <c r="G48" s="100" t="s">
        <v>1504</v>
      </c>
      <c r="H48" s="1112"/>
      <c r="I48" s="990"/>
      <c r="J48" s="990"/>
      <c r="K48" s="991">
        <f>I48*J48</f>
        <v>0</v>
      </c>
      <c r="L48" s="990"/>
      <c r="M48" s="990"/>
      <c r="N48" s="991"/>
      <c r="O48" s="992"/>
      <c r="P48" s="990"/>
      <c r="Q48" s="992"/>
      <c r="R48" s="102"/>
      <c r="S48" s="1194">
        <f>IF(F48="NA","",H48*R48)</f>
        <v>0</v>
      </c>
      <c r="T48" s="884"/>
    </row>
    <row r="49" spans="2:20" ht="19.149999999999999" customHeight="1" x14ac:dyDescent="0.35">
      <c r="B49" s="97"/>
      <c r="C49" s="98" t="str">
        <f>'Reference documents'!B27</f>
        <v>GRE.EEC.S.25.XX.S.00000.15.001.00</v>
      </c>
      <c r="D49" s="100" t="s">
        <v>2020</v>
      </c>
      <c r="E49" s="98" t="s">
        <v>2021</v>
      </c>
      <c r="F49" s="1193" t="s">
        <v>160</v>
      </c>
      <c r="G49" s="100" t="s">
        <v>1504</v>
      </c>
      <c r="H49" s="1112"/>
      <c r="I49" s="990"/>
      <c r="J49" s="990"/>
      <c r="K49" s="991">
        <f>I49*J49</f>
        <v>0</v>
      </c>
      <c r="L49" s="990"/>
      <c r="M49" s="990"/>
      <c r="N49" s="991"/>
      <c r="O49" s="992"/>
      <c r="P49" s="990"/>
      <c r="Q49" s="992"/>
      <c r="R49" s="102"/>
      <c r="S49" s="1194">
        <f>IF(F49="NA","",H49*R49)</f>
        <v>0</v>
      </c>
      <c r="T49" s="884"/>
    </row>
    <row r="50" spans="2:20" ht="19.149999999999999" customHeight="1" x14ac:dyDescent="0.35">
      <c r="B50" s="97"/>
      <c r="C50" s="98" t="str">
        <f>'Reference documents'!B27</f>
        <v>GRE.EEC.S.25.XX.S.00000.15.001.00</v>
      </c>
      <c r="D50" s="100" t="s">
        <v>2022</v>
      </c>
      <c r="E50" s="98" t="s">
        <v>2023</v>
      </c>
      <c r="F50" s="1193" t="s">
        <v>160</v>
      </c>
      <c r="G50" s="100" t="s">
        <v>1504</v>
      </c>
      <c r="H50" s="1112"/>
      <c r="I50" s="990"/>
      <c r="J50" s="990"/>
      <c r="K50" s="991">
        <f>I50*J50</f>
        <v>0</v>
      </c>
      <c r="L50" s="990"/>
      <c r="M50" s="990"/>
      <c r="N50" s="991"/>
      <c r="O50" s="992"/>
      <c r="P50" s="990"/>
      <c r="Q50" s="992"/>
      <c r="R50" s="102"/>
      <c r="S50" s="1194">
        <f>IF(F50="NA","",H50*R50)</f>
        <v>0</v>
      </c>
      <c r="T50" s="884"/>
    </row>
    <row r="51" spans="2:20" ht="19.149999999999999" customHeight="1" x14ac:dyDescent="0.35">
      <c r="B51" s="97"/>
      <c r="C51" s="98" t="str">
        <f>'Reference documents'!B27</f>
        <v>GRE.EEC.S.25.XX.S.00000.15.001.00</v>
      </c>
      <c r="D51" s="100" t="s">
        <v>2024</v>
      </c>
      <c r="E51" s="98" t="s">
        <v>2025</v>
      </c>
      <c r="F51" s="1193" t="s">
        <v>160</v>
      </c>
      <c r="G51" s="100" t="s">
        <v>1504</v>
      </c>
      <c r="H51" s="1112"/>
      <c r="I51" s="990"/>
      <c r="J51" s="990"/>
      <c r="K51" s="991">
        <f>I51*J51</f>
        <v>0</v>
      </c>
      <c r="L51" s="990"/>
      <c r="M51" s="990"/>
      <c r="N51" s="991"/>
      <c r="O51" s="992"/>
      <c r="P51" s="990"/>
      <c r="Q51" s="992"/>
      <c r="R51" s="102"/>
      <c r="S51" s="1194">
        <f>IF(F51="NA","",H51*R51)</f>
        <v>0</v>
      </c>
      <c r="T51" s="884"/>
    </row>
    <row r="52" spans="2:20" ht="19.899999999999999" customHeight="1" x14ac:dyDescent="0.35">
      <c r="B52" s="1092"/>
      <c r="C52" s="1092" t="str">
        <f>'Reference documents'!B27</f>
        <v>GRE.EEC.S.25.XX.S.00000.15.001.00</v>
      </c>
      <c r="D52" s="1176" t="s">
        <v>2026</v>
      </c>
      <c r="E52" s="1208" t="s">
        <v>2027</v>
      </c>
      <c r="F52" s="1695"/>
      <c r="G52" s="1695"/>
      <c r="H52" s="1695"/>
      <c r="I52" s="1695"/>
      <c r="J52" s="1695"/>
      <c r="K52" s="1695"/>
      <c r="L52" s="1695"/>
      <c r="M52" s="1695"/>
      <c r="N52" s="1695"/>
      <c r="O52" s="1695"/>
      <c r="P52" s="1695"/>
      <c r="Q52" s="1695"/>
      <c r="R52" s="1695"/>
      <c r="S52" s="1695"/>
      <c r="T52" s="1696"/>
    </row>
    <row r="53" spans="2:20" ht="19.149999999999999" customHeight="1" x14ac:dyDescent="0.35">
      <c r="B53" s="97"/>
      <c r="C53" s="98" t="str">
        <f>'Reference documents'!B27</f>
        <v>GRE.EEC.S.25.XX.S.00000.15.001.00</v>
      </c>
      <c r="D53" s="100" t="s">
        <v>2028</v>
      </c>
      <c r="E53" s="98" t="s">
        <v>2029</v>
      </c>
      <c r="F53" s="1193" t="s">
        <v>160</v>
      </c>
      <c r="G53" s="100" t="s">
        <v>1504</v>
      </c>
      <c r="H53" s="1112"/>
      <c r="I53" s="990"/>
      <c r="J53" s="990"/>
      <c r="K53" s="991">
        <f>I53*J53</f>
        <v>0</v>
      </c>
      <c r="L53" s="990"/>
      <c r="M53" s="990"/>
      <c r="N53" s="991"/>
      <c r="O53" s="992"/>
      <c r="P53" s="990"/>
      <c r="Q53" s="992"/>
      <c r="R53" s="102"/>
      <c r="S53" s="1194">
        <f>IF(F53="NA","",H53*R53)</f>
        <v>0</v>
      </c>
      <c r="T53" s="884"/>
    </row>
    <row r="54" spans="2:20" ht="19.899999999999999" customHeight="1" x14ac:dyDescent="0.35">
      <c r="B54" s="1092"/>
      <c r="C54" s="1092" t="str">
        <f>'Reference documents'!B27</f>
        <v>GRE.EEC.S.25.XX.S.00000.15.001.00</v>
      </c>
      <c r="D54" s="1176" t="s">
        <v>2030</v>
      </c>
      <c r="E54" s="1208" t="s">
        <v>2031</v>
      </c>
      <c r="F54" s="1695"/>
      <c r="G54" s="1695"/>
      <c r="H54" s="1695"/>
      <c r="I54" s="1695"/>
      <c r="J54" s="1695"/>
      <c r="K54" s="1695"/>
      <c r="L54" s="1695"/>
      <c r="M54" s="1695"/>
      <c r="N54" s="1695"/>
      <c r="O54" s="1695"/>
      <c r="P54" s="1695"/>
      <c r="Q54" s="1695"/>
      <c r="R54" s="1695"/>
      <c r="S54" s="1695"/>
      <c r="T54" s="1696"/>
    </row>
    <row r="55" spans="2:20" ht="19.149999999999999" customHeight="1" x14ac:dyDescent="0.35">
      <c r="B55" s="97"/>
      <c r="C55" s="98" t="str">
        <f>'Reference documents'!B27</f>
        <v>GRE.EEC.S.25.XX.S.00000.15.001.00</v>
      </c>
      <c r="D55" s="100" t="s">
        <v>2032</v>
      </c>
      <c r="E55" s="98" t="s">
        <v>2033</v>
      </c>
      <c r="F55" s="1193" t="s">
        <v>160</v>
      </c>
      <c r="G55" s="100" t="s">
        <v>553</v>
      </c>
      <c r="H55" s="1112"/>
      <c r="I55" s="990"/>
      <c r="J55" s="990"/>
      <c r="K55" s="991">
        <f>I55*J55</f>
        <v>0</v>
      </c>
      <c r="L55" s="990"/>
      <c r="M55" s="990"/>
      <c r="N55" s="991"/>
      <c r="O55" s="992"/>
      <c r="P55" s="990"/>
      <c r="Q55" s="992"/>
      <c r="R55" s="102"/>
      <c r="S55" s="1194">
        <f>IF(F55="NA","",H55*R55)</f>
        <v>0</v>
      </c>
      <c r="T55" s="884"/>
    </row>
    <row r="56" spans="2:20" ht="19.149999999999999" customHeight="1" x14ac:dyDescent="0.35">
      <c r="B56" s="97"/>
      <c r="C56" s="98" t="str">
        <f>'Reference documents'!B27</f>
        <v>GRE.EEC.S.25.XX.S.00000.15.001.00</v>
      </c>
      <c r="D56" s="100" t="s">
        <v>2034</v>
      </c>
      <c r="E56" s="98" t="s">
        <v>2035</v>
      </c>
      <c r="F56" s="1193" t="s">
        <v>160</v>
      </c>
      <c r="G56" s="100" t="s">
        <v>553</v>
      </c>
      <c r="H56" s="1112"/>
      <c r="I56" s="990"/>
      <c r="J56" s="990"/>
      <c r="K56" s="991">
        <f>I56*J56</f>
        <v>0</v>
      </c>
      <c r="L56" s="990"/>
      <c r="M56" s="990"/>
      <c r="N56" s="991"/>
      <c r="O56" s="992"/>
      <c r="P56" s="990"/>
      <c r="Q56" s="992"/>
      <c r="R56" s="102"/>
      <c r="S56" s="1194">
        <f>IF(F56="NA","",H56*R56)</f>
        <v>0</v>
      </c>
      <c r="T56" s="884"/>
    </row>
    <row r="57" spans="2:20" ht="19.899999999999999" customHeight="1" x14ac:dyDescent="0.35">
      <c r="B57" s="1092"/>
      <c r="C57" s="1092" t="str">
        <f>'Reference documents'!B27</f>
        <v>GRE.EEC.S.25.XX.S.00000.15.001.00</v>
      </c>
      <c r="D57" s="1176" t="s">
        <v>2036</v>
      </c>
      <c r="E57" s="1208" t="s">
        <v>2037</v>
      </c>
      <c r="F57" s="1695"/>
      <c r="G57" s="1695"/>
      <c r="H57" s="1695"/>
      <c r="I57" s="1695"/>
      <c r="J57" s="1695"/>
      <c r="K57" s="1695"/>
      <c r="L57" s="1695"/>
      <c r="M57" s="1695"/>
      <c r="N57" s="1695"/>
      <c r="O57" s="1695"/>
      <c r="P57" s="1695"/>
      <c r="Q57" s="1695"/>
      <c r="R57" s="1695"/>
      <c r="S57" s="1695"/>
      <c r="T57" s="1696"/>
    </row>
    <row r="58" spans="2:20" ht="19.149999999999999" customHeight="1" x14ac:dyDescent="0.35">
      <c r="B58" s="97"/>
      <c r="C58" s="98" t="str">
        <f>'Reference documents'!B27</f>
        <v>GRE.EEC.S.25.XX.S.00000.15.001.00</v>
      </c>
      <c r="D58" s="100" t="s">
        <v>2038</v>
      </c>
      <c r="E58" s="98" t="s">
        <v>2039</v>
      </c>
      <c r="F58" s="1193" t="s">
        <v>160</v>
      </c>
      <c r="G58" s="100" t="s">
        <v>553</v>
      </c>
      <c r="H58" s="1112"/>
      <c r="I58" s="990"/>
      <c r="J58" s="990"/>
      <c r="K58" s="991">
        <f>I58*J58</f>
        <v>0</v>
      </c>
      <c r="L58" s="990"/>
      <c r="M58" s="990"/>
      <c r="N58" s="991"/>
      <c r="O58" s="992"/>
      <c r="P58" s="990"/>
      <c r="Q58" s="992"/>
      <c r="R58" s="102"/>
      <c r="S58" s="1194">
        <f>IF(F58="NA","",H58*R58)</f>
        <v>0</v>
      </c>
      <c r="T58" s="884"/>
    </row>
    <row r="59" spans="2:20" ht="19.149999999999999" customHeight="1" x14ac:dyDescent="0.35">
      <c r="B59" s="97"/>
      <c r="C59" s="98" t="str">
        <f>'Reference documents'!B27</f>
        <v>GRE.EEC.S.25.XX.S.00000.15.001.00</v>
      </c>
      <c r="D59" s="100" t="s">
        <v>2040</v>
      </c>
      <c r="E59" s="98" t="s">
        <v>2041</v>
      </c>
      <c r="F59" s="1193" t="s">
        <v>160</v>
      </c>
      <c r="G59" s="100" t="s">
        <v>553</v>
      </c>
      <c r="H59" s="1112"/>
      <c r="I59" s="990"/>
      <c r="J59" s="990"/>
      <c r="K59" s="991">
        <f>I59*J59</f>
        <v>0</v>
      </c>
      <c r="L59" s="990"/>
      <c r="M59" s="990"/>
      <c r="N59" s="991"/>
      <c r="O59" s="992"/>
      <c r="P59" s="990"/>
      <c r="Q59" s="992"/>
      <c r="R59" s="102"/>
      <c r="S59" s="1194">
        <f>IF(F59="NA","",H59*R59)</f>
        <v>0</v>
      </c>
      <c r="T59" s="884"/>
    </row>
    <row r="60" spans="2:20" ht="19.149999999999999" customHeight="1" x14ac:dyDescent="0.35">
      <c r="B60" s="97"/>
      <c r="C60" s="98" t="str">
        <f>'Reference documents'!B27</f>
        <v>GRE.EEC.S.25.XX.S.00000.15.001.00</v>
      </c>
      <c r="D60" s="100" t="s">
        <v>2042</v>
      </c>
      <c r="E60" s="98" t="s">
        <v>2043</v>
      </c>
      <c r="F60" s="1193" t="s">
        <v>160</v>
      </c>
      <c r="G60" s="100" t="s">
        <v>553</v>
      </c>
      <c r="H60" s="1112"/>
      <c r="I60" s="990"/>
      <c r="J60" s="990"/>
      <c r="K60" s="991">
        <f>I60*J60</f>
        <v>0</v>
      </c>
      <c r="L60" s="990"/>
      <c r="M60" s="990"/>
      <c r="N60" s="991"/>
      <c r="O60" s="992"/>
      <c r="P60" s="990"/>
      <c r="Q60" s="992"/>
      <c r="R60" s="102"/>
      <c r="S60" s="1194">
        <f>IF(F60="NA","",H60*R60)</f>
        <v>0</v>
      </c>
      <c r="T60" s="884"/>
    </row>
    <row r="61" spans="2:20" ht="19.899999999999999" customHeight="1" x14ac:dyDescent="0.35">
      <c r="B61" s="1092"/>
      <c r="C61" s="1092" t="str">
        <f>'Reference documents'!B27</f>
        <v>GRE.EEC.S.25.XX.S.00000.15.001.00</v>
      </c>
      <c r="D61" s="1176" t="s">
        <v>2044</v>
      </c>
      <c r="E61" s="1208" t="s">
        <v>2045</v>
      </c>
      <c r="F61" s="1695"/>
      <c r="G61" s="1695"/>
      <c r="H61" s="1695"/>
      <c r="I61" s="1695"/>
      <c r="J61" s="1695"/>
      <c r="K61" s="1695"/>
      <c r="L61" s="1695"/>
      <c r="M61" s="1695"/>
      <c r="N61" s="1695"/>
      <c r="O61" s="1695"/>
      <c r="P61" s="1695"/>
      <c r="Q61" s="1695"/>
      <c r="R61" s="1695"/>
      <c r="S61" s="1695"/>
      <c r="T61" s="1696"/>
    </row>
    <row r="62" spans="2:20" ht="19.149999999999999" customHeight="1" x14ac:dyDescent="0.35">
      <c r="B62" s="97"/>
      <c r="C62" s="98" t="str">
        <f>'Reference documents'!B27</f>
        <v>GRE.EEC.S.25.XX.S.00000.15.001.00</v>
      </c>
      <c r="D62" s="100" t="s">
        <v>2046</v>
      </c>
      <c r="E62" s="98" t="s">
        <v>2047</v>
      </c>
      <c r="F62" s="1193" t="s">
        <v>160</v>
      </c>
      <c r="G62" s="100" t="s">
        <v>345</v>
      </c>
      <c r="H62" s="1112"/>
      <c r="I62" s="990"/>
      <c r="J62" s="990"/>
      <c r="K62" s="991">
        <f>I62*J62</f>
        <v>0</v>
      </c>
      <c r="L62" s="990"/>
      <c r="M62" s="990"/>
      <c r="N62" s="991"/>
      <c r="O62" s="992"/>
      <c r="P62" s="990"/>
      <c r="Q62" s="992"/>
      <c r="R62" s="102"/>
      <c r="S62" s="1194">
        <f>IF(F62="NA","",H62*R62)</f>
        <v>0</v>
      </c>
      <c r="T62" s="884"/>
    </row>
    <row r="63" spans="2:20" ht="19.149999999999999" customHeight="1" x14ac:dyDescent="0.35">
      <c r="B63" s="97"/>
      <c r="C63" s="98" t="str">
        <f>'Reference documents'!B27</f>
        <v>GRE.EEC.S.25.XX.S.00000.15.001.00</v>
      </c>
      <c r="D63" s="100" t="s">
        <v>2048</v>
      </c>
      <c r="E63" s="98" t="s">
        <v>2049</v>
      </c>
      <c r="F63" s="1193" t="s">
        <v>160</v>
      </c>
      <c r="G63" s="100" t="s">
        <v>345</v>
      </c>
      <c r="H63" s="1112"/>
      <c r="I63" s="990"/>
      <c r="J63" s="990"/>
      <c r="K63" s="991">
        <f>I63*J63</f>
        <v>0</v>
      </c>
      <c r="L63" s="990"/>
      <c r="M63" s="990"/>
      <c r="N63" s="991"/>
      <c r="O63" s="992"/>
      <c r="P63" s="990"/>
      <c r="Q63" s="992"/>
      <c r="R63" s="102"/>
      <c r="S63" s="1194">
        <f>IF(F63="NA","",H63*R63)</f>
        <v>0</v>
      </c>
      <c r="T63" s="884"/>
    </row>
    <row r="64" spans="2:20" ht="19.149999999999999" customHeight="1" x14ac:dyDescent="0.35">
      <c r="B64" s="97"/>
      <c r="C64" s="98" t="str">
        <f>'Reference documents'!B27</f>
        <v>GRE.EEC.S.25.XX.S.00000.15.001.00</v>
      </c>
      <c r="D64" s="100" t="s">
        <v>2050</v>
      </c>
      <c r="E64" s="98" t="s">
        <v>2051</v>
      </c>
      <c r="F64" s="1193" t="s">
        <v>160</v>
      </c>
      <c r="G64" s="100" t="s">
        <v>345</v>
      </c>
      <c r="H64" s="1112"/>
      <c r="I64" s="990"/>
      <c r="J64" s="990"/>
      <c r="K64" s="991">
        <f>I64*J64</f>
        <v>0</v>
      </c>
      <c r="L64" s="990"/>
      <c r="M64" s="990"/>
      <c r="N64" s="991"/>
      <c r="O64" s="992"/>
      <c r="P64" s="990"/>
      <c r="Q64" s="992"/>
      <c r="R64" s="102"/>
      <c r="S64" s="1194">
        <f>IF(F64="NA","",H64*R64)</f>
        <v>0</v>
      </c>
      <c r="T64" s="884"/>
    </row>
    <row r="65" spans="2:20" ht="19.149999999999999" customHeight="1" x14ac:dyDescent="0.35">
      <c r="B65" s="97"/>
      <c r="C65" s="98" t="str">
        <f>'Reference documents'!B27</f>
        <v>GRE.EEC.S.25.XX.S.00000.15.001.00</v>
      </c>
      <c r="D65" s="100" t="s">
        <v>2052</v>
      </c>
      <c r="E65" s="98" t="s">
        <v>2053</v>
      </c>
      <c r="F65" s="1193" t="s">
        <v>160</v>
      </c>
      <c r="G65" s="100" t="s">
        <v>345</v>
      </c>
      <c r="H65" s="1112"/>
      <c r="I65" s="990"/>
      <c r="J65" s="990"/>
      <c r="K65" s="991">
        <f>I65*J65</f>
        <v>0</v>
      </c>
      <c r="L65" s="990"/>
      <c r="M65" s="990"/>
      <c r="N65" s="991"/>
      <c r="O65" s="992"/>
      <c r="P65" s="990"/>
      <c r="Q65" s="992"/>
      <c r="R65" s="102"/>
      <c r="S65" s="1194">
        <f>IF(F65="NA","",H65*R65)</f>
        <v>0</v>
      </c>
      <c r="T65" s="884"/>
    </row>
    <row r="66" spans="2:20" ht="19.899999999999999" customHeight="1" x14ac:dyDescent="0.35">
      <c r="B66" s="1092"/>
      <c r="C66" s="1092" t="str">
        <f>'Reference documents'!B27</f>
        <v>GRE.EEC.S.25.XX.S.00000.15.001.00</v>
      </c>
      <c r="D66" s="1176" t="s">
        <v>2054</v>
      </c>
      <c r="E66" s="1208" t="s">
        <v>2055</v>
      </c>
      <c r="F66" s="1695"/>
      <c r="G66" s="1695"/>
      <c r="H66" s="1695"/>
      <c r="I66" s="1695"/>
      <c r="J66" s="1695"/>
      <c r="K66" s="1695"/>
      <c r="L66" s="1695"/>
      <c r="M66" s="1695"/>
      <c r="N66" s="1695"/>
      <c r="O66" s="1695"/>
      <c r="P66" s="1695"/>
      <c r="Q66" s="1695"/>
      <c r="R66" s="1695"/>
      <c r="S66" s="1695"/>
      <c r="T66" s="1696"/>
    </row>
    <row r="67" spans="2:20" ht="19.149999999999999" customHeight="1" x14ac:dyDescent="0.35">
      <c r="B67" s="97"/>
      <c r="C67" s="98" t="str">
        <f>'Reference documents'!B27</f>
        <v>GRE.EEC.S.25.XX.S.00000.15.001.00</v>
      </c>
      <c r="D67" s="100" t="s">
        <v>2056</v>
      </c>
      <c r="E67" s="98" t="s">
        <v>2057</v>
      </c>
      <c r="F67" s="1193" t="s">
        <v>160</v>
      </c>
      <c r="G67" s="100" t="s">
        <v>1941</v>
      </c>
      <c r="H67" s="1112"/>
      <c r="I67" s="990"/>
      <c r="J67" s="990"/>
      <c r="K67" s="991">
        <f>I67*J67</f>
        <v>0</v>
      </c>
      <c r="L67" s="990"/>
      <c r="M67" s="990"/>
      <c r="N67" s="991"/>
      <c r="O67" s="992"/>
      <c r="P67" s="990"/>
      <c r="Q67" s="992"/>
      <c r="R67" s="102"/>
      <c r="S67" s="1194">
        <f>IF(F67="NA","",H67*R67)</f>
        <v>0</v>
      </c>
      <c r="T67" s="884"/>
    </row>
    <row r="68" spans="2:20" ht="19.149999999999999" customHeight="1" x14ac:dyDescent="0.35">
      <c r="B68" s="97"/>
      <c r="C68" s="98" t="str">
        <f>'Reference documents'!B27</f>
        <v>GRE.EEC.S.25.XX.S.00000.15.001.00</v>
      </c>
      <c r="D68" s="100" t="s">
        <v>2058</v>
      </c>
      <c r="E68" s="98" t="s">
        <v>2059</v>
      </c>
      <c r="F68" s="1193" t="s">
        <v>160</v>
      </c>
      <c r="G68" s="100" t="s">
        <v>1941</v>
      </c>
      <c r="H68" s="1112"/>
      <c r="I68" s="990"/>
      <c r="J68" s="990"/>
      <c r="K68" s="991">
        <f>I68*J68</f>
        <v>0</v>
      </c>
      <c r="L68" s="990"/>
      <c r="M68" s="990"/>
      <c r="N68" s="991"/>
      <c r="O68" s="992"/>
      <c r="P68" s="990"/>
      <c r="Q68" s="992"/>
      <c r="R68" s="102"/>
      <c r="S68" s="1194">
        <f>IF(F68="NA","",H68*R68)</f>
        <v>0</v>
      </c>
      <c r="T68" s="884"/>
    </row>
    <row r="69" spans="2:20" ht="19.149999999999999" customHeight="1" x14ac:dyDescent="0.35">
      <c r="B69" s="97"/>
      <c r="C69" s="98" t="str">
        <f>'Reference documents'!B27</f>
        <v>GRE.EEC.S.25.XX.S.00000.15.001.00</v>
      </c>
      <c r="D69" s="100" t="s">
        <v>2060</v>
      </c>
      <c r="E69" s="98" t="s">
        <v>2061</v>
      </c>
      <c r="F69" s="1193" t="s">
        <v>160</v>
      </c>
      <c r="G69" s="100" t="s">
        <v>1941</v>
      </c>
      <c r="H69" s="1112"/>
      <c r="I69" s="990"/>
      <c r="J69" s="990"/>
      <c r="K69" s="991">
        <f>I69*J69</f>
        <v>0</v>
      </c>
      <c r="L69" s="990"/>
      <c r="M69" s="990"/>
      <c r="N69" s="991"/>
      <c r="O69" s="992"/>
      <c r="P69" s="990"/>
      <c r="Q69" s="992"/>
      <c r="R69" s="102"/>
      <c r="S69" s="1194">
        <f>IF(F69="NA","",H69*R69)</f>
        <v>0</v>
      </c>
      <c r="T69" s="884"/>
    </row>
    <row r="70" spans="2:20" ht="19.149999999999999" customHeight="1" x14ac:dyDescent="0.35">
      <c r="B70" s="97"/>
      <c r="C70" s="98" t="str">
        <f>'Reference documents'!B27</f>
        <v>GRE.EEC.S.25.XX.S.00000.15.001.00</v>
      </c>
      <c r="D70" s="100" t="s">
        <v>2062</v>
      </c>
      <c r="E70" s="98" t="s">
        <v>2063</v>
      </c>
      <c r="F70" s="1193" t="s">
        <v>160</v>
      </c>
      <c r="G70" s="100" t="s">
        <v>1941</v>
      </c>
      <c r="H70" s="1112"/>
      <c r="I70" s="990"/>
      <c r="J70" s="990"/>
      <c r="K70" s="991">
        <f>I70*J70</f>
        <v>0</v>
      </c>
      <c r="L70" s="990"/>
      <c r="M70" s="990"/>
      <c r="N70" s="991"/>
      <c r="O70" s="992"/>
      <c r="P70" s="990"/>
      <c r="Q70" s="992"/>
      <c r="R70" s="102"/>
      <c r="S70" s="1194">
        <f>IF(F70="NA","",H70*R70)</f>
        <v>0</v>
      </c>
      <c r="T70" s="884"/>
    </row>
    <row r="71" spans="2:20" ht="19.149999999999999" customHeight="1" x14ac:dyDescent="0.35">
      <c r="B71" s="97"/>
      <c r="C71" s="98" t="str">
        <f>'Reference documents'!B27</f>
        <v>GRE.EEC.S.25.XX.S.00000.15.001.00</v>
      </c>
      <c r="D71" s="100" t="s">
        <v>2064</v>
      </c>
      <c r="E71" s="98" t="s">
        <v>2065</v>
      </c>
      <c r="F71" s="1193" t="s">
        <v>160</v>
      </c>
      <c r="G71" s="100" t="s">
        <v>1941</v>
      </c>
      <c r="H71" s="1112"/>
      <c r="I71" s="990"/>
      <c r="J71" s="990"/>
      <c r="K71" s="991">
        <f>I71*J71</f>
        <v>0</v>
      </c>
      <c r="L71" s="990"/>
      <c r="M71" s="990"/>
      <c r="N71" s="991"/>
      <c r="O71" s="992"/>
      <c r="P71" s="990"/>
      <c r="Q71" s="992"/>
      <c r="R71" s="102"/>
      <c r="S71" s="1194">
        <f>IF(F71="NA","",H71*R71)</f>
        <v>0</v>
      </c>
      <c r="T71" s="884"/>
    </row>
    <row r="72" spans="2:20" ht="19.899999999999999" customHeight="1" x14ac:dyDescent="0.35">
      <c r="B72" s="1092"/>
      <c r="C72" s="1092" t="str">
        <f>'Reference documents'!B27</f>
        <v>GRE.EEC.S.25.XX.S.00000.15.001.00</v>
      </c>
      <c r="D72" s="1176" t="s">
        <v>2066</v>
      </c>
      <c r="E72" s="1208" t="s">
        <v>2067</v>
      </c>
      <c r="F72" s="1695"/>
      <c r="G72" s="1695"/>
      <c r="H72" s="1695"/>
      <c r="I72" s="1695"/>
      <c r="J72" s="1695"/>
      <c r="K72" s="1695"/>
      <c r="L72" s="1695"/>
      <c r="M72" s="1695"/>
      <c r="N72" s="1695"/>
      <c r="O72" s="1695"/>
      <c r="P72" s="1695"/>
      <c r="Q72" s="1695"/>
      <c r="R72" s="1695"/>
      <c r="S72" s="1695"/>
      <c r="T72" s="1696"/>
    </row>
    <row r="73" spans="2:20" ht="19.149999999999999" customHeight="1" x14ac:dyDescent="0.35">
      <c r="B73" s="97"/>
      <c r="C73" s="98" t="str">
        <f>'Reference documents'!B27</f>
        <v>GRE.EEC.S.25.XX.S.00000.15.001.00</v>
      </c>
      <c r="D73" s="100" t="s">
        <v>2068</v>
      </c>
      <c r="E73" s="98" t="s">
        <v>2069</v>
      </c>
      <c r="F73" s="1193" t="s">
        <v>160</v>
      </c>
      <c r="G73" s="100" t="s">
        <v>1941</v>
      </c>
      <c r="H73" s="1112"/>
      <c r="I73" s="990"/>
      <c r="J73" s="990"/>
      <c r="K73" s="991">
        <f>I73*J73</f>
        <v>0</v>
      </c>
      <c r="L73" s="990"/>
      <c r="M73" s="990"/>
      <c r="N73" s="991"/>
      <c r="O73" s="992"/>
      <c r="P73" s="990"/>
      <c r="Q73" s="992"/>
      <c r="R73" s="102"/>
      <c r="S73" s="1194">
        <f>IF(F73="NA","",H73*R73)</f>
        <v>0</v>
      </c>
      <c r="T73" s="884"/>
    </row>
    <row r="74" spans="2:20" ht="19.149999999999999" customHeight="1" x14ac:dyDescent="0.35">
      <c r="B74" s="97"/>
      <c r="C74" s="98" t="str">
        <f>'Reference documents'!B27</f>
        <v>GRE.EEC.S.25.XX.S.00000.15.001.00</v>
      </c>
      <c r="D74" s="100" t="s">
        <v>2070</v>
      </c>
      <c r="E74" s="98" t="s">
        <v>2071</v>
      </c>
      <c r="F74" s="1193" t="s">
        <v>160</v>
      </c>
      <c r="G74" s="100" t="s">
        <v>1941</v>
      </c>
      <c r="H74" s="1112"/>
      <c r="I74" s="990"/>
      <c r="J74" s="990"/>
      <c r="K74" s="991">
        <f>I74*J74</f>
        <v>0</v>
      </c>
      <c r="L74" s="990"/>
      <c r="M74" s="990"/>
      <c r="N74" s="991"/>
      <c r="O74" s="992"/>
      <c r="P74" s="990"/>
      <c r="Q74" s="992"/>
      <c r="R74" s="102"/>
      <c r="S74" s="1194">
        <f>IF(F74="NA","",H74*R74)</f>
        <v>0</v>
      </c>
      <c r="T74" s="884"/>
    </row>
    <row r="75" spans="2:20" ht="19.149999999999999" customHeight="1" x14ac:dyDescent="0.35">
      <c r="B75" s="97"/>
      <c r="C75" s="98" t="str">
        <f>'Reference documents'!B27</f>
        <v>GRE.EEC.S.25.XX.S.00000.15.001.00</v>
      </c>
      <c r="D75" s="100" t="s">
        <v>2072</v>
      </c>
      <c r="E75" s="98" t="s">
        <v>2073</v>
      </c>
      <c r="F75" s="1193" t="s">
        <v>160</v>
      </c>
      <c r="G75" s="100" t="s">
        <v>1941</v>
      </c>
      <c r="H75" s="1112"/>
      <c r="I75" s="990"/>
      <c r="J75" s="990"/>
      <c r="K75" s="991">
        <f>I75*J75</f>
        <v>0</v>
      </c>
      <c r="L75" s="990"/>
      <c r="M75" s="990"/>
      <c r="N75" s="991"/>
      <c r="O75" s="992"/>
      <c r="P75" s="990"/>
      <c r="Q75" s="992"/>
      <c r="R75" s="102"/>
      <c r="S75" s="1194">
        <f>IF(F75="NA","",H75*R75)</f>
        <v>0</v>
      </c>
      <c r="T75" s="884"/>
    </row>
    <row r="76" spans="2:20" ht="19.149999999999999" customHeight="1" x14ac:dyDescent="0.35">
      <c r="B76" s="97"/>
      <c r="C76" s="98" t="str">
        <f>'Reference documents'!B27</f>
        <v>GRE.EEC.S.25.XX.S.00000.15.001.00</v>
      </c>
      <c r="D76" s="100" t="s">
        <v>2074</v>
      </c>
      <c r="E76" s="98" t="s">
        <v>2075</v>
      </c>
      <c r="F76" s="1193" t="s">
        <v>160</v>
      </c>
      <c r="G76" s="100" t="s">
        <v>1941</v>
      </c>
      <c r="H76" s="1112"/>
      <c r="I76" s="990"/>
      <c r="J76" s="990"/>
      <c r="K76" s="991">
        <f>I76*J76</f>
        <v>0</v>
      </c>
      <c r="L76" s="990"/>
      <c r="M76" s="990"/>
      <c r="N76" s="991"/>
      <c r="O76" s="992"/>
      <c r="P76" s="990"/>
      <c r="Q76" s="992"/>
      <c r="R76" s="102"/>
      <c r="S76" s="1194">
        <f>IF(F76="NA","",H76*R76)</f>
        <v>0</v>
      </c>
      <c r="T76" s="884"/>
    </row>
    <row r="77" spans="2:20" ht="19.899999999999999" customHeight="1" x14ac:dyDescent="0.35">
      <c r="B77" s="1092"/>
      <c r="C77" s="1092" t="str">
        <f>'Reference documents'!B27</f>
        <v>GRE.EEC.S.25.XX.S.00000.15.001.00</v>
      </c>
      <c r="D77" s="1176" t="s">
        <v>2076</v>
      </c>
      <c r="E77" s="1208" t="s">
        <v>2077</v>
      </c>
      <c r="F77" s="1695"/>
      <c r="G77" s="1695"/>
      <c r="H77" s="1695"/>
      <c r="I77" s="1695"/>
      <c r="J77" s="1695"/>
      <c r="K77" s="1695"/>
      <c r="L77" s="1695"/>
      <c r="M77" s="1695"/>
      <c r="N77" s="1695"/>
      <c r="O77" s="1695"/>
      <c r="P77" s="1695"/>
      <c r="Q77" s="1695"/>
      <c r="R77" s="1695"/>
      <c r="S77" s="1695"/>
      <c r="T77" s="1696"/>
    </row>
    <row r="78" spans="2:20" ht="19.149999999999999" customHeight="1" x14ac:dyDescent="0.35">
      <c r="B78" s="97"/>
      <c r="C78" s="98" t="str">
        <f>'Reference documents'!B27</f>
        <v>GRE.EEC.S.25.XX.S.00000.15.001.00</v>
      </c>
      <c r="D78" s="100" t="s">
        <v>2078</v>
      </c>
      <c r="E78" s="98" t="s">
        <v>2079</v>
      </c>
      <c r="F78" s="1193" t="s">
        <v>160</v>
      </c>
      <c r="G78" s="100" t="s">
        <v>1941</v>
      </c>
      <c r="H78" s="1112"/>
      <c r="I78" s="990"/>
      <c r="J78" s="990"/>
      <c r="K78" s="991">
        <f>I78*J78</f>
        <v>0</v>
      </c>
      <c r="L78" s="990"/>
      <c r="M78" s="990"/>
      <c r="N78" s="991"/>
      <c r="O78" s="992"/>
      <c r="P78" s="990"/>
      <c r="Q78" s="992"/>
      <c r="R78" s="102"/>
      <c r="S78" s="1194">
        <f>IF(F78="NA","",H78*R78)</f>
        <v>0</v>
      </c>
      <c r="T78" s="884"/>
    </row>
    <row r="79" spans="2:20" ht="19.149999999999999" customHeight="1" x14ac:dyDescent="0.35">
      <c r="B79" s="97"/>
      <c r="C79" s="98" t="str">
        <f>'Reference documents'!B27</f>
        <v>GRE.EEC.S.25.XX.S.00000.15.001.00</v>
      </c>
      <c r="D79" s="100" t="s">
        <v>2080</v>
      </c>
      <c r="E79" s="98" t="s">
        <v>2081</v>
      </c>
      <c r="F79" s="1193" t="s">
        <v>160</v>
      </c>
      <c r="G79" s="100" t="s">
        <v>1941</v>
      </c>
      <c r="H79" s="1112"/>
      <c r="I79" s="990"/>
      <c r="J79" s="990"/>
      <c r="K79" s="991">
        <f>I79*J79</f>
        <v>0</v>
      </c>
      <c r="L79" s="990"/>
      <c r="M79" s="990"/>
      <c r="N79" s="991"/>
      <c r="O79" s="992"/>
      <c r="P79" s="990"/>
      <c r="Q79" s="992"/>
      <c r="R79" s="102"/>
      <c r="S79" s="1194">
        <f>IF(F79="NA","",H79*R79)</f>
        <v>0</v>
      </c>
      <c r="T79" s="884"/>
    </row>
    <row r="80" spans="2:20" ht="19.149999999999999" customHeight="1" x14ac:dyDescent="0.35">
      <c r="B80" s="97"/>
      <c r="C80" s="98" t="str">
        <f>'Reference documents'!B27</f>
        <v>GRE.EEC.S.25.XX.S.00000.15.001.00</v>
      </c>
      <c r="D80" s="100" t="s">
        <v>2082</v>
      </c>
      <c r="E80" s="98" t="s">
        <v>2083</v>
      </c>
      <c r="F80" s="1193" t="s">
        <v>160</v>
      </c>
      <c r="G80" s="100" t="s">
        <v>1941</v>
      </c>
      <c r="H80" s="1112"/>
      <c r="I80" s="990"/>
      <c r="J80" s="990"/>
      <c r="K80" s="991">
        <f>I80*J80</f>
        <v>0</v>
      </c>
      <c r="L80" s="990"/>
      <c r="M80" s="990"/>
      <c r="N80" s="991"/>
      <c r="O80" s="992"/>
      <c r="P80" s="990"/>
      <c r="Q80" s="992"/>
      <c r="R80" s="102"/>
      <c r="S80" s="1194">
        <f>IF(F80="NA","",H80*R80)</f>
        <v>0</v>
      </c>
      <c r="T80" s="884"/>
    </row>
    <row r="81" spans="2:20" s="1206" customFormat="1" ht="15" customHeight="1" x14ac:dyDescent="0.35">
      <c r="B81" s="1536" t="s">
        <v>125</v>
      </c>
      <c r="C81" s="1537"/>
      <c r="D81" s="1537"/>
      <c r="E81" s="1538"/>
      <c r="F81" s="1591" t="s">
        <v>154</v>
      </c>
      <c r="G81" s="1591"/>
      <c r="H81" s="1591"/>
      <c r="I81" s="1591"/>
      <c r="J81" s="1591"/>
      <c r="K81" s="1591"/>
      <c r="L81" s="1591"/>
      <c r="M81" s="1591"/>
      <c r="N81" s="1591"/>
      <c r="O81" s="1591"/>
      <c r="P81" s="1591"/>
      <c r="Q81" s="1591"/>
      <c r="R81" s="1591"/>
      <c r="S81" s="863">
        <f>SUMIF(F85:F110,"Mandatory",S85:S110)</f>
        <v>0</v>
      </c>
      <c r="T81" s="909"/>
    </row>
    <row r="82" spans="2:20" s="1206" customFormat="1" ht="15" customHeight="1" x14ac:dyDescent="0.35">
      <c r="B82" s="1539"/>
      <c r="C82" s="1540"/>
      <c r="D82" s="1540"/>
      <c r="E82" s="1541"/>
      <c r="F82" s="1591" t="s">
        <v>156</v>
      </c>
      <c r="G82" s="1591"/>
      <c r="H82" s="1591"/>
      <c r="I82" s="1591"/>
      <c r="J82" s="1591"/>
      <c r="K82" s="1591"/>
      <c r="L82" s="1591"/>
      <c r="M82" s="1591"/>
      <c r="N82" s="1591"/>
      <c r="O82" s="1591"/>
      <c r="P82" s="1591"/>
      <c r="Q82" s="1591"/>
      <c r="R82" s="1591"/>
      <c r="S82" s="863">
        <f>SUMIF(F85:F110,"Mandatory",S85:S110)</f>
        <v>0</v>
      </c>
      <c r="T82" s="909"/>
    </row>
    <row r="83" spans="2:20" ht="19.899999999999999" customHeight="1" x14ac:dyDescent="0.35">
      <c r="B83" s="1092"/>
      <c r="C83" s="1092" t="str">
        <f>'Reference documents'!B27</f>
        <v>GRE.EEC.S.25.XX.S.00000.15.001.00</v>
      </c>
      <c r="D83" s="1176" t="s">
        <v>2084</v>
      </c>
      <c r="E83" s="1208" t="s">
        <v>125</v>
      </c>
      <c r="F83" s="1695"/>
      <c r="G83" s="1695"/>
      <c r="H83" s="1695"/>
      <c r="I83" s="1695"/>
      <c r="J83" s="1695"/>
      <c r="K83" s="1695"/>
      <c r="L83" s="1695"/>
      <c r="M83" s="1695"/>
      <c r="N83" s="1695"/>
      <c r="O83" s="1695"/>
      <c r="P83" s="1695"/>
      <c r="Q83" s="1695"/>
      <c r="R83" s="1695"/>
      <c r="S83" s="1695"/>
      <c r="T83" s="1696"/>
    </row>
    <row r="84" spans="2:20" ht="19.899999999999999" customHeight="1" x14ac:dyDescent="0.35">
      <c r="B84" s="1210"/>
      <c r="C84" s="1210" t="str">
        <f>'Reference documents'!B27</f>
        <v>GRE.EEC.S.25.XX.S.00000.15.001.00</v>
      </c>
      <c r="D84" s="1211" t="s">
        <v>2085</v>
      </c>
      <c r="E84" s="1212" t="s">
        <v>2086</v>
      </c>
      <c r="F84" s="1213"/>
      <c r="G84" s="1213"/>
      <c r="H84" s="1213"/>
      <c r="I84" s="1213"/>
      <c r="J84" s="1213"/>
      <c r="K84" s="1213"/>
      <c r="L84" s="1213"/>
      <c r="M84" s="1213"/>
      <c r="N84" s="1213"/>
      <c r="O84" s="1213"/>
      <c r="P84" s="1213"/>
      <c r="Q84" s="1213"/>
      <c r="R84" s="1213"/>
      <c r="S84" s="1213"/>
      <c r="T84" s="1214"/>
    </row>
    <row r="85" spans="2:20" ht="19.149999999999999" customHeight="1" x14ac:dyDescent="0.35">
      <c r="B85" s="97"/>
      <c r="C85" s="98" t="str">
        <f>'Reference documents'!B27</f>
        <v>GRE.EEC.S.25.XX.S.00000.15.001.00</v>
      </c>
      <c r="D85" s="100" t="s">
        <v>2087</v>
      </c>
      <c r="E85" s="98" t="s">
        <v>2088</v>
      </c>
      <c r="F85" s="1193" t="s">
        <v>160</v>
      </c>
      <c r="G85" s="100" t="s">
        <v>1941</v>
      </c>
      <c r="H85" s="1112"/>
      <c r="I85" s="990"/>
      <c r="J85" s="990"/>
      <c r="K85" s="991">
        <f>I85*J85</f>
        <v>0</v>
      </c>
      <c r="L85" s="990"/>
      <c r="M85" s="990"/>
      <c r="N85" s="991"/>
      <c r="O85" s="992"/>
      <c r="P85" s="990"/>
      <c r="Q85" s="992"/>
      <c r="R85" s="102"/>
      <c r="S85" s="1194">
        <f>IF(F85="NA","",H85*R85)</f>
        <v>0</v>
      </c>
      <c r="T85" s="884"/>
    </row>
    <row r="86" spans="2:20" ht="19.149999999999999" customHeight="1" x14ac:dyDescent="0.35">
      <c r="B86" s="97"/>
      <c r="C86" s="98" t="str">
        <f>'Reference documents'!B27</f>
        <v>GRE.EEC.S.25.XX.S.00000.15.001.00</v>
      </c>
      <c r="D86" s="100" t="s">
        <v>2089</v>
      </c>
      <c r="E86" s="98" t="s">
        <v>2090</v>
      </c>
      <c r="F86" s="1193" t="s">
        <v>160</v>
      </c>
      <c r="G86" s="100" t="s">
        <v>1941</v>
      </c>
      <c r="H86" s="1112"/>
      <c r="I86" s="990"/>
      <c r="J86" s="990"/>
      <c r="K86" s="991">
        <f>I86*J86</f>
        <v>0</v>
      </c>
      <c r="L86" s="990"/>
      <c r="M86" s="990"/>
      <c r="N86" s="991"/>
      <c r="O86" s="992"/>
      <c r="P86" s="990"/>
      <c r="Q86" s="992"/>
      <c r="R86" s="102"/>
      <c r="S86" s="1194">
        <f>IF(F86="NA","",H86*R86)</f>
        <v>0</v>
      </c>
      <c r="T86" s="884"/>
    </row>
    <row r="87" spans="2:20" ht="19.149999999999999" customHeight="1" x14ac:dyDescent="0.35">
      <c r="B87" s="97"/>
      <c r="C87" s="98" t="str">
        <f>'Reference documents'!B27</f>
        <v>GRE.EEC.S.25.XX.S.00000.15.001.00</v>
      </c>
      <c r="D87" s="100" t="s">
        <v>2091</v>
      </c>
      <c r="E87" s="98" t="s">
        <v>2092</v>
      </c>
      <c r="F87" s="1193" t="s">
        <v>160</v>
      </c>
      <c r="G87" s="100" t="s">
        <v>1941</v>
      </c>
      <c r="H87" s="1112"/>
      <c r="I87" s="990"/>
      <c r="J87" s="990"/>
      <c r="K87" s="991">
        <f>I87*J87</f>
        <v>0</v>
      </c>
      <c r="L87" s="990"/>
      <c r="M87" s="990"/>
      <c r="N87" s="991"/>
      <c r="O87" s="992"/>
      <c r="P87" s="990"/>
      <c r="Q87" s="992"/>
      <c r="R87" s="102"/>
      <c r="S87" s="1194">
        <f>IF(F87="NA","",H87*R87)</f>
        <v>0</v>
      </c>
      <c r="T87" s="884"/>
    </row>
    <row r="88" spans="2:20" ht="19.149999999999999" customHeight="1" x14ac:dyDescent="0.35">
      <c r="B88" s="97"/>
      <c r="C88" s="98" t="str">
        <f>'Reference documents'!B27</f>
        <v>GRE.EEC.S.25.XX.S.00000.15.001.00</v>
      </c>
      <c r="D88" s="100" t="s">
        <v>2093</v>
      </c>
      <c r="E88" s="98" t="s">
        <v>2094</v>
      </c>
      <c r="F88" s="1193" t="s">
        <v>160</v>
      </c>
      <c r="G88" s="100" t="s">
        <v>1941</v>
      </c>
      <c r="H88" s="1112"/>
      <c r="I88" s="990"/>
      <c r="J88" s="990"/>
      <c r="K88" s="991">
        <f>I88*J88</f>
        <v>0</v>
      </c>
      <c r="L88" s="990"/>
      <c r="M88" s="990"/>
      <c r="N88" s="991"/>
      <c r="O88" s="992"/>
      <c r="P88" s="990"/>
      <c r="Q88" s="992"/>
      <c r="R88" s="102"/>
      <c r="S88" s="1194">
        <f>IF(F88="NA","",H88*R88)</f>
        <v>0</v>
      </c>
      <c r="T88" s="884"/>
    </row>
    <row r="89" spans="2:20" ht="19.899999999999999" customHeight="1" x14ac:dyDescent="0.35">
      <c r="B89" s="1210"/>
      <c r="C89" s="1210" t="str">
        <f>'Reference documents'!B27</f>
        <v>GRE.EEC.S.25.XX.S.00000.15.001.00</v>
      </c>
      <c r="D89" s="1211" t="s">
        <v>2095</v>
      </c>
      <c r="E89" s="1212" t="s">
        <v>2096</v>
      </c>
      <c r="F89" s="1213"/>
      <c r="G89" s="1213"/>
      <c r="H89" s="1213"/>
      <c r="I89" s="1213"/>
      <c r="J89" s="1213"/>
      <c r="K89" s="1213"/>
      <c r="L89" s="1213"/>
      <c r="M89" s="1213"/>
      <c r="N89" s="1213"/>
      <c r="O89" s="1213"/>
      <c r="P89" s="1213"/>
      <c r="Q89" s="1213"/>
      <c r="R89" s="1213"/>
      <c r="S89" s="1213"/>
      <c r="T89" s="1214"/>
    </row>
    <row r="90" spans="2:20" ht="19.149999999999999" customHeight="1" x14ac:dyDescent="0.35">
      <c r="B90" s="97"/>
      <c r="C90" s="98" t="str">
        <f>'Reference documents'!B27</f>
        <v>GRE.EEC.S.25.XX.S.00000.15.001.00</v>
      </c>
      <c r="D90" s="100" t="s">
        <v>2097</v>
      </c>
      <c r="E90" s="98" t="s">
        <v>2098</v>
      </c>
      <c r="F90" s="1193" t="s">
        <v>160</v>
      </c>
      <c r="G90" s="100" t="s">
        <v>1941</v>
      </c>
      <c r="H90" s="1112"/>
      <c r="I90" s="990"/>
      <c r="J90" s="990"/>
      <c r="K90" s="991">
        <f>I90*J90</f>
        <v>0</v>
      </c>
      <c r="L90" s="990"/>
      <c r="M90" s="990"/>
      <c r="N90" s="991"/>
      <c r="O90" s="992"/>
      <c r="P90" s="990"/>
      <c r="Q90" s="992"/>
      <c r="R90" s="102"/>
      <c r="S90" s="1194">
        <f>IF(F90="NA","",H90*R90)</f>
        <v>0</v>
      </c>
      <c r="T90" s="884"/>
    </row>
    <row r="91" spans="2:20" ht="19.899999999999999" customHeight="1" x14ac:dyDescent="0.35">
      <c r="B91" s="1210"/>
      <c r="C91" s="1210" t="str">
        <f>'Reference documents'!B27</f>
        <v>GRE.EEC.S.25.XX.S.00000.15.001.00</v>
      </c>
      <c r="D91" s="1211" t="s">
        <v>2099</v>
      </c>
      <c r="E91" s="1212" t="s">
        <v>2100</v>
      </c>
      <c r="F91" s="1213"/>
      <c r="G91" s="1213"/>
      <c r="H91" s="1213"/>
      <c r="I91" s="1213"/>
      <c r="J91" s="1213"/>
      <c r="K91" s="1213"/>
      <c r="L91" s="1213"/>
      <c r="M91" s="1213"/>
      <c r="N91" s="1213"/>
      <c r="O91" s="1213"/>
      <c r="P91" s="1213"/>
      <c r="Q91" s="1213"/>
      <c r="R91" s="1213"/>
      <c r="S91" s="1213"/>
      <c r="T91" s="1214"/>
    </row>
    <row r="92" spans="2:20" ht="19.149999999999999" customHeight="1" x14ac:dyDescent="0.35">
      <c r="B92" s="97"/>
      <c r="C92" s="98" t="str">
        <f>'Reference documents'!B27</f>
        <v>GRE.EEC.S.25.XX.S.00000.15.001.00</v>
      </c>
      <c r="D92" s="100" t="s">
        <v>2101</v>
      </c>
      <c r="E92" s="98" t="s">
        <v>2102</v>
      </c>
      <c r="F92" s="1193" t="s">
        <v>160</v>
      </c>
      <c r="G92" s="100" t="s">
        <v>1941</v>
      </c>
      <c r="H92" s="1112"/>
      <c r="I92" s="990"/>
      <c r="J92" s="990"/>
      <c r="K92" s="991">
        <f>I92*J92</f>
        <v>0</v>
      </c>
      <c r="L92" s="990"/>
      <c r="M92" s="990"/>
      <c r="N92" s="991"/>
      <c r="O92" s="992"/>
      <c r="P92" s="990"/>
      <c r="Q92" s="992"/>
      <c r="R92" s="102"/>
      <c r="S92" s="1194">
        <f>IF(F92="NA","",H92*R92)</f>
        <v>0</v>
      </c>
      <c r="T92" s="884"/>
    </row>
    <row r="93" spans="2:20" ht="19.149999999999999" customHeight="1" x14ac:dyDescent="0.35">
      <c r="B93" s="97"/>
      <c r="C93" s="98" t="str">
        <f>'Reference documents'!B27</f>
        <v>GRE.EEC.S.25.XX.S.00000.15.001.00</v>
      </c>
      <c r="D93" s="100" t="s">
        <v>2103</v>
      </c>
      <c r="E93" s="98" t="s">
        <v>2104</v>
      </c>
      <c r="F93" s="1193" t="s">
        <v>160</v>
      </c>
      <c r="G93" s="100" t="s">
        <v>1941</v>
      </c>
      <c r="H93" s="1112"/>
      <c r="I93" s="990"/>
      <c r="J93" s="990"/>
      <c r="K93" s="991">
        <f>I93*J93</f>
        <v>0</v>
      </c>
      <c r="L93" s="990"/>
      <c r="M93" s="990"/>
      <c r="N93" s="991"/>
      <c r="O93" s="992"/>
      <c r="P93" s="990"/>
      <c r="Q93" s="992"/>
      <c r="R93" s="102"/>
      <c r="S93" s="1194">
        <f>IF(F93="NA","",H93*R93)</f>
        <v>0</v>
      </c>
      <c r="T93" s="884"/>
    </row>
    <row r="94" spans="2:20" ht="19.899999999999999" customHeight="1" x14ac:dyDescent="0.35">
      <c r="B94" s="1210"/>
      <c r="C94" s="1210" t="str">
        <f>'Reference documents'!B27</f>
        <v>GRE.EEC.S.25.XX.S.00000.15.001.00</v>
      </c>
      <c r="D94" s="1211" t="s">
        <v>2105</v>
      </c>
      <c r="E94" s="1212" t="s">
        <v>2106</v>
      </c>
      <c r="F94" s="1213"/>
      <c r="G94" s="1213"/>
      <c r="H94" s="1213"/>
      <c r="I94" s="1213"/>
      <c r="J94" s="1213"/>
      <c r="K94" s="1213"/>
      <c r="L94" s="1213"/>
      <c r="M94" s="1213"/>
      <c r="N94" s="1213"/>
      <c r="O94" s="1213"/>
      <c r="P94" s="1213"/>
      <c r="Q94" s="1213"/>
      <c r="R94" s="1213"/>
      <c r="S94" s="1213"/>
      <c r="T94" s="1214"/>
    </row>
    <row r="95" spans="2:20" x14ac:dyDescent="0.35">
      <c r="B95" s="1215"/>
      <c r="C95" s="1090" t="str">
        <f>'Reference documents'!B27</f>
        <v>GRE.EEC.S.25.XX.S.00000.15.001.00</v>
      </c>
      <c r="D95" s="132" t="s">
        <v>2107</v>
      </c>
      <c r="E95" s="1216" t="s">
        <v>2108</v>
      </c>
      <c r="F95" s="1217" t="s">
        <v>160</v>
      </c>
      <c r="G95" s="1218" t="s">
        <v>1941</v>
      </c>
      <c r="H95" s="1095"/>
      <c r="I95" s="990"/>
      <c r="J95" s="990"/>
      <c r="K95" s="991">
        <f>I95*J95</f>
        <v>0</v>
      </c>
      <c r="L95" s="990"/>
      <c r="M95" s="990"/>
      <c r="N95" s="991"/>
      <c r="O95" s="992"/>
      <c r="P95" s="990"/>
      <c r="Q95" s="992"/>
      <c r="R95" s="915"/>
      <c r="S95" s="1034">
        <f>IF(F95="NA","",H95*R95)</f>
        <v>0</v>
      </c>
      <c r="T95" s="1219"/>
    </row>
    <row r="96" spans="2:20" x14ac:dyDescent="0.35">
      <c r="B96" s="1215"/>
      <c r="C96" s="1090" t="str">
        <f>'Reference documents'!B27</f>
        <v>GRE.EEC.S.25.XX.S.00000.15.001.00</v>
      </c>
      <c r="D96" s="132" t="s">
        <v>2109</v>
      </c>
      <c r="E96" s="1216" t="s">
        <v>2110</v>
      </c>
      <c r="F96" s="1217" t="s">
        <v>160</v>
      </c>
      <c r="G96" s="1218" t="s">
        <v>1941</v>
      </c>
      <c r="H96" s="1095"/>
      <c r="I96" s="990"/>
      <c r="J96" s="990"/>
      <c r="K96" s="991">
        <f>I96*J96</f>
        <v>0</v>
      </c>
      <c r="L96" s="990"/>
      <c r="M96" s="990"/>
      <c r="N96" s="991"/>
      <c r="O96" s="992"/>
      <c r="P96" s="990"/>
      <c r="Q96" s="992"/>
      <c r="R96" s="915"/>
      <c r="S96" s="1034">
        <f>IF(F96="NA","",H96*R96)</f>
        <v>0</v>
      </c>
      <c r="T96" s="1219"/>
    </row>
    <row r="97" spans="2:20" ht="19.899999999999999" customHeight="1" x14ac:dyDescent="0.35">
      <c r="B97" s="1210"/>
      <c r="C97" s="1210" t="str">
        <f>'Reference documents'!B27</f>
        <v>GRE.EEC.S.25.XX.S.00000.15.001.00</v>
      </c>
      <c r="D97" s="1211" t="s">
        <v>2111</v>
      </c>
      <c r="E97" s="1212" t="s">
        <v>2112</v>
      </c>
      <c r="F97" s="1213"/>
      <c r="G97" s="1213"/>
      <c r="H97" s="1213"/>
      <c r="I97" s="1213"/>
      <c r="J97" s="1213"/>
      <c r="K97" s="1213"/>
      <c r="L97" s="1213"/>
      <c r="M97" s="1213"/>
      <c r="N97" s="1213"/>
      <c r="O97" s="1213"/>
      <c r="P97" s="1213"/>
      <c r="Q97" s="1213"/>
      <c r="R97" s="1213"/>
      <c r="S97" s="1213"/>
      <c r="T97" s="1214"/>
    </row>
    <row r="98" spans="2:20" ht="19.149999999999999" customHeight="1" x14ac:dyDescent="0.35">
      <c r="B98" s="97"/>
      <c r="C98" s="98" t="str">
        <f>'Reference documents'!B27</f>
        <v>GRE.EEC.S.25.XX.S.00000.15.001.00</v>
      </c>
      <c r="D98" s="100" t="s">
        <v>2113</v>
      </c>
      <c r="E98" s="98" t="s">
        <v>2114</v>
      </c>
      <c r="F98" s="1193" t="s">
        <v>160</v>
      </c>
      <c r="G98" s="100" t="s">
        <v>1941</v>
      </c>
      <c r="H98" s="1112"/>
      <c r="I98" s="990"/>
      <c r="J98" s="990"/>
      <c r="K98" s="991">
        <f>I98*J98</f>
        <v>0</v>
      </c>
      <c r="L98" s="990"/>
      <c r="M98" s="990"/>
      <c r="N98" s="991"/>
      <c r="O98" s="992"/>
      <c r="P98" s="990"/>
      <c r="Q98" s="992"/>
      <c r="R98" s="102"/>
      <c r="S98" s="1194">
        <f>IF(F98="NA","",H98*R98)</f>
        <v>0</v>
      </c>
      <c r="T98" s="884"/>
    </row>
    <row r="99" spans="2:20" ht="19.899999999999999" customHeight="1" x14ac:dyDescent="0.35">
      <c r="B99" s="1092"/>
      <c r="C99" s="1092" t="str">
        <f>'Reference documents'!B27</f>
        <v>GRE.EEC.S.25.XX.S.00000.15.001.00</v>
      </c>
      <c r="D99" s="1176" t="s">
        <v>2141</v>
      </c>
      <c r="E99" s="1208" t="s">
        <v>2142</v>
      </c>
      <c r="F99" s="1695"/>
      <c r="G99" s="1695"/>
      <c r="H99" s="1695"/>
      <c r="I99" s="1695"/>
      <c r="J99" s="1695"/>
      <c r="K99" s="1695"/>
      <c r="L99" s="1695"/>
      <c r="M99" s="1695"/>
      <c r="N99" s="1695"/>
      <c r="O99" s="1695"/>
      <c r="P99" s="1695"/>
      <c r="Q99" s="1695"/>
      <c r="R99" s="1695"/>
      <c r="S99" s="1695"/>
      <c r="T99" s="1696"/>
    </row>
    <row r="100" spans="2:20" ht="19.899999999999999" customHeight="1" x14ac:dyDescent="0.35">
      <c r="B100" s="1210"/>
      <c r="C100" s="1210" t="str">
        <f>'Reference documents'!B27</f>
        <v>GRE.EEC.S.25.XX.S.00000.15.001.00</v>
      </c>
      <c r="D100" s="1211" t="s">
        <v>2143</v>
      </c>
      <c r="E100" s="1212" t="s">
        <v>2144</v>
      </c>
      <c r="F100" s="1213"/>
      <c r="G100" s="1213"/>
      <c r="H100" s="1213"/>
      <c r="I100" s="1213"/>
      <c r="J100" s="1213"/>
      <c r="K100" s="1213"/>
      <c r="L100" s="1213"/>
      <c r="M100" s="1213"/>
      <c r="N100" s="1213"/>
      <c r="O100" s="1213"/>
      <c r="P100" s="1213"/>
      <c r="Q100" s="1213"/>
      <c r="R100" s="1213"/>
      <c r="S100" s="1213"/>
      <c r="T100" s="1214"/>
    </row>
    <row r="101" spans="2:20" ht="19.149999999999999" customHeight="1" x14ac:dyDescent="0.35">
      <c r="B101" s="97"/>
      <c r="C101" s="98" t="str">
        <f>'Reference documents'!B27</f>
        <v>GRE.EEC.S.25.XX.S.00000.15.001.00</v>
      </c>
      <c r="D101" s="100" t="s">
        <v>2145</v>
      </c>
      <c r="E101" s="98" t="s">
        <v>2146</v>
      </c>
      <c r="F101" s="1193" t="s">
        <v>160</v>
      </c>
      <c r="G101" s="100" t="s">
        <v>1941</v>
      </c>
      <c r="H101" s="1112"/>
      <c r="I101" s="990"/>
      <c r="J101" s="990"/>
      <c r="K101" s="991">
        <f>I101*J101</f>
        <v>0</v>
      </c>
      <c r="L101" s="990"/>
      <c r="M101" s="990"/>
      <c r="N101" s="991"/>
      <c r="O101" s="992"/>
      <c r="P101" s="990"/>
      <c r="Q101" s="992"/>
      <c r="R101" s="102"/>
      <c r="S101" s="1194">
        <f>IF(F101="NA","",H101*R101)</f>
        <v>0</v>
      </c>
      <c r="T101" s="884"/>
    </row>
    <row r="102" spans="2:20" ht="19.899999999999999" customHeight="1" x14ac:dyDescent="0.35">
      <c r="B102" s="1092"/>
      <c r="C102" s="1092" t="str">
        <f>'Reference documents'!B27</f>
        <v>GRE.EEC.S.25.XX.S.00000.15.001.00</v>
      </c>
      <c r="D102" s="1176" t="s">
        <v>2147</v>
      </c>
      <c r="E102" s="1208" t="s">
        <v>2148</v>
      </c>
      <c r="F102" s="1695"/>
      <c r="G102" s="1695"/>
      <c r="H102" s="1695"/>
      <c r="I102" s="1695"/>
      <c r="J102" s="1695"/>
      <c r="K102" s="1695"/>
      <c r="L102" s="1695"/>
      <c r="M102" s="1695"/>
      <c r="N102" s="1695"/>
      <c r="O102" s="1695"/>
      <c r="P102" s="1695"/>
      <c r="Q102" s="1695"/>
      <c r="R102" s="1695"/>
      <c r="S102" s="1695"/>
      <c r="T102" s="1696"/>
    </row>
    <row r="103" spans="2:20" ht="19.899999999999999" customHeight="1" x14ac:dyDescent="0.35">
      <c r="B103" s="1210"/>
      <c r="C103" s="1210" t="str">
        <f>'Reference documents'!B27</f>
        <v>GRE.EEC.S.25.XX.S.00000.15.001.00</v>
      </c>
      <c r="D103" s="1211" t="s">
        <v>2149</v>
      </c>
      <c r="E103" s="1212" t="s">
        <v>2150</v>
      </c>
      <c r="F103" s="1213"/>
      <c r="G103" s="1213"/>
      <c r="H103" s="1213"/>
      <c r="I103" s="1213"/>
      <c r="J103" s="1213"/>
      <c r="K103" s="1213"/>
      <c r="L103" s="1213"/>
      <c r="M103" s="1213"/>
      <c r="N103" s="1213"/>
      <c r="O103" s="1213"/>
      <c r="P103" s="1213"/>
      <c r="Q103" s="1213"/>
      <c r="R103" s="1213"/>
      <c r="S103" s="1213"/>
      <c r="T103" s="1214"/>
    </row>
    <row r="104" spans="2:20" ht="19.149999999999999" customHeight="1" x14ac:dyDescent="0.35">
      <c r="B104" s="97"/>
      <c r="C104" s="98" t="str">
        <f>'Reference documents'!B27</f>
        <v>GRE.EEC.S.25.XX.S.00000.15.001.00</v>
      </c>
      <c r="D104" s="100" t="s">
        <v>2151</v>
      </c>
      <c r="E104" s="98" t="s">
        <v>2152</v>
      </c>
      <c r="F104" s="1193" t="s">
        <v>160</v>
      </c>
      <c r="G104" s="100" t="s">
        <v>1941</v>
      </c>
      <c r="H104" s="1112"/>
      <c r="I104" s="990"/>
      <c r="J104" s="990"/>
      <c r="K104" s="991">
        <f>I104*J104</f>
        <v>0</v>
      </c>
      <c r="L104" s="990"/>
      <c r="M104" s="990"/>
      <c r="N104" s="991"/>
      <c r="O104" s="992"/>
      <c r="P104" s="990"/>
      <c r="Q104" s="992"/>
      <c r="R104" s="102"/>
      <c r="S104" s="1194">
        <f>IF(F104="NA","",H104*R104)</f>
        <v>0</v>
      </c>
      <c r="T104" s="884"/>
    </row>
    <row r="105" spans="2:20" ht="19.899999999999999" customHeight="1" x14ac:dyDescent="0.35">
      <c r="B105" s="1210"/>
      <c r="C105" s="1210" t="str">
        <f>'Reference documents'!B27</f>
        <v>GRE.EEC.S.25.XX.S.00000.15.001.00</v>
      </c>
      <c r="D105" s="1211" t="s">
        <v>2153</v>
      </c>
      <c r="E105" s="1212" t="s">
        <v>2154</v>
      </c>
      <c r="F105" s="1213"/>
      <c r="G105" s="1213"/>
      <c r="H105" s="1213"/>
      <c r="I105" s="1213"/>
      <c r="J105" s="1213"/>
      <c r="K105" s="1213"/>
      <c r="L105" s="1213"/>
      <c r="M105" s="1213"/>
      <c r="N105" s="1213"/>
      <c r="O105" s="1213"/>
      <c r="P105" s="1213"/>
      <c r="Q105" s="1213"/>
      <c r="R105" s="1213"/>
      <c r="S105" s="1213"/>
      <c r="T105" s="1214"/>
    </row>
    <row r="106" spans="2:20" ht="19.149999999999999" customHeight="1" x14ac:dyDescent="0.35">
      <c r="B106" s="97"/>
      <c r="C106" s="98" t="str">
        <f>'Reference documents'!B27</f>
        <v>GRE.EEC.S.25.XX.S.00000.15.001.00</v>
      </c>
      <c r="D106" s="100" t="s">
        <v>2155</v>
      </c>
      <c r="E106" s="98" t="s">
        <v>2156</v>
      </c>
      <c r="F106" s="1193" t="s">
        <v>160</v>
      </c>
      <c r="G106" s="100" t="s">
        <v>1941</v>
      </c>
      <c r="H106" s="1112"/>
      <c r="I106" s="990"/>
      <c r="J106" s="990"/>
      <c r="K106" s="991">
        <f>I106*J106</f>
        <v>0</v>
      </c>
      <c r="L106" s="990"/>
      <c r="M106" s="990"/>
      <c r="N106" s="991"/>
      <c r="O106" s="992"/>
      <c r="P106" s="990"/>
      <c r="Q106" s="992"/>
      <c r="R106" s="102"/>
      <c r="S106" s="1194">
        <f>IF(F106="NA","",H106*R106)</f>
        <v>0</v>
      </c>
      <c r="T106" s="884"/>
    </row>
    <row r="107" spans="2:20" ht="19.899999999999999" customHeight="1" x14ac:dyDescent="0.35">
      <c r="B107" s="1210"/>
      <c r="C107" s="1210" t="str">
        <f>'Reference documents'!B27</f>
        <v>GRE.EEC.S.25.XX.S.00000.15.001.00</v>
      </c>
      <c r="D107" s="1211" t="s">
        <v>2157</v>
      </c>
      <c r="E107" s="1212" t="s">
        <v>2158</v>
      </c>
      <c r="F107" s="1213"/>
      <c r="G107" s="1213"/>
      <c r="H107" s="1213"/>
      <c r="I107" s="1213"/>
      <c r="J107" s="1213"/>
      <c r="K107" s="1213"/>
      <c r="L107" s="1213"/>
      <c r="M107" s="1213"/>
      <c r="N107" s="1213"/>
      <c r="O107" s="1213"/>
      <c r="P107" s="1213"/>
      <c r="Q107" s="1213"/>
      <c r="R107" s="1213"/>
      <c r="S107" s="1213"/>
      <c r="T107" s="1214"/>
    </row>
    <row r="108" spans="2:20" ht="19.149999999999999" customHeight="1" x14ac:dyDescent="0.35">
      <c r="B108" s="97"/>
      <c r="C108" s="98" t="str">
        <f>'Reference documents'!B27</f>
        <v>GRE.EEC.S.25.XX.S.00000.15.001.00</v>
      </c>
      <c r="D108" s="100" t="s">
        <v>2159</v>
      </c>
      <c r="E108" s="98" t="s">
        <v>2160</v>
      </c>
      <c r="F108" s="1193" t="s">
        <v>160</v>
      </c>
      <c r="G108" s="100" t="s">
        <v>1941</v>
      </c>
      <c r="H108" s="1112"/>
      <c r="I108" s="990"/>
      <c r="J108" s="990"/>
      <c r="K108" s="991">
        <f>I108*J108</f>
        <v>0</v>
      </c>
      <c r="L108" s="990"/>
      <c r="M108" s="990"/>
      <c r="N108" s="991"/>
      <c r="O108" s="992"/>
      <c r="P108" s="990"/>
      <c r="Q108" s="992"/>
      <c r="R108" s="102"/>
      <c r="S108" s="1194">
        <f>IF(F108="NA","",H108*R108)</f>
        <v>0</v>
      </c>
      <c r="T108" s="884"/>
    </row>
    <row r="109" spans="2:20" ht="19.899999999999999" customHeight="1" x14ac:dyDescent="0.35">
      <c r="B109" s="1210"/>
      <c r="C109" s="1210" t="str">
        <f>'Reference documents'!B27</f>
        <v>GRE.EEC.S.25.XX.S.00000.15.001.00</v>
      </c>
      <c r="D109" s="1211" t="s">
        <v>2161</v>
      </c>
      <c r="E109" s="1212" t="s">
        <v>2162</v>
      </c>
      <c r="F109" s="1213"/>
      <c r="G109" s="1213"/>
      <c r="H109" s="1213"/>
      <c r="I109" s="1213"/>
      <c r="J109" s="1213"/>
      <c r="K109" s="1213"/>
      <c r="L109" s="1213"/>
      <c r="M109" s="1213"/>
      <c r="N109" s="1213"/>
      <c r="O109" s="1213"/>
      <c r="P109" s="1213"/>
      <c r="Q109" s="1213"/>
      <c r="R109" s="1213"/>
      <c r="S109" s="1213"/>
      <c r="T109" s="1214"/>
    </row>
    <row r="110" spans="2:20" ht="19.149999999999999" customHeight="1" x14ac:dyDescent="0.35">
      <c r="B110" s="97"/>
      <c r="C110" s="98" t="str">
        <f>'Reference documents'!B27</f>
        <v>GRE.EEC.S.25.XX.S.00000.15.001.00</v>
      </c>
      <c r="D110" s="100" t="s">
        <v>2163</v>
      </c>
      <c r="E110" s="98" t="s">
        <v>2164</v>
      </c>
      <c r="F110" s="1193" t="s">
        <v>160</v>
      </c>
      <c r="G110" s="100" t="s">
        <v>1941</v>
      </c>
      <c r="H110" s="1112"/>
      <c r="I110" s="990"/>
      <c r="J110" s="990"/>
      <c r="K110" s="991">
        <f>I110*J110</f>
        <v>0</v>
      </c>
      <c r="L110" s="990"/>
      <c r="M110" s="990"/>
      <c r="N110" s="991"/>
      <c r="O110" s="992"/>
      <c r="P110" s="990"/>
      <c r="Q110" s="992"/>
      <c r="R110" s="102"/>
      <c r="S110" s="1194">
        <f>IF(F110="NA","",H110*R110)</f>
        <v>0</v>
      </c>
      <c r="T110" s="884"/>
    </row>
    <row r="111" spans="2:20" s="1206" customFormat="1" ht="15" customHeight="1" x14ac:dyDescent="0.35">
      <c r="B111" s="1536" t="s">
        <v>126</v>
      </c>
      <c r="C111" s="1537"/>
      <c r="D111" s="1537"/>
      <c r="E111" s="1538"/>
      <c r="F111" s="1591" t="s">
        <v>154</v>
      </c>
      <c r="G111" s="1591"/>
      <c r="H111" s="1591"/>
      <c r="I111" s="1591"/>
      <c r="J111" s="1591"/>
      <c r="K111" s="1591"/>
      <c r="L111" s="1591"/>
      <c r="M111" s="1591"/>
      <c r="N111" s="1591"/>
      <c r="O111" s="1591"/>
      <c r="P111" s="1591"/>
      <c r="Q111" s="1591"/>
      <c r="R111" s="1591"/>
      <c r="S111" s="863">
        <f>SUMIF(F115:F126,"Mandatory",S115:S126)</f>
        <v>0</v>
      </c>
      <c r="T111" s="909"/>
    </row>
    <row r="112" spans="2:20" s="1206" customFormat="1" ht="15" customHeight="1" x14ac:dyDescent="0.35">
      <c r="B112" s="1539"/>
      <c r="C112" s="1540" t="s">
        <v>1989</v>
      </c>
      <c r="D112" s="1540" t="s">
        <v>2084</v>
      </c>
      <c r="E112" s="1541" t="s">
        <v>125</v>
      </c>
      <c r="F112" s="1591" t="s">
        <v>156</v>
      </c>
      <c r="G112" s="1591"/>
      <c r="H112" s="1591"/>
      <c r="I112" s="1591"/>
      <c r="J112" s="1591"/>
      <c r="K112" s="1591"/>
      <c r="L112" s="1591"/>
      <c r="M112" s="1591"/>
      <c r="N112" s="1591"/>
      <c r="O112" s="1591"/>
      <c r="P112" s="1591"/>
      <c r="Q112" s="1591"/>
      <c r="R112" s="1591"/>
      <c r="S112" s="863">
        <f>SUMIF(F115:F126,"Mandatory",S115:S126)</f>
        <v>0</v>
      </c>
      <c r="T112" s="909"/>
    </row>
    <row r="113" spans="2:20" ht="19.899999999999999" customHeight="1" x14ac:dyDescent="0.35">
      <c r="B113" s="1092"/>
      <c r="C113" s="1092" t="str">
        <f>'Reference documents'!B27</f>
        <v>GRE.EEC.S.25.XX.S.00000.15.001.00</v>
      </c>
      <c r="D113" s="1176" t="s">
        <v>2115</v>
      </c>
      <c r="E113" s="1208" t="s">
        <v>2116</v>
      </c>
      <c r="F113" s="1695"/>
      <c r="G113" s="1695"/>
      <c r="H113" s="1695"/>
      <c r="I113" s="1695"/>
      <c r="J113" s="1695"/>
      <c r="K113" s="1695"/>
      <c r="L113" s="1695"/>
      <c r="M113" s="1695"/>
      <c r="N113" s="1695"/>
      <c r="O113" s="1695"/>
      <c r="P113" s="1695"/>
      <c r="Q113" s="1695"/>
      <c r="R113" s="1695"/>
      <c r="S113" s="1695"/>
      <c r="T113" s="1696"/>
    </row>
    <row r="114" spans="2:20" ht="19.899999999999999" customHeight="1" x14ac:dyDescent="0.35">
      <c r="B114" s="1210"/>
      <c r="C114" s="1210" t="str">
        <f>'Reference documents'!B27</f>
        <v>GRE.EEC.S.25.XX.S.00000.15.001.00</v>
      </c>
      <c r="D114" s="1211" t="s">
        <v>2117</v>
      </c>
      <c r="E114" s="1212" t="s">
        <v>2118</v>
      </c>
      <c r="F114" s="1213"/>
      <c r="G114" s="1213"/>
      <c r="H114" s="1213"/>
      <c r="I114" s="1213"/>
      <c r="J114" s="1213"/>
      <c r="K114" s="1213"/>
      <c r="L114" s="1213"/>
      <c r="M114" s="1213"/>
      <c r="N114" s="1213"/>
      <c r="O114" s="1213"/>
      <c r="P114" s="1213"/>
      <c r="Q114" s="1213"/>
      <c r="R114" s="1213"/>
      <c r="S114" s="1213"/>
      <c r="T114" s="1214"/>
    </row>
    <row r="115" spans="2:20" ht="19.149999999999999" customHeight="1" x14ac:dyDescent="0.35">
      <c r="B115" s="97"/>
      <c r="C115" s="98" t="str">
        <f>'Reference documents'!B27</f>
        <v>GRE.EEC.S.25.XX.S.00000.15.001.00</v>
      </c>
      <c r="D115" s="100" t="s">
        <v>2119</v>
      </c>
      <c r="E115" s="98" t="s">
        <v>2120</v>
      </c>
      <c r="F115" s="1193" t="s">
        <v>160</v>
      </c>
      <c r="G115" s="100" t="s">
        <v>1941</v>
      </c>
      <c r="H115" s="1112"/>
      <c r="I115" s="990"/>
      <c r="J115" s="990"/>
      <c r="K115" s="991">
        <f>I115*J115</f>
        <v>0</v>
      </c>
      <c r="L115" s="990"/>
      <c r="M115" s="990"/>
      <c r="N115" s="991"/>
      <c r="O115" s="992"/>
      <c r="P115" s="990"/>
      <c r="Q115" s="992"/>
      <c r="R115" s="102"/>
      <c r="S115" s="1194">
        <f>IF(F115="NA","",H115*R115)</f>
        <v>0</v>
      </c>
      <c r="T115" s="884"/>
    </row>
    <row r="116" spans="2:20" ht="19.149999999999999" customHeight="1" x14ac:dyDescent="0.35">
      <c r="B116" s="97"/>
      <c r="C116" s="98" t="str">
        <f>'Reference documents'!B27</f>
        <v>GRE.EEC.S.25.XX.S.00000.15.001.00</v>
      </c>
      <c r="D116" s="100" t="s">
        <v>2119</v>
      </c>
      <c r="E116" s="98" t="s">
        <v>2121</v>
      </c>
      <c r="F116" s="1193" t="s">
        <v>160</v>
      </c>
      <c r="G116" s="100" t="s">
        <v>1941</v>
      </c>
      <c r="H116" s="1112"/>
      <c r="I116" s="990"/>
      <c r="J116" s="990"/>
      <c r="K116" s="991">
        <f>I116*J116</f>
        <v>0</v>
      </c>
      <c r="L116" s="990"/>
      <c r="M116" s="990"/>
      <c r="N116" s="991"/>
      <c r="O116" s="992"/>
      <c r="P116" s="990"/>
      <c r="Q116" s="992"/>
      <c r="R116" s="102"/>
      <c r="S116" s="1194">
        <f>IF(F116="NA","",H116*R116)</f>
        <v>0</v>
      </c>
      <c r="T116" s="884"/>
    </row>
    <row r="117" spans="2:20" ht="19.149999999999999" customHeight="1" x14ac:dyDescent="0.35">
      <c r="B117" s="97"/>
      <c r="C117" s="98" t="str">
        <f>'Reference documents'!B27</f>
        <v>GRE.EEC.S.25.XX.S.00000.15.001.00</v>
      </c>
      <c r="D117" s="100" t="s">
        <v>2119</v>
      </c>
      <c r="E117" s="98" t="s">
        <v>2122</v>
      </c>
      <c r="F117" s="1193" t="s">
        <v>160</v>
      </c>
      <c r="G117" s="100" t="s">
        <v>1941</v>
      </c>
      <c r="H117" s="1112"/>
      <c r="I117" s="990"/>
      <c r="J117" s="990"/>
      <c r="K117" s="991">
        <f>I117*J117</f>
        <v>0</v>
      </c>
      <c r="L117" s="990"/>
      <c r="M117" s="990"/>
      <c r="N117" s="991"/>
      <c r="O117" s="992"/>
      <c r="P117" s="990"/>
      <c r="Q117" s="992"/>
      <c r="R117" s="102"/>
      <c r="S117" s="1194">
        <f>IF(F117="NA","",H117*R117)</f>
        <v>0</v>
      </c>
      <c r="T117" s="884"/>
    </row>
    <row r="118" spans="2:20" ht="19.899999999999999" customHeight="1" x14ac:dyDescent="0.35">
      <c r="B118" s="1210"/>
      <c r="C118" s="1210" t="str">
        <f>'Reference documents'!B27</f>
        <v>GRE.EEC.S.25.XX.S.00000.15.001.00</v>
      </c>
      <c r="D118" s="1211" t="s">
        <v>2123</v>
      </c>
      <c r="E118" s="1212" t="s">
        <v>2124</v>
      </c>
      <c r="F118" s="1213"/>
      <c r="G118" s="1213"/>
      <c r="H118" s="1213"/>
      <c r="I118" s="1213"/>
      <c r="J118" s="1213"/>
      <c r="K118" s="1213"/>
      <c r="L118" s="1213"/>
      <c r="M118" s="1213"/>
      <c r="N118" s="1213"/>
      <c r="O118" s="1213"/>
      <c r="P118" s="1213"/>
      <c r="Q118" s="1213"/>
      <c r="R118" s="1213"/>
      <c r="S118" s="1213"/>
      <c r="T118" s="1214"/>
    </row>
    <row r="119" spans="2:20" ht="19.149999999999999" customHeight="1" x14ac:dyDescent="0.35">
      <c r="B119" s="97"/>
      <c r="C119" s="98" t="str">
        <f>'Reference documents'!B27</f>
        <v>GRE.EEC.S.25.XX.S.00000.15.001.00</v>
      </c>
      <c r="D119" s="100" t="s">
        <v>2125</v>
      </c>
      <c r="E119" s="98" t="s">
        <v>2126</v>
      </c>
      <c r="F119" s="1193" t="s">
        <v>160</v>
      </c>
      <c r="G119" s="100" t="s">
        <v>1941</v>
      </c>
      <c r="H119" s="1112"/>
      <c r="I119" s="990"/>
      <c r="J119" s="990"/>
      <c r="K119" s="991">
        <f>I119*J119</f>
        <v>0</v>
      </c>
      <c r="L119" s="990"/>
      <c r="M119" s="990"/>
      <c r="N119" s="991"/>
      <c r="O119" s="992"/>
      <c r="P119" s="990"/>
      <c r="Q119" s="992"/>
      <c r="R119" s="102"/>
      <c r="S119" s="1194">
        <f>IF(F119="NA","",H119*R119)</f>
        <v>0</v>
      </c>
      <c r="T119" s="884"/>
    </row>
    <row r="120" spans="2:20" ht="19.149999999999999" customHeight="1" x14ac:dyDescent="0.35">
      <c r="B120" s="97"/>
      <c r="C120" s="98" t="str">
        <f>'Reference documents'!B27</f>
        <v>GRE.EEC.S.25.XX.S.00000.15.001.00</v>
      </c>
      <c r="D120" s="100" t="s">
        <v>2127</v>
      </c>
      <c r="E120" s="98" t="s">
        <v>2392</v>
      </c>
      <c r="F120" s="1193" t="s">
        <v>160</v>
      </c>
      <c r="G120" s="100" t="s">
        <v>1941</v>
      </c>
      <c r="H120" s="1112"/>
      <c r="I120" s="990"/>
      <c r="J120" s="990"/>
      <c r="K120" s="991">
        <f>I120*J120</f>
        <v>0</v>
      </c>
      <c r="L120" s="990"/>
      <c r="M120" s="990"/>
      <c r="N120" s="991"/>
      <c r="O120" s="992"/>
      <c r="P120" s="990"/>
      <c r="Q120" s="992"/>
      <c r="R120" s="102"/>
      <c r="S120" s="1194">
        <f>IF(F120="NA","",H120*R120)</f>
        <v>0</v>
      </c>
      <c r="T120" s="884"/>
    </row>
    <row r="121" spans="2:20" ht="19.899999999999999" customHeight="1" x14ac:dyDescent="0.35">
      <c r="B121" s="1210"/>
      <c r="C121" s="1210" t="str">
        <f>'Reference documents'!B27</f>
        <v>GRE.EEC.S.25.XX.S.00000.15.001.00</v>
      </c>
      <c r="D121" s="1211" t="s">
        <v>2129</v>
      </c>
      <c r="E121" s="1212" t="s">
        <v>2130</v>
      </c>
      <c r="F121" s="1213"/>
      <c r="G121" s="1213"/>
      <c r="H121" s="1213"/>
      <c r="I121" s="1213"/>
      <c r="J121" s="1213"/>
      <c r="K121" s="1213"/>
      <c r="L121" s="1213"/>
      <c r="M121" s="1213"/>
      <c r="N121" s="1213"/>
      <c r="O121" s="1213"/>
      <c r="P121" s="1213"/>
      <c r="Q121" s="1213"/>
      <c r="R121" s="1213"/>
      <c r="S121" s="1213"/>
      <c r="T121" s="1214"/>
    </row>
    <row r="122" spans="2:20" ht="19.149999999999999" customHeight="1" x14ac:dyDescent="0.35">
      <c r="B122" s="97"/>
      <c r="C122" s="98" t="str">
        <f>'Reference documents'!B27</f>
        <v>GRE.EEC.S.25.XX.S.00000.15.001.00</v>
      </c>
      <c r="D122" s="100" t="s">
        <v>2131</v>
      </c>
      <c r="E122" s="98" t="s">
        <v>2132</v>
      </c>
      <c r="F122" s="1193" t="s">
        <v>160</v>
      </c>
      <c r="G122" s="100" t="s">
        <v>1941</v>
      </c>
      <c r="H122" s="1112"/>
      <c r="I122" s="990"/>
      <c r="J122" s="990"/>
      <c r="K122" s="991">
        <f>I122*J122</f>
        <v>0</v>
      </c>
      <c r="L122" s="990"/>
      <c r="M122" s="990"/>
      <c r="N122" s="991"/>
      <c r="O122" s="992"/>
      <c r="P122" s="990"/>
      <c r="Q122" s="992"/>
      <c r="R122" s="102"/>
      <c r="S122" s="1194">
        <f>IF(F122="NA","",H122*R122)</f>
        <v>0</v>
      </c>
      <c r="T122" s="884"/>
    </row>
    <row r="123" spans="2:20" ht="19.149999999999999" customHeight="1" x14ac:dyDescent="0.35">
      <c r="B123" s="97"/>
      <c r="C123" s="98" t="str">
        <f>'Reference documents'!B27</f>
        <v>GRE.EEC.S.25.XX.S.00000.15.001.00</v>
      </c>
      <c r="D123" s="100" t="s">
        <v>2133</v>
      </c>
      <c r="E123" s="98" t="s">
        <v>2134</v>
      </c>
      <c r="F123" s="1193" t="s">
        <v>160</v>
      </c>
      <c r="G123" s="100" t="s">
        <v>1941</v>
      </c>
      <c r="H123" s="1112"/>
      <c r="I123" s="990"/>
      <c r="J123" s="990"/>
      <c r="K123" s="991">
        <f>I123*J123</f>
        <v>0</v>
      </c>
      <c r="L123" s="990"/>
      <c r="M123" s="990"/>
      <c r="N123" s="991"/>
      <c r="O123" s="992"/>
      <c r="P123" s="990"/>
      <c r="Q123" s="992"/>
      <c r="R123" s="102"/>
      <c r="S123" s="1194">
        <f>IF(F123="NA","",H123*R123)</f>
        <v>0</v>
      </c>
      <c r="T123" s="884"/>
    </row>
    <row r="124" spans="2:20" ht="19.149999999999999" customHeight="1" x14ac:dyDescent="0.35">
      <c r="B124" s="97"/>
      <c r="C124" s="98" t="str">
        <f>'Reference documents'!B27</f>
        <v>GRE.EEC.S.25.XX.S.00000.15.001.00</v>
      </c>
      <c r="D124" s="100" t="s">
        <v>2135</v>
      </c>
      <c r="E124" s="98" t="s">
        <v>2136</v>
      </c>
      <c r="F124" s="1193" t="s">
        <v>160</v>
      </c>
      <c r="G124" s="100" t="s">
        <v>1941</v>
      </c>
      <c r="H124" s="1112"/>
      <c r="I124" s="990"/>
      <c r="J124" s="990"/>
      <c r="K124" s="991">
        <f>I124*J124</f>
        <v>0</v>
      </c>
      <c r="L124" s="990"/>
      <c r="M124" s="990"/>
      <c r="N124" s="991"/>
      <c r="O124" s="992"/>
      <c r="P124" s="990"/>
      <c r="Q124" s="992"/>
      <c r="R124" s="102"/>
      <c r="S124" s="1194">
        <f>IF(F124="NA","",H124*R124)</f>
        <v>0</v>
      </c>
      <c r="T124" s="884"/>
    </row>
    <row r="125" spans="2:20" ht="19.899999999999999" customHeight="1" x14ac:dyDescent="0.35">
      <c r="B125" s="1210"/>
      <c r="C125" s="1210" t="str">
        <f>'Reference documents'!B27</f>
        <v>GRE.EEC.S.25.XX.S.00000.15.001.00</v>
      </c>
      <c r="D125" s="1211" t="s">
        <v>2137</v>
      </c>
      <c r="E125" s="1212" t="s">
        <v>2138</v>
      </c>
      <c r="F125" s="1213"/>
      <c r="G125" s="1213"/>
      <c r="H125" s="1213"/>
      <c r="I125" s="1213"/>
      <c r="J125" s="1213"/>
      <c r="K125" s="1213"/>
      <c r="L125" s="1213"/>
      <c r="M125" s="1213"/>
      <c r="N125" s="1213"/>
      <c r="O125" s="1213"/>
      <c r="P125" s="1213"/>
      <c r="Q125" s="1213"/>
      <c r="R125" s="1213"/>
      <c r="S125" s="1213"/>
      <c r="T125" s="1214"/>
    </row>
    <row r="126" spans="2:20" ht="19.149999999999999" customHeight="1" x14ac:dyDescent="0.35">
      <c r="B126" s="97"/>
      <c r="C126" s="98" t="str">
        <f>'Reference documents'!B27</f>
        <v>GRE.EEC.S.25.XX.S.00000.15.001.00</v>
      </c>
      <c r="D126" s="100" t="s">
        <v>2139</v>
      </c>
      <c r="E126" s="98" t="s">
        <v>2140</v>
      </c>
      <c r="F126" s="1193" t="s">
        <v>160</v>
      </c>
      <c r="G126" s="100" t="s">
        <v>1941</v>
      </c>
      <c r="H126" s="1112"/>
      <c r="I126" s="990"/>
      <c r="J126" s="990"/>
      <c r="K126" s="991">
        <f>I126*J126</f>
        <v>0</v>
      </c>
      <c r="L126" s="990"/>
      <c r="M126" s="990"/>
      <c r="N126" s="991"/>
      <c r="O126" s="992"/>
      <c r="P126" s="990"/>
      <c r="Q126" s="992"/>
      <c r="R126" s="102"/>
      <c r="S126" s="1194">
        <f>IF(F126="NA","",H126*R126)</f>
        <v>0</v>
      </c>
      <c r="T126" s="884"/>
    </row>
    <row r="127" spans="2:20" s="1206" customFormat="1" ht="15" customHeight="1" x14ac:dyDescent="0.35">
      <c r="B127" s="1536" t="s">
        <v>127</v>
      </c>
      <c r="C127" s="1537"/>
      <c r="D127" s="1537"/>
      <c r="E127" s="1538"/>
      <c r="F127" s="1591" t="s">
        <v>154</v>
      </c>
      <c r="G127" s="1591"/>
      <c r="H127" s="1591"/>
      <c r="I127" s="1591"/>
      <c r="J127" s="1591"/>
      <c r="K127" s="1591"/>
      <c r="L127" s="1591"/>
      <c r="M127" s="1591"/>
      <c r="N127" s="1591"/>
      <c r="O127" s="1591"/>
      <c r="P127" s="1591"/>
      <c r="Q127" s="1591"/>
      <c r="R127" s="1591"/>
      <c r="S127" s="863">
        <f>SUMIF(F131:F169,"Mandatory",S131:S169)</f>
        <v>0</v>
      </c>
      <c r="T127" s="909"/>
    </row>
    <row r="128" spans="2:20" s="1206" customFormat="1" ht="15" customHeight="1" x14ac:dyDescent="0.35">
      <c r="B128" s="1539"/>
      <c r="C128" s="1540" t="s">
        <v>1989</v>
      </c>
      <c r="D128" s="1540" t="s">
        <v>2084</v>
      </c>
      <c r="E128" s="1541" t="s">
        <v>125</v>
      </c>
      <c r="F128" s="1591" t="s">
        <v>156</v>
      </c>
      <c r="G128" s="1591"/>
      <c r="H128" s="1591"/>
      <c r="I128" s="1591"/>
      <c r="J128" s="1591"/>
      <c r="K128" s="1591"/>
      <c r="L128" s="1591"/>
      <c r="M128" s="1591"/>
      <c r="N128" s="1591"/>
      <c r="O128" s="1591"/>
      <c r="P128" s="1591"/>
      <c r="Q128" s="1591"/>
      <c r="R128" s="1591"/>
      <c r="S128" s="863">
        <f>SUMIF(F131:F169,"Mandatory",S131:S169)</f>
        <v>0</v>
      </c>
      <c r="T128" s="909"/>
    </row>
    <row r="129" spans="2:20" ht="19.899999999999999" customHeight="1" x14ac:dyDescent="0.35">
      <c r="B129" s="1092"/>
      <c r="C129" s="1092" t="str">
        <f>'Reference documents'!B27</f>
        <v>GRE.EEC.S.25.XX.S.00000.15.001.00</v>
      </c>
      <c r="D129" s="1176" t="s">
        <v>2165</v>
      </c>
      <c r="E129" s="1208" t="s">
        <v>2166</v>
      </c>
      <c r="F129" s="1695"/>
      <c r="G129" s="1695"/>
      <c r="H129" s="1695"/>
      <c r="I129" s="1695"/>
      <c r="J129" s="1695"/>
      <c r="K129" s="1695"/>
      <c r="L129" s="1695"/>
      <c r="M129" s="1695"/>
      <c r="N129" s="1695"/>
      <c r="O129" s="1695"/>
      <c r="P129" s="1695"/>
      <c r="Q129" s="1695"/>
      <c r="R129" s="1695"/>
      <c r="S129" s="1695"/>
      <c r="T129" s="1696"/>
    </row>
    <row r="130" spans="2:20" ht="19.899999999999999" customHeight="1" x14ac:dyDescent="0.35">
      <c r="B130" s="1210"/>
      <c r="C130" s="1210" t="str">
        <f>'Reference documents'!B27</f>
        <v>GRE.EEC.S.25.XX.S.00000.15.001.00</v>
      </c>
      <c r="D130" s="1211" t="s">
        <v>2167</v>
      </c>
      <c r="E130" s="1212" t="s">
        <v>2168</v>
      </c>
      <c r="F130" s="1213"/>
      <c r="G130" s="1213"/>
      <c r="H130" s="1213"/>
      <c r="I130" s="1213"/>
      <c r="J130" s="1213"/>
      <c r="K130" s="1213"/>
      <c r="L130" s="1213"/>
      <c r="M130" s="1213"/>
      <c r="N130" s="1213"/>
      <c r="O130" s="1213"/>
      <c r="P130" s="1213"/>
      <c r="Q130" s="1213"/>
      <c r="R130" s="1213"/>
      <c r="S130" s="1213"/>
      <c r="T130" s="1214"/>
    </row>
    <row r="131" spans="2:20" ht="19.149999999999999" customHeight="1" x14ac:dyDescent="0.35">
      <c r="B131" s="97"/>
      <c r="C131" s="98" t="str">
        <f>'Reference documents'!B27</f>
        <v>GRE.EEC.S.25.XX.S.00000.15.001.00</v>
      </c>
      <c r="D131" s="100" t="s">
        <v>2169</v>
      </c>
      <c r="E131" s="98" t="s">
        <v>2170</v>
      </c>
      <c r="F131" s="1193" t="s">
        <v>160</v>
      </c>
      <c r="G131" s="100" t="s">
        <v>1941</v>
      </c>
      <c r="H131" s="1112"/>
      <c r="I131" s="990"/>
      <c r="J131" s="990"/>
      <c r="K131" s="991">
        <f t="shared" ref="K131:K136" si="4">I131*J131</f>
        <v>0</v>
      </c>
      <c r="L131" s="990"/>
      <c r="M131" s="990"/>
      <c r="N131" s="991"/>
      <c r="O131" s="992"/>
      <c r="P131" s="990"/>
      <c r="Q131" s="992"/>
      <c r="R131" s="102"/>
      <c r="S131" s="1194">
        <f t="shared" ref="S131:S136" si="5">IF(F131="NA","",H131*R131)</f>
        <v>0</v>
      </c>
      <c r="T131" s="884"/>
    </row>
    <row r="132" spans="2:20" ht="19.149999999999999" customHeight="1" x14ac:dyDescent="0.35">
      <c r="B132" s="97"/>
      <c r="C132" s="98" t="str">
        <f>'Reference documents'!B27</f>
        <v>GRE.EEC.S.25.XX.S.00000.15.001.00</v>
      </c>
      <c r="D132" s="100" t="s">
        <v>2171</v>
      </c>
      <c r="E132" s="98" t="s">
        <v>2172</v>
      </c>
      <c r="F132" s="1193" t="s">
        <v>160</v>
      </c>
      <c r="G132" s="100" t="s">
        <v>1941</v>
      </c>
      <c r="H132" s="1112"/>
      <c r="I132" s="990"/>
      <c r="J132" s="990"/>
      <c r="K132" s="991">
        <f t="shared" si="4"/>
        <v>0</v>
      </c>
      <c r="L132" s="990"/>
      <c r="M132" s="990"/>
      <c r="N132" s="991"/>
      <c r="O132" s="992"/>
      <c r="P132" s="990"/>
      <c r="Q132" s="992"/>
      <c r="R132" s="102"/>
      <c r="S132" s="1194">
        <f t="shared" si="5"/>
        <v>0</v>
      </c>
      <c r="T132" s="884"/>
    </row>
    <row r="133" spans="2:20" ht="19.149999999999999" customHeight="1" x14ac:dyDescent="0.35">
      <c r="B133" s="97"/>
      <c r="C133" s="98" t="str">
        <f>'Reference documents'!B27</f>
        <v>GRE.EEC.S.25.XX.S.00000.15.001.00</v>
      </c>
      <c r="D133" s="100" t="s">
        <v>2173</v>
      </c>
      <c r="E133" s="98" t="s">
        <v>2174</v>
      </c>
      <c r="F133" s="1193" t="s">
        <v>160</v>
      </c>
      <c r="G133" s="100" t="s">
        <v>1941</v>
      </c>
      <c r="H133" s="1112"/>
      <c r="I133" s="990"/>
      <c r="J133" s="990"/>
      <c r="K133" s="991">
        <f t="shared" si="4"/>
        <v>0</v>
      </c>
      <c r="L133" s="990"/>
      <c r="M133" s="990"/>
      <c r="N133" s="991"/>
      <c r="O133" s="992"/>
      <c r="P133" s="990"/>
      <c r="Q133" s="992"/>
      <c r="R133" s="102"/>
      <c r="S133" s="1194">
        <f t="shared" si="5"/>
        <v>0</v>
      </c>
      <c r="T133" s="884"/>
    </row>
    <row r="134" spans="2:20" ht="19.149999999999999" customHeight="1" x14ac:dyDescent="0.35">
      <c r="B134" s="97"/>
      <c r="C134" s="98" t="str">
        <f>'Reference documents'!B27</f>
        <v>GRE.EEC.S.25.XX.S.00000.15.001.00</v>
      </c>
      <c r="D134" s="100" t="s">
        <v>2175</v>
      </c>
      <c r="E134" s="98" t="s">
        <v>2176</v>
      </c>
      <c r="F134" s="1193" t="s">
        <v>160</v>
      </c>
      <c r="G134" s="100" t="s">
        <v>1941</v>
      </c>
      <c r="H134" s="1112"/>
      <c r="I134" s="990"/>
      <c r="J134" s="990"/>
      <c r="K134" s="991">
        <f t="shared" si="4"/>
        <v>0</v>
      </c>
      <c r="L134" s="990"/>
      <c r="M134" s="990"/>
      <c r="N134" s="991"/>
      <c r="O134" s="992"/>
      <c r="P134" s="990"/>
      <c r="Q134" s="992"/>
      <c r="R134" s="102"/>
      <c r="S134" s="1194">
        <f t="shared" si="5"/>
        <v>0</v>
      </c>
      <c r="T134" s="884"/>
    </row>
    <row r="135" spans="2:20" ht="19.149999999999999" customHeight="1" x14ac:dyDescent="0.35">
      <c r="B135" s="97"/>
      <c r="C135" s="98" t="str">
        <f>'Reference documents'!B27</f>
        <v>GRE.EEC.S.25.XX.S.00000.15.001.00</v>
      </c>
      <c r="D135" s="100" t="s">
        <v>2177</v>
      </c>
      <c r="E135" s="98" t="s">
        <v>2178</v>
      </c>
      <c r="F135" s="1193" t="s">
        <v>160</v>
      </c>
      <c r="G135" s="100" t="s">
        <v>1941</v>
      </c>
      <c r="H135" s="1112"/>
      <c r="I135" s="990"/>
      <c r="J135" s="990"/>
      <c r="K135" s="991">
        <f t="shared" si="4"/>
        <v>0</v>
      </c>
      <c r="L135" s="990"/>
      <c r="M135" s="990"/>
      <c r="N135" s="991"/>
      <c r="O135" s="992"/>
      <c r="P135" s="990"/>
      <c r="Q135" s="992"/>
      <c r="R135" s="102"/>
      <c r="S135" s="1194">
        <f t="shared" si="5"/>
        <v>0</v>
      </c>
      <c r="T135" s="884"/>
    </row>
    <row r="136" spans="2:20" ht="19.149999999999999" customHeight="1" x14ac:dyDescent="0.35">
      <c r="B136" s="97"/>
      <c r="C136" s="98" t="str">
        <f>'Reference documents'!B27</f>
        <v>GRE.EEC.S.25.XX.S.00000.15.001.00</v>
      </c>
      <c r="D136" s="100" t="s">
        <v>2179</v>
      </c>
      <c r="E136" s="98" t="s">
        <v>2180</v>
      </c>
      <c r="F136" s="1193" t="s">
        <v>160</v>
      </c>
      <c r="G136" s="100" t="s">
        <v>1941</v>
      </c>
      <c r="H136" s="1112"/>
      <c r="I136" s="990"/>
      <c r="J136" s="990"/>
      <c r="K136" s="991">
        <f t="shared" si="4"/>
        <v>0</v>
      </c>
      <c r="L136" s="990"/>
      <c r="M136" s="990"/>
      <c r="N136" s="991"/>
      <c r="O136" s="992"/>
      <c r="P136" s="990"/>
      <c r="Q136" s="992"/>
      <c r="R136" s="102"/>
      <c r="S136" s="1194">
        <f t="shared" si="5"/>
        <v>0</v>
      </c>
      <c r="T136" s="884"/>
    </row>
    <row r="137" spans="2:20" ht="19.899999999999999" customHeight="1" x14ac:dyDescent="0.35">
      <c r="B137" s="1210"/>
      <c r="C137" s="1210" t="str">
        <f>'Reference documents'!B27</f>
        <v>GRE.EEC.S.25.XX.S.00000.15.001.00</v>
      </c>
      <c r="D137" s="1211" t="s">
        <v>2181</v>
      </c>
      <c r="E137" s="1212" t="s">
        <v>2182</v>
      </c>
      <c r="F137" s="1213"/>
      <c r="G137" s="1213"/>
      <c r="H137" s="1213"/>
      <c r="I137" s="1213"/>
      <c r="J137" s="1213"/>
      <c r="K137" s="1213"/>
      <c r="L137" s="1213"/>
      <c r="M137" s="1213"/>
      <c r="N137" s="1213"/>
      <c r="O137" s="1213"/>
      <c r="P137" s="1213"/>
      <c r="Q137" s="1213"/>
      <c r="R137" s="1213"/>
      <c r="S137" s="1213"/>
      <c r="T137" s="1214"/>
    </row>
    <row r="138" spans="2:20" ht="19.149999999999999" customHeight="1" x14ac:dyDescent="0.35">
      <c r="B138" s="97"/>
      <c r="C138" s="98" t="str">
        <f>'Reference documents'!B27</f>
        <v>GRE.EEC.S.25.XX.S.00000.15.001.00</v>
      </c>
      <c r="D138" s="100" t="s">
        <v>2183</v>
      </c>
      <c r="E138" s="98" t="s">
        <v>2184</v>
      </c>
      <c r="F138" s="1193" t="s">
        <v>160</v>
      </c>
      <c r="G138" s="100" t="s">
        <v>1941</v>
      </c>
      <c r="H138" s="1112"/>
      <c r="I138" s="990"/>
      <c r="J138" s="990"/>
      <c r="K138" s="991">
        <f>I138*J138</f>
        <v>0</v>
      </c>
      <c r="L138" s="990"/>
      <c r="M138" s="990"/>
      <c r="N138" s="991"/>
      <c r="O138" s="992"/>
      <c r="P138" s="990"/>
      <c r="Q138" s="992"/>
      <c r="R138" s="102"/>
      <c r="S138" s="1194">
        <f>IF(F138="NA","",H138*R138)</f>
        <v>0</v>
      </c>
      <c r="T138" s="884"/>
    </row>
    <row r="139" spans="2:20" ht="19.899999999999999" customHeight="1" x14ac:dyDescent="0.35">
      <c r="B139" s="1210"/>
      <c r="C139" s="1210" t="str">
        <f>'Reference documents'!B27</f>
        <v>GRE.EEC.S.25.XX.S.00000.15.001.00</v>
      </c>
      <c r="D139" s="1211" t="s">
        <v>2185</v>
      </c>
      <c r="E139" s="1212" t="s">
        <v>2186</v>
      </c>
      <c r="F139" s="1213"/>
      <c r="G139" s="1213"/>
      <c r="H139" s="1213"/>
      <c r="I139" s="1213"/>
      <c r="J139" s="1213"/>
      <c r="K139" s="1213"/>
      <c r="L139" s="1213"/>
      <c r="M139" s="1213"/>
      <c r="N139" s="1213"/>
      <c r="O139" s="1213"/>
      <c r="P139" s="1213"/>
      <c r="Q139" s="1213"/>
      <c r="R139" s="1213"/>
      <c r="S139" s="1213"/>
      <c r="T139" s="1214"/>
    </row>
    <row r="140" spans="2:20" ht="19.149999999999999" customHeight="1" x14ac:dyDescent="0.35">
      <c r="B140" s="97"/>
      <c r="C140" s="98" t="str">
        <f>'Reference documents'!B27</f>
        <v>GRE.EEC.S.25.XX.S.00000.15.001.00</v>
      </c>
      <c r="D140" s="100" t="s">
        <v>2187</v>
      </c>
      <c r="E140" s="98" t="s">
        <v>2188</v>
      </c>
      <c r="F140" s="1193" t="s">
        <v>160</v>
      </c>
      <c r="G140" s="100" t="s">
        <v>1941</v>
      </c>
      <c r="H140" s="1112"/>
      <c r="I140" s="990"/>
      <c r="J140" s="990"/>
      <c r="K140" s="991">
        <f>I140*J140</f>
        <v>0</v>
      </c>
      <c r="L140" s="990"/>
      <c r="M140" s="990"/>
      <c r="N140" s="991"/>
      <c r="O140" s="992"/>
      <c r="P140" s="990"/>
      <c r="Q140" s="992"/>
      <c r="R140" s="102"/>
      <c r="S140" s="1194">
        <f>IF(F140="NA","",H140*R140)</f>
        <v>0</v>
      </c>
      <c r="T140" s="884"/>
    </row>
    <row r="141" spans="2:20" ht="19.899999999999999" customHeight="1" x14ac:dyDescent="0.35">
      <c r="B141" s="1210"/>
      <c r="C141" s="1210" t="str">
        <f>'Reference documents'!B27</f>
        <v>GRE.EEC.S.25.XX.S.00000.15.001.00</v>
      </c>
      <c r="D141" s="1211" t="s">
        <v>2189</v>
      </c>
      <c r="E141" s="1212" t="s">
        <v>2190</v>
      </c>
      <c r="F141" s="1213"/>
      <c r="G141" s="1213"/>
      <c r="H141" s="1213"/>
      <c r="I141" s="1213"/>
      <c r="J141" s="1213"/>
      <c r="K141" s="1213"/>
      <c r="L141" s="1213"/>
      <c r="M141" s="1213"/>
      <c r="N141" s="1213"/>
      <c r="O141" s="1213"/>
      <c r="P141" s="1213"/>
      <c r="Q141" s="1213"/>
      <c r="R141" s="1213"/>
      <c r="S141" s="1213"/>
      <c r="T141" s="1214"/>
    </row>
    <row r="142" spans="2:20" ht="19.149999999999999" customHeight="1" x14ac:dyDescent="0.35">
      <c r="B142" s="97"/>
      <c r="C142" s="98" t="str">
        <f>'Reference documents'!B27</f>
        <v>GRE.EEC.S.25.XX.S.00000.15.001.00</v>
      </c>
      <c r="D142" s="100" t="s">
        <v>2191</v>
      </c>
      <c r="E142" s="98" t="s">
        <v>2192</v>
      </c>
      <c r="F142" s="1193" t="s">
        <v>160</v>
      </c>
      <c r="G142" s="100" t="s">
        <v>1941</v>
      </c>
      <c r="H142" s="1112"/>
      <c r="I142" s="990"/>
      <c r="J142" s="990"/>
      <c r="K142" s="991">
        <f>I142*J142</f>
        <v>0</v>
      </c>
      <c r="L142" s="990"/>
      <c r="M142" s="990"/>
      <c r="N142" s="991"/>
      <c r="O142" s="992"/>
      <c r="P142" s="990"/>
      <c r="Q142" s="992"/>
      <c r="R142" s="102"/>
      <c r="S142" s="1194">
        <f>IF(F142="NA","",H142*R142)</f>
        <v>0</v>
      </c>
      <c r="T142" s="884"/>
    </row>
    <row r="143" spans="2:20" ht="19.899999999999999" customHeight="1" x14ac:dyDescent="0.35">
      <c r="B143" s="1210"/>
      <c r="C143" s="1210" t="str">
        <f>'Reference documents'!B27</f>
        <v>GRE.EEC.S.25.XX.S.00000.15.001.00</v>
      </c>
      <c r="D143" s="1211" t="s">
        <v>2193</v>
      </c>
      <c r="E143" s="1212" t="s">
        <v>2194</v>
      </c>
      <c r="F143" s="1213"/>
      <c r="G143" s="1213"/>
      <c r="H143" s="1213"/>
      <c r="I143" s="1213"/>
      <c r="J143" s="1213"/>
      <c r="K143" s="1213"/>
      <c r="L143" s="1213"/>
      <c r="M143" s="1213"/>
      <c r="N143" s="1213"/>
      <c r="O143" s="1213"/>
      <c r="P143" s="1213"/>
      <c r="Q143" s="1213"/>
      <c r="R143" s="1213"/>
      <c r="S143" s="1213"/>
      <c r="T143" s="1214"/>
    </row>
    <row r="144" spans="2:20" ht="19.149999999999999" customHeight="1" x14ac:dyDescent="0.35">
      <c r="B144" s="97"/>
      <c r="C144" s="98" t="str">
        <f>'Reference documents'!B27</f>
        <v>GRE.EEC.S.25.XX.S.00000.15.001.00</v>
      </c>
      <c r="D144" s="100" t="s">
        <v>2195</v>
      </c>
      <c r="E144" s="98" t="s">
        <v>2196</v>
      </c>
      <c r="F144" s="1193" t="s">
        <v>160</v>
      </c>
      <c r="G144" s="100" t="s">
        <v>1941</v>
      </c>
      <c r="H144" s="1112"/>
      <c r="I144" s="990"/>
      <c r="J144" s="990"/>
      <c r="K144" s="991">
        <f>I144*J144</f>
        <v>0</v>
      </c>
      <c r="L144" s="990"/>
      <c r="M144" s="990"/>
      <c r="N144" s="991"/>
      <c r="O144" s="992"/>
      <c r="P144" s="990"/>
      <c r="Q144" s="992"/>
      <c r="R144" s="102"/>
      <c r="S144" s="1194">
        <f>IF(F144="NA","",H144*R144)</f>
        <v>0</v>
      </c>
      <c r="T144" s="884"/>
    </row>
    <row r="145" spans="2:20" ht="19.899999999999999" customHeight="1" x14ac:dyDescent="0.35">
      <c r="B145" s="1210"/>
      <c r="C145" s="1210" t="str">
        <f>'Reference documents'!B27</f>
        <v>GRE.EEC.S.25.XX.S.00000.15.001.00</v>
      </c>
      <c r="D145" s="1211" t="s">
        <v>2197</v>
      </c>
      <c r="E145" s="1212" t="s">
        <v>2198</v>
      </c>
      <c r="F145" s="1213"/>
      <c r="G145" s="1213"/>
      <c r="H145" s="1213"/>
      <c r="I145" s="1213"/>
      <c r="J145" s="1213"/>
      <c r="K145" s="1213"/>
      <c r="L145" s="1213"/>
      <c r="M145" s="1213"/>
      <c r="N145" s="1213"/>
      <c r="O145" s="1213"/>
      <c r="P145" s="1213"/>
      <c r="Q145" s="1213"/>
      <c r="R145" s="1213"/>
      <c r="S145" s="1213"/>
      <c r="T145" s="1214"/>
    </row>
    <row r="146" spans="2:20" ht="19.149999999999999" customHeight="1" x14ac:dyDescent="0.35">
      <c r="B146" s="97"/>
      <c r="C146" s="98" t="str">
        <f>'Reference documents'!B27</f>
        <v>GRE.EEC.S.25.XX.S.00000.15.001.00</v>
      </c>
      <c r="D146" s="100" t="s">
        <v>2199</v>
      </c>
      <c r="E146" s="98" t="s">
        <v>2200</v>
      </c>
      <c r="F146" s="1193" t="s">
        <v>160</v>
      </c>
      <c r="G146" s="100" t="s">
        <v>1941</v>
      </c>
      <c r="H146" s="1112"/>
      <c r="I146" s="990"/>
      <c r="J146" s="990"/>
      <c r="K146" s="991">
        <f>I146*J146</f>
        <v>0</v>
      </c>
      <c r="L146" s="990"/>
      <c r="M146" s="990"/>
      <c r="N146" s="991"/>
      <c r="O146" s="992"/>
      <c r="P146" s="990"/>
      <c r="Q146" s="992"/>
      <c r="R146" s="102"/>
      <c r="S146" s="1194">
        <f>IF(F146="NA","",H146*R146)</f>
        <v>0</v>
      </c>
      <c r="T146" s="884"/>
    </row>
    <row r="147" spans="2:20" ht="19.899999999999999" customHeight="1" x14ac:dyDescent="0.35">
      <c r="B147" s="1210"/>
      <c r="C147" s="1210" t="str">
        <f>'Reference documents'!B27</f>
        <v>GRE.EEC.S.25.XX.S.00000.15.001.00</v>
      </c>
      <c r="D147" s="1211" t="s">
        <v>2201</v>
      </c>
      <c r="E147" s="1212" t="s">
        <v>2202</v>
      </c>
      <c r="F147" s="1213"/>
      <c r="G147" s="1213"/>
      <c r="H147" s="1213"/>
      <c r="I147" s="1213"/>
      <c r="J147" s="1213"/>
      <c r="K147" s="1213"/>
      <c r="L147" s="1213"/>
      <c r="M147" s="1213"/>
      <c r="N147" s="1213"/>
      <c r="O147" s="1213"/>
      <c r="P147" s="1213"/>
      <c r="Q147" s="1213"/>
      <c r="R147" s="1213"/>
      <c r="S147" s="1213"/>
      <c r="T147" s="1214"/>
    </row>
    <row r="148" spans="2:20" ht="19.149999999999999" customHeight="1" x14ac:dyDescent="0.35">
      <c r="B148" s="97"/>
      <c r="C148" s="98" t="str">
        <f>'Reference documents'!B27</f>
        <v>GRE.EEC.S.25.XX.S.00000.15.001.00</v>
      </c>
      <c r="D148" s="100" t="s">
        <v>2203</v>
      </c>
      <c r="E148" s="98" t="s">
        <v>2204</v>
      </c>
      <c r="F148" s="1193" t="s">
        <v>160</v>
      </c>
      <c r="G148" s="100" t="s">
        <v>1941</v>
      </c>
      <c r="H148" s="1112"/>
      <c r="I148" s="990"/>
      <c r="J148" s="990"/>
      <c r="K148" s="991">
        <f>I148*J148</f>
        <v>0</v>
      </c>
      <c r="L148" s="990"/>
      <c r="M148" s="990"/>
      <c r="N148" s="991"/>
      <c r="O148" s="992"/>
      <c r="P148" s="990"/>
      <c r="Q148" s="992"/>
      <c r="R148" s="102"/>
      <c r="S148" s="1194">
        <f>IF(F148="NA","",H148*R148)</f>
        <v>0</v>
      </c>
      <c r="T148" s="884"/>
    </row>
    <row r="149" spans="2:20" ht="19.149999999999999" customHeight="1" x14ac:dyDescent="0.35">
      <c r="B149" s="97"/>
      <c r="C149" s="98" t="str">
        <f>'Reference documents'!B27</f>
        <v>GRE.EEC.S.25.XX.S.00000.15.001.00</v>
      </c>
      <c r="D149" s="100" t="s">
        <v>2205</v>
      </c>
      <c r="E149" s="98" t="s">
        <v>2206</v>
      </c>
      <c r="F149" s="1193" t="s">
        <v>160</v>
      </c>
      <c r="G149" s="100" t="s">
        <v>1941</v>
      </c>
      <c r="H149" s="1112"/>
      <c r="I149" s="990"/>
      <c r="J149" s="990"/>
      <c r="K149" s="991">
        <f>I149*J149</f>
        <v>0</v>
      </c>
      <c r="L149" s="990"/>
      <c r="M149" s="990"/>
      <c r="N149" s="991"/>
      <c r="O149" s="992"/>
      <c r="P149" s="990"/>
      <c r="Q149" s="992"/>
      <c r="R149" s="102"/>
      <c r="S149" s="1194">
        <f>IF(F149="NA","",H149*R149)</f>
        <v>0</v>
      </c>
      <c r="T149" s="884"/>
    </row>
    <row r="150" spans="2:20" ht="19.149999999999999" customHeight="1" x14ac:dyDescent="0.35">
      <c r="B150" s="97"/>
      <c r="C150" s="98" t="str">
        <f>'Reference documents'!B27</f>
        <v>GRE.EEC.S.25.XX.S.00000.15.001.00</v>
      </c>
      <c r="D150" s="100" t="s">
        <v>2207</v>
      </c>
      <c r="E150" s="98" t="s">
        <v>2208</v>
      </c>
      <c r="F150" s="1193" t="s">
        <v>160</v>
      </c>
      <c r="G150" s="100" t="s">
        <v>1941</v>
      </c>
      <c r="H150" s="1112"/>
      <c r="I150" s="990"/>
      <c r="J150" s="990"/>
      <c r="K150" s="991">
        <f>I150*J150</f>
        <v>0</v>
      </c>
      <c r="L150" s="990"/>
      <c r="M150" s="990"/>
      <c r="N150" s="991"/>
      <c r="O150" s="992"/>
      <c r="P150" s="990"/>
      <c r="Q150" s="992"/>
      <c r="R150" s="102"/>
      <c r="S150" s="1194">
        <f>IF(F150="NA","",H150*R150)</f>
        <v>0</v>
      </c>
      <c r="T150" s="884"/>
    </row>
    <row r="151" spans="2:20" ht="19.899999999999999" customHeight="1" x14ac:dyDescent="0.35">
      <c r="B151" s="1210"/>
      <c r="C151" s="1210" t="str">
        <f>'Reference documents'!B27</f>
        <v>GRE.EEC.S.25.XX.S.00000.15.001.00</v>
      </c>
      <c r="D151" s="1211" t="s">
        <v>2209</v>
      </c>
      <c r="E151" s="1212" t="s">
        <v>2210</v>
      </c>
      <c r="F151" s="1213"/>
      <c r="G151" s="1213"/>
      <c r="H151" s="1213"/>
      <c r="I151" s="1213"/>
      <c r="J151" s="1213"/>
      <c r="K151" s="1213"/>
      <c r="L151" s="1213"/>
      <c r="M151" s="1213"/>
      <c r="N151" s="1213"/>
      <c r="O151" s="1213"/>
      <c r="P151" s="1213"/>
      <c r="Q151" s="1213"/>
      <c r="R151" s="1213"/>
      <c r="S151" s="1213"/>
      <c r="T151" s="1214"/>
    </row>
    <row r="152" spans="2:20" ht="19.149999999999999" customHeight="1" x14ac:dyDescent="0.35">
      <c r="B152" s="97"/>
      <c r="C152" s="98" t="str">
        <f>'Reference documents'!B27</f>
        <v>GRE.EEC.S.25.XX.S.00000.15.001.00</v>
      </c>
      <c r="D152" s="100" t="s">
        <v>2211</v>
      </c>
      <c r="E152" s="98" t="s">
        <v>2212</v>
      </c>
      <c r="F152" s="1193" t="s">
        <v>160</v>
      </c>
      <c r="G152" s="100" t="s">
        <v>1941</v>
      </c>
      <c r="H152" s="1112"/>
      <c r="I152" s="990"/>
      <c r="J152" s="990"/>
      <c r="K152" s="991">
        <f>I152*J152</f>
        <v>0</v>
      </c>
      <c r="L152" s="990"/>
      <c r="M152" s="990"/>
      <c r="N152" s="991"/>
      <c r="O152" s="992"/>
      <c r="P152" s="990"/>
      <c r="Q152" s="992"/>
      <c r="R152" s="102"/>
      <c r="S152" s="1194">
        <f>IF(F152="NA","",H152*R152)</f>
        <v>0</v>
      </c>
      <c r="T152" s="884"/>
    </row>
    <row r="153" spans="2:20" ht="19.149999999999999" customHeight="1" x14ac:dyDescent="0.35">
      <c r="B153" s="97"/>
      <c r="C153" s="98" t="str">
        <f>'Reference documents'!B27</f>
        <v>GRE.EEC.S.25.XX.S.00000.15.001.00</v>
      </c>
      <c r="D153" s="100" t="s">
        <v>2213</v>
      </c>
      <c r="E153" s="98" t="s">
        <v>2214</v>
      </c>
      <c r="F153" s="1193" t="s">
        <v>160</v>
      </c>
      <c r="G153" s="100" t="s">
        <v>1941</v>
      </c>
      <c r="H153" s="1112"/>
      <c r="I153" s="990"/>
      <c r="J153" s="990"/>
      <c r="K153" s="991">
        <f>I153*J153</f>
        <v>0</v>
      </c>
      <c r="L153" s="990"/>
      <c r="M153" s="990"/>
      <c r="N153" s="991"/>
      <c r="O153" s="992"/>
      <c r="P153" s="990"/>
      <c r="Q153" s="992"/>
      <c r="R153" s="102"/>
      <c r="S153" s="1194">
        <f>IF(F153="NA","",H153*R153)</f>
        <v>0</v>
      </c>
      <c r="T153" s="884"/>
    </row>
    <row r="154" spans="2:20" ht="19.899999999999999" customHeight="1" x14ac:dyDescent="0.35">
      <c r="B154" s="1210"/>
      <c r="C154" s="1210" t="str">
        <f>'Reference documents'!B27</f>
        <v>GRE.EEC.S.25.XX.S.00000.15.001.00</v>
      </c>
      <c r="D154" s="1211" t="s">
        <v>2215</v>
      </c>
      <c r="E154" s="1212" t="s">
        <v>2216</v>
      </c>
      <c r="F154" s="1213"/>
      <c r="G154" s="1213"/>
      <c r="H154" s="1213"/>
      <c r="I154" s="1213"/>
      <c r="J154" s="1213"/>
      <c r="K154" s="1213"/>
      <c r="L154" s="1213"/>
      <c r="M154" s="1213"/>
      <c r="N154" s="1213"/>
      <c r="O154" s="1213"/>
      <c r="P154" s="1213"/>
      <c r="Q154" s="1213"/>
      <c r="R154" s="1213"/>
      <c r="S154" s="1213"/>
      <c r="T154" s="1214"/>
    </row>
    <row r="155" spans="2:20" ht="19.149999999999999" customHeight="1" x14ac:dyDescent="0.35">
      <c r="B155" s="97"/>
      <c r="C155" s="98" t="str">
        <f>'Reference documents'!B27</f>
        <v>GRE.EEC.S.25.XX.S.00000.15.001.00</v>
      </c>
      <c r="D155" s="100" t="s">
        <v>2217</v>
      </c>
      <c r="E155" s="98" t="s">
        <v>2218</v>
      </c>
      <c r="F155" s="1193" t="s">
        <v>160</v>
      </c>
      <c r="G155" s="100" t="s">
        <v>1941</v>
      </c>
      <c r="H155" s="1112"/>
      <c r="I155" s="990"/>
      <c r="J155" s="990"/>
      <c r="K155" s="991">
        <f>I155*J155</f>
        <v>0</v>
      </c>
      <c r="L155" s="990"/>
      <c r="M155" s="990"/>
      <c r="N155" s="991"/>
      <c r="O155" s="992"/>
      <c r="P155" s="990"/>
      <c r="Q155" s="992"/>
      <c r="R155" s="102"/>
      <c r="S155" s="1194">
        <f>IF(F155="NA","",H155*R155)</f>
        <v>0</v>
      </c>
      <c r="T155" s="884"/>
    </row>
    <row r="156" spans="2:20" ht="19.149999999999999" customHeight="1" x14ac:dyDescent="0.35">
      <c r="B156" s="97"/>
      <c r="C156" s="98" t="str">
        <f>'Reference documents'!B27</f>
        <v>GRE.EEC.S.25.XX.S.00000.15.001.00</v>
      </c>
      <c r="D156" s="100" t="s">
        <v>2219</v>
      </c>
      <c r="E156" s="98" t="s">
        <v>2220</v>
      </c>
      <c r="F156" s="1193" t="s">
        <v>160</v>
      </c>
      <c r="G156" s="100" t="s">
        <v>1941</v>
      </c>
      <c r="H156" s="1112"/>
      <c r="I156" s="990"/>
      <c r="J156" s="990"/>
      <c r="K156" s="991">
        <f>I156*J156</f>
        <v>0</v>
      </c>
      <c r="L156" s="990"/>
      <c r="M156" s="990"/>
      <c r="N156" s="991"/>
      <c r="O156" s="992"/>
      <c r="P156" s="990"/>
      <c r="Q156" s="992"/>
      <c r="R156" s="102"/>
      <c r="S156" s="1194">
        <f>IF(F156="NA","",H156*R156)</f>
        <v>0</v>
      </c>
      <c r="T156" s="884"/>
    </row>
    <row r="157" spans="2:20" ht="19.149999999999999" customHeight="1" x14ac:dyDescent="0.35">
      <c r="B157" s="97"/>
      <c r="C157" s="98" t="str">
        <f>'Reference documents'!B27</f>
        <v>GRE.EEC.S.25.XX.S.00000.15.001.00</v>
      </c>
      <c r="D157" s="100" t="s">
        <v>2221</v>
      </c>
      <c r="E157" s="98" t="s">
        <v>2222</v>
      </c>
      <c r="F157" s="1193" t="s">
        <v>160</v>
      </c>
      <c r="G157" s="100" t="s">
        <v>1941</v>
      </c>
      <c r="H157" s="1112"/>
      <c r="I157" s="990"/>
      <c r="J157" s="990"/>
      <c r="K157" s="991">
        <f>I157*J157</f>
        <v>0</v>
      </c>
      <c r="L157" s="990"/>
      <c r="M157" s="990"/>
      <c r="N157" s="991"/>
      <c r="O157" s="992"/>
      <c r="P157" s="990"/>
      <c r="Q157" s="992"/>
      <c r="R157" s="102"/>
      <c r="S157" s="1194">
        <f>IF(F157="NA","",H157*R157)</f>
        <v>0</v>
      </c>
      <c r="T157" s="884"/>
    </row>
    <row r="158" spans="2:20" ht="19.149999999999999" customHeight="1" x14ac:dyDescent="0.35">
      <c r="B158" s="97"/>
      <c r="C158" s="98" t="str">
        <f>'Reference documents'!B27</f>
        <v>GRE.EEC.S.25.XX.S.00000.15.001.00</v>
      </c>
      <c r="D158" s="100" t="s">
        <v>2223</v>
      </c>
      <c r="E158" s="98" t="s">
        <v>2224</v>
      </c>
      <c r="F158" s="1193" t="s">
        <v>160</v>
      </c>
      <c r="G158" s="100" t="s">
        <v>1941</v>
      </c>
      <c r="H158" s="1112"/>
      <c r="I158" s="990"/>
      <c r="J158" s="990"/>
      <c r="K158" s="991">
        <f>I158*J158</f>
        <v>0</v>
      </c>
      <c r="L158" s="990"/>
      <c r="M158" s="990"/>
      <c r="N158" s="991"/>
      <c r="O158" s="992"/>
      <c r="P158" s="990"/>
      <c r="Q158" s="992"/>
      <c r="R158" s="102"/>
      <c r="S158" s="1194">
        <f>IF(F158="NA","",H158*R158)</f>
        <v>0</v>
      </c>
      <c r="T158" s="884"/>
    </row>
    <row r="159" spans="2:20" ht="19.899999999999999" customHeight="1" x14ac:dyDescent="0.35">
      <c r="B159" s="1092"/>
      <c r="C159" s="1092" t="str">
        <f>'Reference documents'!B27</f>
        <v>GRE.EEC.S.25.XX.S.00000.15.001.00</v>
      </c>
      <c r="D159" s="1176" t="s">
        <v>2225</v>
      </c>
      <c r="E159" s="1208" t="s">
        <v>2226</v>
      </c>
      <c r="F159" s="1695"/>
      <c r="G159" s="1695"/>
      <c r="H159" s="1695"/>
      <c r="I159" s="1695"/>
      <c r="J159" s="1695"/>
      <c r="K159" s="1695"/>
      <c r="L159" s="1695"/>
      <c r="M159" s="1695"/>
      <c r="N159" s="1695"/>
      <c r="O159" s="1695"/>
      <c r="P159" s="1695"/>
      <c r="Q159" s="1695"/>
      <c r="R159" s="1695"/>
      <c r="S159" s="1695"/>
      <c r="T159" s="1696"/>
    </row>
    <row r="160" spans="2:20" ht="19.899999999999999" customHeight="1" x14ac:dyDescent="0.35">
      <c r="B160" s="1210"/>
      <c r="C160" s="1210" t="str">
        <f>'Reference documents'!B27</f>
        <v>GRE.EEC.S.25.XX.S.00000.15.001.00</v>
      </c>
      <c r="D160" s="1211" t="s">
        <v>2227</v>
      </c>
      <c r="E160" s="1212" t="s">
        <v>2228</v>
      </c>
      <c r="F160" s="1213"/>
      <c r="G160" s="1213"/>
      <c r="H160" s="1213"/>
      <c r="I160" s="1213"/>
      <c r="J160" s="1213"/>
      <c r="K160" s="1213"/>
      <c r="L160" s="1213"/>
      <c r="M160" s="1213"/>
      <c r="N160" s="1213"/>
      <c r="O160" s="1213"/>
      <c r="P160" s="1213"/>
      <c r="Q160" s="1213"/>
      <c r="R160" s="1213"/>
      <c r="S160" s="1213"/>
      <c r="T160" s="1214"/>
    </row>
    <row r="161" spans="2:20" ht="19.149999999999999" customHeight="1" x14ac:dyDescent="0.35">
      <c r="B161" s="97"/>
      <c r="C161" s="98" t="str">
        <f>'Reference documents'!B27</f>
        <v>GRE.EEC.S.25.XX.S.00000.15.001.00</v>
      </c>
      <c r="D161" s="100" t="s">
        <v>2229</v>
      </c>
      <c r="E161" s="901" t="s">
        <v>2230</v>
      </c>
      <c r="F161" s="1209" t="s">
        <v>160</v>
      </c>
      <c r="G161" s="900" t="s">
        <v>345</v>
      </c>
      <c r="H161" s="1106"/>
      <c r="I161" s="990"/>
      <c r="J161" s="990"/>
      <c r="K161" s="991">
        <f>I161*J161</f>
        <v>0</v>
      </c>
      <c r="L161" s="990"/>
      <c r="M161" s="990"/>
      <c r="N161" s="991"/>
      <c r="O161" s="992"/>
      <c r="P161" s="990"/>
      <c r="Q161" s="992"/>
      <c r="R161" s="904"/>
      <c r="S161" s="1124">
        <f>IF(F161="NA","",H161*R161)</f>
        <v>0</v>
      </c>
      <c r="T161" s="906"/>
    </row>
    <row r="162" spans="2:20" ht="19.149999999999999" customHeight="1" x14ac:dyDescent="0.35">
      <c r="B162" s="97"/>
      <c r="C162" s="98" t="str">
        <f>'Reference documents'!B27</f>
        <v>GRE.EEC.S.25.XX.S.00000.15.001.00</v>
      </c>
      <c r="D162" s="100" t="s">
        <v>2231</v>
      </c>
      <c r="E162" s="98" t="s">
        <v>2232</v>
      </c>
      <c r="F162" s="1193" t="s">
        <v>160</v>
      </c>
      <c r="G162" s="100" t="s">
        <v>345</v>
      </c>
      <c r="H162" s="1112"/>
      <c r="I162" s="990"/>
      <c r="J162" s="990"/>
      <c r="K162" s="991">
        <f>I162*J162</f>
        <v>0</v>
      </c>
      <c r="L162" s="990"/>
      <c r="M162" s="990"/>
      <c r="N162" s="991"/>
      <c r="O162" s="992"/>
      <c r="P162" s="990"/>
      <c r="Q162" s="992"/>
      <c r="R162" s="102"/>
      <c r="S162" s="1194">
        <f>IF(F162="NA","",H162*R162)</f>
        <v>0</v>
      </c>
      <c r="T162" s="884"/>
    </row>
    <row r="163" spans="2:20" ht="19.899999999999999" customHeight="1" x14ac:dyDescent="0.35">
      <c r="B163" s="1210"/>
      <c r="C163" s="1210" t="str">
        <f>'Reference documents'!B27</f>
        <v>GRE.EEC.S.25.XX.S.00000.15.001.00</v>
      </c>
      <c r="D163" s="1211" t="s">
        <v>2233</v>
      </c>
      <c r="E163" s="1212" t="s">
        <v>2234</v>
      </c>
      <c r="F163" s="1213"/>
      <c r="G163" s="1213"/>
      <c r="H163" s="1213"/>
      <c r="I163" s="1213"/>
      <c r="J163" s="1213"/>
      <c r="K163" s="1213"/>
      <c r="L163" s="1213"/>
      <c r="M163" s="1213"/>
      <c r="N163" s="1213"/>
      <c r="O163" s="1213"/>
      <c r="P163" s="1213"/>
      <c r="Q163" s="1213"/>
      <c r="R163" s="1213"/>
      <c r="S163" s="1213"/>
      <c r="T163" s="1214"/>
    </row>
    <row r="164" spans="2:20" ht="19.149999999999999" customHeight="1" x14ac:dyDescent="0.35">
      <c r="B164" s="97"/>
      <c r="C164" s="98" t="str">
        <f>'Reference documents'!B27</f>
        <v>GRE.EEC.S.25.XX.S.00000.15.001.00</v>
      </c>
      <c r="D164" s="100" t="s">
        <v>2235</v>
      </c>
      <c r="E164" s="98" t="s">
        <v>2236</v>
      </c>
      <c r="F164" s="1193" t="s">
        <v>160</v>
      </c>
      <c r="G164" s="100" t="s">
        <v>345</v>
      </c>
      <c r="H164" s="1112"/>
      <c r="I164" s="990"/>
      <c r="J164" s="990"/>
      <c r="K164" s="991">
        <f>I164*J164</f>
        <v>0</v>
      </c>
      <c r="L164" s="990"/>
      <c r="M164" s="990"/>
      <c r="N164" s="991"/>
      <c r="O164" s="992"/>
      <c r="P164" s="990"/>
      <c r="Q164" s="992"/>
      <c r="R164" s="102"/>
      <c r="S164" s="1194">
        <f>IF(F164="NA","",H164*R164)</f>
        <v>0</v>
      </c>
      <c r="T164" s="884"/>
    </row>
    <row r="165" spans="2:20" ht="19.149999999999999" customHeight="1" x14ac:dyDescent="0.35">
      <c r="B165" s="97"/>
      <c r="C165" s="98" t="str">
        <f>'Reference documents'!B27</f>
        <v>GRE.EEC.S.25.XX.S.00000.15.001.00</v>
      </c>
      <c r="D165" s="100" t="s">
        <v>2237</v>
      </c>
      <c r="E165" s="98" t="s">
        <v>2238</v>
      </c>
      <c r="F165" s="1193" t="s">
        <v>160</v>
      </c>
      <c r="G165" s="100" t="s">
        <v>345</v>
      </c>
      <c r="H165" s="1112"/>
      <c r="I165" s="990"/>
      <c r="J165" s="990"/>
      <c r="K165" s="991">
        <f>I165*J165</f>
        <v>0</v>
      </c>
      <c r="L165" s="990"/>
      <c r="M165" s="990"/>
      <c r="N165" s="991"/>
      <c r="O165" s="992"/>
      <c r="P165" s="990"/>
      <c r="Q165" s="992"/>
      <c r="R165" s="102"/>
      <c r="S165" s="1194">
        <f>IF(F165="NA","",H165*R165)</f>
        <v>0</v>
      </c>
      <c r="T165" s="884"/>
    </row>
    <row r="166" spans="2:20" ht="19.149999999999999" customHeight="1" x14ac:dyDescent="0.35">
      <c r="B166" s="97"/>
      <c r="C166" s="98" t="str">
        <f>'Reference documents'!B27</f>
        <v>GRE.EEC.S.25.XX.S.00000.15.001.00</v>
      </c>
      <c r="D166" s="100" t="s">
        <v>2239</v>
      </c>
      <c r="E166" s="98" t="s">
        <v>2240</v>
      </c>
      <c r="F166" s="1193" t="s">
        <v>160</v>
      </c>
      <c r="G166" s="100" t="s">
        <v>345</v>
      </c>
      <c r="H166" s="1112"/>
      <c r="I166" s="990"/>
      <c r="J166" s="990"/>
      <c r="K166" s="991">
        <f>I166*J166</f>
        <v>0</v>
      </c>
      <c r="L166" s="990"/>
      <c r="M166" s="990"/>
      <c r="N166" s="991"/>
      <c r="O166" s="992"/>
      <c r="P166" s="990"/>
      <c r="Q166" s="992"/>
      <c r="R166" s="102"/>
      <c r="S166" s="1194">
        <f>IF(F166="NA","",H166*R166)</f>
        <v>0</v>
      </c>
      <c r="T166" s="884"/>
    </row>
    <row r="167" spans="2:20" ht="19.149999999999999" customHeight="1" x14ac:dyDescent="0.35">
      <c r="B167" s="97"/>
      <c r="C167" s="98" t="str">
        <f>'Reference documents'!B27</f>
        <v>GRE.EEC.S.25.XX.S.00000.15.001.00</v>
      </c>
      <c r="D167" s="100" t="s">
        <v>2241</v>
      </c>
      <c r="E167" s="98" t="s">
        <v>2242</v>
      </c>
      <c r="F167" s="1193" t="s">
        <v>160</v>
      </c>
      <c r="G167" s="100" t="s">
        <v>345</v>
      </c>
      <c r="H167" s="1112"/>
      <c r="I167" s="990"/>
      <c r="J167" s="990"/>
      <c r="K167" s="991">
        <f>I167*J167</f>
        <v>0</v>
      </c>
      <c r="L167" s="990"/>
      <c r="M167" s="990"/>
      <c r="N167" s="991"/>
      <c r="O167" s="992"/>
      <c r="P167" s="990"/>
      <c r="Q167" s="992"/>
      <c r="R167" s="102"/>
      <c r="S167" s="1194">
        <f>IF(F167="NA","",H167*R167)</f>
        <v>0</v>
      </c>
      <c r="T167" s="884"/>
    </row>
    <row r="168" spans="2:20" ht="19.899999999999999" customHeight="1" x14ac:dyDescent="0.35">
      <c r="B168" s="1210"/>
      <c r="C168" s="1210" t="str">
        <f>'Reference documents'!B27</f>
        <v>GRE.EEC.S.25.XX.S.00000.15.001.00</v>
      </c>
      <c r="D168" s="1211" t="s">
        <v>2243</v>
      </c>
      <c r="E168" s="1212" t="s">
        <v>2244</v>
      </c>
      <c r="F168" s="1213"/>
      <c r="G168" s="1213"/>
      <c r="H168" s="1213"/>
      <c r="I168" s="1213"/>
      <c r="J168" s="1213"/>
      <c r="K168" s="1213"/>
      <c r="L168" s="1213"/>
      <c r="M168" s="1213"/>
      <c r="N168" s="1213"/>
      <c r="O168" s="1213"/>
      <c r="P168" s="1213"/>
      <c r="Q168" s="1213"/>
      <c r="R168" s="1213"/>
      <c r="S168" s="1213"/>
      <c r="T168" s="1214"/>
    </row>
    <row r="169" spans="2:20" ht="19.149999999999999" customHeight="1" x14ac:dyDescent="0.35">
      <c r="B169" s="97"/>
      <c r="C169" s="98" t="str">
        <f>'Reference documents'!B27</f>
        <v>GRE.EEC.S.25.XX.S.00000.15.001.00</v>
      </c>
      <c r="D169" s="100" t="s">
        <v>2245</v>
      </c>
      <c r="E169" s="98" t="s">
        <v>2246</v>
      </c>
      <c r="F169" s="1193" t="s">
        <v>160</v>
      </c>
      <c r="G169" s="100" t="s">
        <v>345</v>
      </c>
      <c r="H169" s="1112"/>
      <c r="I169" s="990"/>
      <c r="J169" s="990"/>
      <c r="K169" s="991">
        <f>I169*J169</f>
        <v>0</v>
      </c>
      <c r="L169" s="990"/>
      <c r="M169" s="990"/>
      <c r="N169" s="991"/>
      <c r="O169" s="992"/>
      <c r="P169" s="990"/>
      <c r="Q169" s="992"/>
      <c r="R169" s="102"/>
      <c r="S169" s="1194">
        <f>IF(F169="NA","",H169*R169)</f>
        <v>0</v>
      </c>
      <c r="T169" s="884"/>
    </row>
    <row r="170" spans="2:20" ht="19.149999999999999" customHeight="1" x14ac:dyDescent="0.35">
      <c r="B170" s="1699"/>
      <c r="C170" s="1701"/>
      <c r="D170" s="1699"/>
      <c r="E170" s="1699" t="s">
        <v>2393</v>
      </c>
      <c r="F170" s="1497" t="s">
        <v>154</v>
      </c>
      <c r="G170" s="1498"/>
      <c r="H170" s="1498"/>
      <c r="I170" s="1498"/>
      <c r="J170" s="1498"/>
      <c r="K170" s="1498"/>
      <c r="L170" s="1498"/>
      <c r="M170" s="1498"/>
      <c r="N170" s="1498"/>
      <c r="O170" s="1498"/>
      <c r="P170" s="1498"/>
      <c r="Q170" s="1498"/>
      <c r="R170" s="1499"/>
      <c r="S170" s="863">
        <f>SUMIF(F172:F185,"Mandatory",S172:S185)</f>
        <v>0</v>
      </c>
      <c r="T170" s="909"/>
    </row>
    <row r="171" spans="2:20" ht="19.149999999999999" customHeight="1" x14ac:dyDescent="0.35">
      <c r="B171" s="1700"/>
      <c r="C171" s="1702"/>
      <c r="D171" s="1700"/>
      <c r="E171" s="1700"/>
      <c r="F171" s="1497" t="s">
        <v>156</v>
      </c>
      <c r="G171" s="1498"/>
      <c r="H171" s="1498"/>
      <c r="I171" s="1498"/>
      <c r="J171" s="1498"/>
      <c r="K171" s="1498"/>
      <c r="L171" s="1498"/>
      <c r="M171" s="1498"/>
      <c r="N171" s="1498"/>
      <c r="O171" s="1498"/>
      <c r="P171" s="1498"/>
      <c r="Q171" s="1498"/>
      <c r="R171" s="1499"/>
      <c r="S171" s="863">
        <f>SUMIF(F172:F185,"optional",S172:S185)</f>
        <v>0</v>
      </c>
      <c r="T171" s="909"/>
    </row>
    <row r="172" spans="2:20" ht="25" x14ac:dyDescent="0.35">
      <c r="B172" s="97"/>
      <c r="C172" s="98"/>
      <c r="D172" s="100"/>
      <c r="E172" s="1220" t="s">
        <v>2394</v>
      </c>
      <c r="F172" s="1193" t="s">
        <v>191</v>
      </c>
      <c r="G172" s="100" t="s">
        <v>1941</v>
      </c>
      <c r="H172" s="1112"/>
      <c r="I172" s="990"/>
      <c r="J172" s="990"/>
      <c r="K172" s="991">
        <f t="shared" ref="K172:K185" si="6">I172*J172</f>
        <v>0</v>
      </c>
      <c r="L172" s="990"/>
      <c r="M172" s="990"/>
      <c r="N172" s="991"/>
      <c r="O172" s="992"/>
      <c r="P172" s="990"/>
      <c r="Q172" s="992"/>
      <c r="R172" s="102"/>
      <c r="S172" s="1194" t="str">
        <f t="shared" ref="S172:S185" si="7">IF(F172="NA","",H172*R172)</f>
        <v/>
      </c>
      <c r="T172" s="884"/>
    </row>
    <row r="173" spans="2:20" x14ac:dyDescent="0.35">
      <c r="B173" s="97"/>
      <c r="C173" s="98"/>
      <c r="D173" s="100"/>
      <c r="E173" s="1220" t="s">
        <v>2395</v>
      </c>
      <c r="F173" s="1193" t="s">
        <v>191</v>
      </c>
      <c r="G173" s="100" t="s">
        <v>1941</v>
      </c>
      <c r="H173" s="1112"/>
      <c r="I173" s="990"/>
      <c r="J173" s="990"/>
      <c r="K173" s="991">
        <f t="shared" si="6"/>
        <v>0</v>
      </c>
      <c r="L173" s="990"/>
      <c r="M173" s="990"/>
      <c r="N173" s="991"/>
      <c r="O173" s="992"/>
      <c r="P173" s="990"/>
      <c r="Q173" s="992"/>
      <c r="R173" s="102"/>
      <c r="S173" s="1194" t="str">
        <f t="shared" si="7"/>
        <v/>
      </c>
      <c r="T173" s="884"/>
    </row>
    <row r="174" spans="2:20" x14ac:dyDescent="0.35">
      <c r="B174" s="97"/>
      <c r="C174" s="98"/>
      <c r="D174" s="100"/>
      <c r="E174" s="1220" t="s">
        <v>2396</v>
      </c>
      <c r="F174" s="1193" t="s">
        <v>191</v>
      </c>
      <c r="G174" s="100" t="s">
        <v>1941</v>
      </c>
      <c r="H174" s="1112"/>
      <c r="I174" s="990"/>
      <c r="J174" s="990"/>
      <c r="K174" s="991">
        <f t="shared" si="6"/>
        <v>0</v>
      </c>
      <c r="L174" s="990"/>
      <c r="M174" s="990"/>
      <c r="N174" s="991"/>
      <c r="O174" s="992"/>
      <c r="P174" s="990"/>
      <c r="Q174" s="992"/>
      <c r="R174" s="102"/>
      <c r="S174" s="1194" t="str">
        <f t="shared" si="7"/>
        <v/>
      </c>
      <c r="T174" s="884"/>
    </row>
    <row r="175" spans="2:20" x14ac:dyDescent="0.35">
      <c r="B175" s="97"/>
      <c r="C175" s="98"/>
      <c r="D175" s="100"/>
      <c r="E175" s="1220" t="s">
        <v>2397</v>
      </c>
      <c r="F175" s="1193" t="s">
        <v>191</v>
      </c>
      <c r="G175" s="100" t="s">
        <v>1941</v>
      </c>
      <c r="H175" s="1112"/>
      <c r="I175" s="990"/>
      <c r="J175" s="990"/>
      <c r="K175" s="991">
        <f t="shared" si="6"/>
        <v>0</v>
      </c>
      <c r="L175" s="990"/>
      <c r="M175" s="990"/>
      <c r="N175" s="991"/>
      <c r="O175" s="992"/>
      <c r="P175" s="990"/>
      <c r="Q175" s="992"/>
      <c r="R175" s="102"/>
      <c r="S175" s="1194" t="str">
        <f t="shared" si="7"/>
        <v/>
      </c>
      <c r="T175" s="884"/>
    </row>
    <row r="176" spans="2:20" x14ac:dyDescent="0.35">
      <c r="B176" s="97"/>
      <c r="C176" s="98"/>
      <c r="D176" s="100"/>
      <c r="E176" s="1220" t="s">
        <v>2398</v>
      </c>
      <c r="F176" s="1193" t="s">
        <v>191</v>
      </c>
      <c r="G176" s="100" t="s">
        <v>1941</v>
      </c>
      <c r="H176" s="1112"/>
      <c r="I176" s="990"/>
      <c r="J176" s="990"/>
      <c r="K176" s="991">
        <f t="shared" si="6"/>
        <v>0</v>
      </c>
      <c r="L176" s="990"/>
      <c r="M176" s="990"/>
      <c r="N176" s="991"/>
      <c r="O176" s="992"/>
      <c r="P176" s="990"/>
      <c r="Q176" s="992"/>
      <c r="R176" s="102"/>
      <c r="S176" s="1194" t="str">
        <f t="shared" si="7"/>
        <v/>
      </c>
      <c r="T176" s="884"/>
    </row>
    <row r="177" spans="2:20" ht="25" x14ac:dyDescent="0.35">
      <c r="B177" s="97"/>
      <c r="C177" s="98"/>
      <c r="D177" s="100"/>
      <c r="E177" s="1220" t="s">
        <v>2399</v>
      </c>
      <c r="F177" s="1193" t="s">
        <v>191</v>
      </c>
      <c r="G177" s="100" t="s">
        <v>1941</v>
      </c>
      <c r="H177" s="1112"/>
      <c r="I177" s="990"/>
      <c r="J177" s="990"/>
      <c r="K177" s="991">
        <f t="shared" si="6"/>
        <v>0</v>
      </c>
      <c r="L177" s="990"/>
      <c r="M177" s="990"/>
      <c r="N177" s="991"/>
      <c r="O177" s="992"/>
      <c r="P177" s="990"/>
      <c r="Q177" s="992"/>
      <c r="R177" s="102"/>
      <c r="S177" s="1194" t="str">
        <f t="shared" si="7"/>
        <v/>
      </c>
      <c r="T177" s="884"/>
    </row>
    <row r="178" spans="2:20" ht="25" x14ac:dyDescent="0.35">
      <c r="B178" s="97"/>
      <c r="C178" s="98"/>
      <c r="D178" s="100"/>
      <c r="E178" s="1220" t="s">
        <v>2400</v>
      </c>
      <c r="F178" s="1193" t="s">
        <v>191</v>
      </c>
      <c r="G178" s="100" t="s">
        <v>1941</v>
      </c>
      <c r="H178" s="1112"/>
      <c r="I178" s="990"/>
      <c r="J178" s="990"/>
      <c r="K178" s="991">
        <f t="shared" si="6"/>
        <v>0</v>
      </c>
      <c r="L178" s="990"/>
      <c r="M178" s="990"/>
      <c r="N178" s="991"/>
      <c r="O178" s="992"/>
      <c r="P178" s="990"/>
      <c r="Q178" s="992"/>
      <c r="R178" s="102"/>
      <c r="S178" s="1194" t="str">
        <f t="shared" si="7"/>
        <v/>
      </c>
      <c r="T178" s="884"/>
    </row>
    <row r="179" spans="2:20" x14ac:dyDescent="0.35">
      <c r="B179" s="97"/>
      <c r="C179" s="98"/>
      <c r="D179" s="100"/>
      <c r="E179" s="1220" t="s">
        <v>2401</v>
      </c>
      <c r="F179" s="1193" t="s">
        <v>191</v>
      </c>
      <c r="G179" s="100" t="s">
        <v>1941</v>
      </c>
      <c r="H179" s="1112"/>
      <c r="I179" s="990"/>
      <c r="J179" s="990"/>
      <c r="K179" s="991">
        <f t="shared" si="6"/>
        <v>0</v>
      </c>
      <c r="L179" s="990"/>
      <c r="M179" s="990"/>
      <c r="N179" s="991"/>
      <c r="O179" s="992"/>
      <c r="P179" s="990"/>
      <c r="Q179" s="992"/>
      <c r="R179" s="102"/>
      <c r="S179" s="1194" t="str">
        <f t="shared" si="7"/>
        <v/>
      </c>
      <c r="T179" s="884"/>
    </row>
    <row r="180" spans="2:20" ht="25" x14ac:dyDescent="0.35">
      <c r="B180" s="97"/>
      <c r="C180" s="98"/>
      <c r="D180" s="100"/>
      <c r="E180" s="1220" t="s">
        <v>2402</v>
      </c>
      <c r="F180" s="1193" t="s">
        <v>191</v>
      </c>
      <c r="G180" s="100" t="s">
        <v>1941</v>
      </c>
      <c r="H180" s="1112"/>
      <c r="I180" s="990"/>
      <c r="J180" s="990"/>
      <c r="K180" s="991">
        <f t="shared" si="6"/>
        <v>0</v>
      </c>
      <c r="L180" s="990"/>
      <c r="M180" s="990"/>
      <c r="N180" s="991"/>
      <c r="O180" s="992"/>
      <c r="P180" s="990"/>
      <c r="Q180" s="992"/>
      <c r="R180" s="102"/>
      <c r="S180" s="1194" t="str">
        <f t="shared" si="7"/>
        <v/>
      </c>
      <c r="T180" s="884"/>
    </row>
    <row r="181" spans="2:20" ht="25" x14ac:dyDescent="0.35">
      <c r="B181" s="97"/>
      <c r="C181" s="98"/>
      <c r="D181" s="100"/>
      <c r="E181" s="1220" t="s">
        <v>2403</v>
      </c>
      <c r="F181" s="1193" t="s">
        <v>191</v>
      </c>
      <c r="G181" s="100" t="s">
        <v>345</v>
      </c>
      <c r="H181" s="1112"/>
      <c r="I181" s="990"/>
      <c r="J181" s="990"/>
      <c r="K181" s="991">
        <f t="shared" si="6"/>
        <v>0</v>
      </c>
      <c r="L181" s="990"/>
      <c r="M181" s="990"/>
      <c r="N181" s="991"/>
      <c r="O181" s="992"/>
      <c r="P181" s="990"/>
      <c r="Q181" s="992"/>
      <c r="R181" s="102"/>
      <c r="S181" s="1194" t="str">
        <f t="shared" si="7"/>
        <v/>
      </c>
      <c r="T181" s="884"/>
    </row>
    <row r="182" spans="2:20" ht="25" x14ac:dyDescent="0.35">
      <c r="B182" s="97"/>
      <c r="C182" s="98"/>
      <c r="D182" s="100"/>
      <c r="E182" s="1220" t="s">
        <v>2404</v>
      </c>
      <c r="F182" s="1193" t="s">
        <v>191</v>
      </c>
      <c r="G182" s="100" t="s">
        <v>345</v>
      </c>
      <c r="H182" s="1112"/>
      <c r="I182" s="990"/>
      <c r="J182" s="990"/>
      <c r="K182" s="991">
        <f t="shared" si="6"/>
        <v>0</v>
      </c>
      <c r="L182" s="990"/>
      <c r="M182" s="990"/>
      <c r="N182" s="991"/>
      <c r="O182" s="992"/>
      <c r="P182" s="990"/>
      <c r="Q182" s="992"/>
      <c r="R182" s="102"/>
      <c r="S182" s="1194" t="str">
        <f t="shared" si="7"/>
        <v/>
      </c>
      <c r="T182" s="884"/>
    </row>
    <row r="183" spans="2:20" x14ac:dyDescent="0.35">
      <c r="B183" s="97"/>
      <c r="C183" s="98"/>
      <c r="D183" s="100"/>
      <c r="E183" s="1220" t="s">
        <v>2405</v>
      </c>
      <c r="F183" s="1193" t="s">
        <v>191</v>
      </c>
      <c r="G183" s="100" t="s">
        <v>1941</v>
      </c>
      <c r="H183" s="1112"/>
      <c r="I183" s="990"/>
      <c r="J183" s="990"/>
      <c r="K183" s="991">
        <f t="shared" si="6"/>
        <v>0</v>
      </c>
      <c r="L183" s="990"/>
      <c r="M183" s="990"/>
      <c r="N183" s="991"/>
      <c r="O183" s="992"/>
      <c r="P183" s="990"/>
      <c r="Q183" s="992"/>
      <c r="R183" s="102"/>
      <c r="S183" s="1194" t="str">
        <f t="shared" si="7"/>
        <v/>
      </c>
      <c r="T183" s="884"/>
    </row>
    <row r="184" spans="2:20" ht="25" x14ac:dyDescent="0.35">
      <c r="B184" s="97"/>
      <c r="C184" s="98"/>
      <c r="D184" s="100"/>
      <c r="E184" s="1220" t="s">
        <v>2406</v>
      </c>
      <c r="F184" s="1193" t="s">
        <v>191</v>
      </c>
      <c r="G184" s="100" t="s">
        <v>345</v>
      </c>
      <c r="H184" s="1112"/>
      <c r="I184" s="990"/>
      <c r="J184" s="990"/>
      <c r="K184" s="991">
        <f t="shared" si="6"/>
        <v>0</v>
      </c>
      <c r="L184" s="990"/>
      <c r="M184" s="990"/>
      <c r="N184" s="991"/>
      <c r="O184" s="992"/>
      <c r="P184" s="990"/>
      <c r="Q184" s="992"/>
      <c r="R184" s="102"/>
      <c r="S184" s="1194" t="str">
        <f t="shared" si="7"/>
        <v/>
      </c>
      <c r="T184" s="884"/>
    </row>
    <row r="185" spans="2:20" x14ac:dyDescent="0.35">
      <c r="B185" s="97"/>
      <c r="C185" s="98"/>
      <c r="D185" s="100"/>
      <c r="E185" s="1220" t="s">
        <v>2407</v>
      </c>
      <c r="F185" s="1193" t="s">
        <v>191</v>
      </c>
      <c r="G185" s="100" t="s">
        <v>345</v>
      </c>
      <c r="H185" s="1112"/>
      <c r="I185" s="990"/>
      <c r="J185" s="990"/>
      <c r="K185" s="991">
        <f t="shared" si="6"/>
        <v>0</v>
      </c>
      <c r="L185" s="990"/>
      <c r="M185" s="990"/>
      <c r="N185" s="991"/>
      <c r="O185" s="992"/>
      <c r="P185" s="990"/>
      <c r="Q185" s="992"/>
      <c r="R185" s="102"/>
      <c r="S185" s="1194" t="str">
        <f t="shared" si="7"/>
        <v/>
      </c>
      <c r="T185" s="884"/>
    </row>
    <row r="186" spans="2:20" ht="19.149999999999999" customHeight="1" x14ac:dyDescent="0.35">
      <c r="B186" s="1699"/>
      <c r="C186" s="1701"/>
      <c r="D186" s="1699"/>
      <c r="E186" s="1699" t="s">
        <v>2408</v>
      </c>
      <c r="F186" s="1497" t="s">
        <v>154</v>
      </c>
      <c r="G186" s="1498"/>
      <c r="H186" s="1498"/>
      <c r="I186" s="1498"/>
      <c r="J186" s="1498"/>
      <c r="K186" s="1498"/>
      <c r="L186" s="1498"/>
      <c r="M186" s="1498"/>
      <c r="N186" s="1498"/>
      <c r="O186" s="1498"/>
      <c r="P186" s="1498"/>
      <c r="Q186" s="1498"/>
      <c r="R186" s="1499"/>
      <c r="S186" s="863">
        <f>SUMIF(F188:F193,"Mandatory",S188:S193)</f>
        <v>0</v>
      </c>
      <c r="T186" s="909"/>
    </row>
    <row r="187" spans="2:20" ht="19.149999999999999" customHeight="1" x14ac:dyDescent="0.35">
      <c r="B187" s="1700"/>
      <c r="C187" s="1702"/>
      <c r="D187" s="1700"/>
      <c r="E187" s="1700"/>
      <c r="F187" s="1497" t="s">
        <v>156</v>
      </c>
      <c r="G187" s="1498"/>
      <c r="H187" s="1498"/>
      <c r="I187" s="1498"/>
      <c r="J187" s="1498"/>
      <c r="K187" s="1498"/>
      <c r="L187" s="1498"/>
      <c r="M187" s="1498"/>
      <c r="N187" s="1498"/>
      <c r="O187" s="1498"/>
      <c r="P187" s="1498"/>
      <c r="Q187" s="1498"/>
      <c r="R187" s="1499"/>
      <c r="S187" s="863">
        <f>SUMIF(F188:F193,"optional",S188:S193)</f>
        <v>0</v>
      </c>
      <c r="T187" s="909"/>
    </row>
    <row r="188" spans="2:20" ht="25" x14ac:dyDescent="0.35">
      <c r="B188" s="97"/>
      <c r="C188" s="98"/>
      <c r="D188" s="100"/>
      <c r="E188" s="98" t="s">
        <v>2409</v>
      </c>
      <c r="F188" s="1193" t="s">
        <v>167</v>
      </c>
      <c r="G188" s="100" t="s">
        <v>1941</v>
      </c>
      <c r="H188" s="1112"/>
      <c r="I188" s="990"/>
      <c r="J188" s="990"/>
      <c r="K188" s="991">
        <f t="shared" ref="K188:K193" si="8">I188*J188</f>
        <v>0</v>
      </c>
      <c r="L188" s="990"/>
      <c r="M188" s="990"/>
      <c r="N188" s="991"/>
      <c r="O188" s="992"/>
      <c r="P188" s="990"/>
      <c r="Q188" s="992"/>
      <c r="R188" s="102"/>
      <c r="S188" s="1194">
        <f t="shared" ref="S188:S193" si="9">IF(F188="NA","",H188*R188)</f>
        <v>0</v>
      </c>
      <c r="T188" s="884"/>
    </row>
    <row r="189" spans="2:20" ht="25" x14ac:dyDescent="0.35">
      <c r="B189" s="97"/>
      <c r="C189" s="98"/>
      <c r="D189" s="100"/>
      <c r="E189" s="98" t="s">
        <v>2399</v>
      </c>
      <c r="F189" s="1193" t="s">
        <v>167</v>
      </c>
      <c r="G189" s="100" t="s">
        <v>1941</v>
      </c>
      <c r="H189" s="1112"/>
      <c r="I189" s="990"/>
      <c r="J189" s="990"/>
      <c r="K189" s="991">
        <f t="shared" si="8"/>
        <v>0</v>
      </c>
      <c r="L189" s="990"/>
      <c r="M189" s="990"/>
      <c r="N189" s="991"/>
      <c r="O189" s="992"/>
      <c r="P189" s="990"/>
      <c r="Q189" s="992"/>
      <c r="R189" s="102"/>
      <c r="S189" s="1194">
        <f t="shared" si="9"/>
        <v>0</v>
      </c>
      <c r="T189" s="884"/>
    </row>
    <row r="190" spans="2:20" x14ac:dyDescent="0.35">
      <c r="B190" s="97"/>
      <c r="C190" s="98"/>
      <c r="D190" s="100"/>
      <c r="E190" s="98" t="s">
        <v>2410</v>
      </c>
      <c r="F190" s="1193" t="s">
        <v>167</v>
      </c>
      <c r="G190" s="100" t="s">
        <v>1941</v>
      </c>
      <c r="H190" s="1112"/>
      <c r="I190" s="990"/>
      <c r="J190" s="990"/>
      <c r="K190" s="991">
        <f t="shared" si="8"/>
        <v>0</v>
      </c>
      <c r="L190" s="990"/>
      <c r="M190" s="990"/>
      <c r="N190" s="991"/>
      <c r="O190" s="992"/>
      <c r="P190" s="990"/>
      <c r="Q190" s="992"/>
      <c r="R190" s="102"/>
      <c r="S190" s="1194">
        <f t="shared" si="9"/>
        <v>0</v>
      </c>
      <c r="T190" s="884"/>
    </row>
    <row r="191" spans="2:20" ht="25" x14ac:dyDescent="0.35">
      <c r="B191" s="97"/>
      <c r="C191" s="98"/>
      <c r="D191" s="100"/>
      <c r="E191" s="98" t="s">
        <v>2411</v>
      </c>
      <c r="F191" s="1193" t="s">
        <v>167</v>
      </c>
      <c r="G191" s="100" t="s">
        <v>345</v>
      </c>
      <c r="H191" s="1112"/>
      <c r="I191" s="990"/>
      <c r="J191" s="990"/>
      <c r="K191" s="991">
        <f t="shared" si="8"/>
        <v>0</v>
      </c>
      <c r="L191" s="990"/>
      <c r="M191" s="990"/>
      <c r="N191" s="991"/>
      <c r="O191" s="992"/>
      <c r="P191" s="990"/>
      <c r="Q191" s="992"/>
      <c r="R191" s="102"/>
      <c r="S191" s="1194">
        <f t="shared" si="9"/>
        <v>0</v>
      </c>
      <c r="T191" s="884"/>
    </row>
    <row r="192" spans="2:20" x14ac:dyDescent="0.35">
      <c r="B192" s="97"/>
      <c r="C192" s="98"/>
      <c r="D192" s="100"/>
      <c r="E192" s="98" t="s">
        <v>2412</v>
      </c>
      <c r="F192" s="1193" t="s">
        <v>167</v>
      </c>
      <c r="G192" s="100" t="s">
        <v>345</v>
      </c>
      <c r="H192" s="1112"/>
      <c r="I192" s="990"/>
      <c r="J192" s="990"/>
      <c r="K192" s="991">
        <f t="shared" si="8"/>
        <v>0</v>
      </c>
      <c r="L192" s="990"/>
      <c r="M192" s="990"/>
      <c r="N192" s="991"/>
      <c r="O192" s="992"/>
      <c r="P192" s="990"/>
      <c r="Q192" s="992"/>
      <c r="R192" s="102"/>
      <c r="S192" s="1194">
        <f t="shared" si="9"/>
        <v>0</v>
      </c>
      <c r="T192" s="884"/>
    </row>
    <row r="193" spans="2:20" x14ac:dyDescent="0.35">
      <c r="B193" s="97"/>
      <c r="C193" s="98"/>
      <c r="D193" s="100"/>
      <c r="E193" s="98" t="s">
        <v>2413</v>
      </c>
      <c r="F193" s="1193" t="s">
        <v>167</v>
      </c>
      <c r="G193" s="100" t="s">
        <v>464</v>
      </c>
      <c r="H193" s="1112"/>
      <c r="I193" s="990"/>
      <c r="J193" s="990"/>
      <c r="K193" s="991">
        <f t="shared" si="8"/>
        <v>0</v>
      </c>
      <c r="L193" s="990"/>
      <c r="M193" s="990"/>
      <c r="N193" s="991"/>
      <c r="O193" s="992"/>
      <c r="P193" s="990"/>
      <c r="Q193" s="992"/>
      <c r="R193" s="102"/>
      <c r="S193" s="1194">
        <f t="shared" si="9"/>
        <v>0</v>
      </c>
      <c r="T193" s="884"/>
    </row>
    <row r="194" spans="2:20" s="1206" customFormat="1" ht="15" customHeight="1" x14ac:dyDescent="0.35">
      <c r="B194" s="1699"/>
      <c r="C194" s="1701" t="str">
        <f>'Reference documents'!B27</f>
        <v>GRE.EEC.S.25.XX.S.00000.15.001.00</v>
      </c>
      <c r="D194" s="1699" t="s">
        <v>2247</v>
      </c>
      <c r="E194" s="1699" t="s">
        <v>128</v>
      </c>
      <c r="F194" s="1497" t="s">
        <v>154</v>
      </c>
      <c r="G194" s="1498"/>
      <c r="H194" s="1498"/>
      <c r="I194" s="1498"/>
      <c r="J194" s="1498"/>
      <c r="K194" s="1498"/>
      <c r="L194" s="1498"/>
      <c r="M194" s="1498"/>
      <c r="N194" s="1498"/>
      <c r="O194" s="1498"/>
      <c r="P194" s="1498"/>
      <c r="Q194" s="1498"/>
      <c r="R194" s="1499"/>
      <c r="S194" s="863">
        <f>SUMIF(F198:F267,"Mandatory",S198:S267)</f>
        <v>0</v>
      </c>
      <c r="T194" s="909"/>
    </row>
    <row r="195" spans="2:20" s="1206" customFormat="1" ht="15" customHeight="1" x14ac:dyDescent="0.35">
      <c r="B195" s="1700"/>
      <c r="C195" s="1702"/>
      <c r="D195" s="1700"/>
      <c r="E195" s="1700"/>
      <c r="F195" s="1497" t="s">
        <v>156</v>
      </c>
      <c r="G195" s="1498"/>
      <c r="H195" s="1498"/>
      <c r="I195" s="1498"/>
      <c r="J195" s="1498"/>
      <c r="K195" s="1498"/>
      <c r="L195" s="1498"/>
      <c r="M195" s="1498"/>
      <c r="N195" s="1498"/>
      <c r="O195" s="1498"/>
      <c r="P195" s="1498"/>
      <c r="Q195" s="1498"/>
      <c r="R195" s="1499"/>
      <c r="S195" s="863">
        <f>SUMIF(F198:F267,"optional",S198:S267)</f>
        <v>0</v>
      </c>
      <c r="T195" s="909"/>
    </row>
    <row r="196" spans="2:20" ht="19.899999999999999" customHeight="1" x14ac:dyDescent="0.35">
      <c r="B196" s="1092"/>
      <c r="C196" s="1092" t="str">
        <f>'Reference documents'!B27</f>
        <v>GRE.EEC.S.25.XX.S.00000.15.001.00</v>
      </c>
      <c r="D196" s="1176" t="s">
        <v>2248</v>
      </c>
      <c r="E196" s="1208" t="s">
        <v>2249</v>
      </c>
      <c r="F196" s="1695"/>
      <c r="G196" s="1695"/>
      <c r="H196" s="1695"/>
      <c r="I196" s="1695"/>
      <c r="J196" s="1695"/>
      <c r="K196" s="1695"/>
      <c r="L196" s="1695"/>
      <c r="M196" s="1695"/>
      <c r="N196" s="1695"/>
      <c r="O196" s="1695"/>
      <c r="P196" s="1695"/>
      <c r="Q196" s="1695"/>
      <c r="R196" s="1695"/>
      <c r="S196" s="1695"/>
      <c r="T196" s="1696"/>
    </row>
    <row r="197" spans="2:20" ht="19.899999999999999" customHeight="1" x14ac:dyDescent="0.35">
      <c r="B197" s="1210"/>
      <c r="C197" s="1210" t="str">
        <f>'Reference documents'!B27</f>
        <v>GRE.EEC.S.25.XX.S.00000.15.001.00</v>
      </c>
      <c r="D197" s="1211" t="s">
        <v>2250</v>
      </c>
      <c r="E197" s="1212" t="s">
        <v>2251</v>
      </c>
      <c r="F197" s="1213"/>
      <c r="G197" s="1213"/>
      <c r="H197" s="1213"/>
      <c r="I197" s="1213"/>
      <c r="J197" s="1213"/>
      <c r="K197" s="1213"/>
      <c r="L197" s="1213"/>
      <c r="M197" s="1213"/>
      <c r="N197" s="1213"/>
      <c r="O197" s="1213"/>
      <c r="P197" s="1213"/>
      <c r="Q197" s="1213"/>
      <c r="R197" s="1213"/>
      <c r="S197" s="1213"/>
      <c r="T197" s="1214"/>
    </row>
    <row r="198" spans="2:20" ht="19.149999999999999" customHeight="1" x14ac:dyDescent="0.35">
      <c r="B198" s="97"/>
      <c r="C198" s="98" t="str">
        <f>'Reference documents'!B27</f>
        <v>GRE.EEC.S.25.XX.S.00000.15.001.00</v>
      </c>
      <c r="D198" s="100" t="s">
        <v>2252</v>
      </c>
      <c r="E198" s="98" t="s">
        <v>2414</v>
      </c>
      <c r="F198" s="1193" t="s">
        <v>160</v>
      </c>
      <c r="G198" s="100" t="s">
        <v>1941</v>
      </c>
      <c r="H198" s="1112"/>
      <c r="I198" s="990"/>
      <c r="J198" s="990"/>
      <c r="K198" s="991">
        <f t="shared" ref="K198:K218" si="10">I198*J198</f>
        <v>0</v>
      </c>
      <c r="L198" s="990"/>
      <c r="M198" s="990"/>
      <c r="N198" s="991"/>
      <c r="O198" s="992"/>
      <c r="P198" s="990"/>
      <c r="Q198" s="992"/>
      <c r="R198" s="102"/>
      <c r="S198" s="1194">
        <f t="shared" ref="S198:S218" si="11">IF(F198="NA","",H198*R198)</f>
        <v>0</v>
      </c>
      <c r="T198" s="884"/>
    </row>
    <row r="199" spans="2:20" ht="19.149999999999999" customHeight="1" x14ac:dyDescent="0.35">
      <c r="B199" s="97"/>
      <c r="C199" s="98" t="str">
        <f>'Reference documents'!B27</f>
        <v>GRE.EEC.S.25.XX.S.00000.15.001.00</v>
      </c>
      <c r="D199" s="100" t="s">
        <v>2254</v>
      </c>
      <c r="E199" s="98" t="s">
        <v>2415</v>
      </c>
      <c r="F199" s="1193" t="s">
        <v>160</v>
      </c>
      <c r="G199" s="100" t="s">
        <v>1941</v>
      </c>
      <c r="H199" s="1112"/>
      <c r="I199" s="990"/>
      <c r="J199" s="990"/>
      <c r="K199" s="991">
        <f t="shared" si="10"/>
        <v>0</v>
      </c>
      <c r="L199" s="990"/>
      <c r="M199" s="990"/>
      <c r="N199" s="991"/>
      <c r="O199" s="992"/>
      <c r="P199" s="990"/>
      <c r="Q199" s="992"/>
      <c r="R199" s="102"/>
      <c r="S199" s="1194">
        <f t="shared" si="11"/>
        <v>0</v>
      </c>
      <c r="T199" s="884"/>
    </row>
    <row r="200" spans="2:20" ht="19.149999999999999" customHeight="1" x14ac:dyDescent="0.35">
      <c r="B200" s="97"/>
      <c r="C200" s="98" t="str">
        <f>'Reference documents'!B27</f>
        <v>GRE.EEC.S.25.XX.S.00000.15.001.00</v>
      </c>
      <c r="D200" s="100" t="s">
        <v>2256</v>
      </c>
      <c r="E200" s="98" t="s">
        <v>2416</v>
      </c>
      <c r="F200" s="1193" t="s">
        <v>160</v>
      </c>
      <c r="G200" s="100" t="s">
        <v>1941</v>
      </c>
      <c r="H200" s="1112"/>
      <c r="I200" s="990"/>
      <c r="J200" s="990"/>
      <c r="K200" s="991">
        <f t="shared" si="10"/>
        <v>0</v>
      </c>
      <c r="L200" s="990"/>
      <c r="M200" s="990"/>
      <c r="N200" s="991"/>
      <c r="O200" s="992"/>
      <c r="P200" s="990"/>
      <c r="Q200" s="992"/>
      <c r="R200" s="102"/>
      <c r="S200" s="1194">
        <f t="shared" si="11"/>
        <v>0</v>
      </c>
      <c r="T200" s="884"/>
    </row>
    <row r="201" spans="2:20" ht="19.149999999999999" customHeight="1" x14ac:dyDescent="0.35">
      <c r="B201" s="97"/>
      <c r="C201" s="98" t="str">
        <f>'Reference documents'!B27</f>
        <v>GRE.EEC.S.25.XX.S.00000.15.001.00</v>
      </c>
      <c r="D201" s="100" t="s">
        <v>2258</v>
      </c>
      <c r="E201" s="98" t="s">
        <v>2417</v>
      </c>
      <c r="F201" s="1193" t="s">
        <v>160</v>
      </c>
      <c r="G201" s="100" t="s">
        <v>1941</v>
      </c>
      <c r="H201" s="1112"/>
      <c r="I201" s="990"/>
      <c r="J201" s="990"/>
      <c r="K201" s="991">
        <f t="shared" si="10"/>
        <v>0</v>
      </c>
      <c r="L201" s="990"/>
      <c r="M201" s="990"/>
      <c r="N201" s="991"/>
      <c r="O201" s="992"/>
      <c r="P201" s="990"/>
      <c r="Q201" s="992"/>
      <c r="R201" s="102"/>
      <c r="S201" s="1194">
        <f t="shared" si="11"/>
        <v>0</v>
      </c>
      <c r="T201" s="884"/>
    </row>
    <row r="202" spans="2:20" ht="19.149999999999999" customHeight="1" x14ac:dyDescent="0.35">
      <c r="B202" s="97"/>
      <c r="C202" s="98" t="str">
        <f>'Reference documents'!B27</f>
        <v>GRE.EEC.S.25.XX.S.00000.15.001.00</v>
      </c>
      <c r="D202" s="100" t="s">
        <v>2260</v>
      </c>
      <c r="E202" s="98" t="s">
        <v>2418</v>
      </c>
      <c r="F202" s="1193" t="s">
        <v>160</v>
      </c>
      <c r="G202" s="100" t="s">
        <v>1941</v>
      </c>
      <c r="H202" s="1112"/>
      <c r="I202" s="990"/>
      <c r="J202" s="990"/>
      <c r="K202" s="991">
        <f t="shared" si="10"/>
        <v>0</v>
      </c>
      <c r="L202" s="990"/>
      <c r="M202" s="990"/>
      <c r="N202" s="991"/>
      <c r="O202" s="992"/>
      <c r="P202" s="990"/>
      <c r="Q202" s="992"/>
      <c r="R202" s="102"/>
      <c r="S202" s="1194">
        <f t="shared" si="11"/>
        <v>0</v>
      </c>
      <c r="T202" s="884"/>
    </row>
    <row r="203" spans="2:20" ht="19.149999999999999" customHeight="1" x14ac:dyDescent="0.35">
      <c r="B203" s="97"/>
      <c r="C203" s="98" t="str">
        <f>'Reference documents'!B27</f>
        <v>GRE.EEC.S.25.XX.S.00000.15.001.00</v>
      </c>
      <c r="D203" s="100" t="s">
        <v>2262</v>
      </c>
      <c r="E203" s="98" t="s">
        <v>2419</v>
      </c>
      <c r="F203" s="1193" t="s">
        <v>160</v>
      </c>
      <c r="G203" s="100" t="s">
        <v>1941</v>
      </c>
      <c r="H203" s="1112"/>
      <c r="I203" s="990"/>
      <c r="J203" s="990"/>
      <c r="K203" s="991">
        <f t="shared" si="10"/>
        <v>0</v>
      </c>
      <c r="L203" s="990"/>
      <c r="M203" s="990"/>
      <c r="N203" s="991"/>
      <c r="O203" s="992"/>
      <c r="P203" s="990"/>
      <c r="Q203" s="992"/>
      <c r="R203" s="102"/>
      <c r="S203" s="1194">
        <f t="shared" si="11"/>
        <v>0</v>
      </c>
      <c r="T203" s="884"/>
    </row>
    <row r="204" spans="2:20" ht="19.149999999999999" customHeight="1" x14ac:dyDescent="0.35">
      <c r="B204" s="97"/>
      <c r="C204" s="98" t="str">
        <f>'Reference documents'!B27</f>
        <v>GRE.EEC.S.25.XX.S.00000.15.001.00</v>
      </c>
      <c r="D204" s="100" t="s">
        <v>2264</v>
      </c>
      <c r="E204" s="98" t="s">
        <v>2420</v>
      </c>
      <c r="F204" s="1193" t="s">
        <v>160</v>
      </c>
      <c r="G204" s="100" t="s">
        <v>1941</v>
      </c>
      <c r="H204" s="1112"/>
      <c r="I204" s="990"/>
      <c r="J204" s="990"/>
      <c r="K204" s="991">
        <f t="shared" si="10"/>
        <v>0</v>
      </c>
      <c r="L204" s="990"/>
      <c r="M204" s="990"/>
      <c r="N204" s="991"/>
      <c r="O204" s="992"/>
      <c r="P204" s="990"/>
      <c r="Q204" s="992"/>
      <c r="R204" s="102"/>
      <c r="S204" s="1194">
        <f t="shared" si="11"/>
        <v>0</v>
      </c>
      <c r="T204" s="884"/>
    </row>
    <row r="205" spans="2:20" ht="19.149999999999999" customHeight="1" x14ac:dyDescent="0.35">
      <c r="B205" s="97"/>
      <c r="C205" s="98" t="str">
        <f>'Reference documents'!B27</f>
        <v>GRE.EEC.S.25.XX.S.00000.15.001.00</v>
      </c>
      <c r="D205" s="100" t="s">
        <v>2266</v>
      </c>
      <c r="E205" s="98" t="s">
        <v>2421</v>
      </c>
      <c r="F205" s="1193" t="s">
        <v>160</v>
      </c>
      <c r="G205" s="100" t="s">
        <v>1941</v>
      </c>
      <c r="H205" s="1112"/>
      <c r="I205" s="990"/>
      <c r="J205" s="990"/>
      <c r="K205" s="991">
        <f t="shared" si="10"/>
        <v>0</v>
      </c>
      <c r="L205" s="990"/>
      <c r="M205" s="990"/>
      <c r="N205" s="991"/>
      <c r="O205" s="992"/>
      <c r="P205" s="990"/>
      <c r="Q205" s="992"/>
      <c r="R205" s="102"/>
      <c r="S205" s="1194">
        <f t="shared" si="11"/>
        <v>0</v>
      </c>
      <c r="T205" s="884"/>
    </row>
    <row r="206" spans="2:20" ht="19.149999999999999" customHeight="1" x14ac:dyDescent="0.35">
      <c r="B206" s="97"/>
      <c r="C206" s="98" t="str">
        <f>'Reference documents'!B27</f>
        <v>GRE.EEC.S.25.XX.S.00000.15.001.00</v>
      </c>
      <c r="D206" s="100" t="s">
        <v>2268</v>
      </c>
      <c r="E206" s="98" t="s">
        <v>2422</v>
      </c>
      <c r="F206" s="1193" t="s">
        <v>160</v>
      </c>
      <c r="G206" s="100" t="s">
        <v>1941</v>
      </c>
      <c r="H206" s="1112"/>
      <c r="I206" s="990"/>
      <c r="J206" s="990"/>
      <c r="K206" s="991">
        <f t="shared" si="10"/>
        <v>0</v>
      </c>
      <c r="L206" s="990"/>
      <c r="M206" s="990"/>
      <c r="N206" s="991"/>
      <c r="O206" s="992"/>
      <c r="P206" s="990"/>
      <c r="Q206" s="992"/>
      <c r="R206" s="102"/>
      <c r="S206" s="1194">
        <f t="shared" si="11"/>
        <v>0</v>
      </c>
      <c r="T206" s="884"/>
    </row>
    <row r="207" spans="2:20" ht="19.149999999999999" customHeight="1" x14ac:dyDescent="0.35">
      <c r="B207" s="97"/>
      <c r="C207" s="98" t="str">
        <f>'Reference documents'!B27</f>
        <v>GRE.EEC.S.25.XX.S.00000.15.001.00</v>
      </c>
      <c r="D207" s="100" t="s">
        <v>2270</v>
      </c>
      <c r="E207" s="98" t="s">
        <v>2423</v>
      </c>
      <c r="F207" s="1193" t="s">
        <v>160</v>
      </c>
      <c r="G207" s="100" t="s">
        <v>1941</v>
      </c>
      <c r="H207" s="1112"/>
      <c r="I207" s="990"/>
      <c r="J207" s="990"/>
      <c r="K207" s="991">
        <f t="shared" si="10"/>
        <v>0</v>
      </c>
      <c r="L207" s="990"/>
      <c r="M207" s="990"/>
      <c r="N207" s="991"/>
      <c r="O207" s="992"/>
      <c r="P207" s="990"/>
      <c r="Q207" s="992"/>
      <c r="R207" s="102"/>
      <c r="S207" s="1194">
        <f t="shared" si="11"/>
        <v>0</v>
      </c>
      <c r="T207" s="884"/>
    </row>
    <row r="208" spans="2:20" ht="19.149999999999999" customHeight="1" x14ac:dyDescent="0.35">
      <c r="B208" s="97"/>
      <c r="C208" s="98" t="str">
        <f>'Reference documents'!B27</f>
        <v>GRE.EEC.S.25.XX.S.00000.15.001.00</v>
      </c>
      <c r="D208" s="100" t="s">
        <v>2272</v>
      </c>
      <c r="E208" s="98" t="s">
        <v>2424</v>
      </c>
      <c r="F208" s="1193" t="s">
        <v>160</v>
      </c>
      <c r="G208" s="100" t="s">
        <v>1941</v>
      </c>
      <c r="H208" s="1112"/>
      <c r="I208" s="990"/>
      <c r="J208" s="990"/>
      <c r="K208" s="991">
        <f t="shared" si="10"/>
        <v>0</v>
      </c>
      <c r="L208" s="990"/>
      <c r="M208" s="990"/>
      <c r="N208" s="991"/>
      <c r="O208" s="992"/>
      <c r="P208" s="990"/>
      <c r="Q208" s="992"/>
      <c r="R208" s="102"/>
      <c r="S208" s="1194">
        <f t="shared" si="11"/>
        <v>0</v>
      </c>
      <c r="T208" s="884"/>
    </row>
    <row r="209" spans="2:20" ht="19.149999999999999" customHeight="1" x14ac:dyDescent="0.35">
      <c r="B209" s="97"/>
      <c r="C209" s="98" t="str">
        <f>'Reference documents'!B27</f>
        <v>GRE.EEC.S.25.XX.S.00000.15.001.00</v>
      </c>
      <c r="D209" s="100" t="s">
        <v>2274</v>
      </c>
      <c r="E209" s="98" t="s">
        <v>2425</v>
      </c>
      <c r="F209" s="1193" t="s">
        <v>160</v>
      </c>
      <c r="G209" s="100" t="s">
        <v>1941</v>
      </c>
      <c r="H209" s="1112"/>
      <c r="I209" s="990"/>
      <c r="J209" s="990"/>
      <c r="K209" s="991">
        <f t="shared" si="10"/>
        <v>0</v>
      </c>
      <c r="L209" s="990"/>
      <c r="M209" s="990"/>
      <c r="N209" s="991"/>
      <c r="O209" s="992"/>
      <c r="P209" s="990"/>
      <c r="Q209" s="992"/>
      <c r="R209" s="102"/>
      <c r="S209" s="1194">
        <f t="shared" si="11"/>
        <v>0</v>
      </c>
      <c r="T209" s="884"/>
    </row>
    <row r="210" spans="2:20" ht="19.149999999999999" customHeight="1" x14ac:dyDescent="0.35">
      <c r="B210" s="97"/>
      <c r="C210" s="98" t="str">
        <f>'Reference documents'!B27</f>
        <v>GRE.EEC.S.25.XX.S.00000.15.001.00</v>
      </c>
      <c r="D210" s="100" t="s">
        <v>2276</v>
      </c>
      <c r="E210" s="98" t="s">
        <v>2426</v>
      </c>
      <c r="F210" s="1193" t="s">
        <v>160</v>
      </c>
      <c r="G210" s="100" t="s">
        <v>1941</v>
      </c>
      <c r="H210" s="1112"/>
      <c r="I210" s="990"/>
      <c r="J210" s="990"/>
      <c r="K210" s="991">
        <f t="shared" si="10"/>
        <v>0</v>
      </c>
      <c r="L210" s="990"/>
      <c r="M210" s="990"/>
      <c r="N210" s="991"/>
      <c r="O210" s="992"/>
      <c r="P210" s="990"/>
      <c r="Q210" s="992"/>
      <c r="R210" s="102"/>
      <c r="S210" s="1194">
        <f t="shared" si="11"/>
        <v>0</v>
      </c>
      <c r="T210" s="884"/>
    </row>
    <row r="211" spans="2:20" ht="19.149999999999999" customHeight="1" x14ac:dyDescent="0.35">
      <c r="B211" s="97"/>
      <c r="C211" s="98" t="str">
        <f>'Reference documents'!B27</f>
        <v>GRE.EEC.S.25.XX.S.00000.15.001.00</v>
      </c>
      <c r="D211" s="100" t="s">
        <v>2278</v>
      </c>
      <c r="E211" s="98" t="s">
        <v>2427</v>
      </c>
      <c r="F211" s="1193" t="s">
        <v>160</v>
      </c>
      <c r="G211" s="100" t="s">
        <v>1941</v>
      </c>
      <c r="H211" s="1112"/>
      <c r="I211" s="990"/>
      <c r="J211" s="990"/>
      <c r="K211" s="991">
        <f t="shared" si="10"/>
        <v>0</v>
      </c>
      <c r="L211" s="990"/>
      <c r="M211" s="990"/>
      <c r="N211" s="991"/>
      <c r="O211" s="992"/>
      <c r="P211" s="990"/>
      <c r="Q211" s="992"/>
      <c r="R211" s="102"/>
      <c r="S211" s="1194">
        <f t="shared" si="11"/>
        <v>0</v>
      </c>
      <c r="T211" s="884"/>
    </row>
    <row r="212" spans="2:20" ht="19.149999999999999" customHeight="1" x14ac:dyDescent="0.35">
      <c r="B212" s="97"/>
      <c r="C212" s="98" t="str">
        <f>'Reference documents'!B27</f>
        <v>GRE.EEC.S.25.XX.S.00000.15.001.00</v>
      </c>
      <c r="D212" s="100" t="s">
        <v>2280</v>
      </c>
      <c r="E212" s="98" t="s">
        <v>2428</v>
      </c>
      <c r="F212" s="1193" t="s">
        <v>160</v>
      </c>
      <c r="G212" s="100" t="s">
        <v>1941</v>
      </c>
      <c r="H212" s="1112"/>
      <c r="I212" s="990"/>
      <c r="J212" s="990"/>
      <c r="K212" s="991">
        <f t="shared" si="10"/>
        <v>0</v>
      </c>
      <c r="L212" s="990"/>
      <c r="M212" s="990"/>
      <c r="N212" s="991"/>
      <c r="O212" s="992"/>
      <c r="P212" s="990"/>
      <c r="Q212" s="992"/>
      <c r="R212" s="102"/>
      <c r="S212" s="1194">
        <f t="shared" si="11"/>
        <v>0</v>
      </c>
      <c r="T212" s="884"/>
    </row>
    <row r="213" spans="2:20" ht="19.149999999999999" customHeight="1" x14ac:dyDescent="0.35">
      <c r="B213" s="97"/>
      <c r="C213" s="98" t="str">
        <f>'Reference documents'!B27</f>
        <v>GRE.EEC.S.25.XX.S.00000.15.001.00</v>
      </c>
      <c r="D213" s="100" t="s">
        <v>2282</v>
      </c>
      <c r="E213" s="98" t="s">
        <v>2429</v>
      </c>
      <c r="F213" s="1193" t="s">
        <v>160</v>
      </c>
      <c r="G213" s="100" t="s">
        <v>1941</v>
      </c>
      <c r="H213" s="1112"/>
      <c r="I213" s="990"/>
      <c r="J213" s="990"/>
      <c r="K213" s="991">
        <f t="shared" si="10"/>
        <v>0</v>
      </c>
      <c r="L213" s="990"/>
      <c r="M213" s="990"/>
      <c r="N213" s="991"/>
      <c r="O213" s="992"/>
      <c r="P213" s="990"/>
      <c r="Q213" s="992"/>
      <c r="R213" s="102"/>
      <c r="S213" s="1194">
        <f t="shared" si="11"/>
        <v>0</v>
      </c>
      <c r="T213" s="884"/>
    </row>
    <row r="214" spans="2:20" ht="19.149999999999999" customHeight="1" x14ac:dyDescent="0.35">
      <c r="B214" s="97"/>
      <c r="C214" s="98" t="str">
        <f>'Reference documents'!B27</f>
        <v>GRE.EEC.S.25.XX.S.00000.15.001.00</v>
      </c>
      <c r="D214" s="100" t="s">
        <v>2284</v>
      </c>
      <c r="E214" s="98" t="s">
        <v>2430</v>
      </c>
      <c r="F214" s="1193" t="s">
        <v>160</v>
      </c>
      <c r="G214" s="100" t="s">
        <v>1941</v>
      </c>
      <c r="H214" s="1112"/>
      <c r="I214" s="990"/>
      <c r="J214" s="990"/>
      <c r="K214" s="991">
        <f t="shared" si="10"/>
        <v>0</v>
      </c>
      <c r="L214" s="990"/>
      <c r="M214" s="990"/>
      <c r="N214" s="991"/>
      <c r="O214" s="992"/>
      <c r="P214" s="990"/>
      <c r="Q214" s="992"/>
      <c r="R214" s="102"/>
      <c r="S214" s="1194">
        <f t="shared" si="11"/>
        <v>0</v>
      </c>
      <c r="T214" s="884"/>
    </row>
    <row r="215" spans="2:20" ht="19.149999999999999" customHeight="1" x14ac:dyDescent="0.35">
      <c r="B215" s="97"/>
      <c r="C215" s="98" t="str">
        <f>'Reference documents'!B27</f>
        <v>GRE.EEC.S.25.XX.S.00000.15.001.00</v>
      </c>
      <c r="D215" s="100" t="s">
        <v>2286</v>
      </c>
      <c r="E215" s="98" t="s">
        <v>2431</v>
      </c>
      <c r="F215" s="1193" t="s">
        <v>160</v>
      </c>
      <c r="G215" s="100" t="s">
        <v>1941</v>
      </c>
      <c r="H215" s="1112"/>
      <c r="I215" s="990"/>
      <c r="J215" s="990"/>
      <c r="K215" s="991">
        <f t="shared" si="10"/>
        <v>0</v>
      </c>
      <c r="L215" s="990"/>
      <c r="M215" s="990"/>
      <c r="N215" s="991"/>
      <c r="O215" s="992"/>
      <c r="P215" s="990"/>
      <c r="Q215" s="992"/>
      <c r="R215" s="102"/>
      <c r="S215" s="1194">
        <f t="shared" si="11"/>
        <v>0</v>
      </c>
      <c r="T215" s="884"/>
    </row>
    <row r="216" spans="2:20" ht="19.149999999999999" customHeight="1" x14ac:dyDescent="0.35">
      <c r="B216" s="97"/>
      <c r="C216" s="98" t="str">
        <f>'Reference documents'!B27</f>
        <v>GRE.EEC.S.25.XX.S.00000.15.001.00</v>
      </c>
      <c r="D216" s="100" t="s">
        <v>2288</v>
      </c>
      <c r="E216" s="98" t="s">
        <v>2432</v>
      </c>
      <c r="F216" s="1193" t="s">
        <v>160</v>
      </c>
      <c r="G216" s="100" t="s">
        <v>1941</v>
      </c>
      <c r="H216" s="1112"/>
      <c r="I216" s="990"/>
      <c r="J216" s="990"/>
      <c r="K216" s="991">
        <f t="shared" si="10"/>
        <v>0</v>
      </c>
      <c r="L216" s="990"/>
      <c r="M216" s="990"/>
      <c r="N216" s="991"/>
      <c r="O216" s="992"/>
      <c r="P216" s="990"/>
      <c r="Q216" s="992"/>
      <c r="R216" s="102"/>
      <c r="S216" s="1194">
        <f t="shared" si="11"/>
        <v>0</v>
      </c>
      <c r="T216" s="884"/>
    </row>
    <row r="217" spans="2:20" ht="19.149999999999999" customHeight="1" x14ac:dyDescent="0.35">
      <c r="B217" s="97"/>
      <c r="C217" s="98" t="str">
        <f>'Reference documents'!B27</f>
        <v>GRE.EEC.S.25.XX.S.00000.15.001.00</v>
      </c>
      <c r="D217" s="100" t="s">
        <v>2290</v>
      </c>
      <c r="E217" s="98" t="s">
        <v>2433</v>
      </c>
      <c r="F217" s="1193" t="s">
        <v>160</v>
      </c>
      <c r="G217" s="100" t="s">
        <v>1941</v>
      </c>
      <c r="H217" s="1112"/>
      <c r="I217" s="990"/>
      <c r="J217" s="990"/>
      <c r="K217" s="991">
        <f t="shared" si="10"/>
        <v>0</v>
      </c>
      <c r="L217" s="990"/>
      <c r="M217" s="990"/>
      <c r="N217" s="991"/>
      <c r="O217" s="992"/>
      <c r="P217" s="990"/>
      <c r="Q217" s="992"/>
      <c r="R217" s="102"/>
      <c r="S217" s="1194">
        <f t="shared" si="11"/>
        <v>0</v>
      </c>
      <c r="T217" s="884"/>
    </row>
    <row r="218" spans="2:20" ht="19.149999999999999" customHeight="1" x14ac:dyDescent="0.35">
      <c r="B218" s="97"/>
      <c r="C218" s="98" t="str">
        <f>'Reference documents'!B27</f>
        <v>GRE.EEC.S.25.XX.S.00000.15.001.00</v>
      </c>
      <c r="D218" s="100" t="s">
        <v>2292</v>
      </c>
      <c r="E218" s="98" t="s">
        <v>2434</v>
      </c>
      <c r="F218" s="1193" t="s">
        <v>160</v>
      </c>
      <c r="G218" s="100" t="s">
        <v>1941</v>
      </c>
      <c r="H218" s="1112"/>
      <c r="I218" s="990"/>
      <c r="J218" s="990"/>
      <c r="K218" s="991">
        <f t="shared" si="10"/>
        <v>0</v>
      </c>
      <c r="L218" s="990"/>
      <c r="M218" s="990"/>
      <c r="N218" s="991"/>
      <c r="O218" s="992"/>
      <c r="P218" s="990"/>
      <c r="Q218" s="992"/>
      <c r="R218" s="102"/>
      <c r="S218" s="1194">
        <f t="shared" si="11"/>
        <v>0</v>
      </c>
      <c r="T218" s="884"/>
    </row>
    <row r="219" spans="2:20" ht="19.899999999999999" customHeight="1" x14ac:dyDescent="0.35">
      <c r="B219" s="1210"/>
      <c r="C219" s="1210" t="str">
        <f>'Reference documents'!B27</f>
        <v>GRE.EEC.S.25.XX.S.00000.15.001.00</v>
      </c>
      <c r="D219" s="1211" t="s">
        <v>2294</v>
      </c>
      <c r="E219" s="1212" t="s">
        <v>2295</v>
      </c>
      <c r="F219" s="1213"/>
      <c r="G219" s="1213"/>
      <c r="H219" s="1213"/>
      <c r="I219" s="1213"/>
      <c r="J219" s="1213"/>
      <c r="K219" s="1213"/>
      <c r="L219" s="1213"/>
      <c r="M219" s="1213"/>
      <c r="N219" s="1213"/>
      <c r="O219" s="1213"/>
      <c r="P219" s="1213"/>
      <c r="Q219" s="1213"/>
      <c r="R219" s="1213"/>
      <c r="S219" s="1213"/>
      <c r="T219" s="1214"/>
    </row>
    <row r="220" spans="2:20" ht="19.149999999999999" customHeight="1" x14ac:dyDescent="0.35">
      <c r="B220" s="97"/>
      <c r="C220" s="98" t="str">
        <f>'Reference documents'!B27</f>
        <v>GRE.EEC.S.25.XX.S.00000.15.001.00</v>
      </c>
      <c r="D220" s="100" t="s">
        <v>2296</v>
      </c>
      <c r="E220" s="98" t="s">
        <v>2435</v>
      </c>
      <c r="F220" s="1193" t="s">
        <v>160</v>
      </c>
      <c r="G220" s="100" t="s">
        <v>1941</v>
      </c>
      <c r="H220" s="1112"/>
      <c r="I220" s="990"/>
      <c r="J220" s="990"/>
      <c r="K220" s="991">
        <f t="shared" ref="K220:K240" si="12">I220*J220</f>
        <v>0</v>
      </c>
      <c r="L220" s="990"/>
      <c r="M220" s="990"/>
      <c r="N220" s="991"/>
      <c r="O220" s="992"/>
      <c r="P220" s="990"/>
      <c r="Q220" s="992"/>
      <c r="R220" s="102"/>
      <c r="S220" s="1194">
        <f t="shared" ref="S220:S240" si="13">IF(F220="NA","",H220*R220)</f>
        <v>0</v>
      </c>
      <c r="T220" s="884"/>
    </row>
    <row r="221" spans="2:20" ht="19.149999999999999" customHeight="1" x14ac:dyDescent="0.35">
      <c r="B221" s="97"/>
      <c r="C221" s="98" t="str">
        <f>'Reference documents'!B27</f>
        <v>GRE.EEC.S.25.XX.S.00000.15.001.00</v>
      </c>
      <c r="D221" s="100" t="s">
        <v>2298</v>
      </c>
      <c r="E221" s="98" t="s">
        <v>2436</v>
      </c>
      <c r="F221" s="1193" t="s">
        <v>160</v>
      </c>
      <c r="G221" s="100" t="s">
        <v>1941</v>
      </c>
      <c r="H221" s="1112"/>
      <c r="I221" s="990"/>
      <c r="J221" s="990"/>
      <c r="K221" s="991">
        <f t="shared" si="12"/>
        <v>0</v>
      </c>
      <c r="L221" s="990"/>
      <c r="M221" s="990"/>
      <c r="N221" s="991"/>
      <c r="O221" s="992"/>
      <c r="P221" s="990"/>
      <c r="Q221" s="992"/>
      <c r="R221" s="102"/>
      <c r="S221" s="1194">
        <f t="shared" si="13"/>
        <v>0</v>
      </c>
      <c r="T221" s="884"/>
    </row>
    <row r="222" spans="2:20" ht="19.149999999999999" customHeight="1" x14ac:dyDescent="0.35">
      <c r="B222" s="97"/>
      <c r="C222" s="98" t="str">
        <f>'Reference documents'!B27</f>
        <v>GRE.EEC.S.25.XX.S.00000.15.001.00</v>
      </c>
      <c r="D222" s="100" t="s">
        <v>2300</v>
      </c>
      <c r="E222" s="98" t="s">
        <v>2437</v>
      </c>
      <c r="F222" s="1193" t="s">
        <v>160</v>
      </c>
      <c r="G222" s="100" t="s">
        <v>1941</v>
      </c>
      <c r="H222" s="1112"/>
      <c r="I222" s="990"/>
      <c r="J222" s="990"/>
      <c r="K222" s="991">
        <f t="shared" si="12"/>
        <v>0</v>
      </c>
      <c r="L222" s="990"/>
      <c r="M222" s="990"/>
      <c r="N222" s="991"/>
      <c r="O222" s="992"/>
      <c r="P222" s="990"/>
      <c r="Q222" s="992"/>
      <c r="R222" s="102"/>
      <c r="S222" s="1194">
        <f t="shared" si="13"/>
        <v>0</v>
      </c>
      <c r="T222" s="884"/>
    </row>
    <row r="223" spans="2:20" ht="19.149999999999999" customHeight="1" x14ac:dyDescent="0.35">
      <c r="B223" s="97"/>
      <c r="C223" s="98" t="str">
        <f>'Reference documents'!B27</f>
        <v>GRE.EEC.S.25.XX.S.00000.15.001.00</v>
      </c>
      <c r="D223" s="100" t="s">
        <v>2302</v>
      </c>
      <c r="E223" s="98" t="s">
        <v>2438</v>
      </c>
      <c r="F223" s="1193" t="s">
        <v>160</v>
      </c>
      <c r="G223" s="100" t="s">
        <v>1941</v>
      </c>
      <c r="H223" s="1112"/>
      <c r="I223" s="990"/>
      <c r="J223" s="990"/>
      <c r="K223" s="991">
        <f t="shared" si="12"/>
        <v>0</v>
      </c>
      <c r="L223" s="990"/>
      <c r="M223" s="990"/>
      <c r="N223" s="991"/>
      <c r="O223" s="992"/>
      <c r="P223" s="990"/>
      <c r="Q223" s="992"/>
      <c r="R223" s="102"/>
      <c r="S223" s="1194">
        <f t="shared" si="13"/>
        <v>0</v>
      </c>
      <c r="T223" s="884"/>
    </row>
    <row r="224" spans="2:20" ht="19.149999999999999" customHeight="1" x14ac:dyDescent="0.35">
      <c r="B224" s="97"/>
      <c r="C224" s="98" t="str">
        <f>'Reference documents'!B27</f>
        <v>GRE.EEC.S.25.XX.S.00000.15.001.00</v>
      </c>
      <c r="D224" s="100" t="s">
        <v>2304</v>
      </c>
      <c r="E224" s="98" t="s">
        <v>2439</v>
      </c>
      <c r="F224" s="1193" t="s">
        <v>160</v>
      </c>
      <c r="G224" s="100" t="s">
        <v>1941</v>
      </c>
      <c r="H224" s="1112"/>
      <c r="I224" s="990"/>
      <c r="J224" s="990"/>
      <c r="K224" s="991">
        <f t="shared" si="12"/>
        <v>0</v>
      </c>
      <c r="L224" s="990"/>
      <c r="M224" s="990"/>
      <c r="N224" s="991"/>
      <c r="O224" s="992"/>
      <c r="P224" s="990"/>
      <c r="Q224" s="992"/>
      <c r="R224" s="102"/>
      <c r="S224" s="1194">
        <f t="shared" si="13"/>
        <v>0</v>
      </c>
      <c r="T224" s="884"/>
    </row>
    <row r="225" spans="2:20" ht="19.149999999999999" customHeight="1" x14ac:dyDescent="0.35">
      <c r="B225" s="97"/>
      <c r="C225" s="98" t="str">
        <f>'Reference documents'!B27</f>
        <v>GRE.EEC.S.25.XX.S.00000.15.001.00</v>
      </c>
      <c r="D225" s="100" t="s">
        <v>2306</v>
      </c>
      <c r="E225" s="98" t="s">
        <v>2440</v>
      </c>
      <c r="F225" s="1193" t="s">
        <v>160</v>
      </c>
      <c r="G225" s="100" t="s">
        <v>1941</v>
      </c>
      <c r="H225" s="1112"/>
      <c r="I225" s="990"/>
      <c r="J225" s="990"/>
      <c r="K225" s="991">
        <f t="shared" si="12"/>
        <v>0</v>
      </c>
      <c r="L225" s="990"/>
      <c r="M225" s="990"/>
      <c r="N225" s="991"/>
      <c r="O225" s="992"/>
      <c r="P225" s="990"/>
      <c r="Q225" s="992"/>
      <c r="R225" s="102"/>
      <c r="S225" s="1194">
        <f t="shared" si="13"/>
        <v>0</v>
      </c>
      <c r="T225" s="884"/>
    </row>
    <row r="226" spans="2:20" ht="19.149999999999999" customHeight="1" x14ac:dyDescent="0.35">
      <c r="B226" s="97"/>
      <c r="C226" s="98" t="str">
        <f>'Reference documents'!B27</f>
        <v>GRE.EEC.S.25.XX.S.00000.15.001.00</v>
      </c>
      <c r="D226" s="100" t="s">
        <v>2308</v>
      </c>
      <c r="E226" s="98" t="s">
        <v>2441</v>
      </c>
      <c r="F226" s="1193" t="s">
        <v>160</v>
      </c>
      <c r="G226" s="100" t="s">
        <v>1941</v>
      </c>
      <c r="H226" s="1112"/>
      <c r="I226" s="990"/>
      <c r="J226" s="990"/>
      <c r="K226" s="991">
        <f t="shared" si="12"/>
        <v>0</v>
      </c>
      <c r="L226" s="990"/>
      <c r="M226" s="990"/>
      <c r="N226" s="991"/>
      <c r="O226" s="992"/>
      <c r="P226" s="990"/>
      <c r="Q226" s="992"/>
      <c r="R226" s="102"/>
      <c r="S226" s="1194">
        <f t="shared" si="13"/>
        <v>0</v>
      </c>
      <c r="T226" s="884"/>
    </row>
    <row r="227" spans="2:20" ht="19.149999999999999" customHeight="1" x14ac:dyDescent="0.35">
      <c r="B227" s="97"/>
      <c r="C227" s="98" t="str">
        <f>'Reference documents'!B27</f>
        <v>GRE.EEC.S.25.XX.S.00000.15.001.00</v>
      </c>
      <c r="D227" s="100" t="s">
        <v>2310</v>
      </c>
      <c r="E227" s="98" t="s">
        <v>2442</v>
      </c>
      <c r="F227" s="1193" t="s">
        <v>160</v>
      </c>
      <c r="G227" s="100" t="s">
        <v>1941</v>
      </c>
      <c r="H227" s="1112"/>
      <c r="I227" s="990"/>
      <c r="J227" s="990"/>
      <c r="K227" s="991">
        <f t="shared" si="12"/>
        <v>0</v>
      </c>
      <c r="L227" s="990"/>
      <c r="M227" s="990"/>
      <c r="N227" s="991"/>
      <c r="O227" s="992"/>
      <c r="P227" s="990"/>
      <c r="Q227" s="992"/>
      <c r="R227" s="102"/>
      <c r="S227" s="1194">
        <f t="shared" si="13"/>
        <v>0</v>
      </c>
      <c r="T227" s="884"/>
    </row>
    <row r="228" spans="2:20" ht="19.149999999999999" customHeight="1" x14ac:dyDescent="0.35">
      <c r="B228" s="97"/>
      <c r="C228" s="98" t="str">
        <f>'Reference documents'!B27</f>
        <v>GRE.EEC.S.25.XX.S.00000.15.001.00</v>
      </c>
      <c r="D228" s="100" t="s">
        <v>2312</v>
      </c>
      <c r="E228" s="98" t="s">
        <v>2443</v>
      </c>
      <c r="F228" s="1193" t="s">
        <v>160</v>
      </c>
      <c r="G228" s="100" t="s">
        <v>1941</v>
      </c>
      <c r="H228" s="1112"/>
      <c r="I228" s="990"/>
      <c r="J228" s="990"/>
      <c r="K228" s="991">
        <f t="shared" si="12"/>
        <v>0</v>
      </c>
      <c r="L228" s="990"/>
      <c r="M228" s="990"/>
      <c r="N228" s="991"/>
      <c r="O228" s="992"/>
      <c r="P228" s="990"/>
      <c r="Q228" s="992"/>
      <c r="R228" s="102"/>
      <c r="S228" s="1194">
        <f t="shared" si="13"/>
        <v>0</v>
      </c>
      <c r="T228" s="884"/>
    </row>
    <row r="229" spans="2:20" ht="19.149999999999999" customHeight="1" x14ac:dyDescent="0.35">
      <c r="B229" s="97"/>
      <c r="C229" s="98" t="str">
        <f>'Reference documents'!B27</f>
        <v>GRE.EEC.S.25.XX.S.00000.15.001.00</v>
      </c>
      <c r="D229" s="100" t="s">
        <v>2314</v>
      </c>
      <c r="E229" s="98" t="s">
        <v>2444</v>
      </c>
      <c r="F229" s="1193" t="s">
        <v>160</v>
      </c>
      <c r="G229" s="100" t="s">
        <v>1941</v>
      </c>
      <c r="H229" s="1112"/>
      <c r="I229" s="990"/>
      <c r="J229" s="990"/>
      <c r="K229" s="991">
        <f t="shared" si="12"/>
        <v>0</v>
      </c>
      <c r="L229" s="990"/>
      <c r="M229" s="990"/>
      <c r="N229" s="991"/>
      <c r="O229" s="992"/>
      <c r="P229" s="990"/>
      <c r="Q229" s="992"/>
      <c r="R229" s="102"/>
      <c r="S229" s="1194">
        <f t="shared" si="13"/>
        <v>0</v>
      </c>
      <c r="T229" s="884"/>
    </row>
    <row r="230" spans="2:20" ht="19.149999999999999" customHeight="1" x14ac:dyDescent="0.35">
      <c r="B230" s="97"/>
      <c r="C230" s="98" t="str">
        <f>'Reference documents'!B27</f>
        <v>GRE.EEC.S.25.XX.S.00000.15.001.00</v>
      </c>
      <c r="D230" s="100" t="s">
        <v>2316</v>
      </c>
      <c r="E230" s="98" t="s">
        <v>2445</v>
      </c>
      <c r="F230" s="1193" t="s">
        <v>160</v>
      </c>
      <c r="G230" s="100" t="s">
        <v>1941</v>
      </c>
      <c r="H230" s="1112"/>
      <c r="I230" s="990"/>
      <c r="J230" s="990"/>
      <c r="K230" s="991">
        <f t="shared" si="12"/>
        <v>0</v>
      </c>
      <c r="L230" s="990"/>
      <c r="M230" s="990"/>
      <c r="N230" s="991"/>
      <c r="O230" s="992"/>
      <c r="P230" s="990"/>
      <c r="Q230" s="992"/>
      <c r="R230" s="102"/>
      <c r="S230" s="1194">
        <f t="shared" si="13"/>
        <v>0</v>
      </c>
      <c r="T230" s="884"/>
    </row>
    <row r="231" spans="2:20" ht="19.149999999999999" customHeight="1" x14ac:dyDescent="0.35">
      <c r="B231" s="97"/>
      <c r="C231" s="98" t="str">
        <f>'Reference documents'!B27</f>
        <v>GRE.EEC.S.25.XX.S.00000.15.001.00</v>
      </c>
      <c r="D231" s="100" t="s">
        <v>2318</v>
      </c>
      <c r="E231" s="98" t="s">
        <v>2446</v>
      </c>
      <c r="F231" s="1193" t="s">
        <v>160</v>
      </c>
      <c r="G231" s="100" t="s">
        <v>1941</v>
      </c>
      <c r="H231" s="1112"/>
      <c r="I231" s="990"/>
      <c r="J231" s="990"/>
      <c r="K231" s="991">
        <f t="shared" si="12"/>
        <v>0</v>
      </c>
      <c r="L231" s="990"/>
      <c r="M231" s="990"/>
      <c r="N231" s="991"/>
      <c r="O231" s="992"/>
      <c r="P231" s="990"/>
      <c r="Q231" s="992"/>
      <c r="R231" s="102"/>
      <c r="S231" s="1194">
        <f t="shared" si="13"/>
        <v>0</v>
      </c>
      <c r="T231" s="884"/>
    </row>
    <row r="232" spans="2:20" ht="19.149999999999999" customHeight="1" x14ac:dyDescent="0.35">
      <c r="B232" s="97"/>
      <c r="C232" s="98" t="str">
        <f>'Reference documents'!B27</f>
        <v>GRE.EEC.S.25.XX.S.00000.15.001.00</v>
      </c>
      <c r="D232" s="100" t="s">
        <v>2320</v>
      </c>
      <c r="E232" s="98" t="s">
        <v>2447</v>
      </c>
      <c r="F232" s="1193" t="s">
        <v>160</v>
      </c>
      <c r="G232" s="100" t="s">
        <v>1941</v>
      </c>
      <c r="H232" s="1112"/>
      <c r="I232" s="990"/>
      <c r="J232" s="990"/>
      <c r="K232" s="991">
        <f t="shared" si="12"/>
        <v>0</v>
      </c>
      <c r="L232" s="990"/>
      <c r="M232" s="990"/>
      <c r="N232" s="991"/>
      <c r="O232" s="992"/>
      <c r="P232" s="990"/>
      <c r="Q232" s="992"/>
      <c r="R232" s="102"/>
      <c r="S232" s="1194">
        <f t="shared" si="13"/>
        <v>0</v>
      </c>
      <c r="T232" s="884"/>
    </row>
    <row r="233" spans="2:20" ht="19.149999999999999" customHeight="1" x14ac:dyDescent="0.35">
      <c r="B233" s="97"/>
      <c r="C233" s="98" t="str">
        <f>'Reference documents'!B27</f>
        <v>GRE.EEC.S.25.XX.S.00000.15.001.00</v>
      </c>
      <c r="D233" s="100" t="s">
        <v>2322</v>
      </c>
      <c r="E233" s="98" t="s">
        <v>2448</v>
      </c>
      <c r="F233" s="1193" t="s">
        <v>160</v>
      </c>
      <c r="G233" s="100" t="s">
        <v>1941</v>
      </c>
      <c r="H233" s="1112"/>
      <c r="I233" s="990"/>
      <c r="J233" s="990"/>
      <c r="K233" s="991">
        <f t="shared" si="12"/>
        <v>0</v>
      </c>
      <c r="L233" s="990"/>
      <c r="M233" s="990"/>
      <c r="N233" s="991"/>
      <c r="O233" s="992"/>
      <c r="P233" s="990"/>
      <c r="Q233" s="992"/>
      <c r="R233" s="102"/>
      <c r="S233" s="1194">
        <f t="shared" si="13"/>
        <v>0</v>
      </c>
      <c r="T233" s="884"/>
    </row>
    <row r="234" spans="2:20" ht="19.149999999999999" customHeight="1" x14ac:dyDescent="0.35">
      <c r="B234" s="97"/>
      <c r="C234" s="98" t="str">
        <f>'Reference documents'!B27</f>
        <v>GRE.EEC.S.25.XX.S.00000.15.001.00</v>
      </c>
      <c r="D234" s="100" t="s">
        <v>2324</v>
      </c>
      <c r="E234" s="98" t="s">
        <v>2449</v>
      </c>
      <c r="F234" s="1193" t="s">
        <v>160</v>
      </c>
      <c r="G234" s="100" t="s">
        <v>1941</v>
      </c>
      <c r="H234" s="1112"/>
      <c r="I234" s="990"/>
      <c r="J234" s="990"/>
      <c r="K234" s="991">
        <f t="shared" si="12"/>
        <v>0</v>
      </c>
      <c r="L234" s="990"/>
      <c r="M234" s="990"/>
      <c r="N234" s="991"/>
      <c r="O234" s="992"/>
      <c r="P234" s="990"/>
      <c r="Q234" s="992"/>
      <c r="R234" s="102"/>
      <c r="S234" s="1194">
        <f t="shared" si="13"/>
        <v>0</v>
      </c>
      <c r="T234" s="884"/>
    </row>
    <row r="235" spans="2:20" ht="19.149999999999999" customHeight="1" x14ac:dyDescent="0.35">
      <c r="B235" s="97"/>
      <c r="C235" s="98" t="str">
        <f>'Reference documents'!B27</f>
        <v>GRE.EEC.S.25.XX.S.00000.15.001.00</v>
      </c>
      <c r="D235" s="100" t="s">
        <v>2326</v>
      </c>
      <c r="E235" s="98" t="s">
        <v>2450</v>
      </c>
      <c r="F235" s="1193" t="s">
        <v>160</v>
      </c>
      <c r="G235" s="100" t="s">
        <v>1941</v>
      </c>
      <c r="H235" s="1112"/>
      <c r="I235" s="990"/>
      <c r="J235" s="990"/>
      <c r="K235" s="991">
        <f t="shared" si="12"/>
        <v>0</v>
      </c>
      <c r="L235" s="990"/>
      <c r="M235" s="990"/>
      <c r="N235" s="991"/>
      <c r="O235" s="992"/>
      <c r="P235" s="990"/>
      <c r="Q235" s="992"/>
      <c r="R235" s="102"/>
      <c r="S235" s="1194">
        <f t="shared" si="13"/>
        <v>0</v>
      </c>
      <c r="T235" s="884"/>
    </row>
    <row r="236" spans="2:20" ht="19.149999999999999" customHeight="1" x14ac:dyDescent="0.35">
      <c r="B236" s="97"/>
      <c r="C236" s="98" t="str">
        <f>'Reference documents'!B27</f>
        <v>GRE.EEC.S.25.XX.S.00000.15.001.00</v>
      </c>
      <c r="D236" s="100" t="s">
        <v>2328</v>
      </c>
      <c r="E236" s="98" t="s">
        <v>2451</v>
      </c>
      <c r="F236" s="1193" t="s">
        <v>160</v>
      </c>
      <c r="G236" s="100" t="s">
        <v>1941</v>
      </c>
      <c r="H236" s="1112"/>
      <c r="I236" s="990"/>
      <c r="J236" s="990"/>
      <c r="K236" s="991">
        <f t="shared" si="12"/>
        <v>0</v>
      </c>
      <c r="L236" s="990"/>
      <c r="M236" s="990"/>
      <c r="N236" s="991"/>
      <c r="O236" s="992"/>
      <c r="P236" s="990"/>
      <c r="Q236" s="992"/>
      <c r="R236" s="102"/>
      <c r="S236" s="1194">
        <f t="shared" si="13"/>
        <v>0</v>
      </c>
      <c r="T236" s="884"/>
    </row>
    <row r="237" spans="2:20" ht="19.149999999999999" customHeight="1" x14ac:dyDescent="0.35">
      <c r="B237" s="97"/>
      <c r="C237" s="98" t="str">
        <f>'Reference documents'!B27</f>
        <v>GRE.EEC.S.25.XX.S.00000.15.001.00</v>
      </c>
      <c r="D237" s="100" t="s">
        <v>2330</v>
      </c>
      <c r="E237" s="98" t="s">
        <v>2452</v>
      </c>
      <c r="F237" s="1193" t="s">
        <v>160</v>
      </c>
      <c r="G237" s="100" t="s">
        <v>1941</v>
      </c>
      <c r="H237" s="1112"/>
      <c r="I237" s="990"/>
      <c r="J237" s="990"/>
      <c r="K237" s="991">
        <f t="shared" si="12"/>
        <v>0</v>
      </c>
      <c r="L237" s="990"/>
      <c r="M237" s="990"/>
      <c r="N237" s="991"/>
      <c r="O237" s="992"/>
      <c r="P237" s="990"/>
      <c r="Q237" s="992"/>
      <c r="R237" s="102"/>
      <c r="S237" s="1194">
        <f t="shared" si="13"/>
        <v>0</v>
      </c>
      <c r="T237" s="884"/>
    </row>
    <row r="238" spans="2:20" ht="19.149999999999999" customHeight="1" x14ac:dyDescent="0.35">
      <c r="B238" s="97"/>
      <c r="C238" s="98" t="str">
        <f>'Reference documents'!B27</f>
        <v>GRE.EEC.S.25.XX.S.00000.15.001.00</v>
      </c>
      <c r="D238" s="100" t="s">
        <v>2332</v>
      </c>
      <c r="E238" s="98" t="s">
        <v>2453</v>
      </c>
      <c r="F238" s="1193" t="s">
        <v>160</v>
      </c>
      <c r="G238" s="100" t="s">
        <v>1941</v>
      </c>
      <c r="H238" s="1112"/>
      <c r="I238" s="990"/>
      <c r="J238" s="990"/>
      <c r="K238" s="991">
        <f t="shared" si="12"/>
        <v>0</v>
      </c>
      <c r="L238" s="990"/>
      <c r="M238" s="990"/>
      <c r="N238" s="991"/>
      <c r="O238" s="992"/>
      <c r="P238" s="990"/>
      <c r="Q238" s="992"/>
      <c r="R238" s="102"/>
      <c r="S238" s="1194">
        <f t="shared" si="13"/>
        <v>0</v>
      </c>
      <c r="T238" s="884"/>
    </row>
    <row r="239" spans="2:20" ht="19.149999999999999" customHeight="1" x14ac:dyDescent="0.35">
      <c r="B239" s="97"/>
      <c r="C239" s="98" t="str">
        <f>'Reference documents'!B27</f>
        <v>GRE.EEC.S.25.XX.S.00000.15.001.00</v>
      </c>
      <c r="D239" s="100" t="s">
        <v>2334</v>
      </c>
      <c r="E239" s="98" t="s">
        <v>2454</v>
      </c>
      <c r="F239" s="1193" t="s">
        <v>160</v>
      </c>
      <c r="G239" s="100" t="s">
        <v>1941</v>
      </c>
      <c r="H239" s="1112"/>
      <c r="I239" s="990"/>
      <c r="J239" s="990"/>
      <c r="K239" s="991">
        <f t="shared" si="12"/>
        <v>0</v>
      </c>
      <c r="L239" s="990"/>
      <c r="M239" s="990"/>
      <c r="N239" s="991"/>
      <c r="O239" s="992"/>
      <c r="P239" s="990"/>
      <c r="Q239" s="992"/>
      <c r="R239" s="102"/>
      <c r="S239" s="1194">
        <f t="shared" si="13"/>
        <v>0</v>
      </c>
      <c r="T239" s="884"/>
    </row>
    <row r="240" spans="2:20" ht="19.149999999999999" customHeight="1" x14ac:dyDescent="0.35">
      <c r="B240" s="97"/>
      <c r="C240" s="98" t="str">
        <f>'Reference documents'!B27</f>
        <v>GRE.EEC.S.25.XX.S.00000.15.001.00</v>
      </c>
      <c r="D240" s="100" t="s">
        <v>2336</v>
      </c>
      <c r="E240" s="98" t="s">
        <v>2455</v>
      </c>
      <c r="F240" s="1193" t="s">
        <v>160</v>
      </c>
      <c r="G240" s="100" t="s">
        <v>1941</v>
      </c>
      <c r="H240" s="1112"/>
      <c r="I240" s="990"/>
      <c r="J240" s="990"/>
      <c r="K240" s="991">
        <f t="shared" si="12"/>
        <v>0</v>
      </c>
      <c r="L240" s="990"/>
      <c r="M240" s="990"/>
      <c r="N240" s="991"/>
      <c r="O240" s="992"/>
      <c r="P240" s="990"/>
      <c r="Q240" s="992"/>
      <c r="R240" s="102"/>
      <c r="S240" s="1194">
        <f t="shared" si="13"/>
        <v>0</v>
      </c>
      <c r="T240" s="884"/>
    </row>
    <row r="241" spans="2:20" ht="19.899999999999999" customHeight="1" x14ac:dyDescent="0.35">
      <c r="B241" s="1092"/>
      <c r="C241" s="1092" t="str">
        <f>'Reference documents'!B27</f>
        <v>GRE.EEC.S.25.XX.S.00000.15.001.00</v>
      </c>
      <c r="D241" s="1176" t="s">
        <v>2338</v>
      </c>
      <c r="E241" s="1208" t="s">
        <v>2339</v>
      </c>
      <c r="F241" s="1695"/>
      <c r="G241" s="1695"/>
      <c r="H241" s="1695"/>
      <c r="I241" s="1695"/>
      <c r="J241" s="1695"/>
      <c r="K241" s="1695"/>
      <c r="L241" s="1695"/>
      <c r="M241" s="1695"/>
      <c r="N241" s="1695"/>
      <c r="O241" s="1695"/>
      <c r="P241" s="1695"/>
      <c r="Q241" s="1695"/>
      <c r="R241" s="1695"/>
      <c r="S241" s="1695"/>
      <c r="T241" s="1696"/>
    </row>
    <row r="242" spans="2:20" ht="19.149999999999999" customHeight="1" x14ac:dyDescent="0.35">
      <c r="B242" s="97"/>
      <c r="C242" s="98" t="str">
        <f>'Reference documents'!B27</f>
        <v>GRE.EEC.S.25.XX.S.00000.15.001.00</v>
      </c>
      <c r="D242" s="100" t="s">
        <v>2340</v>
      </c>
      <c r="E242" s="98" t="s">
        <v>2341</v>
      </c>
      <c r="F242" s="1193" t="s">
        <v>160</v>
      </c>
      <c r="G242" s="100" t="s">
        <v>1941</v>
      </c>
      <c r="H242" s="1112"/>
      <c r="I242" s="990"/>
      <c r="J242" s="990"/>
      <c r="K242" s="991">
        <f t="shared" ref="K242:K253" si="14">I242*J242</f>
        <v>0</v>
      </c>
      <c r="L242" s="990"/>
      <c r="M242" s="990"/>
      <c r="N242" s="991"/>
      <c r="O242" s="992"/>
      <c r="P242" s="990"/>
      <c r="Q242" s="992"/>
      <c r="R242" s="102"/>
      <c r="S242" s="1194">
        <f t="shared" ref="S242:S253" si="15">IF(F242="NA","",H242*R242)</f>
        <v>0</v>
      </c>
      <c r="T242" s="884"/>
    </row>
    <row r="243" spans="2:20" ht="19.149999999999999" customHeight="1" x14ac:dyDescent="0.35">
      <c r="B243" s="97"/>
      <c r="C243" s="98" t="str">
        <f>'Reference documents'!B27</f>
        <v>GRE.EEC.S.25.XX.S.00000.15.001.00</v>
      </c>
      <c r="D243" s="100" t="s">
        <v>2342</v>
      </c>
      <c r="E243" s="98" t="s">
        <v>2343</v>
      </c>
      <c r="F243" s="1193" t="s">
        <v>160</v>
      </c>
      <c r="G243" s="100" t="s">
        <v>1941</v>
      </c>
      <c r="H243" s="1112"/>
      <c r="I243" s="990"/>
      <c r="J243" s="990"/>
      <c r="K243" s="991">
        <f t="shared" si="14"/>
        <v>0</v>
      </c>
      <c r="L243" s="990"/>
      <c r="M243" s="990"/>
      <c r="N243" s="991"/>
      <c r="O243" s="992"/>
      <c r="P243" s="990"/>
      <c r="Q243" s="992"/>
      <c r="R243" s="102"/>
      <c r="S243" s="1194">
        <f t="shared" si="15"/>
        <v>0</v>
      </c>
      <c r="T243" s="884"/>
    </row>
    <row r="244" spans="2:20" ht="19.149999999999999" customHeight="1" x14ac:dyDescent="0.35">
      <c r="B244" s="97"/>
      <c r="C244" s="98" t="str">
        <f>'Reference documents'!B27</f>
        <v>GRE.EEC.S.25.XX.S.00000.15.001.00</v>
      </c>
      <c r="D244" s="100" t="s">
        <v>2344</v>
      </c>
      <c r="E244" s="98" t="s">
        <v>2345</v>
      </c>
      <c r="F244" s="1193" t="s">
        <v>160</v>
      </c>
      <c r="G244" s="100" t="s">
        <v>1941</v>
      </c>
      <c r="H244" s="1112"/>
      <c r="I244" s="990"/>
      <c r="J244" s="990"/>
      <c r="K244" s="991">
        <f t="shared" si="14"/>
        <v>0</v>
      </c>
      <c r="L244" s="990"/>
      <c r="M244" s="990"/>
      <c r="N244" s="991"/>
      <c r="O244" s="992"/>
      <c r="P244" s="990"/>
      <c r="Q244" s="992"/>
      <c r="R244" s="102"/>
      <c r="S244" s="1194">
        <f t="shared" si="15"/>
        <v>0</v>
      </c>
      <c r="T244" s="884"/>
    </row>
    <row r="245" spans="2:20" ht="19.149999999999999" customHeight="1" x14ac:dyDescent="0.35">
      <c r="B245" s="97"/>
      <c r="C245" s="98" t="str">
        <f>'Reference documents'!B27</f>
        <v>GRE.EEC.S.25.XX.S.00000.15.001.00</v>
      </c>
      <c r="D245" s="100" t="s">
        <v>2346</v>
      </c>
      <c r="E245" s="98" t="s">
        <v>2347</v>
      </c>
      <c r="F245" s="1193" t="s">
        <v>160</v>
      </c>
      <c r="G245" s="100" t="s">
        <v>1941</v>
      </c>
      <c r="H245" s="1112"/>
      <c r="I245" s="990"/>
      <c r="J245" s="990"/>
      <c r="K245" s="991">
        <f t="shared" si="14"/>
        <v>0</v>
      </c>
      <c r="L245" s="990"/>
      <c r="M245" s="990"/>
      <c r="N245" s="991"/>
      <c r="O245" s="992"/>
      <c r="P245" s="990"/>
      <c r="Q245" s="992"/>
      <c r="R245" s="102"/>
      <c r="S245" s="1194">
        <f t="shared" si="15"/>
        <v>0</v>
      </c>
      <c r="T245" s="884"/>
    </row>
    <row r="246" spans="2:20" ht="19.149999999999999" customHeight="1" x14ac:dyDescent="0.35">
      <c r="B246" s="97"/>
      <c r="C246" s="98" t="str">
        <f>'Reference documents'!B27</f>
        <v>GRE.EEC.S.25.XX.S.00000.15.001.00</v>
      </c>
      <c r="D246" s="100" t="s">
        <v>2348</v>
      </c>
      <c r="E246" s="98" t="s">
        <v>2349</v>
      </c>
      <c r="F246" s="1193" t="s">
        <v>160</v>
      </c>
      <c r="G246" s="100" t="s">
        <v>1941</v>
      </c>
      <c r="H246" s="1112"/>
      <c r="I246" s="990"/>
      <c r="J246" s="990"/>
      <c r="K246" s="991">
        <f t="shared" si="14"/>
        <v>0</v>
      </c>
      <c r="L246" s="990"/>
      <c r="M246" s="990"/>
      <c r="N246" s="991"/>
      <c r="O246" s="992"/>
      <c r="P246" s="990"/>
      <c r="Q246" s="992"/>
      <c r="R246" s="102"/>
      <c r="S246" s="1194">
        <f t="shared" si="15"/>
        <v>0</v>
      </c>
      <c r="T246" s="884"/>
    </row>
    <row r="247" spans="2:20" ht="19.149999999999999" customHeight="1" x14ac:dyDescent="0.35">
      <c r="B247" s="97"/>
      <c r="C247" s="98" t="str">
        <f>'Reference documents'!B27</f>
        <v>GRE.EEC.S.25.XX.S.00000.15.001.00</v>
      </c>
      <c r="D247" s="100" t="s">
        <v>2350</v>
      </c>
      <c r="E247" s="98" t="s">
        <v>2351</v>
      </c>
      <c r="F247" s="1193" t="s">
        <v>160</v>
      </c>
      <c r="G247" s="100" t="s">
        <v>1941</v>
      </c>
      <c r="H247" s="1112"/>
      <c r="I247" s="990"/>
      <c r="J247" s="990"/>
      <c r="K247" s="991">
        <f t="shared" si="14"/>
        <v>0</v>
      </c>
      <c r="L247" s="990"/>
      <c r="M247" s="990"/>
      <c r="N247" s="991"/>
      <c r="O247" s="992"/>
      <c r="P247" s="990"/>
      <c r="Q247" s="992"/>
      <c r="R247" s="102"/>
      <c r="S247" s="1194">
        <f t="shared" si="15"/>
        <v>0</v>
      </c>
      <c r="T247" s="884"/>
    </row>
    <row r="248" spans="2:20" ht="19.149999999999999" customHeight="1" x14ac:dyDescent="0.35">
      <c r="B248" s="97"/>
      <c r="C248" s="98" t="str">
        <f>'Reference documents'!B27</f>
        <v>GRE.EEC.S.25.XX.S.00000.15.001.00</v>
      </c>
      <c r="D248" s="100" t="s">
        <v>2352</v>
      </c>
      <c r="E248" s="98" t="s">
        <v>2353</v>
      </c>
      <c r="F248" s="1193" t="s">
        <v>160</v>
      </c>
      <c r="G248" s="100" t="s">
        <v>1941</v>
      </c>
      <c r="H248" s="1112"/>
      <c r="I248" s="990"/>
      <c r="J248" s="990"/>
      <c r="K248" s="991">
        <f t="shared" si="14"/>
        <v>0</v>
      </c>
      <c r="L248" s="990"/>
      <c r="M248" s="990"/>
      <c r="N248" s="991"/>
      <c r="O248" s="992"/>
      <c r="P248" s="990"/>
      <c r="Q248" s="992"/>
      <c r="R248" s="102"/>
      <c r="S248" s="1194">
        <f t="shared" si="15"/>
        <v>0</v>
      </c>
      <c r="T248" s="884"/>
    </row>
    <row r="249" spans="2:20" ht="19.149999999999999" customHeight="1" x14ac:dyDescent="0.35">
      <c r="B249" s="97"/>
      <c r="C249" s="98" t="str">
        <f>'Reference documents'!B27</f>
        <v>GRE.EEC.S.25.XX.S.00000.15.001.00</v>
      </c>
      <c r="D249" s="100" t="s">
        <v>2354</v>
      </c>
      <c r="E249" s="98" t="s">
        <v>2355</v>
      </c>
      <c r="F249" s="1193" t="s">
        <v>160</v>
      </c>
      <c r="G249" s="100" t="s">
        <v>1941</v>
      </c>
      <c r="H249" s="1112"/>
      <c r="I249" s="990"/>
      <c r="J249" s="990"/>
      <c r="K249" s="991">
        <f t="shared" si="14"/>
        <v>0</v>
      </c>
      <c r="L249" s="990"/>
      <c r="M249" s="990"/>
      <c r="N249" s="991"/>
      <c r="O249" s="992"/>
      <c r="P249" s="990"/>
      <c r="Q249" s="992"/>
      <c r="R249" s="102"/>
      <c r="S249" s="1194">
        <f t="shared" si="15"/>
        <v>0</v>
      </c>
      <c r="T249" s="884"/>
    </row>
    <row r="250" spans="2:20" ht="19.149999999999999" customHeight="1" x14ac:dyDescent="0.35">
      <c r="B250" s="97"/>
      <c r="C250" s="98" t="str">
        <f>'Reference documents'!B27</f>
        <v>GRE.EEC.S.25.XX.S.00000.15.001.00</v>
      </c>
      <c r="D250" s="100" t="s">
        <v>2356</v>
      </c>
      <c r="E250" s="98" t="s">
        <v>2357</v>
      </c>
      <c r="F250" s="1193" t="s">
        <v>160</v>
      </c>
      <c r="G250" s="100" t="s">
        <v>1941</v>
      </c>
      <c r="H250" s="1112"/>
      <c r="I250" s="990"/>
      <c r="J250" s="990"/>
      <c r="K250" s="991">
        <f t="shared" si="14"/>
        <v>0</v>
      </c>
      <c r="L250" s="990"/>
      <c r="M250" s="990"/>
      <c r="N250" s="991"/>
      <c r="O250" s="992"/>
      <c r="P250" s="990"/>
      <c r="Q250" s="992"/>
      <c r="R250" s="102"/>
      <c r="S250" s="1194">
        <f t="shared" si="15"/>
        <v>0</v>
      </c>
      <c r="T250" s="884"/>
    </row>
    <row r="251" spans="2:20" ht="19.149999999999999" customHeight="1" x14ac:dyDescent="0.35">
      <c r="B251" s="97"/>
      <c r="C251" s="98" t="str">
        <f>'Reference documents'!B27</f>
        <v>GRE.EEC.S.25.XX.S.00000.15.001.00</v>
      </c>
      <c r="D251" s="100" t="s">
        <v>2358</v>
      </c>
      <c r="E251" s="98" t="s">
        <v>2359</v>
      </c>
      <c r="F251" s="1193" t="s">
        <v>160</v>
      </c>
      <c r="G251" s="100" t="s">
        <v>1941</v>
      </c>
      <c r="H251" s="1112"/>
      <c r="I251" s="990"/>
      <c r="J251" s="990"/>
      <c r="K251" s="991">
        <f t="shared" si="14"/>
        <v>0</v>
      </c>
      <c r="L251" s="990"/>
      <c r="M251" s="990"/>
      <c r="N251" s="991"/>
      <c r="O251" s="992"/>
      <c r="P251" s="990"/>
      <c r="Q251" s="992"/>
      <c r="R251" s="102"/>
      <c r="S251" s="1194">
        <f t="shared" si="15"/>
        <v>0</v>
      </c>
      <c r="T251" s="884"/>
    </row>
    <row r="252" spans="2:20" ht="19.149999999999999" customHeight="1" x14ac:dyDescent="0.35">
      <c r="B252" s="97"/>
      <c r="C252" s="98" t="str">
        <f>'Reference documents'!B27</f>
        <v>GRE.EEC.S.25.XX.S.00000.15.001.00</v>
      </c>
      <c r="D252" s="100" t="s">
        <v>2360</v>
      </c>
      <c r="E252" s="98" t="s">
        <v>2361</v>
      </c>
      <c r="F252" s="1193" t="s">
        <v>160</v>
      </c>
      <c r="G252" s="100" t="s">
        <v>1941</v>
      </c>
      <c r="H252" s="1112"/>
      <c r="I252" s="990"/>
      <c r="J252" s="990"/>
      <c r="K252" s="991">
        <f t="shared" si="14"/>
        <v>0</v>
      </c>
      <c r="L252" s="990"/>
      <c r="M252" s="990"/>
      <c r="N252" s="991"/>
      <c r="O252" s="992"/>
      <c r="P252" s="990"/>
      <c r="Q252" s="992"/>
      <c r="R252" s="102"/>
      <c r="S252" s="1194">
        <f t="shared" si="15"/>
        <v>0</v>
      </c>
      <c r="T252" s="884"/>
    </row>
    <row r="253" spans="2:20" ht="19.149999999999999" customHeight="1" x14ac:dyDescent="0.35">
      <c r="B253" s="97"/>
      <c r="C253" s="98" t="str">
        <f>'Reference documents'!B27</f>
        <v>GRE.EEC.S.25.XX.S.00000.15.001.00</v>
      </c>
      <c r="D253" s="100" t="s">
        <v>2362</v>
      </c>
      <c r="E253" s="98" t="s">
        <v>2363</v>
      </c>
      <c r="F253" s="1193" t="s">
        <v>160</v>
      </c>
      <c r="G253" s="100" t="s">
        <v>1941</v>
      </c>
      <c r="H253" s="1112"/>
      <c r="I253" s="990"/>
      <c r="J253" s="990"/>
      <c r="K253" s="991">
        <f t="shared" si="14"/>
        <v>0</v>
      </c>
      <c r="L253" s="990"/>
      <c r="M253" s="990"/>
      <c r="N253" s="991"/>
      <c r="O253" s="992"/>
      <c r="P253" s="990"/>
      <c r="Q253" s="992"/>
      <c r="R253" s="102"/>
      <c r="S253" s="1194">
        <f t="shared" si="15"/>
        <v>0</v>
      </c>
      <c r="T253" s="884"/>
    </row>
    <row r="254" spans="2:20" ht="19.899999999999999" customHeight="1" x14ac:dyDescent="0.35">
      <c r="B254" s="1092"/>
      <c r="C254" s="1092" t="str">
        <f>'Reference documents'!B27</f>
        <v>GRE.EEC.S.25.XX.S.00000.15.001.00</v>
      </c>
      <c r="D254" s="1176" t="s">
        <v>2364</v>
      </c>
      <c r="E254" s="1208" t="s">
        <v>2365</v>
      </c>
      <c r="F254" s="1695"/>
      <c r="G254" s="1695"/>
      <c r="H254" s="1695"/>
      <c r="I254" s="1695"/>
      <c r="J254" s="1695"/>
      <c r="K254" s="1695"/>
      <c r="L254" s="1695"/>
      <c r="M254" s="1695"/>
      <c r="N254" s="1695"/>
      <c r="O254" s="1695"/>
      <c r="P254" s="1695"/>
      <c r="Q254" s="1695"/>
      <c r="R254" s="1695"/>
      <c r="S254" s="1695"/>
      <c r="T254" s="1696"/>
    </row>
    <row r="255" spans="2:20" ht="19.149999999999999" customHeight="1" x14ac:dyDescent="0.35">
      <c r="B255" s="97"/>
      <c r="C255" s="98" t="str">
        <f>'Reference documents'!B27</f>
        <v>GRE.EEC.S.25.XX.S.00000.15.001.00</v>
      </c>
      <c r="D255" s="100" t="s">
        <v>2366</v>
      </c>
      <c r="E255" s="98" t="s">
        <v>2367</v>
      </c>
      <c r="F255" s="1193" t="s">
        <v>160</v>
      </c>
      <c r="G255" s="100" t="s">
        <v>1941</v>
      </c>
      <c r="H255" s="1112"/>
      <c r="I255" s="990"/>
      <c r="J255" s="990"/>
      <c r="K255" s="991">
        <f t="shared" ref="K255:K267" si="16">I255*J255</f>
        <v>0</v>
      </c>
      <c r="L255" s="990"/>
      <c r="M255" s="990"/>
      <c r="N255" s="991"/>
      <c r="O255" s="992"/>
      <c r="P255" s="990"/>
      <c r="Q255" s="992"/>
      <c r="R255" s="102"/>
      <c r="S255" s="1194">
        <f t="shared" ref="S255:S267" si="17">IF(F255="NA","",H255*R255)</f>
        <v>0</v>
      </c>
      <c r="T255" s="884"/>
    </row>
    <row r="256" spans="2:20" ht="19.149999999999999" customHeight="1" x14ac:dyDescent="0.35">
      <c r="B256" s="97"/>
      <c r="C256" s="98" t="str">
        <f>'Reference documents'!B27</f>
        <v>GRE.EEC.S.25.XX.S.00000.15.001.00</v>
      </c>
      <c r="D256" s="100" t="s">
        <v>2368</v>
      </c>
      <c r="E256" s="98" t="s">
        <v>2369</v>
      </c>
      <c r="F256" s="1193" t="s">
        <v>160</v>
      </c>
      <c r="G256" s="100" t="s">
        <v>1941</v>
      </c>
      <c r="H256" s="1112"/>
      <c r="I256" s="990"/>
      <c r="J256" s="990"/>
      <c r="K256" s="991">
        <f t="shared" si="16"/>
        <v>0</v>
      </c>
      <c r="L256" s="990"/>
      <c r="M256" s="990"/>
      <c r="N256" s="991"/>
      <c r="O256" s="992"/>
      <c r="P256" s="990"/>
      <c r="Q256" s="992"/>
      <c r="R256" s="102"/>
      <c r="S256" s="1194">
        <f t="shared" si="17"/>
        <v>0</v>
      </c>
      <c r="T256" s="884"/>
    </row>
    <row r="257" spans="2:20" ht="19.149999999999999" customHeight="1" x14ac:dyDescent="0.35">
      <c r="B257" s="97"/>
      <c r="C257" s="98" t="str">
        <f>'Reference documents'!B27</f>
        <v>GRE.EEC.S.25.XX.S.00000.15.001.00</v>
      </c>
      <c r="D257" s="100" t="s">
        <v>2370</v>
      </c>
      <c r="E257" s="98" t="s">
        <v>2371</v>
      </c>
      <c r="F257" s="1193" t="s">
        <v>160</v>
      </c>
      <c r="G257" s="100" t="s">
        <v>1941</v>
      </c>
      <c r="H257" s="1112"/>
      <c r="I257" s="990"/>
      <c r="J257" s="990"/>
      <c r="K257" s="991">
        <f t="shared" si="16"/>
        <v>0</v>
      </c>
      <c r="L257" s="990"/>
      <c r="M257" s="990"/>
      <c r="N257" s="991"/>
      <c r="O257" s="992"/>
      <c r="P257" s="990"/>
      <c r="Q257" s="992"/>
      <c r="R257" s="102"/>
      <c r="S257" s="1194">
        <f t="shared" si="17"/>
        <v>0</v>
      </c>
      <c r="T257" s="884"/>
    </row>
    <row r="258" spans="2:20" ht="19.149999999999999" customHeight="1" x14ac:dyDescent="0.35">
      <c r="B258" s="97"/>
      <c r="C258" s="98" t="str">
        <f>'Reference documents'!B27</f>
        <v>GRE.EEC.S.25.XX.S.00000.15.001.00</v>
      </c>
      <c r="D258" s="100" t="s">
        <v>2372</v>
      </c>
      <c r="E258" s="98" t="s">
        <v>2373</v>
      </c>
      <c r="F258" s="1193" t="s">
        <v>160</v>
      </c>
      <c r="G258" s="100" t="s">
        <v>1941</v>
      </c>
      <c r="H258" s="1112"/>
      <c r="I258" s="990"/>
      <c r="J258" s="990"/>
      <c r="K258" s="991">
        <f t="shared" si="16"/>
        <v>0</v>
      </c>
      <c r="L258" s="990"/>
      <c r="M258" s="990"/>
      <c r="N258" s="991"/>
      <c r="O258" s="992"/>
      <c r="P258" s="990"/>
      <c r="Q258" s="992"/>
      <c r="R258" s="102"/>
      <c r="S258" s="1194">
        <f t="shared" si="17"/>
        <v>0</v>
      </c>
      <c r="T258" s="884"/>
    </row>
    <row r="259" spans="2:20" ht="19.149999999999999" customHeight="1" x14ac:dyDescent="0.35">
      <c r="B259" s="97"/>
      <c r="C259" s="98" t="str">
        <f>'Reference documents'!B27</f>
        <v>GRE.EEC.S.25.XX.S.00000.15.001.00</v>
      </c>
      <c r="D259" s="100" t="s">
        <v>2374</v>
      </c>
      <c r="E259" s="98" t="s">
        <v>2375</v>
      </c>
      <c r="F259" s="1193" t="s">
        <v>160</v>
      </c>
      <c r="G259" s="100" t="s">
        <v>1941</v>
      </c>
      <c r="H259" s="1112"/>
      <c r="I259" s="990"/>
      <c r="J259" s="990"/>
      <c r="K259" s="991">
        <f t="shared" si="16"/>
        <v>0</v>
      </c>
      <c r="L259" s="990"/>
      <c r="M259" s="990"/>
      <c r="N259" s="991"/>
      <c r="O259" s="992"/>
      <c r="P259" s="990"/>
      <c r="Q259" s="992"/>
      <c r="R259" s="102"/>
      <c r="S259" s="1194">
        <f t="shared" si="17"/>
        <v>0</v>
      </c>
      <c r="T259" s="884"/>
    </row>
    <row r="260" spans="2:20" ht="19.149999999999999" customHeight="1" x14ac:dyDescent="0.35">
      <c r="B260" s="97"/>
      <c r="C260" s="98" t="str">
        <f>'Reference documents'!B27</f>
        <v>GRE.EEC.S.25.XX.S.00000.15.001.00</v>
      </c>
      <c r="D260" s="100" t="s">
        <v>2376</v>
      </c>
      <c r="E260" s="98" t="s">
        <v>2377</v>
      </c>
      <c r="F260" s="1193" t="s">
        <v>160</v>
      </c>
      <c r="G260" s="100" t="s">
        <v>1941</v>
      </c>
      <c r="H260" s="1112"/>
      <c r="I260" s="990"/>
      <c r="J260" s="990"/>
      <c r="K260" s="991">
        <f t="shared" si="16"/>
        <v>0</v>
      </c>
      <c r="L260" s="990"/>
      <c r="M260" s="990"/>
      <c r="N260" s="991"/>
      <c r="O260" s="992"/>
      <c r="P260" s="990"/>
      <c r="Q260" s="992"/>
      <c r="R260" s="102"/>
      <c r="S260" s="1194">
        <f t="shared" si="17"/>
        <v>0</v>
      </c>
      <c r="T260" s="884"/>
    </row>
    <row r="261" spans="2:20" ht="19.149999999999999" customHeight="1" x14ac:dyDescent="0.35">
      <c r="B261" s="97"/>
      <c r="C261" s="98" t="str">
        <f>'Reference documents'!B27</f>
        <v>GRE.EEC.S.25.XX.S.00000.15.001.00</v>
      </c>
      <c r="D261" s="100" t="s">
        <v>2378</v>
      </c>
      <c r="E261" s="98" t="s">
        <v>2379</v>
      </c>
      <c r="F261" s="1193" t="s">
        <v>160</v>
      </c>
      <c r="G261" s="100" t="s">
        <v>1941</v>
      </c>
      <c r="H261" s="1112"/>
      <c r="I261" s="990"/>
      <c r="J261" s="990"/>
      <c r="K261" s="991">
        <f t="shared" si="16"/>
        <v>0</v>
      </c>
      <c r="L261" s="990"/>
      <c r="M261" s="990"/>
      <c r="N261" s="991"/>
      <c r="O261" s="992"/>
      <c r="P261" s="990"/>
      <c r="Q261" s="992"/>
      <c r="R261" s="102"/>
      <c r="S261" s="1194">
        <f t="shared" si="17"/>
        <v>0</v>
      </c>
      <c r="T261" s="884"/>
    </row>
    <row r="262" spans="2:20" ht="19.149999999999999" customHeight="1" x14ac:dyDescent="0.35">
      <c r="B262" s="97"/>
      <c r="C262" s="98" t="str">
        <f>'Reference documents'!B27</f>
        <v>GRE.EEC.S.25.XX.S.00000.15.001.00</v>
      </c>
      <c r="D262" s="100" t="s">
        <v>2380</v>
      </c>
      <c r="E262" s="98" t="s">
        <v>2381</v>
      </c>
      <c r="F262" s="1193" t="s">
        <v>160</v>
      </c>
      <c r="G262" s="100" t="s">
        <v>1941</v>
      </c>
      <c r="H262" s="1112"/>
      <c r="I262" s="990"/>
      <c r="J262" s="990"/>
      <c r="K262" s="991">
        <f t="shared" si="16"/>
        <v>0</v>
      </c>
      <c r="L262" s="990"/>
      <c r="M262" s="990"/>
      <c r="N262" s="991"/>
      <c r="O262" s="992"/>
      <c r="P262" s="990"/>
      <c r="Q262" s="992"/>
      <c r="R262" s="102"/>
      <c r="S262" s="1194">
        <f t="shared" si="17"/>
        <v>0</v>
      </c>
      <c r="T262" s="884"/>
    </row>
    <row r="263" spans="2:20" ht="19.149999999999999" customHeight="1" x14ac:dyDescent="0.35">
      <c r="B263" s="97"/>
      <c r="C263" s="98" t="str">
        <f>'Reference documents'!B27</f>
        <v>GRE.EEC.S.25.XX.S.00000.15.001.00</v>
      </c>
      <c r="D263" s="100" t="s">
        <v>2382</v>
      </c>
      <c r="E263" s="98" t="s">
        <v>2383</v>
      </c>
      <c r="F263" s="1193" t="s">
        <v>160</v>
      </c>
      <c r="G263" s="100" t="s">
        <v>1941</v>
      </c>
      <c r="H263" s="1112"/>
      <c r="I263" s="990"/>
      <c r="J263" s="990"/>
      <c r="K263" s="991">
        <f t="shared" si="16"/>
        <v>0</v>
      </c>
      <c r="L263" s="990"/>
      <c r="M263" s="990"/>
      <c r="N263" s="991"/>
      <c r="O263" s="992"/>
      <c r="P263" s="990"/>
      <c r="Q263" s="992"/>
      <c r="R263" s="102"/>
      <c r="S263" s="1194">
        <f t="shared" si="17"/>
        <v>0</v>
      </c>
      <c r="T263" s="884"/>
    </row>
    <row r="264" spans="2:20" ht="19.149999999999999" customHeight="1" x14ac:dyDescent="0.35">
      <c r="B264" s="97"/>
      <c r="C264" s="98" t="str">
        <f>'Reference documents'!B27</f>
        <v>GRE.EEC.S.25.XX.S.00000.15.001.00</v>
      </c>
      <c r="D264" s="100" t="s">
        <v>2384</v>
      </c>
      <c r="E264" s="98" t="s">
        <v>2385</v>
      </c>
      <c r="F264" s="1193" t="s">
        <v>160</v>
      </c>
      <c r="G264" s="100" t="s">
        <v>1941</v>
      </c>
      <c r="H264" s="1112"/>
      <c r="I264" s="990"/>
      <c r="J264" s="990"/>
      <c r="K264" s="991">
        <f t="shared" si="16"/>
        <v>0</v>
      </c>
      <c r="L264" s="990"/>
      <c r="M264" s="990"/>
      <c r="N264" s="991"/>
      <c r="O264" s="992"/>
      <c r="P264" s="990"/>
      <c r="Q264" s="992"/>
      <c r="R264" s="102"/>
      <c r="S264" s="1194">
        <f t="shared" si="17"/>
        <v>0</v>
      </c>
      <c r="T264" s="884"/>
    </row>
    <row r="265" spans="2:20" ht="19.149999999999999" customHeight="1" x14ac:dyDescent="0.35">
      <c r="B265" s="97"/>
      <c r="C265" s="98" t="str">
        <f>'Reference documents'!B27</f>
        <v>GRE.EEC.S.25.XX.S.00000.15.001.00</v>
      </c>
      <c r="D265" s="100" t="s">
        <v>2386</v>
      </c>
      <c r="E265" s="98" t="s">
        <v>2387</v>
      </c>
      <c r="F265" s="1193" t="s">
        <v>160</v>
      </c>
      <c r="G265" s="100" t="s">
        <v>1941</v>
      </c>
      <c r="H265" s="1112"/>
      <c r="I265" s="990"/>
      <c r="J265" s="990"/>
      <c r="K265" s="991">
        <f t="shared" si="16"/>
        <v>0</v>
      </c>
      <c r="L265" s="990"/>
      <c r="M265" s="990"/>
      <c r="N265" s="991"/>
      <c r="O265" s="992"/>
      <c r="P265" s="990"/>
      <c r="Q265" s="992"/>
      <c r="R265" s="102"/>
      <c r="S265" s="1194">
        <f t="shared" si="17"/>
        <v>0</v>
      </c>
      <c r="T265" s="884"/>
    </row>
    <row r="266" spans="2:20" ht="19.149999999999999" customHeight="1" x14ac:dyDescent="0.35">
      <c r="B266" s="97"/>
      <c r="C266" s="98" t="str">
        <f>'Reference documents'!B27</f>
        <v>GRE.EEC.S.25.XX.S.00000.15.001.00</v>
      </c>
      <c r="D266" s="100" t="s">
        <v>2388</v>
      </c>
      <c r="E266" s="98" t="s">
        <v>2389</v>
      </c>
      <c r="F266" s="1193" t="s">
        <v>160</v>
      </c>
      <c r="G266" s="100" t="s">
        <v>1941</v>
      </c>
      <c r="H266" s="1112"/>
      <c r="I266" s="990"/>
      <c r="J266" s="990"/>
      <c r="K266" s="991">
        <f t="shared" si="16"/>
        <v>0</v>
      </c>
      <c r="L266" s="990"/>
      <c r="M266" s="990"/>
      <c r="N266" s="991"/>
      <c r="O266" s="992"/>
      <c r="P266" s="990"/>
      <c r="Q266" s="992"/>
      <c r="R266" s="102"/>
      <c r="S266" s="1194">
        <f t="shared" si="17"/>
        <v>0</v>
      </c>
      <c r="T266" s="884"/>
    </row>
    <row r="267" spans="2:20" ht="19.149999999999999" customHeight="1" x14ac:dyDescent="0.35">
      <c r="B267" s="97"/>
      <c r="C267" s="98" t="str">
        <f>'Reference documents'!B27</f>
        <v>GRE.EEC.S.25.XX.S.00000.15.001.00</v>
      </c>
      <c r="D267" s="100" t="s">
        <v>2390</v>
      </c>
      <c r="E267" s="98" t="s">
        <v>2391</v>
      </c>
      <c r="F267" s="1193" t="s">
        <v>160</v>
      </c>
      <c r="G267" s="100" t="s">
        <v>1941</v>
      </c>
      <c r="H267" s="1112"/>
      <c r="I267" s="990"/>
      <c r="J267" s="990"/>
      <c r="K267" s="991">
        <f t="shared" si="16"/>
        <v>0</v>
      </c>
      <c r="L267" s="990"/>
      <c r="M267" s="990"/>
      <c r="N267" s="991"/>
      <c r="O267" s="992"/>
      <c r="P267" s="990"/>
      <c r="Q267" s="992"/>
      <c r="R267" s="102"/>
      <c r="S267" s="1194">
        <f t="shared" si="17"/>
        <v>0</v>
      </c>
      <c r="T267" s="884"/>
    </row>
  </sheetData>
  <autoFilter ref="B5:T267" xr:uid="{91E6C28D-6FF5-42F2-96ED-B63E0EB9C34A}"/>
  <mergeCells count="74">
    <mergeCell ref="H4:H5"/>
    <mergeCell ref="I4:K4"/>
    <mergeCell ref="L4:O4"/>
    <mergeCell ref="P4:Q4"/>
    <mergeCell ref="F196:T196"/>
    <mergeCell ref="F102:T102"/>
    <mergeCell ref="F57:T57"/>
    <mergeCell ref="F61:T61"/>
    <mergeCell ref="F66:T66"/>
    <mergeCell ref="F72:T72"/>
    <mergeCell ref="F77:T77"/>
    <mergeCell ref="F35:T35"/>
    <mergeCell ref="F40:T40"/>
    <mergeCell ref="F46:T46"/>
    <mergeCell ref="F52:T52"/>
    <mergeCell ref="F54:T54"/>
    <mergeCell ref="F241:T241"/>
    <mergeCell ref="F254:T254"/>
    <mergeCell ref="B194:B195"/>
    <mergeCell ref="C194:C195"/>
    <mergeCell ref="D194:D195"/>
    <mergeCell ref="E194:E195"/>
    <mergeCell ref="F194:R194"/>
    <mergeCell ref="F195:R195"/>
    <mergeCell ref="B186:B187"/>
    <mergeCell ref="C186:C187"/>
    <mergeCell ref="D186:D187"/>
    <mergeCell ref="E186:E187"/>
    <mergeCell ref="F186:R186"/>
    <mergeCell ref="F187:R187"/>
    <mergeCell ref="B170:B171"/>
    <mergeCell ref="C170:C171"/>
    <mergeCell ref="D170:D171"/>
    <mergeCell ref="E170:E171"/>
    <mergeCell ref="F170:R170"/>
    <mergeCell ref="F171:R171"/>
    <mergeCell ref="B127:E128"/>
    <mergeCell ref="F127:R127"/>
    <mergeCell ref="F128:R128"/>
    <mergeCell ref="F129:T129"/>
    <mergeCell ref="F159:T159"/>
    <mergeCell ref="B111:E112"/>
    <mergeCell ref="F111:R111"/>
    <mergeCell ref="F112:R112"/>
    <mergeCell ref="F113:T113"/>
    <mergeCell ref="B81:E82"/>
    <mergeCell ref="F81:R81"/>
    <mergeCell ref="F82:R82"/>
    <mergeCell ref="F83:T83"/>
    <mergeCell ref="F99:T99"/>
    <mergeCell ref="F8:T8"/>
    <mergeCell ref="F17:T17"/>
    <mergeCell ref="B33:B34"/>
    <mergeCell ref="C33:C34"/>
    <mergeCell ref="D33:D34"/>
    <mergeCell ref="E33:E34"/>
    <mergeCell ref="F33:R33"/>
    <mergeCell ref="F34:R34"/>
    <mergeCell ref="B2:T2"/>
    <mergeCell ref="B6:B7"/>
    <mergeCell ref="C6:C7"/>
    <mergeCell ref="D6:D7"/>
    <mergeCell ref="E6:E7"/>
    <mergeCell ref="F6:R6"/>
    <mergeCell ref="F7:R7"/>
    <mergeCell ref="B4:B5"/>
    <mergeCell ref="C4:C5"/>
    <mergeCell ref="D4:D5"/>
    <mergeCell ref="E4:E5"/>
    <mergeCell ref="F4:F5"/>
    <mergeCell ref="R4:R5"/>
    <mergeCell ref="S4:S5"/>
    <mergeCell ref="T4:T5"/>
    <mergeCell ref="G4:G5"/>
  </mergeCells>
  <dataValidations count="1">
    <dataValidation type="list" allowBlank="1" showInputMessage="1" showErrorMessage="1" sqref="F196:F267 F8:F32 F35:F80 F83:F110 F113:F126 F188:F193 F130:F169 F172:F185" xr:uid="{12C118AE-9CFA-4AC3-AABC-6E5404529B98}">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F71"/>
  <sheetViews>
    <sheetView topLeftCell="A41" zoomScale="115" zoomScaleNormal="115" workbookViewId="0">
      <selection activeCell="D50" sqref="D50"/>
    </sheetView>
  </sheetViews>
  <sheetFormatPr defaultColWidth="9.54296875" defaultRowHeight="14.5" outlineLevelRow="2" x14ac:dyDescent="0.35"/>
  <cols>
    <col min="1" max="1" width="1.453125" style="2" customWidth="1"/>
    <col min="2" max="2" width="44.54296875" style="11" customWidth="1"/>
    <col min="3" max="3" width="9" style="2" customWidth="1"/>
    <col min="4" max="4" width="32.453125" style="2" customWidth="1"/>
    <col min="5" max="5" width="20.453125" style="2" customWidth="1"/>
    <col min="6" max="6" width="49.26953125" style="2" bestFit="1" customWidth="1"/>
    <col min="7" max="253" width="9.54296875" style="2"/>
    <col min="254" max="254" width="1.453125" style="2" customWidth="1"/>
    <col min="255" max="255" width="4.453125" style="2" customWidth="1"/>
    <col min="256" max="256" width="53" style="2" bestFit="1" customWidth="1"/>
    <col min="257" max="257" width="18" style="2" customWidth="1"/>
    <col min="258" max="259" width="9" style="2" customWidth="1"/>
    <col min="260" max="260" width="32.453125" style="2" customWidth="1"/>
    <col min="261" max="261" width="20.453125" style="2" customWidth="1"/>
    <col min="262" max="509" width="9.54296875" style="2"/>
    <col min="510" max="510" width="1.453125" style="2" customWidth="1"/>
    <col min="511" max="511" width="4.453125" style="2" customWidth="1"/>
    <col min="512" max="512" width="53" style="2" bestFit="1" customWidth="1"/>
    <col min="513" max="513" width="18" style="2" customWidth="1"/>
    <col min="514" max="515" width="9" style="2" customWidth="1"/>
    <col min="516" max="516" width="32.453125" style="2" customWidth="1"/>
    <col min="517" max="517" width="20.453125" style="2" customWidth="1"/>
    <col min="518" max="765" width="9.54296875" style="2"/>
    <col min="766" max="766" width="1.453125" style="2" customWidth="1"/>
    <col min="767" max="767" width="4.453125" style="2" customWidth="1"/>
    <col min="768" max="768" width="53" style="2" bestFit="1" customWidth="1"/>
    <col min="769" max="769" width="18" style="2" customWidth="1"/>
    <col min="770" max="771" width="9" style="2" customWidth="1"/>
    <col min="772" max="772" width="32.453125" style="2" customWidth="1"/>
    <col min="773" max="773" width="20.453125" style="2" customWidth="1"/>
    <col min="774" max="1021" width="9.54296875" style="2"/>
    <col min="1022" max="1022" width="1.453125" style="2" customWidth="1"/>
    <col min="1023" max="1023" width="4.453125" style="2" customWidth="1"/>
    <col min="1024" max="1024" width="53" style="2" bestFit="1" customWidth="1"/>
    <col min="1025" max="1025" width="18" style="2" customWidth="1"/>
    <col min="1026" max="1027" width="9" style="2" customWidth="1"/>
    <col min="1028" max="1028" width="32.453125" style="2" customWidth="1"/>
    <col min="1029" max="1029" width="20.453125" style="2" customWidth="1"/>
    <col min="1030" max="1277" width="9.54296875" style="2"/>
    <col min="1278" max="1278" width="1.453125" style="2" customWidth="1"/>
    <col min="1279" max="1279" width="4.453125" style="2" customWidth="1"/>
    <col min="1280" max="1280" width="53" style="2" bestFit="1" customWidth="1"/>
    <col min="1281" max="1281" width="18" style="2" customWidth="1"/>
    <col min="1282" max="1283" width="9" style="2" customWidth="1"/>
    <col min="1284" max="1284" width="32.453125" style="2" customWidth="1"/>
    <col min="1285" max="1285" width="20.453125" style="2" customWidth="1"/>
    <col min="1286" max="1533" width="9.54296875" style="2"/>
    <col min="1534" max="1534" width="1.453125" style="2" customWidth="1"/>
    <col min="1535" max="1535" width="4.453125" style="2" customWidth="1"/>
    <col min="1536" max="1536" width="53" style="2" bestFit="1" customWidth="1"/>
    <col min="1537" max="1537" width="18" style="2" customWidth="1"/>
    <col min="1538" max="1539" width="9" style="2" customWidth="1"/>
    <col min="1540" max="1540" width="32.453125" style="2" customWidth="1"/>
    <col min="1541" max="1541" width="20.453125" style="2" customWidth="1"/>
    <col min="1542" max="1789" width="9.54296875" style="2"/>
    <col min="1790" max="1790" width="1.453125" style="2" customWidth="1"/>
    <col min="1791" max="1791" width="4.453125" style="2" customWidth="1"/>
    <col min="1792" max="1792" width="53" style="2" bestFit="1" customWidth="1"/>
    <col min="1793" max="1793" width="18" style="2" customWidth="1"/>
    <col min="1794" max="1795" width="9" style="2" customWidth="1"/>
    <col min="1796" max="1796" width="32.453125" style="2" customWidth="1"/>
    <col min="1797" max="1797" width="20.453125" style="2" customWidth="1"/>
    <col min="1798" max="2045" width="9.54296875" style="2"/>
    <col min="2046" max="2046" width="1.453125" style="2" customWidth="1"/>
    <col min="2047" max="2047" width="4.453125" style="2" customWidth="1"/>
    <col min="2048" max="2048" width="53" style="2" bestFit="1" customWidth="1"/>
    <col min="2049" max="2049" width="18" style="2" customWidth="1"/>
    <col min="2050" max="2051" width="9" style="2" customWidth="1"/>
    <col min="2052" max="2052" width="32.453125" style="2" customWidth="1"/>
    <col min="2053" max="2053" width="20.453125" style="2" customWidth="1"/>
    <col min="2054" max="2301" width="9.54296875" style="2"/>
    <col min="2302" max="2302" width="1.453125" style="2" customWidth="1"/>
    <col min="2303" max="2303" width="4.453125" style="2" customWidth="1"/>
    <col min="2304" max="2304" width="53" style="2" bestFit="1" customWidth="1"/>
    <col min="2305" max="2305" width="18" style="2" customWidth="1"/>
    <col min="2306" max="2307" width="9" style="2" customWidth="1"/>
    <col min="2308" max="2308" width="32.453125" style="2" customWidth="1"/>
    <col min="2309" max="2309" width="20.453125" style="2" customWidth="1"/>
    <col min="2310" max="2557" width="9.54296875" style="2"/>
    <col min="2558" max="2558" width="1.453125" style="2" customWidth="1"/>
    <col min="2559" max="2559" width="4.453125" style="2" customWidth="1"/>
    <col min="2560" max="2560" width="53" style="2" bestFit="1" customWidth="1"/>
    <col min="2561" max="2561" width="18" style="2" customWidth="1"/>
    <col min="2562" max="2563" width="9" style="2" customWidth="1"/>
    <col min="2564" max="2564" width="32.453125" style="2" customWidth="1"/>
    <col min="2565" max="2565" width="20.453125" style="2" customWidth="1"/>
    <col min="2566" max="2813" width="9.54296875" style="2"/>
    <col min="2814" max="2814" width="1.453125" style="2" customWidth="1"/>
    <col min="2815" max="2815" width="4.453125" style="2" customWidth="1"/>
    <col min="2816" max="2816" width="53" style="2" bestFit="1" customWidth="1"/>
    <col min="2817" max="2817" width="18" style="2" customWidth="1"/>
    <col min="2818" max="2819" width="9" style="2" customWidth="1"/>
    <col min="2820" max="2820" width="32.453125" style="2" customWidth="1"/>
    <col min="2821" max="2821" width="20.453125" style="2" customWidth="1"/>
    <col min="2822" max="3069" width="9.54296875" style="2"/>
    <col min="3070" max="3070" width="1.453125" style="2" customWidth="1"/>
    <col min="3071" max="3071" width="4.453125" style="2" customWidth="1"/>
    <col min="3072" max="3072" width="53" style="2" bestFit="1" customWidth="1"/>
    <col min="3073" max="3073" width="18" style="2" customWidth="1"/>
    <col min="3074" max="3075" width="9" style="2" customWidth="1"/>
    <col min="3076" max="3076" width="32.453125" style="2" customWidth="1"/>
    <col min="3077" max="3077" width="20.453125" style="2" customWidth="1"/>
    <col min="3078" max="3325" width="9.54296875" style="2"/>
    <col min="3326" max="3326" width="1.453125" style="2" customWidth="1"/>
    <col min="3327" max="3327" width="4.453125" style="2" customWidth="1"/>
    <col min="3328" max="3328" width="53" style="2" bestFit="1" customWidth="1"/>
    <col min="3329" max="3329" width="18" style="2" customWidth="1"/>
    <col min="3330" max="3331" width="9" style="2" customWidth="1"/>
    <col min="3332" max="3332" width="32.453125" style="2" customWidth="1"/>
    <col min="3333" max="3333" width="20.453125" style="2" customWidth="1"/>
    <col min="3334" max="3581" width="9.54296875" style="2"/>
    <col min="3582" max="3582" width="1.453125" style="2" customWidth="1"/>
    <col min="3583" max="3583" width="4.453125" style="2" customWidth="1"/>
    <col min="3584" max="3584" width="53" style="2" bestFit="1" customWidth="1"/>
    <col min="3585" max="3585" width="18" style="2" customWidth="1"/>
    <col min="3586" max="3587" width="9" style="2" customWidth="1"/>
    <col min="3588" max="3588" width="32.453125" style="2" customWidth="1"/>
    <col min="3589" max="3589" width="20.453125" style="2" customWidth="1"/>
    <col min="3590" max="3837" width="9.54296875" style="2"/>
    <col min="3838" max="3838" width="1.453125" style="2" customWidth="1"/>
    <col min="3839" max="3839" width="4.453125" style="2" customWidth="1"/>
    <col min="3840" max="3840" width="53" style="2" bestFit="1" customWidth="1"/>
    <col min="3841" max="3841" width="18" style="2" customWidth="1"/>
    <col min="3842" max="3843" width="9" style="2" customWidth="1"/>
    <col min="3844" max="3844" width="32.453125" style="2" customWidth="1"/>
    <col min="3845" max="3845" width="20.453125" style="2" customWidth="1"/>
    <col min="3846" max="4093" width="9.54296875" style="2"/>
    <col min="4094" max="4094" width="1.453125" style="2" customWidth="1"/>
    <col min="4095" max="4095" width="4.453125" style="2" customWidth="1"/>
    <col min="4096" max="4096" width="53" style="2" bestFit="1" customWidth="1"/>
    <col min="4097" max="4097" width="18" style="2" customWidth="1"/>
    <col min="4098" max="4099" width="9" style="2" customWidth="1"/>
    <col min="4100" max="4100" width="32.453125" style="2" customWidth="1"/>
    <col min="4101" max="4101" width="20.453125" style="2" customWidth="1"/>
    <col min="4102" max="4349" width="9.54296875" style="2"/>
    <col min="4350" max="4350" width="1.453125" style="2" customWidth="1"/>
    <col min="4351" max="4351" width="4.453125" style="2" customWidth="1"/>
    <col min="4352" max="4352" width="53" style="2" bestFit="1" customWidth="1"/>
    <col min="4353" max="4353" width="18" style="2" customWidth="1"/>
    <col min="4354" max="4355" width="9" style="2" customWidth="1"/>
    <col min="4356" max="4356" width="32.453125" style="2" customWidth="1"/>
    <col min="4357" max="4357" width="20.453125" style="2" customWidth="1"/>
    <col min="4358" max="4605" width="9.54296875" style="2"/>
    <col min="4606" max="4606" width="1.453125" style="2" customWidth="1"/>
    <col min="4607" max="4607" width="4.453125" style="2" customWidth="1"/>
    <col min="4608" max="4608" width="53" style="2" bestFit="1" customWidth="1"/>
    <col min="4609" max="4609" width="18" style="2" customWidth="1"/>
    <col min="4610" max="4611" width="9" style="2" customWidth="1"/>
    <col min="4612" max="4612" width="32.453125" style="2" customWidth="1"/>
    <col min="4613" max="4613" width="20.453125" style="2" customWidth="1"/>
    <col min="4614" max="4861" width="9.54296875" style="2"/>
    <col min="4862" max="4862" width="1.453125" style="2" customWidth="1"/>
    <col min="4863" max="4863" width="4.453125" style="2" customWidth="1"/>
    <col min="4864" max="4864" width="53" style="2" bestFit="1" customWidth="1"/>
    <col min="4865" max="4865" width="18" style="2" customWidth="1"/>
    <col min="4866" max="4867" width="9" style="2" customWidth="1"/>
    <col min="4868" max="4868" width="32.453125" style="2" customWidth="1"/>
    <col min="4869" max="4869" width="20.453125" style="2" customWidth="1"/>
    <col min="4870" max="5117" width="9.54296875" style="2"/>
    <col min="5118" max="5118" width="1.453125" style="2" customWidth="1"/>
    <col min="5119" max="5119" width="4.453125" style="2" customWidth="1"/>
    <col min="5120" max="5120" width="53" style="2" bestFit="1" customWidth="1"/>
    <col min="5121" max="5121" width="18" style="2" customWidth="1"/>
    <col min="5122" max="5123" width="9" style="2" customWidth="1"/>
    <col min="5124" max="5124" width="32.453125" style="2" customWidth="1"/>
    <col min="5125" max="5125" width="20.453125" style="2" customWidth="1"/>
    <col min="5126" max="5373" width="9.54296875" style="2"/>
    <col min="5374" max="5374" width="1.453125" style="2" customWidth="1"/>
    <col min="5375" max="5375" width="4.453125" style="2" customWidth="1"/>
    <col min="5376" max="5376" width="53" style="2" bestFit="1" customWidth="1"/>
    <col min="5377" max="5377" width="18" style="2" customWidth="1"/>
    <col min="5378" max="5379" width="9" style="2" customWidth="1"/>
    <col min="5380" max="5380" width="32.453125" style="2" customWidth="1"/>
    <col min="5381" max="5381" width="20.453125" style="2" customWidth="1"/>
    <col min="5382" max="5629" width="9.54296875" style="2"/>
    <col min="5630" max="5630" width="1.453125" style="2" customWidth="1"/>
    <col min="5631" max="5631" width="4.453125" style="2" customWidth="1"/>
    <col min="5632" max="5632" width="53" style="2" bestFit="1" customWidth="1"/>
    <col min="5633" max="5633" width="18" style="2" customWidth="1"/>
    <col min="5634" max="5635" width="9" style="2" customWidth="1"/>
    <col min="5636" max="5636" width="32.453125" style="2" customWidth="1"/>
    <col min="5637" max="5637" width="20.453125" style="2" customWidth="1"/>
    <col min="5638" max="5885" width="9.54296875" style="2"/>
    <col min="5886" max="5886" width="1.453125" style="2" customWidth="1"/>
    <col min="5887" max="5887" width="4.453125" style="2" customWidth="1"/>
    <col min="5888" max="5888" width="53" style="2" bestFit="1" customWidth="1"/>
    <col min="5889" max="5889" width="18" style="2" customWidth="1"/>
    <col min="5890" max="5891" width="9" style="2" customWidth="1"/>
    <col min="5892" max="5892" width="32.453125" style="2" customWidth="1"/>
    <col min="5893" max="5893" width="20.453125" style="2" customWidth="1"/>
    <col min="5894" max="6141" width="9.54296875" style="2"/>
    <col min="6142" max="6142" width="1.453125" style="2" customWidth="1"/>
    <col min="6143" max="6143" width="4.453125" style="2" customWidth="1"/>
    <col min="6144" max="6144" width="53" style="2" bestFit="1" customWidth="1"/>
    <col min="6145" max="6145" width="18" style="2" customWidth="1"/>
    <col min="6146" max="6147" width="9" style="2" customWidth="1"/>
    <col min="6148" max="6148" width="32.453125" style="2" customWidth="1"/>
    <col min="6149" max="6149" width="20.453125" style="2" customWidth="1"/>
    <col min="6150" max="6397" width="9.54296875" style="2"/>
    <col min="6398" max="6398" width="1.453125" style="2" customWidth="1"/>
    <col min="6399" max="6399" width="4.453125" style="2" customWidth="1"/>
    <col min="6400" max="6400" width="53" style="2" bestFit="1" customWidth="1"/>
    <col min="6401" max="6401" width="18" style="2" customWidth="1"/>
    <col min="6402" max="6403" width="9" style="2" customWidth="1"/>
    <col min="6404" max="6404" width="32.453125" style="2" customWidth="1"/>
    <col min="6405" max="6405" width="20.453125" style="2" customWidth="1"/>
    <col min="6406" max="6653" width="9.54296875" style="2"/>
    <col min="6654" max="6654" width="1.453125" style="2" customWidth="1"/>
    <col min="6655" max="6655" width="4.453125" style="2" customWidth="1"/>
    <col min="6656" max="6656" width="53" style="2" bestFit="1" customWidth="1"/>
    <col min="6657" max="6657" width="18" style="2" customWidth="1"/>
    <col min="6658" max="6659" width="9" style="2" customWidth="1"/>
    <col min="6660" max="6660" width="32.453125" style="2" customWidth="1"/>
    <col min="6661" max="6661" width="20.453125" style="2" customWidth="1"/>
    <col min="6662" max="6909" width="9.54296875" style="2"/>
    <col min="6910" max="6910" width="1.453125" style="2" customWidth="1"/>
    <col min="6911" max="6911" width="4.453125" style="2" customWidth="1"/>
    <col min="6912" max="6912" width="53" style="2" bestFit="1" customWidth="1"/>
    <col min="6913" max="6913" width="18" style="2" customWidth="1"/>
    <col min="6914" max="6915" width="9" style="2" customWidth="1"/>
    <col min="6916" max="6916" width="32.453125" style="2" customWidth="1"/>
    <col min="6917" max="6917" width="20.453125" style="2" customWidth="1"/>
    <col min="6918" max="7165" width="9.54296875" style="2"/>
    <col min="7166" max="7166" width="1.453125" style="2" customWidth="1"/>
    <col min="7167" max="7167" width="4.453125" style="2" customWidth="1"/>
    <col min="7168" max="7168" width="53" style="2" bestFit="1" customWidth="1"/>
    <col min="7169" max="7169" width="18" style="2" customWidth="1"/>
    <col min="7170" max="7171" width="9" style="2" customWidth="1"/>
    <col min="7172" max="7172" width="32.453125" style="2" customWidth="1"/>
    <col min="7173" max="7173" width="20.453125" style="2" customWidth="1"/>
    <col min="7174" max="7421" width="9.54296875" style="2"/>
    <col min="7422" max="7422" width="1.453125" style="2" customWidth="1"/>
    <col min="7423" max="7423" width="4.453125" style="2" customWidth="1"/>
    <col min="7424" max="7424" width="53" style="2" bestFit="1" customWidth="1"/>
    <col min="7425" max="7425" width="18" style="2" customWidth="1"/>
    <col min="7426" max="7427" width="9" style="2" customWidth="1"/>
    <col min="7428" max="7428" width="32.453125" style="2" customWidth="1"/>
    <col min="7429" max="7429" width="20.453125" style="2" customWidth="1"/>
    <col min="7430" max="7677" width="9.54296875" style="2"/>
    <col min="7678" max="7678" width="1.453125" style="2" customWidth="1"/>
    <col min="7679" max="7679" width="4.453125" style="2" customWidth="1"/>
    <col min="7680" max="7680" width="53" style="2" bestFit="1" customWidth="1"/>
    <col min="7681" max="7681" width="18" style="2" customWidth="1"/>
    <col min="7682" max="7683" width="9" style="2" customWidth="1"/>
    <col min="7684" max="7684" width="32.453125" style="2" customWidth="1"/>
    <col min="7685" max="7685" width="20.453125" style="2" customWidth="1"/>
    <col min="7686" max="7933" width="9.54296875" style="2"/>
    <col min="7934" max="7934" width="1.453125" style="2" customWidth="1"/>
    <col min="7935" max="7935" width="4.453125" style="2" customWidth="1"/>
    <col min="7936" max="7936" width="53" style="2" bestFit="1" customWidth="1"/>
    <col min="7937" max="7937" width="18" style="2" customWidth="1"/>
    <col min="7938" max="7939" width="9" style="2" customWidth="1"/>
    <col min="7940" max="7940" width="32.453125" style="2" customWidth="1"/>
    <col min="7941" max="7941" width="20.453125" style="2" customWidth="1"/>
    <col min="7942" max="8189" width="9.54296875" style="2"/>
    <col min="8190" max="8190" width="1.453125" style="2" customWidth="1"/>
    <col min="8191" max="8191" width="4.453125" style="2" customWidth="1"/>
    <col min="8192" max="8192" width="53" style="2" bestFit="1" customWidth="1"/>
    <col min="8193" max="8193" width="18" style="2" customWidth="1"/>
    <col min="8194" max="8195" width="9" style="2" customWidth="1"/>
    <col min="8196" max="8196" width="32.453125" style="2" customWidth="1"/>
    <col min="8197" max="8197" width="20.453125" style="2" customWidth="1"/>
    <col min="8198" max="8445" width="9.54296875" style="2"/>
    <col min="8446" max="8446" width="1.453125" style="2" customWidth="1"/>
    <col min="8447" max="8447" width="4.453125" style="2" customWidth="1"/>
    <col min="8448" max="8448" width="53" style="2" bestFit="1" customWidth="1"/>
    <col min="8449" max="8449" width="18" style="2" customWidth="1"/>
    <col min="8450" max="8451" width="9" style="2" customWidth="1"/>
    <col min="8452" max="8452" width="32.453125" style="2" customWidth="1"/>
    <col min="8453" max="8453" width="20.453125" style="2" customWidth="1"/>
    <col min="8454" max="8701" width="9.54296875" style="2"/>
    <col min="8702" max="8702" width="1.453125" style="2" customWidth="1"/>
    <col min="8703" max="8703" width="4.453125" style="2" customWidth="1"/>
    <col min="8704" max="8704" width="53" style="2" bestFit="1" customWidth="1"/>
    <col min="8705" max="8705" width="18" style="2" customWidth="1"/>
    <col min="8706" max="8707" width="9" style="2" customWidth="1"/>
    <col min="8708" max="8708" width="32.453125" style="2" customWidth="1"/>
    <col min="8709" max="8709" width="20.453125" style="2" customWidth="1"/>
    <col min="8710" max="8957" width="9.54296875" style="2"/>
    <col min="8958" max="8958" width="1.453125" style="2" customWidth="1"/>
    <col min="8959" max="8959" width="4.453125" style="2" customWidth="1"/>
    <col min="8960" max="8960" width="53" style="2" bestFit="1" customWidth="1"/>
    <col min="8961" max="8961" width="18" style="2" customWidth="1"/>
    <col min="8962" max="8963" width="9" style="2" customWidth="1"/>
    <col min="8964" max="8964" width="32.453125" style="2" customWidth="1"/>
    <col min="8965" max="8965" width="20.453125" style="2" customWidth="1"/>
    <col min="8966" max="9213" width="9.54296875" style="2"/>
    <col min="9214" max="9214" width="1.453125" style="2" customWidth="1"/>
    <col min="9215" max="9215" width="4.453125" style="2" customWidth="1"/>
    <col min="9216" max="9216" width="53" style="2" bestFit="1" customWidth="1"/>
    <col min="9217" max="9217" width="18" style="2" customWidth="1"/>
    <col min="9218" max="9219" width="9" style="2" customWidth="1"/>
    <col min="9220" max="9220" width="32.453125" style="2" customWidth="1"/>
    <col min="9221" max="9221" width="20.453125" style="2" customWidth="1"/>
    <col min="9222" max="9469" width="9.54296875" style="2"/>
    <col min="9470" max="9470" width="1.453125" style="2" customWidth="1"/>
    <col min="9471" max="9471" width="4.453125" style="2" customWidth="1"/>
    <col min="9472" max="9472" width="53" style="2" bestFit="1" customWidth="1"/>
    <col min="9473" max="9473" width="18" style="2" customWidth="1"/>
    <col min="9474" max="9475" width="9" style="2" customWidth="1"/>
    <col min="9476" max="9476" width="32.453125" style="2" customWidth="1"/>
    <col min="9477" max="9477" width="20.453125" style="2" customWidth="1"/>
    <col min="9478" max="9725" width="9.54296875" style="2"/>
    <col min="9726" max="9726" width="1.453125" style="2" customWidth="1"/>
    <col min="9727" max="9727" width="4.453125" style="2" customWidth="1"/>
    <col min="9728" max="9728" width="53" style="2" bestFit="1" customWidth="1"/>
    <col min="9729" max="9729" width="18" style="2" customWidth="1"/>
    <col min="9730" max="9731" width="9" style="2" customWidth="1"/>
    <col min="9732" max="9732" width="32.453125" style="2" customWidth="1"/>
    <col min="9733" max="9733" width="20.453125" style="2" customWidth="1"/>
    <col min="9734" max="9981" width="9.54296875" style="2"/>
    <col min="9982" max="9982" width="1.453125" style="2" customWidth="1"/>
    <col min="9983" max="9983" width="4.453125" style="2" customWidth="1"/>
    <col min="9984" max="9984" width="53" style="2" bestFit="1" customWidth="1"/>
    <col min="9985" max="9985" width="18" style="2" customWidth="1"/>
    <col min="9986" max="9987" width="9" style="2" customWidth="1"/>
    <col min="9988" max="9988" width="32.453125" style="2" customWidth="1"/>
    <col min="9989" max="9989" width="20.453125" style="2" customWidth="1"/>
    <col min="9990" max="10237" width="9.54296875" style="2"/>
    <col min="10238" max="10238" width="1.453125" style="2" customWidth="1"/>
    <col min="10239" max="10239" width="4.453125" style="2" customWidth="1"/>
    <col min="10240" max="10240" width="53" style="2" bestFit="1" customWidth="1"/>
    <col min="10241" max="10241" width="18" style="2" customWidth="1"/>
    <col min="10242" max="10243" width="9" style="2" customWidth="1"/>
    <col min="10244" max="10244" width="32.453125" style="2" customWidth="1"/>
    <col min="10245" max="10245" width="20.453125" style="2" customWidth="1"/>
    <col min="10246" max="10493" width="9.54296875" style="2"/>
    <col min="10494" max="10494" width="1.453125" style="2" customWidth="1"/>
    <col min="10495" max="10495" width="4.453125" style="2" customWidth="1"/>
    <col min="10496" max="10496" width="53" style="2" bestFit="1" customWidth="1"/>
    <col min="10497" max="10497" width="18" style="2" customWidth="1"/>
    <col min="10498" max="10499" width="9" style="2" customWidth="1"/>
    <col min="10500" max="10500" width="32.453125" style="2" customWidth="1"/>
    <col min="10501" max="10501" width="20.453125" style="2" customWidth="1"/>
    <col min="10502" max="10749" width="9.54296875" style="2"/>
    <col min="10750" max="10750" width="1.453125" style="2" customWidth="1"/>
    <col min="10751" max="10751" width="4.453125" style="2" customWidth="1"/>
    <col min="10752" max="10752" width="53" style="2" bestFit="1" customWidth="1"/>
    <col min="10753" max="10753" width="18" style="2" customWidth="1"/>
    <col min="10754" max="10755" width="9" style="2" customWidth="1"/>
    <col min="10756" max="10756" width="32.453125" style="2" customWidth="1"/>
    <col min="10757" max="10757" width="20.453125" style="2" customWidth="1"/>
    <col min="10758" max="11005" width="9.54296875" style="2"/>
    <col min="11006" max="11006" width="1.453125" style="2" customWidth="1"/>
    <col min="11007" max="11007" width="4.453125" style="2" customWidth="1"/>
    <col min="11008" max="11008" width="53" style="2" bestFit="1" customWidth="1"/>
    <col min="11009" max="11009" width="18" style="2" customWidth="1"/>
    <col min="11010" max="11011" width="9" style="2" customWidth="1"/>
    <col min="11012" max="11012" width="32.453125" style="2" customWidth="1"/>
    <col min="11013" max="11013" width="20.453125" style="2" customWidth="1"/>
    <col min="11014" max="11261" width="9.54296875" style="2"/>
    <col min="11262" max="11262" width="1.453125" style="2" customWidth="1"/>
    <col min="11263" max="11263" width="4.453125" style="2" customWidth="1"/>
    <col min="11264" max="11264" width="53" style="2" bestFit="1" customWidth="1"/>
    <col min="11265" max="11265" width="18" style="2" customWidth="1"/>
    <col min="11266" max="11267" width="9" style="2" customWidth="1"/>
    <col min="11268" max="11268" width="32.453125" style="2" customWidth="1"/>
    <col min="11269" max="11269" width="20.453125" style="2" customWidth="1"/>
    <col min="11270" max="11517" width="9.54296875" style="2"/>
    <col min="11518" max="11518" width="1.453125" style="2" customWidth="1"/>
    <col min="11519" max="11519" width="4.453125" style="2" customWidth="1"/>
    <col min="11520" max="11520" width="53" style="2" bestFit="1" customWidth="1"/>
    <col min="11521" max="11521" width="18" style="2" customWidth="1"/>
    <col min="11522" max="11523" width="9" style="2" customWidth="1"/>
    <col min="11524" max="11524" width="32.453125" style="2" customWidth="1"/>
    <col min="11525" max="11525" width="20.453125" style="2" customWidth="1"/>
    <col min="11526" max="11773" width="9.54296875" style="2"/>
    <col min="11774" max="11774" width="1.453125" style="2" customWidth="1"/>
    <col min="11775" max="11775" width="4.453125" style="2" customWidth="1"/>
    <col min="11776" max="11776" width="53" style="2" bestFit="1" customWidth="1"/>
    <col min="11777" max="11777" width="18" style="2" customWidth="1"/>
    <col min="11778" max="11779" width="9" style="2" customWidth="1"/>
    <col min="11780" max="11780" width="32.453125" style="2" customWidth="1"/>
    <col min="11781" max="11781" width="20.453125" style="2" customWidth="1"/>
    <col min="11782" max="12029" width="9.54296875" style="2"/>
    <col min="12030" max="12030" width="1.453125" style="2" customWidth="1"/>
    <col min="12031" max="12031" width="4.453125" style="2" customWidth="1"/>
    <col min="12032" max="12032" width="53" style="2" bestFit="1" customWidth="1"/>
    <col min="12033" max="12033" width="18" style="2" customWidth="1"/>
    <col min="12034" max="12035" width="9" style="2" customWidth="1"/>
    <col min="12036" max="12036" width="32.453125" style="2" customWidth="1"/>
    <col min="12037" max="12037" width="20.453125" style="2" customWidth="1"/>
    <col min="12038" max="12285" width="9.54296875" style="2"/>
    <col min="12286" max="12286" width="1.453125" style="2" customWidth="1"/>
    <col min="12287" max="12287" width="4.453125" style="2" customWidth="1"/>
    <col min="12288" max="12288" width="53" style="2" bestFit="1" customWidth="1"/>
    <col min="12289" max="12289" width="18" style="2" customWidth="1"/>
    <col min="12290" max="12291" width="9" style="2" customWidth="1"/>
    <col min="12292" max="12292" width="32.453125" style="2" customWidth="1"/>
    <col min="12293" max="12293" width="20.453125" style="2" customWidth="1"/>
    <col min="12294" max="12541" width="9.54296875" style="2"/>
    <col min="12542" max="12542" width="1.453125" style="2" customWidth="1"/>
    <col min="12543" max="12543" width="4.453125" style="2" customWidth="1"/>
    <col min="12544" max="12544" width="53" style="2" bestFit="1" customWidth="1"/>
    <col min="12545" max="12545" width="18" style="2" customWidth="1"/>
    <col min="12546" max="12547" width="9" style="2" customWidth="1"/>
    <col min="12548" max="12548" width="32.453125" style="2" customWidth="1"/>
    <col min="12549" max="12549" width="20.453125" style="2" customWidth="1"/>
    <col min="12550" max="12797" width="9.54296875" style="2"/>
    <col min="12798" max="12798" width="1.453125" style="2" customWidth="1"/>
    <col min="12799" max="12799" width="4.453125" style="2" customWidth="1"/>
    <col min="12800" max="12800" width="53" style="2" bestFit="1" customWidth="1"/>
    <col min="12801" max="12801" width="18" style="2" customWidth="1"/>
    <col min="12802" max="12803" width="9" style="2" customWidth="1"/>
    <col min="12804" max="12804" width="32.453125" style="2" customWidth="1"/>
    <col min="12805" max="12805" width="20.453125" style="2" customWidth="1"/>
    <col min="12806" max="13053" width="9.54296875" style="2"/>
    <col min="13054" max="13054" width="1.453125" style="2" customWidth="1"/>
    <col min="13055" max="13055" width="4.453125" style="2" customWidth="1"/>
    <col min="13056" max="13056" width="53" style="2" bestFit="1" customWidth="1"/>
    <col min="13057" max="13057" width="18" style="2" customWidth="1"/>
    <col min="13058" max="13059" width="9" style="2" customWidth="1"/>
    <col min="13060" max="13060" width="32.453125" style="2" customWidth="1"/>
    <col min="13061" max="13061" width="20.453125" style="2" customWidth="1"/>
    <col min="13062" max="13309" width="9.54296875" style="2"/>
    <col min="13310" max="13310" width="1.453125" style="2" customWidth="1"/>
    <col min="13311" max="13311" width="4.453125" style="2" customWidth="1"/>
    <col min="13312" max="13312" width="53" style="2" bestFit="1" customWidth="1"/>
    <col min="13313" max="13313" width="18" style="2" customWidth="1"/>
    <col min="13314" max="13315" width="9" style="2" customWidth="1"/>
    <col min="13316" max="13316" width="32.453125" style="2" customWidth="1"/>
    <col min="13317" max="13317" width="20.453125" style="2" customWidth="1"/>
    <col min="13318" max="13565" width="9.54296875" style="2"/>
    <col min="13566" max="13566" width="1.453125" style="2" customWidth="1"/>
    <col min="13567" max="13567" width="4.453125" style="2" customWidth="1"/>
    <col min="13568" max="13568" width="53" style="2" bestFit="1" customWidth="1"/>
    <col min="13569" max="13569" width="18" style="2" customWidth="1"/>
    <col min="13570" max="13571" width="9" style="2" customWidth="1"/>
    <col min="13572" max="13572" width="32.453125" style="2" customWidth="1"/>
    <col min="13573" max="13573" width="20.453125" style="2" customWidth="1"/>
    <col min="13574" max="13821" width="9.54296875" style="2"/>
    <col min="13822" max="13822" width="1.453125" style="2" customWidth="1"/>
    <col min="13823" max="13823" width="4.453125" style="2" customWidth="1"/>
    <col min="13824" max="13824" width="53" style="2" bestFit="1" customWidth="1"/>
    <col min="13825" max="13825" width="18" style="2" customWidth="1"/>
    <col min="13826" max="13827" width="9" style="2" customWidth="1"/>
    <col min="13828" max="13828" width="32.453125" style="2" customWidth="1"/>
    <col min="13829" max="13829" width="20.453125" style="2" customWidth="1"/>
    <col min="13830" max="14077" width="9.54296875" style="2"/>
    <col min="14078" max="14078" width="1.453125" style="2" customWidth="1"/>
    <col min="14079" max="14079" width="4.453125" style="2" customWidth="1"/>
    <col min="14080" max="14080" width="53" style="2" bestFit="1" customWidth="1"/>
    <col min="14081" max="14081" width="18" style="2" customWidth="1"/>
    <col min="14082" max="14083" width="9" style="2" customWidth="1"/>
    <col min="14084" max="14084" width="32.453125" style="2" customWidth="1"/>
    <col min="14085" max="14085" width="20.453125" style="2" customWidth="1"/>
    <col min="14086" max="14333" width="9.54296875" style="2"/>
    <col min="14334" max="14334" width="1.453125" style="2" customWidth="1"/>
    <col min="14335" max="14335" width="4.453125" style="2" customWidth="1"/>
    <col min="14336" max="14336" width="53" style="2" bestFit="1" customWidth="1"/>
    <col min="14337" max="14337" width="18" style="2" customWidth="1"/>
    <col min="14338" max="14339" width="9" style="2" customWidth="1"/>
    <col min="14340" max="14340" width="32.453125" style="2" customWidth="1"/>
    <col min="14341" max="14341" width="20.453125" style="2" customWidth="1"/>
    <col min="14342" max="14589" width="9.54296875" style="2"/>
    <col min="14590" max="14590" width="1.453125" style="2" customWidth="1"/>
    <col min="14591" max="14591" width="4.453125" style="2" customWidth="1"/>
    <col min="14592" max="14592" width="53" style="2" bestFit="1" customWidth="1"/>
    <col min="14593" max="14593" width="18" style="2" customWidth="1"/>
    <col min="14594" max="14595" width="9" style="2" customWidth="1"/>
    <col min="14596" max="14596" width="32.453125" style="2" customWidth="1"/>
    <col min="14597" max="14597" width="20.453125" style="2" customWidth="1"/>
    <col min="14598" max="14845" width="9.54296875" style="2"/>
    <col min="14846" max="14846" width="1.453125" style="2" customWidth="1"/>
    <col min="14847" max="14847" width="4.453125" style="2" customWidth="1"/>
    <col min="14848" max="14848" width="53" style="2" bestFit="1" customWidth="1"/>
    <col min="14849" max="14849" width="18" style="2" customWidth="1"/>
    <col min="14850" max="14851" width="9" style="2" customWidth="1"/>
    <col min="14852" max="14852" width="32.453125" style="2" customWidth="1"/>
    <col min="14853" max="14853" width="20.453125" style="2" customWidth="1"/>
    <col min="14854" max="15101" width="9.54296875" style="2"/>
    <col min="15102" max="15102" width="1.453125" style="2" customWidth="1"/>
    <col min="15103" max="15103" width="4.453125" style="2" customWidth="1"/>
    <col min="15104" max="15104" width="53" style="2" bestFit="1" customWidth="1"/>
    <col min="15105" max="15105" width="18" style="2" customWidth="1"/>
    <col min="15106" max="15107" width="9" style="2" customWidth="1"/>
    <col min="15108" max="15108" width="32.453125" style="2" customWidth="1"/>
    <col min="15109" max="15109" width="20.453125" style="2" customWidth="1"/>
    <col min="15110" max="15357" width="9.54296875" style="2"/>
    <col min="15358" max="15358" width="1.453125" style="2" customWidth="1"/>
    <col min="15359" max="15359" width="4.453125" style="2" customWidth="1"/>
    <col min="15360" max="15360" width="53" style="2" bestFit="1" customWidth="1"/>
    <col min="15361" max="15361" width="18" style="2" customWidth="1"/>
    <col min="15362" max="15363" width="9" style="2" customWidth="1"/>
    <col min="15364" max="15364" width="32.453125" style="2" customWidth="1"/>
    <col min="15365" max="15365" width="20.453125" style="2" customWidth="1"/>
    <col min="15366" max="15613" width="9.54296875" style="2"/>
    <col min="15614" max="15614" width="1.453125" style="2" customWidth="1"/>
    <col min="15615" max="15615" width="4.453125" style="2" customWidth="1"/>
    <col min="15616" max="15616" width="53" style="2" bestFit="1" customWidth="1"/>
    <col min="15617" max="15617" width="18" style="2" customWidth="1"/>
    <col min="15618" max="15619" width="9" style="2" customWidth="1"/>
    <col min="15620" max="15620" width="32.453125" style="2" customWidth="1"/>
    <col min="15621" max="15621" width="20.453125" style="2" customWidth="1"/>
    <col min="15622" max="15869" width="9.54296875" style="2"/>
    <col min="15870" max="15870" width="1.453125" style="2" customWidth="1"/>
    <col min="15871" max="15871" width="4.453125" style="2" customWidth="1"/>
    <col min="15872" max="15872" width="53" style="2" bestFit="1" customWidth="1"/>
    <col min="15873" max="15873" width="18" style="2" customWidth="1"/>
    <col min="15874" max="15875" width="9" style="2" customWidth="1"/>
    <col min="15876" max="15876" width="32.453125" style="2" customWidth="1"/>
    <col min="15877" max="15877" width="20.453125" style="2" customWidth="1"/>
    <col min="15878" max="16125" width="9.54296875" style="2"/>
    <col min="16126" max="16126" width="1.453125" style="2" customWidth="1"/>
    <col min="16127" max="16127" width="4.453125" style="2" customWidth="1"/>
    <col min="16128" max="16128" width="53" style="2" bestFit="1" customWidth="1"/>
    <col min="16129" max="16129" width="18" style="2" customWidth="1"/>
    <col min="16130" max="16131" width="9" style="2" customWidth="1"/>
    <col min="16132" max="16132" width="32.453125" style="2" customWidth="1"/>
    <col min="16133" max="16133" width="20.453125" style="2" customWidth="1"/>
    <col min="16134" max="16384" width="9.54296875" style="2"/>
  </cols>
  <sheetData>
    <row r="1" spans="2:6" ht="15.5" x14ac:dyDescent="0.35">
      <c r="B1" s="1488"/>
      <c r="C1" s="1488"/>
      <c r="D1" s="1"/>
    </row>
    <row r="2" spans="2:6" ht="15.5" x14ac:dyDescent="0.35">
      <c r="B2" s="1489" t="s">
        <v>68</v>
      </c>
      <c r="C2" s="1489"/>
      <c r="D2" s="1489"/>
    </row>
    <row r="3" spans="2:6" ht="14.25" customHeight="1" x14ac:dyDescent="0.35">
      <c r="B3" s="3"/>
      <c r="C3" s="4"/>
      <c r="D3" s="1"/>
    </row>
    <row r="4" spans="2:6" ht="15.5" x14ac:dyDescent="0.35">
      <c r="B4" s="1489" t="s">
        <v>69</v>
      </c>
      <c r="C4" s="1489"/>
      <c r="D4" s="1489"/>
    </row>
    <row r="5" spans="2:6" ht="15" thickBot="1" x14ac:dyDescent="0.4">
      <c r="B5" s="3"/>
      <c r="C5" s="1"/>
      <c r="D5" s="1"/>
    </row>
    <row r="6" spans="2:6" x14ac:dyDescent="0.35">
      <c r="B6" s="875" t="s">
        <v>70</v>
      </c>
      <c r="C6" s="876"/>
      <c r="D6" s="5" t="s">
        <v>71</v>
      </c>
      <c r="E6" s="5" t="s">
        <v>72</v>
      </c>
      <c r="F6" s="5" t="s">
        <v>73</v>
      </c>
    </row>
    <row r="7" spans="2:6" x14ac:dyDescent="0.35">
      <c r="B7" s="865" t="s">
        <v>74</v>
      </c>
      <c r="C7" s="6"/>
      <c r="D7" s="1167">
        <f>SUM(D8:D11)</f>
        <v>0</v>
      </c>
      <c r="E7" s="1167">
        <f>SUM(E8:E11)</f>
        <v>0</v>
      </c>
      <c r="F7" s="1162"/>
    </row>
    <row r="8" spans="2:6" ht="25" x14ac:dyDescent="0.35">
      <c r="B8" s="874" t="s">
        <v>75</v>
      </c>
      <c r="C8" s="12"/>
      <c r="D8" s="13"/>
      <c r="E8" s="13"/>
      <c r="F8" s="1163"/>
    </row>
    <row r="9" spans="2:6" ht="25" x14ac:dyDescent="0.35">
      <c r="B9" s="874" t="s">
        <v>76</v>
      </c>
      <c r="C9" s="12"/>
      <c r="D9" s="13">
        <f>'Tracker Supply'!S17-'Per AB'!D10+'Tracker Supply'!S30+'FX Supply'!S20+'Tracker Supply'!S26</f>
        <v>0</v>
      </c>
      <c r="E9" s="13">
        <f>'Tracker Supply'!S18-'Per AB'!D11+'Tracker Supply'!S31+'FX Supply'!S21+'Tracker Supply'!S27</f>
        <v>0</v>
      </c>
      <c r="F9" s="1163"/>
    </row>
    <row r="10" spans="2:6" x14ac:dyDescent="0.35">
      <c r="B10" s="867" t="s">
        <v>77</v>
      </c>
      <c r="C10" s="12"/>
      <c r="D10" s="13">
        <f>+SUMIF('Tracker Supply'!F21:F23,"Mandatory",'Tracker Supply'!S21:S23)+SUMIF('FX Supply'!F10:F12,"Mandatory",'FX Supply'!S10:S12)</f>
        <v>0</v>
      </c>
      <c r="E10" s="13">
        <f>+SUMIF('Tracker Supply'!F21:F23,"optional",'Tracker Supply'!S21:S23)+SUMIF('FX Supply'!F10:F12,"optional",'FX Supply'!S10:S12)</f>
        <v>0</v>
      </c>
      <c r="F10" s="1163"/>
    </row>
    <row r="11" spans="2:6" x14ac:dyDescent="0.35">
      <c r="B11" s="866" t="s">
        <v>78</v>
      </c>
      <c r="C11" s="12"/>
      <c r="D11" s="13">
        <f>'Tracker Supply'!S58+'FX Supply'!S35</f>
        <v>0</v>
      </c>
      <c r="E11" s="13">
        <f>+'Tracker Supply'!S59+'FX Supply'!S36</f>
        <v>0</v>
      </c>
      <c r="F11" s="1163"/>
    </row>
    <row r="12" spans="2:6" x14ac:dyDescent="0.35">
      <c r="B12" s="873" t="s">
        <v>79</v>
      </c>
      <c r="C12" s="12"/>
      <c r="D12" s="1166">
        <f>D13+D40</f>
        <v>4637409.6468830807</v>
      </c>
      <c r="E12" s="1166">
        <f>E13+E40</f>
        <v>2292760.0382813942</v>
      </c>
      <c r="F12" s="1163"/>
    </row>
    <row r="13" spans="2:6" x14ac:dyDescent="0.35">
      <c r="B13" s="872" t="s">
        <v>80</v>
      </c>
      <c r="C13" s="12"/>
      <c r="D13" s="1166">
        <f>D14+D18+D30+D34</f>
        <v>2092956.9859216472</v>
      </c>
      <c r="E13" s="1166">
        <f>E14+E18+E30+E34</f>
        <v>1558892.4689309981</v>
      </c>
      <c r="F13" s="1163"/>
    </row>
    <row r="14" spans="2:6" x14ac:dyDescent="0.35">
      <c r="B14" s="867" t="s">
        <v>81</v>
      </c>
      <c r="C14" s="12"/>
      <c r="D14" s="13">
        <f>D15+D16+D17</f>
        <v>426070.61087089131</v>
      </c>
      <c r="E14" s="13">
        <f>E15+E16+E17</f>
        <v>0</v>
      </c>
      <c r="F14" s="1163"/>
    </row>
    <row r="15" spans="2:6" outlineLevel="1" x14ac:dyDescent="0.35">
      <c r="B15" s="1271" t="s">
        <v>82</v>
      </c>
      <c r="C15" s="1186"/>
      <c r="D15" s="1187">
        <f>EMBOP_CI!S6+EMBOP_SI!S6</f>
        <v>62001.367050825145</v>
      </c>
      <c r="E15" s="1187">
        <f>EMBOP_CI!S7+EMBOP_SI!S7</f>
        <v>0</v>
      </c>
      <c r="F15" s="1187"/>
    </row>
    <row r="16" spans="2:6" outlineLevel="1" x14ac:dyDescent="0.35">
      <c r="B16" s="1271" t="s">
        <v>83</v>
      </c>
      <c r="C16" s="1186"/>
      <c r="D16" s="1187">
        <f>EMBOP_CI!S48+EMBOP_SI!S48</f>
        <v>356343.92580736207</v>
      </c>
      <c r="E16" s="1187">
        <f>EMBOP_CI!S49+EMBOP_SI!S49</f>
        <v>0</v>
      </c>
      <c r="F16" s="1187"/>
    </row>
    <row r="17" spans="2:5" outlineLevel="1" x14ac:dyDescent="0.35">
      <c r="B17" s="1271" t="s">
        <v>84</v>
      </c>
      <c r="C17" s="1186"/>
      <c r="D17" s="1187">
        <f>EMBOP_CI!S88+EMBOP_SI!S88</f>
        <v>7725.3180127040778</v>
      </c>
      <c r="E17" s="1187">
        <f>EMBOP_CI!S89+EMBOP_SI!S89</f>
        <v>0</v>
      </c>
    </row>
    <row r="18" spans="2:5" x14ac:dyDescent="0.35">
      <c r="B18" s="867" t="s">
        <v>85</v>
      </c>
      <c r="C18" s="12"/>
      <c r="D18" s="13">
        <f>SUM(D19:D29)</f>
        <v>454205.74937081535</v>
      </c>
      <c r="E18" s="13">
        <f>SUM(E19:E29)</f>
        <v>1523346.7675400993</v>
      </c>
    </row>
    <row r="19" spans="2:5" outlineLevel="1" x14ac:dyDescent="0.35">
      <c r="B19" s="1271" t="s">
        <v>86</v>
      </c>
      <c r="C19" s="1186"/>
      <c r="D19" s="1187">
        <f>EMBOP_CI!S8+EMBOP_SI!S8</f>
        <v>33552.026699096845</v>
      </c>
      <c r="E19" s="1187">
        <f>EMBOP_CI!S9+EMBOP_SI!S9</f>
        <v>0</v>
      </c>
    </row>
    <row r="20" spans="2:5" outlineLevel="1" x14ac:dyDescent="0.35">
      <c r="B20" s="1271" t="s">
        <v>87</v>
      </c>
      <c r="C20" s="1186"/>
      <c r="D20" s="1187">
        <f>EMBOP_CI!S50+EMBOP_SI!S50</f>
        <v>201724.28673586762</v>
      </c>
      <c r="E20" s="1187">
        <f>EMBOP_CI!S51+EMBOP_SI!S51</f>
        <v>0</v>
      </c>
    </row>
    <row r="21" spans="2:5" outlineLevel="1" x14ac:dyDescent="0.35">
      <c r="B21" s="1271" t="s">
        <v>88</v>
      </c>
      <c r="C21" s="1186"/>
      <c r="D21" s="1187">
        <f>EMBOP_CI!S90+EMBOP_SI!S90</f>
        <v>15052.990127023118</v>
      </c>
      <c r="E21" s="1187">
        <f>EMBOP_CI!S91+EMBOP_SI!S91</f>
        <v>0</v>
      </c>
    </row>
    <row r="22" spans="2:5" outlineLevel="1" x14ac:dyDescent="0.35">
      <c r="B22" s="1271" t="s">
        <v>89</v>
      </c>
      <c r="C22" s="1186"/>
      <c r="D22" s="1187">
        <f>EMBOP_CI!S117+EMBOP_SI!S117</f>
        <v>68413.30018733014</v>
      </c>
      <c r="E22" s="1187">
        <f>EMBOP_CI!S118+EMBOP_SI!S118</f>
        <v>0</v>
      </c>
    </row>
    <row r="23" spans="2:5" outlineLevel="1" x14ac:dyDescent="0.35">
      <c r="B23" s="1271" t="s">
        <v>90</v>
      </c>
      <c r="C23" s="1186"/>
      <c r="D23" s="1187">
        <f>EMBOP_CI!S173+EMBOP_SI!S175</f>
        <v>11379.997749834996</v>
      </c>
      <c r="E23" s="1187">
        <f>EMBOP_CI!S174+EMBOP_SI!S176</f>
        <v>0</v>
      </c>
    </row>
    <row r="24" spans="2:5" outlineLevel="1" x14ac:dyDescent="0.35">
      <c r="B24" s="1271" t="s">
        <v>91</v>
      </c>
      <c r="C24" s="1186"/>
      <c r="D24" s="1187">
        <f>EMBOP_CI!S193+EMBOP_SI!S198</f>
        <v>0</v>
      </c>
      <c r="E24" s="1187">
        <f>EMBOP_CI!S194+EMBOP_SI!S199</f>
        <v>0</v>
      </c>
    </row>
    <row r="25" spans="2:5" outlineLevel="1" x14ac:dyDescent="0.35">
      <c r="B25" s="1271" t="s">
        <v>92</v>
      </c>
      <c r="C25" s="1186"/>
      <c r="D25" s="1187">
        <f>EMBOP_CI!S240+EMBOP_SI!S247</f>
        <v>0</v>
      </c>
      <c r="E25" s="1187">
        <f>EMBOP_CI!S241+EMBOP_SI!S248</f>
        <v>58862.057326732735</v>
      </c>
    </row>
    <row r="26" spans="2:5" outlineLevel="1" x14ac:dyDescent="0.35">
      <c r="B26" s="1272" t="s">
        <v>93</v>
      </c>
      <c r="C26" s="1186"/>
      <c r="D26" s="1187">
        <f>EMBOP_CI!S134+EMBOP_SI!S134</f>
        <v>2877.7005804180449</v>
      </c>
      <c r="E26" s="1187">
        <f>EMBOP_CI!S135+EMBOP_SI!S135</f>
        <v>0</v>
      </c>
    </row>
    <row r="27" spans="2:5" outlineLevel="1" x14ac:dyDescent="0.35">
      <c r="B27" s="1272" t="s">
        <v>94</v>
      </c>
      <c r="C27" s="1186"/>
      <c r="D27" s="1187">
        <f>EMBOP_CI!S142+EMBOP_SI!S142</f>
        <v>0</v>
      </c>
      <c r="E27" s="1187">
        <f>EMBOP_CI!S143+EMBOP_SI!S143</f>
        <v>654.02285918591929</v>
      </c>
    </row>
    <row r="28" spans="2:5" outlineLevel="1" x14ac:dyDescent="0.35">
      <c r="B28" s="1271" t="s">
        <v>95</v>
      </c>
      <c r="C28" s="1186"/>
      <c r="D28" s="1187">
        <f>EMBOP_CI!S176+EMBOP_SI!S178</f>
        <v>26160.914367436773</v>
      </c>
      <c r="E28" s="1187">
        <f>EMBOP_CI!S177+EMBOP_SI!S179</f>
        <v>0</v>
      </c>
    </row>
    <row r="29" spans="2:5" outlineLevel="1" x14ac:dyDescent="0.35">
      <c r="B29" s="1272" t="s">
        <v>96</v>
      </c>
      <c r="C29" s="1186"/>
      <c r="D29" s="1187">
        <f>Miscellaneous!S88+'SI Supply'!S21+'PCU Supply'!S53+'TC Supply'!S46+EMBOP_CI!S10+EMBOP_CI!S52+EMBOP_CI!S92+EMBOP_CI!S119+EMBOP_CI!S155+EMBOP_CI!S200+EMBOP_SI!S10+EMBOP_SI!S52+EMBOP_SI!S92+EMBOP_SI!S119+EMBOP_SI!S157+EMBOP_SI!S211</f>
        <v>95044.532923807797</v>
      </c>
      <c r="E29" s="1187">
        <f>Miscellaneous!S84+'SI Supply'!S17+'PCU Supply'!S49+'TC Supply'!S42+EMBOP_CI!S6+EMBOP_CI!S48+EMBOP_CI!S88+EMBOP_CI!S115+EMBOP_CI!S151+EMBOP_CI!S196+EMBOP_SI!S6+EMBOP_SI!S48+EMBOP_SI!S88+EMBOP_SI!S115+EMBOP_SI!S153+EMBOP_SI!S207</f>
        <v>1463830.6873541807</v>
      </c>
    </row>
    <row r="30" spans="2:5" x14ac:dyDescent="0.35">
      <c r="B30" s="868" t="s">
        <v>97</v>
      </c>
      <c r="C30" s="12"/>
      <c r="D30" s="13">
        <f>SUM(D31:D33)</f>
        <v>805824.79404272535</v>
      </c>
      <c r="E30" s="13">
        <f>SUM(E31:E33)</f>
        <v>0</v>
      </c>
    </row>
    <row r="31" spans="2:5" outlineLevel="1" x14ac:dyDescent="0.35">
      <c r="B31" s="1271" t="s">
        <v>98</v>
      </c>
      <c r="C31" s="1186"/>
      <c r="D31" s="1187">
        <f>EMBOP_CI!S176+EMBOP_SI!S178</f>
        <v>26160.914367436773</v>
      </c>
      <c r="E31" s="1187">
        <f>EMBOP_CI!S177+EMBOP_SI!S179</f>
        <v>0</v>
      </c>
    </row>
    <row r="32" spans="2:5" outlineLevel="1" x14ac:dyDescent="0.35">
      <c r="B32" s="1271" t="s">
        <v>99</v>
      </c>
      <c r="C32" s="1186"/>
      <c r="D32" s="1187">
        <f>EMBOP_CI!S196+EMBOP_SI!S207</f>
        <v>779663.87967528857</v>
      </c>
      <c r="E32" s="1187">
        <f>EMBOP_CI!S197+EMBOP_SI!S208</f>
        <v>0</v>
      </c>
    </row>
    <row r="33" spans="2:6" outlineLevel="1" x14ac:dyDescent="0.35">
      <c r="B33" s="1271" t="s">
        <v>100</v>
      </c>
      <c r="C33" s="1186"/>
      <c r="D33" s="1187">
        <f>EMBOP_CI!S243+EMBOP_SI!S250</f>
        <v>0</v>
      </c>
      <c r="E33" s="1187">
        <f>EMBOP_CI!S244+EMBOP_SI!S251</f>
        <v>0</v>
      </c>
      <c r="F33" s="1187"/>
    </row>
    <row r="34" spans="2:6" x14ac:dyDescent="0.35">
      <c r="B34" s="870" t="s">
        <v>101</v>
      </c>
      <c r="C34" s="12"/>
      <c r="D34" s="13">
        <f>SUM(D35:D39)</f>
        <v>406855.8316372151</v>
      </c>
      <c r="E34" s="13">
        <f>SUM(E35:E39)</f>
        <v>35545.701390898837</v>
      </c>
      <c r="F34" s="1163"/>
    </row>
    <row r="35" spans="2:6" outlineLevel="1" x14ac:dyDescent="0.35">
      <c r="B35" s="1271" t="s">
        <v>102</v>
      </c>
      <c r="C35" s="1186"/>
      <c r="D35" s="1187">
        <f>EMBOP_CI!S115+EMBOP_SI!S115</f>
        <v>99869.380803521693</v>
      </c>
      <c r="E35" s="1187">
        <f>EMBOP_CI!S116+EMBOP_SI!S116</f>
        <v>0</v>
      </c>
      <c r="F35" s="1187"/>
    </row>
    <row r="36" spans="2:6" outlineLevel="2" x14ac:dyDescent="0.35">
      <c r="B36" s="1272" t="s">
        <v>93</v>
      </c>
      <c r="C36" s="1186"/>
      <c r="D36" s="1187">
        <f>EMBOP_CI!S143+EMBOP_SI!S143</f>
        <v>654.02285918591929</v>
      </c>
      <c r="E36" s="1187">
        <f>EMBOP_CI!S144+EMBOP_SI!S144</f>
        <v>7500</v>
      </c>
      <c r="F36" s="1187"/>
    </row>
    <row r="37" spans="2:6" outlineLevel="2" x14ac:dyDescent="0.35">
      <c r="B37" s="1272" t="s">
        <v>103</v>
      </c>
      <c r="C37" s="1186"/>
      <c r="D37" s="1187">
        <f>EMBOP_CI!S151+EMBOP_SI!S153</f>
        <v>154022.38333828401</v>
      </c>
      <c r="E37" s="1187">
        <f>EMBOP_CI!S152+EMBOP_SI!S154</f>
        <v>0</v>
      </c>
      <c r="F37" s="1187"/>
    </row>
    <row r="38" spans="2:6" outlineLevel="2" x14ac:dyDescent="0.35">
      <c r="B38" s="1272" t="s">
        <v>104</v>
      </c>
      <c r="C38" s="1186"/>
      <c r="D38" s="1187">
        <f>SUMIF(Miscellaneous!F26:F31,"Mandatory",Miscellaneous!S26:S31)+'SI Supply'!S11+'PCU Supply'!S12</f>
        <v>152310.04463622349</v>
      </c>
      <c r="E38" s="1187">
        <f>SUMIF(Miscellaneous!F27:F32,"Mandatory",Miscellaneous!S27:S32)+'SI Supply'!S12+'PCU Supply'!S13</f>
        <v>28045.701390898837</v>
      </c>
      <c r="F38" s="1187"/>
    </row>
    <row r="39" spans="2:6" outlineLevel="2" x14ac:dyDescent="0.35">
      <c r="B39" s="1271" t="s">
        <v>105</v>
      </c>
      <c r="C39" s="1186"/>
      <c r="D39" s="1187">
        <f>EMBOP_CI!S185+EMBOP_SI!S187</f>
        <v>0</v>
      </c>
      <c r="E39" s="1187">
        <f>EMBOP_CI!S186+EMBOP_SI!S188</f>
        <v>0</v>
      </c>
      <c r="F39" s="1187"/>
    </row>
    <row r="40" spans="2:6" x14ac:dyDescent="0.35">
      <c r="B40" s="871" t="s">
        <v>106</v>
      </c>
      <c r="C40" s="12"/>
      <c r="D40" s="1166">
        <f>D41+D42+D43+D44+D45+D46+D47+D48+D49+D50+D51+D52+D53+D54+D55</f>
        <v>2544452.6609614333</v>
      </c>
      <c r="E40" s="1166">
        <f>E41+E42+E43+E44+E45+E46+E47+E48+E49+E50+E51+E52+E53+E54+E55</f>
        <v>733867.56935039628</v>
      </c>
      <c r="F40" s="1163"/>
    </row>
    <row r="41" spans="2:6" x14ac:dyDescent="0.35">
      <c r="B41" s="867" t="s">
        <v>107</v>
      </c>
      <c r="C41" s="12"/>
      <c r="D41" s="13"/>
      <c r="E41" s="13"/>
      <c r="F41" s="1163"/>
    </row>
    <row r="42" spans="2:6" x14ac:dyDescent="0.35">
      <c r="B42" s="866" t="s">
        <v>108</v>
      </c>
      <c r="C42" s="12"/>
      <c r="D42" s="13"/>
      <c r="E42" s="13">
        <f>+'Civil Works'!V192</f>
        <v>0</v>
      </c>
      <c r="F42" s="1163"/>
    </row>
    <row r="43" spans="2:6" x14ac:dyDescent="0.35">
      <c r="B43" s="870" t="s">
        <v>109</v>
      </c>
      <c r="C43" s="12"/>
      <c r="D43" s="13">
        <f>'Civil Works'!V16+'Civil Works'!V17+'Civil Works'!V18+'Civil Works'!V20+'Civil Works'!V21+'Civil Works'!V22+'Civil Works'!V23+'Civil Works'!V12</f>
        <v>138400.56300534468</v>
      </c>
      <c r="E43" s="13"/>
      <c r="F43" s="1163"/>
    </row>
    <row r="44" spans="2:6" x14ac:dyDescent="0.35">
      <c r="B44" s="867" t="s">
        <v>110</v>
      </c>
      <c r="C44" s="12"/>
      <c r="D44" s="13">
        <f>'Civil Works'!V189</f>
        <v>162502.81902753413</v>
      </c>
      <c r="E44" s="13"/>
      <c r="F44" s="1163"/>
    </row>
    <row r="45" spans="2:6" x14ac:dyDescent="0.35">
      <c r="B45" s="866" t="s">
        <v>111</v>
      </c>
      <c r="C45" s="12"/>
      <c r="D45" s="13">
        <f>+'Civil Works'!V72</f>
        <v>126274.80951446218</v>
      </c>
      <c r="E45" s="13"/>
      <c r="F45" s="1163"/>
    </row>
    <row r="46" spans="2:6" x14ac:dyDescent="0.35">
      <c r="B46" s="866" t="s">
        <v>112</v>
      </c>
      <c r="C46" s="12"/>
      <c r="D46" s="13">
        <f>+'Civil Works'!V125+'Civil Works'!V124</f>
        <v>96873.865902618374</v>
      </c>
      <c r="E46" s="13"/>
      <c r="F46" s="1163"/>
    </row>
    <row r="47" spans="2:6" x14ac:dyDescent="0.35">
      <c r="B47" s="868" t="s">
        <v>113</v>
      </c>
      <c r="C47" s="12"/>
      <c r="D47" s="13">
        <f>+Miscellaneous!S75</f>
        <v>368607.28343718417</v>
      </c>
      <c r="E47" s="13">
        <f>+Miscellaneous!S76</f>
        <v>4204.4326661951955</v>
      </c>
      <c r="F47" s="1163"/>
    </row>
    <row r="48" spans="2:6" x14ac:dyDescent="0.35">
      <c r="B48" s="867" t="s">
        <v>114</v>
      </c>
      <c r="C48" s="12"/>
      <c r="D48" s="13"/>
      <c r="E48" s="13">
        <f>+'ACCESS ROADS'!T107</f>
        <v>464173.10362143064</v>
      </c>
      <c r="F48" s="1163"/>
    </row>
    <row r="49" spans="2:6" x14ac:dyDescent="0.35">
      <c r="B49" s="867" t="s">
        <v>115</v>
      </c>
      <c r="C49" s="12"/>
      <c r="D49" s="13">
        <f>+'Civil Works'!V15+'Civil Works'!V19+'Civil Works'!V25+'Civil Works'!V26+'Civil Works'!V27+'Civil Works'!V28+'Civil Works'!V29+'Civil Works'!V30</f>
        <v>251909.98467264054</v>
      </c>
      <c r="E49" s="13"/>
      <c r="F49" s="1163"/>
    </row>
    <row r="50" spans="2:6" x14ac:dyDescent="0.35">
      <c r="B50" s="867" t="s">
        <v>116</v>
      </c>
      <c r="C50" s="12"/>
      <c r="D50" s="13">
        <f>+'Civil Works'!V107+Miscellaneous!S6</f>
        <v>257492.89741977368</v>
      </c>
      <c r="E50" s="13"/>
      <c r="F50" s="1163"/>
    </row>
    <row r="51" spans="2:6" ht="47.25" customHeight="1" x14ac:dyDescent="0.35">
      <c r="B51" s="869" t="s">
        <v>117</v>
      </c>
      <c r="C51" s="12"/>
      <c r="D51" s="13">
        <f>'EMBOP-TRK Install.'!S6+'Tracker Supply'!S17+'Tracker Supply'!S54+'EMBOP-FX Install.'!S6+'FX Supply'!S6+'FX Supply'!S20+'FX Supply'!S32</f>
        <v>450547.2343887118</v>
      </c>
      <c r="E51" s="13">
        <f>'EMBOP-TRK Install.'!S7+'Tracker Supply'!S18+'Tracker Supply'!S55+'EMBOP-FX Install.'!S7+'FX Supply'!S7+'FX Supply'!S21+'FX Supply'!S33</f>
        <v>0</v>
      </c>
      <c r="F51" s="1163"/>
    </row>
    <row r="52" spans="2:6" x14ac:dyDescent="0.35">
      <c r="B52" s="867" t="s">
        <v>118</v>
      </c>
      <c r="C52" s="12"/>
      <c r="D52" s="13">
        <f>+'Civil Works'!V103</f>
        <v>49410.11896577783</v>
      </c>
      <c r="E52" s="13"/>
      <c r="F52" s="1163"/>
    </row>
    <row r="53" spans="2:6" x14ac:dyDescent="0.35">
      <c r="B53" s="867" t="s">
        <v>119</v>
      </c>
      <c r="C53" s="12"/>
      <c r="D53" s="13">
        <f>+'O&amp;M building'!S14+'O&amp;M building'!S19</f>
        <v>0</v>
      </c>
      <c r="E53" s="13">
        <f>+'O&amp;M building'!S15+'O&amp;M building'!S20</f>
        <v>0</v>
      </c>
      <c r="F53" s="1163"/>
    </row>
    <row r="54" spans="2:6" x14ac:dyDescent="0.35">
      <c r="B54" s="867" t="s">
        <v>120</v>
      </c>
      <c r="C54" s="12"/>
      <c r="D54" s="13">
        <f>+'Civil Works'!V120+'Civil Works'!V13+Miscellaneous!S44+Miscellaneous!S36</f>
        <v>29888.844664796517</v>
      </c>
      <c r="E54" s="13">
        <f>+Miscellaneous!S37+Miscellaneous!S45</f>
        <v>130804.57183718386</v>
      </c>
      <c r="F54" s="1165"/>
    </row>
    <row r="55" spans="2:6" x14ac:dyDescent="0.35">
      <c r="B55" s="868" t="s">
        <v>121</v>
      </c>
      <c r="C55" s="12"/>
      <c r="D55" s="13">
        <f>SUM(D56:D67)</f>
        <v>612544.23996258946</v>
      </c>
      <c r="E55" s="13">
        <f>SUM(E56:E67)</f>
        <v>134685.46122558656</v>
      </c>
      <c r="F55" s="1163"/>
    </row>
    <row r="56" spans="2:6" s="1188" customFormat="1" ht="13.9" customHeight="1" outlineLevel="1" x14ac:dyDescent="0.25">
      <c r="B56" s="1185" t="s">
        <v>107</v>
      </c>
      <c r="C56" s="1186"/>
      <c r="D56" s="1187">
        <f>+SUM('Civil Works'!V112:V118)+'Civil Works'!V121+'Civil Works'!V122+'Civil Works'!V123+'Civil Works'!V198</f>
        <v>15565.74404862488</v>
      </c>
      <c r="E56" s="1187"/>
      <c r="F56" s="1184"/>
    </row>
    <row r="57" spans="2:6" s="1188" customFormat="1" ht="13.9" customHeight="1" outlineLevel="1" x14ac:dyDescent="0.25">
      <c r="B57" s="1185" t="s">
        <v>122</v>
      </c>
      <c r="C57" s="1186"/>
      <c r="D57" s="1187">
        <f>SUMIF(Miscellaneous!F19:F25,"Mandatory",Miscellaneous!S19:S25)+'FX Supply'!S16</f>
        <v>131382.99182256282</v>
      </c>
      <c r="E57" s="1187">
        <f>SUMIF(Miscellaneous!F19:F25,"Mandatory",Miscellaneous!S19:S25)+'FX Supply'!S17</f>
        <v>131382.99182256282</v>
      </c>
      <c r="F57" s="1184"/>
    </row>
    <row r="58" spans="2:6" s="1188" customFormat="1" ht="13.9" customHeight="1" outlineLevel="1" x14ac:dyDescent="0.25">
      <c r="B58" s="1185" t="s">
        <v>123</v>
      </c>
      <c r="C58" s="1186"/>
      <c r="D58" s="1187">
        <f>Process!S6</f>
        <v>0</v>
      </c>
      <c r="E58" s="1187">
        <f>Process!S7</f>
        <v>0</v>
      </c>
      <c r="F58" s="1184"/>
    </row>
    <row r="59" spans="2:6" s="1188" customFormat="1" ht="13.9" customHeight="1" outlineLevel="1" x14ac:dyDescent="0.25">
      <c r="B59" s="1185" t="s">
        <v>124</v>
      </c>
      <c r="C59" s="1186"/>
      <c r="D59" s="1187">
        <f>Process!S33</f>
        <v>0</v>
      </c>
      <c r="E59" s="1187">
        <f>Process!S34</f>
        <v>0</v>
      </c>
      <c r="F59" s="1184"/>
    </row>
    <row r="60" spans="2:6" s="1188" customFormat="1" ht="13.9" customHeight="1" outlineLevel="1" x14ac:dyDescent="0.25">
      <c r="B60" s="1185" t="s">
        <v>125</v>
      </c>
      <c r="C60" s="1186"/>
      <c r="D60" s="1187">
        <f>Process!S81</f>
        <v>0</v>
      </c>
      <c r="E60" s="1187">
        <f>Process!S82</f>
        <v>0</v>
      </c>
      <c r="F60" s="1184"/>
    </row>
    <row r="61" spans="2:6" s="1188" customFormat="1" ht="13.9" customHeight="1" outlineLevel="1" x14ac:dyDescent="0.25">
      <c r="B61" s="1185" t="s">
        <v>126</v>
      </c>
      <c r="C61" s="1186"/>
      <c r="D61" s="1187">
        <f>Process!S111</f>
        <v>0</v>
      </c>
      <c r="E61" s="1187">
        <f>Process!S112</f>
        <v>0</v>
      </c>
      <c r="F61" s="1184"/>
    </row>
    <row r="62" spans="2:6" s="1188" customFormat="1" ht="13.9" customHeight="1" outlineLevel="1" x14ac:dyDescent="0.25">
      <c r="B62" s="1185" t="s">
        <v>127</v>
      </c>
      <c r="C62" s="1186"/>
      <c r="D62" s="1187">
        <f>Process!S127+Process!S170+Process!S186</f>
        <v>0</v>
      </c>
      <c r="E62" s="1187">
        <f>Process!S128+Process!S171+Process!S187</f>
        <v>0</v>
      </c>
      <c r="F62" s="1184"/>
    </row>
    <row r="63" spans="2:6" s="1188" customFormat="1" ht="13.9" customHeight="1" outlineLevel="1" x14ac:dyDescent="0.25">
      <c r="B63" s="1185" t="s">
        <v>128</v>
      </c>
      <c r="C63" s="1186"/>
      <c r="D63" s="1187">
        <f>Process!S194</f>
        <v>0</v>
      </c>
      <c r="E63" s="1187">
        <f>Process!S195</f>
        <v>0</v>
      </c>
      <c r="F63" s="1184"/>
    </row>
    <row r="64" spans="2:6" s="1188" customFormat="1" ht="13.9" customHeight="1" outlineLevel="1" x14ac:dyDescent="0.25">
      <c r="B64" s="1185" t="s">
        <v>129</v>
      </c>
      <c r="C64" s="1186"/>
      <c r="D64" s="1187">
        <f>'HSE (ITA ESP)'!S6</f>
        <v>70000</v>
      </c>
      <c r="E64" s="1187"/>
      <c r="F64" s="1184" t="s">
        <v>130</v>
      </c>
    </row>
    <row r="65" spans="2:6" s="1188" customFormat="1" ht="13.9" customHeight="1" outlineLevel="1" x14ac:dyDescent="0.25">
      <c r="B65" s="1185" t="s">
        <v>131</v>
      </c>
      <c r="C65" s="1186"/>
      <c r="D65" s="1187">
        <f>'HSE (ITA ESP)'!S8+'HSE (ITA ESP)'!S11+'HSE (ITA ESP)'!S15+'HSE (ITA ESP)'!S19</f>
        <v>23544.822930693095</v>
      </c>
      <c r="E65" s="1187">
        <f>'HSE (ITA ESP)'!S9+'HSE (ITA ESP)'!S12+'HSE (ITA ESP)'!S16+'HSE (ITA ESP)'!S20</f>
        <v>0</v>
      </c>
      <c r="F65" s="1184"/>
    </row>
    <row r="66" spans="2:6" s="1188" customFormat="1" ht="13.9" customHeight="1" outlineLevel="1" x14ac:dyDescent="0.25">
      <c r="B66" s="1185" t="str">
        <f>+'Labour rates-Mach rental rates'!B5</f>
        <v>Labour rates-Machine rental rates</v>
      </c>
      <c r="C66" s="1186"/>
      <c r="D66" s="1187">
        <f>+'Labour rates-Mach rental rates'!J5</f>
        <v>0</v>
      </c>
      <c r="E66" s="1187">
        <f>+'Labour rates-Mach rental rates'!J6</f>
        <v>0</v>
      </c>
      <c r="F66" s="1184"/>
    </row>
    <row r="67" spans="2:6" s="1188" customFormat="1" ht="13.9" customHeight="1" outlineLevel="1" x14ac:dyDescent="0.25">
      <c r="B67" s="1185" t="str">
        <f>Miscellaneous!B58</f>
        <v>PERSONNEL</v>
      </c>
      <c r="C67" s="1186"/>
      <c r="D67" s="1187">
        <f>Miscellaneous!S58</f>
        <v>372050.6811607086</v>
      </c>
      <c r="E67" s="1187">
        <f>Miscellaneous!S59</f>
        <v>3302.4694030237442</v>
      </c>
      <c r="F67" s="1184"/>
    </row>
    <row r="68" spans="2:6" x14ac:dyDescent="0.35">
      <c r="B68" s="867"/>
      <c r="C68" s="12"/>
      <c r="D68" s="13"/>
      <c r="E68" s="13"/>
      <c r="F68" s="1163"/>
    </row>
    <row r="69" spans="2:6" x14ac:dyDescent="0.35">
      <c r="B69" s="866" t="s">
        <v>132</v>
      </c>
      <c r="C69" s="7"/>
      <c r="D69" s="13">
        <f>'Spare Parts'!S6+'Tracker Supply'!S58+'FX Supply'!S35+'SI Supply'!S24+'PCU Supply'!S59+'TC Supply'!S52</f>
        <v>0</v>
      </c>
      <c r="E69" s="13">
        <f>'Spare Parts'!S7+'Tracker Supply'!S59+'FX Supply'!S36+'SI Supply'!S25+'PCU Supply'!S60+'TC Supply'!S53</f>
        <v>91424.487647216753</v>
      </c>
      <c r="F69" s="1163"/>
    </row>
    <row r="70" spans="2:6" x14ac:dyDescent="0.35">
      <c r="B70" s="1268" t="s">
        <v>64</v>
      </c>
      <c r="C70" s="7"/>
      <c r="D70" s="13">
        <f>SUS!S6+'SI Supply'!S24+'PCU Supply'!S59+'TC Supply'!S52</f>
        <v>0</v>
      </c>
      <c r="E70" s="13">
        <f>SUS!S7</f>
        <v>0</v>
      </c>
      <c r="F70" s="1163"/>
    </row>
    <row r="71" spans="2:6" ht="16" thickBot="1" x14ac:dyDescent="0.4">
      <c r="B71" s="8" t="s">
        <v>133</v>
      </c>
      <c r="C71" s="9"/>
      <c r="D71" s="10">
        <f>SUM(D7:D70)</f>
        <v>16617730.166533479</v>
      </c>
      <c r="E71" s="10">
        <f>SUM(E7:E70)</f>
        <v>8663282.5326479841</v>
      </c>
      <c r="F71" s="1164"/>
    </row>
  </sheetData>
  <autoFilter ref="B6:E67" xr:uid="{00000000-0001-0000-0000-000000000000}"/>
  <mergeCells count="3">
    <mergeCell ref="B1:C1"/>
    <mergeCell ref="B2:D2"/>
    <mergeCell ref="B4:D4"/>
  </mergeCells>
  <pageMargins left="0.7" right="0.7" top="0.75" bottom="0.75" header="0.3" footer="0.3"/>
  <headerFooter>
    <oddHeader>&amp;C&amp;"Arial"&amp;8&amp;K000000 INTERNAL&amp;1#_x000D_</oddHeader>
  </headerFooter>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D5485-5465-4C1F-ADE7-E2AB0E5CAF34}">
  <sheetPr>
    <tabColor rgb="FF00B050"/>
  </sheetPr>
  <dimension ref="B2:T12"/>
  <sheetViews>
    <sheetView showGridLines="0" topLeftCell="A3" zoomScale="90" zoomScaleNormal="90" zoomScaleSheetLayoutView="90" workbookViewId="0">
      <selection activeCell="G29" sqref="G29"/>
    </sheetView>
  </sheetViews>
  <sheetFormatPr defaultColWidth="11.54296875" defaultRowHeight="12.5" x14ac:dyDescent="0.25"/>
  <cols>
    <col min="1" max="1" width="1.26953125" style="171" customWidth="1"/>
    <col min="2" max="2" width="23.453125" style="171" customWidth="1"/>
    <col min="3" max="3" width="30.7265625" style="180" customWidth="1"/>
    <col min="4" max="4" width="16.7265625" style="180" customWidth="1"/>
    <col min="5" max="5" width="60.54296875" style="431" customWidth="1"/>
    <col min="6" max="6" width="15.7265625" style="180" bestFit="1" customWidth="1"/>
    <col min="7" max="7" width="16.26953125" style="180" customWidth="1"/>
    <col min="8" max="8" width="15.7265625" style="171" bestFit="1" customWidth="1"/>
    <col min="9" max="17" width="15.7265625" style="171" hidden="1" customWidth="1"/>
    <col min="18" max="18" width="12.7265625" style="171" bestFit="1" customWidth="1"/>
    <col min="19" max="19" width="12.453125" style="171" bestFit="1" customWidth="1"/>
    <col min="20" max="16384" width="11.54296875" style="171"/>
  </cols>
  <sheetData>
    <row r="2" spans="2:20" ht="15.5" x14ac:dyDescent="0.25">
      <c r="B2" s="1493" t="s">
        <v>61</v>
      </c>
      <c r="C2" s="1493"/>
      <c r="D2" s="1493"/>
      <c r="E2" s="1493"/>
      <c r="F2" s="1493"/>
      <c r="G2" s="1493"/>
      <c r="H2" s="1493"/>
      <c r="I2" s="1493"/>
      <c r="J2" s="1493"/>
      <c r="K2" s="1493"/>
      <c r="L2" s="1493"/>
      <c r="M2" s="1493"/>
      <c r="N2" s="1493"/>
      <c r="O2" s="1493"/>
      <c r="P2" s="1493"/>
      <c r="Q2" s="1493"/>
      <c r="R2" s="1493"/>
      <c r="S2" s="1493"/>
      <c r="T2" s="1493"/>
    </row>
    <row r="3" spans="2:20" ht="15" thickBot="1" x14ac:dyDescent="0.4">
      <c r="B3" s="121"/>
      <c r="C3" s="26"/>
      <c r="D3" s="26"/>
      <c r="E3" s="28"/>
      <c r="F3" s="30"/>
      <c r="G3" s="29"/>
      <c r="H3" s="29"/>
      <c r="I3" s="29"/>
      <c r="J3" s="29"/>
      <c r="K3" s="29"/>
      <c r="L3" s="29"/>
      <c r="M3" s="29"/>
      <c r="N3" s="29"/>
      <c r="O3" s="29"/>
      <c r="P3" s="29"/>
      <c r="Q3" s="29"/>
    </row>
    <row r="4" spans="2:20" ht="13" x14ac:dyDescent="0.2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73" customFormat="1" ht="15.75" customHeight="1" collapsed="1" x14ac:dyDescent="0.3">
      <c r="B6" s="1706" t="s">
        <v>61</v>
      </c>
      <c r="C6" s="1707"/>
      <c r="D6" s="1707"/>
      <c r="E6" s="1708"/>
      <c r="F6" s="1508" t="s">
        <v>154</v>
      </c>
      <c r="G6" s="1509"/>
      <c r="H6" s="1510"/>
      <c r="I6" s="1245"/>
      <c r="J6" s="1245"/>
      <c r="K6" s="1245"/>
      <c r="L6" s="1245"/>
      <c r="M6" s="1245"/>
      <c r="N6" s="1245"/>
      <c r="O6" s="1245"/>
      <c r="P6" s="1245"/>
      <c r="Q6" s="1245"/>
      <c r="R6" s="862" t="s">
        <v>155</v>
      </c>
      <c r="S6" s="863">
        <f>SUMIF(F9:F12,"Mandatory",S9:S12)</f>
        <v>0</v>
      </c>
      <c r="T6" s="862" t="s">
        <v>155</v>
      </c>
    </row>
    <row r="7" spans="2:20" s="173" customFormat="1" ht="14.25" customHeight="1" x14ac:dyDescent="0.3">
      <c r="B7" s="1709"/>
      <c r="C7" s="1710"/>
      <c r="D7" s="1710"/>
      <c r="E7" s="1711"/>
      <c r="F7" s="1508" t="s">
        <v>156</v>
      </c>
      <c r="G7" s="1509"/>
      <c r="H7" s="1510"/>
      <c r="I7" s="1299"/>
      <c r="J7" s="1299"/>
      <c r="K7" s="1299"/>
      <c r="L7" s="1299"/>
      <c r="M7" s="1299"/>
      <c r="N7" s="1299"/>
      <c r="O7" s="1299"/>
      <c r="P7" s="1299"/>
      <c r="Q7" s="1299"/>
      <c r="R7" s="864" t="s">
        <v>155</v>
      </c>
      <c r="S7" s="863">
        <f>SUMIF(F9:F12,"optional",S9:S12)</f>
        <v>91424.487647216753</v>
      </c>
      <c r="T7" s="940" t="s">
        <v>155</v>
      </c>
    </row>
    <row r="8" spans="2:20" ht="13" x14ac:dyDescent="0.3">
      <c r="B8" s="926" t="s">
        <v>155</v>
      </c>
      <c r="C8" s="927" t="s">
        <v>155</v>
      </c>
      <c r="D8" s="927" t="s">
        <v>155</v>
      </c>
      <c r="E8" s="928"/>
      <c r="F8" s="929" t="s">
        <v>155</v>
      </c>
      <c r="G8" s="929" t="s">
        <v>155</v>
      </c>
      <c r="H8" s="929" t="s">
        <v>155</v>
      </c>
      <c r="I8" s="929"/>
      <c r="J8" s="929"/>
      <c r="K8" s="929"/>
      <c r="L8" s="929"/>
      <c r="M8" s="929"/>
      <c r="N8" s="929"/>
      <c r="O8" s="929"/>
      <c r="P8" s="929"/>
      <c r="Q8" s="929"/>
      <c r="R8" s="929"/>
      <c r="S8" s="929" t="s">
        <v>155</v>
      </c>
      <c r="T8" s="930" t="s">
        <v>155</v>
      </c>
    </row>
    <row r="9" spans="2:20" s="431" customFormat="1" ht="27" customHeight="1" x14ac:dyDescent="0.35">
      <c r="B9" s="97"/>
      <c r="C9" s="98" t="str">
        <f>'Reference documents'!B20</f>
        <v>GRE.EEC.S.21.IT.P.18371.00.126.01 - SOW BOP Pontestura</v>
      </c>
      <c r="D9" s="100"/>
      <c r="E9" s="1130" t="s">
        <v>2456</v>
      </c>
      <c r="F9" s="902" t="s">
        <v>167</v>
      </c>
      <c r="G9" s="100" t="s">
        <v>161</v>
      </c>
      <c r="H9" s="101">
        <v>1</v>
      </c>
      <c r="I9" s="990"/>
      <c r="J9" s="990"/>
      <c r="K9" s="991"/>
      <c r="L9" s="990"/>
      <c r="M9" s="990"/>
      <c r="N9" s="991"/>
      <c r="O9" s="992"/>
      <c r="P9" s="990"/>
      <c r="Q9" s="992"/>
      <c r="R9" s="102">
        <v>91424.487647216753</v>
      </c>
      <c r="S9" s="845">
        <f t="shared" ref="S9:S12" si="0">IF(F9="NA","",R9*H9)</f>
        <v>91424.487647216753</v>
      </c>
      <c r="T9" s="884"/>
    </row>
    <row r="10" spans="2:20" s="431" customFormat="1" ht="27" customHeight="1" x14ac:dyDescent="0.35">
      <c r="B10" s="97"/>
      <c r="C10" s="98" t="str">
        <f>'Reference documents'!B21</f>
        <v>GRE.EEC.S.21.IT.P.18371.00.126.01 - SOW BOP Pontestura</v>
      </c>
      <c r="D10" s="100"/>
      <c r="E10" s="1130" t="s">
        <v>2457</v>
      </c>
      <c r="F10" s="902" t="s">
        <v>167</v>
      </c>
      <c r="G10" s="100" t="s">
        <v>161</v>
      </c>
      <c r="H10" s="101">
        <v>1</v>
      </c>
      <c r="I10" s="990"/>
      <c r="J10" s="990"/>
      <c r="K10" s="991">
        <f>I10*J10</f>
        <v>0</v>
      </c>
      <c r="L10" s="990"/>
      <c r="M10" s="990"/>
      <c r="N10" s="991">
        <f>L10*M10</f>
        <v>0</v>
      </c>
      <c r="O10" s="992"/>
      <c r="P10" s="990"/>
      <c r="Q10" s="992"/>
      <c r="R10" s="102"/>
      <c r="S10" s="845">
        <f t="shared" si="0"/>
        <v>0</v>
      </c>
      <c r="T10" s="884"/>
    </row>
    <row r="11" spans="2:20" s="431" customFormat="1" ht="28.5" customHeight="1" x14ac:dyDescent="0.35">
      <c r="B11" s="97"/>
      <c r="C11" s="98" t="str">
        <f>'Reference documents'!B22</f>
        <v>GRE.EEC.S.21.IT.P.18371.00.126.01 - SOW BOP Pontestura</v>
      </c>
      <c r="D11" s="100"/>
      <c r="E11" s="98" t="s">
        <v>2458</v>
      </c>
      <c r="F11" s="902" t="s">
        <v>167</v>
      </c>
      <c r="G11" s="100" t="s">
        <v>161</v>
      </c>
      <c r="H11" s="101">
        <v>1</v>
      </c>
      <c r="I11" s="990"/>
      <c r="J11" s="990"/>
      <c r="K11" s="991">
        <f>I11*J11</f>
        <v>0</v>
      </c>
      <c r="L11" s="990"/>
      <c r="M11" s="990"/>
      <c r="N11" s="991">
        <f>L11*M11</f>
        <v>0</v>
      </c>
      <c r="O11" s="992"/>
      <c r="P11" s="990"/>
      <c r="Q11" s="992"/>
      <c r="R11" s="102"/>
      <c r="S11" s="845">
        <f t="shared" si="0"/>
        <v>0</v>
      </c>
      <c r="T11" s="884"/>
    </row>
    <row r="12" spans="2:20" s="431" customFormat="1" ht="27.75" customHeight="1" x14ac:dyDescent="0.35">
      <c r="B12" s="97"/>
      <c r="C12" s="98" t="str">
        <f>'Reference documents'!B23</f>
        <v>GRE.EEC.S.21.IT.P.18371.00.126.01 - SOW BOP Pontestura</v>
      </c>
      <c r="D12" s="900"/>
      <c r="E12" s="98" t="s">
        <v>2459</v>
      </c>
      <c r="F12" s="902" t="s">
        <v>167</v>
      </c>
      <c r="G12" s="100" t="s">
        <v>161</v>
      </c>
      <c r="H12" s="903">
        <v>1</v>
      </c>
      <c r="I12" s="990"/>
      <c r="J12" s="990"/>
      <c r="K12" s="991">
        <f>I12*J12</f>
        <v>0</v>
      </c>
      <c r="L12" s="990"/>
      <c r="M12" s="990"/>
      <c r="N12" s="991">
        <f>L12*M12</f>
        <v>0</v>
      </c>
      <c r="O12" s="992"/>
      <c r="P12" s="990"/>
      <c r="Q12" s="992"/>
      <c r="R12" s="904"/>
      <c r="S12" s="905">
        <f t="shared" si="0"/>
        <v>0</v>
      </c>
      <c r="T12" s="906"/>
    </row>
  </sheetData>
  <mergeCells count="17">
    <mergeCell ref="B6:E7"/>
    <mergeCell ref="F6:H6"/>
    <mergeCell ref="F7:H7"/>
    <mergeCell ref="B4:B5"/>
    <mergeCell ref="C4:C5"/>
    <mergeCell ref="D4:D5"/>
    <mergeCell ref="E4:E5"/>
    <mergeCell ref="F4:F5"/>
    <mergeCell ref="G4:G5"/>
    <mergeCell ref="H4:H5"/>
    <mergeCell ref="P4:Q4"/>
    <mergeCell ref="R4:R5"/>
    <mergeCell ref="S4:S5"/>
    <mergeCell ref="T4:T5"/>
    <mergeCell ref="B2:T2"/>
    <mergeCell ref="I4:K4"/>
    <mergeCell ref="L4:O4"/>
  </mergeCells>
  <dataValidations disablePrompts="1" count="2">
    <dataValidation type="list" allowBlank="1" showInputMessage="1" showErrorMessage="1" sqref="F9:F12" xr:uid="{D73604D6-391B-48E5-A66E-3ADF7C6151A0}">
      <formula1>"Mandatory,Optional,NA"</formula1>
    </dataValidation>
    <dataValidation type="decimal" operator="greaterThanOrEqual" allowBlank="1" showInputMessage="1" showErrorMessage="1" sqref="P9:P12 I9:J12 L9:M12" xr:uid="{F1B76566-ECDE-4EBD-9828-B15FA2C6BD04}">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193E-7902-481F-9BC7-B34FE4F6D891}">
  <sheetPr>
    <tabColor rgb="FF00B050"/>
  </sheetPr>
  <dimension ref="B2:T25"/>
  <sheetViews>
    <sheetView topLeftCell="C1" zoomScale="55" zoomScaleNormal="55" workbookViewId="0">
      <selection activeCell="G29" sqref="G29"/>
    </sheetView>
  </sheetViews>
  <sheetFormatPr defaultColWidth="11.54296875" defaultRowHeight="12.5" x14ac:dyDescent="0.25"/>
  <cols>
    <col min="1" max="1" width="4.7265625" style="171" customWidth="1"/>
    <col min="2" max="2" width="12" style="171" customWidth="1"/>
    <col min="3" max="3" width="40.26953125" style="180" bestFit="1" customWidth="1"/>
    <col min="4" max="4" width="11.54296875" style="180" bestFit="1" customWidth="1"/>
    <col min="5" max="5" width="61.453125" style="171" customWidth="1"/>
    <col min="6" max="6" width="19.54296875" style="180" bestFit="1" customWidth="1"/>
    <col min="7" max="7" width="21.7265625" style="180" customWidth="1"/>
    <col min="8" max="17" width="11.54296875" style="1107"/>
    <col min="18" max="19" width="11.54296875" style="171"/>
    <col min="20" max="20" width="46.54296875" style="171" customWidth="1"/>
    <col min="21" max="16384" width="11.54296875" style="171"/>
  </cols>
  <sheetData>
    <row r="2" spans="2:20" ht="15.5" x14ac:dyDescent="0.35">
      <c r="B2" s="124"/>
      <c r="C2" s="20"/>
      <c r="D2" s="20"/>
      <c r="E2" s="21" t="s">
        <v>715</v>
      </c>
      <c r="F2" s="23"/>
      <c r="G2" s="22"/>
      <c r="H2" s="1108"/>
      <c r="I2" s="1108"/>
      <c r="J2" s="1108"/>
      <c r="K2" s="1108"/>
      <c r="L2" s="1108"/>
      <c r="M2" s="1108"/>
      <c r="N2" s="1108"/>
      <c r="O2" s="1108"/>
      <c r="P2" s="1108"/>
      <c r="Q2" s="1108"/>
      <c r="R2" s="22"/>
      <c r="S2" s="22"/>
      <c r="T2" s="22"/>
    </row>
    <row r="3" spans="2:20" ht="15" thickBot="1" x14ac:dyDescent="0.4">
      <c r="B3" s="121"/>
      <c r="C3" s="26"/>
      <c r="D3" s="26"/>
      <c r="E3" s="28"/>
      <c r="F3" s="30"/>
      <c r="G3" s="29"/>
    </row>
    <row r="4" spans="2:20" ht="13" x14ac:dyDescent="0.2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34.1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861" customFormat="1" ht="17.25" customHeight="1" x14ac:dyDescent="0.35">
      <c r="B6" s="1499" t="s">
        <v>129</v>
      </c>
      <c r="C6" s="1591"/>
      <c r="D6" s="1591"/>
      <c r="E6" s="1591"/>
      <c r="F6" s="1591" t="s">
        <v>154</v>
      </c>
      <c r="G6" s="1591"/>
      <c r="H6" s="1591"/>
      <c r="I6" s="1591"/>
      <c r="J6" s="1591"/>
      <c r="K6" s="1591"/>
      <c r="L6" s="1591"/>
      <c r="M6" s="1591"/>
      <c r="N6" s="1591"/>
      <c r="O6" s="1591"/>
      <c r="P6" s="1591"/>
      <c r="Q6" s="1591"/>
      <c r="R6" s="1591"/>
      <c r="S6" s="863">
        <f>SUMIF(F7,"Mandatory",S7)</f>
        <v>70000</v>
      </c>
      <c r="T6" s="909"/>
    </row>
    <row r="7" spans="2:20" s="431" customFormat="1" ht="40" x14ac:dyDescent="0.35">
      <c r="B7" s="919"/>
      <c r="C7" s="1209" t="str">
        <f>'Reference documents'!B19</f>
        <v>GRE…..</v>
      </c>
      <c r="D7" s="900"/>
      <c r="E7" s="901" t="s">
        <v>2460</v>
      </c>
      <c r="F7" s="902" t="s">
        <v>160</v>
      </c>
      <c r="G7" s="900" t="s">
        <v>161</v>
      </c>
      <c r="H7" s="903">
        <v>1</v>
      </c>
      <c r="I7" s="990"/>
      <c r="J7" s="990"/>
      <c r="K7" s="991">
        <f>I7*J7</f>
        <v>0</v>
      </c>
      <c r="L7" s="990"/>
      <c r="M7" s="990"/>
      <c r="N7" s="991">
        <f>L7*M7</f>
        <v>0</v>
      </c>
      <c r="O7" s="992"/>
      <c r="P7" s="990">
        <v>70000</v>
      </c>
      <c r="Q7" s="992"/>
      <c r="R7" s="904">
        <f>P7+N7+K7</f>
        <v>70000</v>
      </c>
      <c r="S7" s="905">
        <f>IF(F7="na","",H7*R7)</f>
        <v>70000</v>
      </c>
      <c r="T7" s="935" t="s">
        <v>2461</v>
      </c>
    </row>
    <row r="8" spans="2:20" s="173" customFormat="1" ht="14.25" customHeight="1" collapsed="1" x14ac:dyDescent="0.3">
      <c r="B8" s="1536" t="s">
        <v>716</v>
      </c>
      <c r="C8" s="1537"/>
      <c r="D8" s="1537"/>
      <c r="E8" s="1538"/>
      <c r="F8" s="1499" t="s">
        <v>154</v>
      </c>
      <c r="G8" s="1591"/>
      <c r="H8" s="1591"/>
      <c r="I8" s="1591"/>
      <c r="J8" s="1591"/>
      <c r="K8" s="1591"/>
      <c r="L8" s="1591"/>
      <c r="M8" s="1591"/>
      <c r="N8" s="1591"/>
      <c r="O8" s="1591"/>
      <c r="P8" s="1591"/>
      <c r="Q8" s="1591"/>
      <c r="R8" s="1591"/>
      <c r="S8" s="863">
        <f>SUMIF(F10,"Mandatory",S10)</f>
        <v>23544.822930693095</v>
      </c>
      <c r="T8" s="909"/>
    </row>
    <row r="9" spans="2:20" s="173" customFormat="1" ht="14.25" customHeight="1" x14ac:dyDescent="0.3">
      <c r="B9" s="1539"/>
      <c r="C9" s="1540"/>
      <c r="D9" s="1540"/>
      <c r="E9" s="1541"/>
      <c r="F9" s="1499" t="s">
        <v>156</v>
      </c>
      <c r="G9" s="1591"/>
      <c r="H9" s="1591"/>
      <c r="I9" s="1591"/>
      <c r="J9" s="1591"/>
      <c r="K9" s="1591"/>
      <c r="L9" s="1591"/>
      <c r="M9" s="1591"/>
      <c r="N9" s="1591"/>
      <c r="O9" s="1591"/>
      <c r="P9" s="1591"/>
      <c r="Q9" s="1591"/>
      <c r="R9" s="1591"/>
      <c r="S9" s="863">
        <f>SUMIF(F10:F10,"optional",S10:S10)</f>
        <v>0</v>
      </c>
      <c r="T9" s="909"/>
    </row>
    <row r="10" spans="2:20" s="174" customFormat="1" ht="197.65" customHeight="1" x14ac:dyDescent="0.35">
      <c r="B10" s="175"/>
      <c r="C10" s="176" t="s">
        <v>717</v>
      </c>
      <c r="D10" s="177"/>
      <c r="E10" s="179" t="s">
        <v>718</v>
      </c>
      <c r="F10" s="902" t="s">
        <v>160</v>
      </c>
      <c r="G10" s="900" t="s">
        <v>161</v>
      </c>
      <c r="H10" s="903">
        <v>1</v>
      </c>
      <c r="I10" s="990"/>
      <c r="J10" s="990"/>
      <c r="K10" s="991">
        <f>I10*J10</f>
        <v>0</v>
      </c>
      <c r="L10" s="990"/>
      <c r="M10" s="990"/>
      <c r="N10" s="991">
        <f>L10*M10</f>
        <v>0</v>
      </c>
      <c r="O10" s="992"/>
      <c r="P10" s="990">
        <v>23544.822930693095</v>
      </c>
      <c r="Q10" s="992"/>
      <c r="R10" s="904">
        <f>P10+N10+K10</f>
        <v>23544.822930693095</v>
      </c>
      <c r="S10" s="905">
        <f>IF(F10="na","",H10*R10)</f>
        <v>23544.822930693095</v>
      </c>
      <c r="T10" s="934"/>
    </row>
    <row r="11" spans="2:20" ht="14" x14ac:dyDescent="0.25">
      <c r="B11" s="1536" t="s">
        <v>727</v>
      </c>
      <c r="C11" s="1537"/>
      <c r="D11" s="1537"/>
      <c r="E11" s="1538"/>
      <c r="F11" s="1499" t="s">
        <v>154</v>
      </c>
      <c r="G11" s="1591"/>
      <c r="H11" s="1591"/>
      <c r="I11" s="1591"/>
      <c r="J11" s="1591"/>
      <c r="K11" s="1591"/>
      <c r="L11" s="1591"/>
      <c r="M11" s="1591"/>
      <c r="N11" s="1591"/>
      <c r="O11" s="1591"/>
      <c r="P11" s="1591"/>
      <c r="Q11" s="1591"/>
      <c r="R11" s="1591"/>
      <c r="S11" s="863">
        <f>SUMIF(F13:F14,"Mandatory",S13:S14)</f>
        <v>0</v>
      </c>
      <c r="T11" s="909"/>
    </row>
    <row r="12" spans="2:20" ht="14" x14ac:dyDescent="0.25">
      <c r="B12" s="1539"/>
      <c r="C12" s="1540"/>
      <c r="D12" s="1540"/>
      <c r="E12" s="1541"/>
      <c r="F12" s="1499" t="s">
        <v>156</v>
      </c>
      <c r="G12" s="1591"/>
      <c r="H12" s="1591"/>
      <c r="I12" s="1591"/>
      <c r="J12" s="1591"/>
      <c r="K12" s="1591"/>
      <c r="L12" s="1591"/>
      <c r="M12" s="1591"/>
      <c r="N12" s="1591"/>
      <c r="O12" s="1591"/>
      <c r="P12" s="1591"/>
      <c r="Q12" s="1591"/>
      <c r="R12" s="1591"/>
      <c r="S12" s="863">
        <f>SUMIF(F13:F14,"optional",S13:S14)</f>
        <v>0</v>
      </c>
      <c r="T12" s="909"/>
    </row>
    <row r="13" spans="2:20" s="431" customFormat="1" ht="25" x14ac:dyDescent="0.35">
      <c r="B13" s="919"/>
      <c r="C13" s="937" t="s">
        <v>2462</v>
      </c>
      <c r="D13" s="900"/>
      <c r="E13" s="901" t="s">
        <v>2463</v>
      </c>
      <c r="F13" s="902" t="s">
        <v>191</v>
      </c>
      <c r="G13" s="900" t="s">
        <v>1450</v>
      </c>
      <c r="H13" s="1106"/>
      <c r="I13" s="990"/>
      <c r="J13" s="990"/>
      <c r="K13" s="991">
        <f>I13*J13</f>
        <v>0</v>
      </c>
      <c r="L13" s="990"/>
      <c r="M13" s="990"/>
      <c r="N13" s="991">
        <f>L13*M13</f>
        <v>0</v>
      </c>
      <c r="O13" s="992"/>
      <c r="P13" s="990"/>
      <c r="Q13" s="992"/>
      <c r="R13" s="904">
        <f t="shared" ref="R13:R14" si="0">P13+N13+K13</f>
        <v>0</v>
      </c>
      <c r="S13" s="905" t="str">
        <f>IF(F13="na","",H13*R13)</f>
        <v/>
      </c>
      <c r="T13" s="935" t="s">
        <v>2464</v>
      </c>
    </row>
    <row r="14" spans="2:20" s="431" customFormat="1" ht="37.5" x14ac:dyDescent="0.35">
      <c r="B14" s="919"/>
      <c r="C14" s="937" t="s">
        <v>2465</v>
      </c>
      <c r="D14" s="900"/>
      <c r="E14" s="901" t="s">
        <v>2466</v>
      </c>
      <c r="F14" s="902" t="s">
        <v>191</v>
      </c>
      <c r="G14" s="900" t="s">
        <v>161</v>
      </c>
      <c r="H14" s="1448">
        <v>0</v>
      </c>
      <c r="I14" s="990"/>
      <c r="J14" s="990"/>
      <c r="K14" s="991">
        <f>I14*J14</f>
        <v>0</v>
      </c>
      <c r="L14" s="990"/>
      <c r="M14" s="990"/>
      <c r="N14" s="991">
        <f>L14*M14</f>
        <v>0</v>
      </c>
      <c r="O14" s="992"/>
      <c r="P14" s="990"/>
      <c r="Q14" s="992"/>
      <c r="R14" s="904">
        <f t="shared" si="0"/>
        <v>0</v>
      </c>
      <c r="S14" s="905" t="str">
        <f>IF(F14="na","",H14*R14)</f>
        <v/>
      </c>
      <c r="T14" s="935" t="s">
        <v>2464</v>
      </c>
    </row>
    <row r="15" spans="2:20" ht="14" x14ac:dyDescent="0.25">
      <c r="B15" s="1536" t="s">
        <v>734</v>
      </c>
      <c r="C15" s="1537"/>
      <c r="D15" s="1537"/>
      <c r="E15" s="1538"/>
      <c r="F15" s="1499" t="s">
        <v>154</v>
      </c>
      <c r="G15" s="1591"/>
      <c r="H15" s="1591"/>
      <c r="I15" s="1591"/>
      <c r="J15" s="1591"/>
      <c r="K15" s="1591"/>
      <c r="L15" s="1591"/>
      <c r="M15" s="1591"/>
      <c r="N15" s="1591"/>
      <c r="O15" s="1591"/>
      <c r="P15" s="1591"/>
      <c r="Q15" s="1591"/>
      <c r="R15" s="1591"/>
      <c r="S15" s="863">
        <f>SUMIF(F17:F18,"Mandatory",S17:S18)</f>
        <v>0</v>
      </c>
      <c r="T15" s="909"/>
    </row>
    <row r="16" spans="2:20" ht="14" x14ac:dyDescent="0.25">
      <c r="B16" s="1539"/>
      <c r="C16" s="1540"/>
      <c r="D16" s="1540"/>
      <c r="E16" s="1541"/>
      <c r="F16" s="1499" t="s">
        <v>156</v>
      </c>
      <c r="G16" s="1591"/>
      <c r="H16" s="1591"/>
      <c r="I16" s="1591"/>
      <c r="J16" s="1591"/>
      <c r="K16" s="1591"/>
      <c r="L16" s="1591"/>
      <c r="M16" s="1591"/>
      <c r="N16" s="1591"/>
      <c r="O16" s="1591"/>
      <c r="P16" s="1591"/>
      <c r="Q16" s="1591"/>
      <c r="R16" s="1591"/>
      <c r="S16" s="863">
        <f>SUMIF(F17:F18,"optional",S17:S18)</f>
        <v>0</v>
      </c>
      <c r="T16" s="909"/>
    </row>
    <row r="17" spans="2:20" s="431" customFormat="1" ht="34.5" x14ac:dyDescent="0.35">
      <c r="B17" s="919"/>
      <c r="C17" s="937" t="s">
        <v>735</v>
      </c>
      <c r="D17" s="900"/>
      <c r="E17" s="901" t="s">
        <v>736</v>
      </c>
      <c r="F17" s="902" t="s">
        <v>191</v>
      </c>
      <c r="G17" s="900" t="s">
        <v>1450</v>
      </c>
      <c r="H17" s="1448">
        <v>0</v>
      </c>
      <c r="I17" s="990"/>
      <c r="J17" s="990"/>
      <c r="K17" s="991">
        <f>I17*J17</f>
        <v>0</v>
      </c>
      <c r="L17" s="990"/>
      <c r="M17" s="990"/>
      <c r="N17" s="991">
        <f>L17*M17</f>
        <v>0</v>
      </c>
      <c r="O17" s="992"/>
      <c r="P17" s="990"/>
      <c r="Q17" s="992"/>
      <c r="R17" s="904">
        <f t="shared" ref="R17:R18" si="1">P17+N17+K17</f>
        <v>0</v>
      </c>
      <c r="S17" s="905" t="str">
        <f>IF(F17="na","",H17*R17)</f>
        <v/>
      </c>
      <c r="T17" s="935" t="s">
        <v>2467</v>
      </c>
    </row>
    <row r="18" spans="2:20" s="431" customFormat="1" ht="92" x14ac:dyDescent="0.35">
      <c r="B18" s="919"/>
      <c r="C18" s="937" t="s">
        <v>738</v>
      </c>
      <c r="D18" s="900"/>
      <c r="E18" s="901" t="s">
        <v>739</v>
      </c>
      <c r="F18" s="902" t="s">
        <v>191</v>
      </c>
      <c r="G18" s="900" t="s">
        <v>1450</v>
      </c>
      <c r="H18" s="1448">
        <v>0</v>
      </c>
      <c r="I18" s="990"/>
      <c r="J18" s="990"/>
      <c r="K18" s="991">
        <f>I18*J18</f>
        <v>0</v>
      </c>
      <c r="L18" s="990"/>
      <c r="M18" s="990"/>
      <c r="N18" s="991">
        <f>L18*M18</f>
        <v>0</v>
      </c>
      <c r="O18" s="992"/>
      <c r="P18" s="990"/>
      <c r="Q18" s="992"/>
      <c r="R18" s="904">
        <f t="shared" si="1"/>
        <v>0</v>
      </c>
      <c r="S18" s="905" t="str">
        <f>IF(F18="na","",H18*R18)</f>
        <v/>
      </c>
      <c r="T18" s="935"/>
    </row>
    <row r="19" spans="2:20" ht="14" x14ac:dyDescent="0.25">
      <c r="B19" s="1536" t="s">
        <v>741</v>
      </c>
      <c r="C19" s="1537"/>
      <c r="D19" s="1537"/>
      <c r="E19" s="1538"/>
      <c r="F19" s="1712" t="s">
        <v>154</v>
      </c>
      <c r="G19" s="1713"/>
      <c r="H19" s="1713"/>
      <c r="I19" s="1713"/>
      <c r="J19" s="1713"/>
      <c r="K19" s="1713"/>
      <c r="L19" s="1713"/>
      <c r="M19" s="1713"/>
      <c r="N19" s="1713"/>
      <c r="O19" s="1713"/>
      <c r="P19" s="1713"/>
      <c r="Q19" s="1713"/>
      <c r="R19" s="1713"/>
      <c r="S19" s="863">
        <f>SUMIF(F21:F22,"Mandatory",S21:S22)</f>
        <v>0</v>
      </c>
      <c r="T19" s="909"/>
    </row>
    <row r="20" spans="2:20" ht="14" x14ac:dyDescent="0.25">
      <c r="B20" s="1539"/>
      <c r="C20" s="1540"/>
      <c r="D20" s="1540"/>
      <c r="E20" s="1541"/>
      <c r="F20" s="1499" t="s">
        <v>156</v>
      </c>
      <c r="G20" s="1591"/>
      <c r="H20" s="1591"/>
      <c r="I20" s="1591"/>
      <c r="J20" s="1591"/>
      <c r="K20" s="1591"/>
      <c r="L20" s="1591"/>
      <c r="M20" s="1591"/>
      <c r="N20" s="1591"/>
      <c r="O20" s="1591"/>
      <c r="P20" s="1591"/>
      <c r="Q20" s="1591"/>
      <c r="R20" s="1591"/>
      <c r="S20" s="863">
        <f>SUMIF(F21:F22,"optional",S21:S22)</f>
        <v>0</v>
      </c>
      <c r="T20" s="909"/>
    </row>
    <row r="21" spans="2:20" s="431" customFormat="1" ht="34.5" x14ac:dyDescent="0.35">
      <c r="B21" s="919"/>
      <c r="C21" s="937" t="s">
        <v>744</v>
      </c>
      <c r="D21" s="900"/>
      <c r="E21" s="901" t="s">
        <v>745</v>
      </c>
      <c r="F21" s="902" t="s">
        <v>191</v>
      </c>
      <c r="G21" s="900" t="s">
        <v>1450</v>
      </c>
      <c r="H21" s="1448">
        <v>0</v>
      </c>
      <c r="I21" s="990"/>
      <c r="J21" s="990"/>
      <c r="K21" s="991">
        <f>I21*J21</f>
        <v>0</v>
      </c>
      <c r="L21" s="990"/>
      <c r="M21" s="990"/>
      <c r="N21" s="991">
        <f>L21*M21</f>
        <v>0</v>
      </c>
      <c r="O21" s="992"/>
      <c r="P21" s="990"/>
      <c r="Q21" s="992"/>
      <c r="R21" s="904">
        <f t="shared" ref="R21:R22" si="2">P21+N21+K21</f>
        <v>0</v>
      </c>
      <c r="S21" s="905" t="str">
        <f>IF(F21="na","",H21*R21)</f>
        <v/>
      </c>
      <c r="T21" s="935" t="s">
        <v>2464</v>
      </c>
    </row>
    <row r="22" spans="2:20" s="431" customFormat="1" ht="23" x14ac:dyDescent="0.35">
      <c r="B22" s="921"/>
      <c r="C22" s="1189" t="s">
        <v>746</v>
      </c>
      <c r="D22" s="885"/>
      <c r="E22" s="888" t="s">
        <v>747</v>
      </c>
      <c r="F22" s="886" t="s">
        <v>167</v>
      </c>
      <c r="G22" s="885" t="s">
        <v>748</v>
      </c>
      <c r="H22" s="1113">
        <v>1</v>
      </c>
      <c r="I22" s="990"/>
      <c r="J22" s="990"/>
      <c r="K22" s="991">
        <f>I22*J22</f>
        <v>0</v>
      </c>
      <c r="L22" s="990"/>
      <c r="M22" s="990"/>
      <c r="N22" s="991">
        <f>L22*M22</f>
        <v>0</v>
      </c>
      <c r="O22" s="992"/>
      <c r="P22" s="990"/>
      <c r="Q22" s="992"/>
      <c r="R22" s="904">
        <f t="shared" si="2"/>
        <v>0</v>
      </c>
      <c r="S22" s="891">
        <f>IF(F22="na","",H22*R22)</f>
        <v>0</v>
      </c>
      <c r="T22" s="1190" t="s">
        <v>2464</v>
      </c>
    </row>
    <row r="24" spans="2:20" ht="23" x14ac:dyDescent="0.25">
      <c r="R24" s="1380" t="s">
        <v>154</v>
      </c>
      <c r="S24" s="1437">
        <f>S6+S8+S11+S15+S19</f>
        <v>93544.822930693103</v>
      </c>
    </row>
    <row r="25" spans="2:20" x14ac:dyDescent="0.25">
      <c r="R25" s="1380" t="s">
        <v>156</v>
      </c>
      <c r="S25" s="1437">
        <f>S9+S12+S16+S20</f>
        <v>0</v>
      </c>
    </row>
  </sheetData>
  <mergeCells count="27">
    <mergeCell ref="R4:R5"/>
    <mergeCell ref="S4:S5"/>
    <mergeCell ref="T4:T5"/>
    <mergeCell ref="G4:G5"/>
    <mergeCell ref="H4:H5"/>
    <mergeCell ref="I4:K4"/>
    <mergeCell ref="L4:O4"/>
    <mergeCell ref="P4:Q4"/>
    <mergeCell ref="B4:B5"/>
    <mergeCell ref="C4:C5"/>
    <mergeCell ref="D4:D5"/>
    <mergeCell ref="E4:E5"/>
    <mergeCell ref="F4:F5"/>
    <mergeCell ref="F19:R19"/>
    <mergeCell ref="F20:R20"/>
    <mergeCell ref="B19:E20"/>
    <mergeCell ref="B15:E16"/>
    <mergeCell ref="F11:R11"/>
    <mergeCell ref="F12:R12"/>
    <mergeCell ref="F15:R15"/>
    <mergeCell ref="F16:R16"/>
    <mergeCell ref="B11:E12"/>
    <mergeCell ref="B6:E6"/>
    <mergeCell ref="F6:R6"/>
    <mergeCell ref="B8:E9"/>
    <mergeCell ref="F8:R8"/>
    <mergeCell ref="F9:R9"/>
  </mergeCells>
  <dataValidations count="2">
    <dataValidation type="list" allowBlank="1" showInputMessage="1" showErrorMessage="1" sqref="F10 F13:F14 F7 F17:F18 F22:G22 F21" xr:uid="{D9A160A4-6249-4669-84B2-4C9BF56E1ED1}">
      <formula1>"Mandatory,Optional,NA"</formula1>
    </dataValidation>
    <dataValidation type="decimal" operator="greaterThanOrEqual" allowBlank="1" showInputMessage="1" showErrorMessage="1" sqref="P7 I7:J7 L7:M7 P10 I10:J10 L10:M10 P13:P14 I13:J14 L13:M14 P17:P18 I17:J18 L17:M18 P21:P22 I21:J22 L21:M22" xr:uid="{0238D5D3-028A-4677-AC06-7DE04EBA45A8}">
      <formula1>0</formula1>
    </dataValidation>
  </dataValidations>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8B9EA-7BFA-4F76-88D0-7CFE2FCE2EA6}">
  <sheetPr>
    <tabColor rgb="FF00B050"/>
  </sheetPr>
  <dimension ref="B2:T13"/>
  <sheetViews>
    <sheetView showGridLines="0" topLeftCell="B1" zoomScale="55" zoomScaleNormal="55" zoomScaleSheetLayoutView="90" workbookViewId="0">
      <selection activeCell="G29" sqref="G29"/>
    </sheetView>
  </sheetViews>
  <sheetFormatPr defaultColWidth="11.54296875" defaultRowHeight="12.5" x14ac:dyDescent="0.25"/>
  <cols>
    <col min="1" max="1" width="1.26953125" style="171" customWidth="1"/>
    <col min="2" max="2" width="23.453125" style="171" customWidth="1"/>
    <col min="3" max="3" width="30.7265625" style="180" customWidth="1"/>
    <col min="4" max="4" width="16.54296875" style="180" bestFit="1" customWidth="1"/>
    <col min="5" max="5" width="16.7265625" style="431" customWidth="1"/>
    <col min="6" max="6" width="15.7265625" style="180" bestFit="1" customWidth="1"/>
    <col min="7" max="7" width="16.26953125" style="180" customWidth="1"/>
    <col min="8" max="8" width="15.7265625" style="171" bestFit="1" customWidth="1"/>
    <col min="9" max="17" width="15.7265625" style="171" customWidth="1"/>
    <col min="18" max="16384" width="11.54296875" style="171"/>
  </cols>
  <sheetData>
    <row r="2" spans="2:20" ht="15.5" x14ac:dyDescent="0.25">
      <c r="B2" s="1493" t="s">
        <v>64</v>
      </c>
      <c r="C2" s="1493"/>
      <c r="D2" s="1493"/>
      <c r="E2" s="1493"/>
      <c r="F2" s="1493"/>
      <c r="G2" s="1493"/>
      <c r="H2" s="1493"/>
      <c r="I2" s="1493"/>
      <c r="J2" s="1493"/>
      <c r="K2" s="1493"/>
      <c r="L2" s="1493"/>
      <c r="M2" s="1493"/>
      <c r="N2" s="1493"/>
      <c r="O2" s="1493"/>
      <c r="P2" s="1493"/>
      <c r="Q2" s="1493"/>
      <c r="R2" s="1493"/>
      <c r="S2" s="1493"/>
      <c r="T2" s="1493"/>
    </row>
    <row r="3" spans="2:20" ht="15" thickBot="1" x14ac:dyDescent="0.4">
      <c r="B3" s="121"/>
      <c r="C3" s="26"/>
      <c r="D3" s="26"/>
      <c r="E3" s="28"/>
      <c r="F3" s="30"/>
      <c r="G3" s="29"/>
      <c r="H3" s="29"/>
      <c r="I3" s="29"/>
      <c r="J3" s="29"/>
      <c r="K3" s="29"/>
      <c r="L3" s="29"/>
      <c r="M3" s="29"/>
      <c r="N3" s="29"/>
      <c r="O3" s="29"/>
      <c r="P3" s="29"/>
      <c r="Q3" s="29"/>
    </row>
    <row r="4" spans="2:20" ht="13" x14ac:dyDescent="0.2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24.75" customHeight="1"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73" customFormat="1" ht="15.75" customHeight="1" collapsed="1" x14ac:dyDescent="0.3">
      <c r="B6" s="1706" t="s">
        <v>2468</v>
      </c>
      <c r="C6" s="1707"/>
      <c r="D6" s="1707"/>
      <c r="E6" s="1708"/>
      <c r="F6" s="1508" t="s">
        <v>154</v>
      </c>
      <c r="G6" s="1509"/>
      <c r="H6" s="1510"/>
      <c r="I6" s="1245"/>
      <c r="J6" s="1245"/>
      <c r="K6" s="1245"/>
      <c r="L6" s="1245"/>
      <c r="M6" s="1245"/>
      <c r="N6" s="1245"/>
      <c r="O6" s="1245"/>
      <c r="P6" s="1245"/>
      <c r="Q6" s="1245"/>
      <c r="R6" s="862" t="s">
        <v>155</v>
      </c>
      <c r="S6" s="863">
        <f>SUMIF(F9:F13,"Mandatory",S9:S13)</f>
        <v>0</v>
      </c>
      <c r="T6" s="862" t="s">
        <v>155</v>
      </c>
    </row>
    <row r="7" spans="2:20" s="173" customFormat="1" ht="14.25" customHeight="1" x14ac:dyDescent="0.3">
      <c r="B7" s="1709"/>
      <c r="C7" s="1710"/>
      <c r="D7" s="1710"/>
      <c r="E7" s="1711"/>
      <c r="F7" s="1508" t="s">
        <v>156</v>
      </c>
      <c r="G7" s="1509"/>
      <c r="H7" s="1510"/>
      <c r="I7" s="1299"/>
      <c r="J7" s="1299"/>
      <c r="K7" s="1299"/>
      <c r="L7" s="1299"/>
      <c r="M7" s="1299"/>
      <c r="N7" s="1299"/>
      <c r="O7" s="1299"/>
      <c r="P7" s="1299"/>
      <c r="Q7" s="1299"/>
      <c r="R7" s="864" t="s">
        <v>155</v>
      </c>
      <c r="S7" s="863">
        <f>SUMIF(F9:F13,"optional",S9:S13)</f>
        <v>0</v>
      </c>
      <c r="T7" s="940" t="s">
        <v>155</v>
      </c>
    </row>
    <row r="8" spans="2:20" ht="13" x14ac:dyDescent="0.3">
      <c r="B8" s="926" t="s">
        <v>155</v>
      </c>
      <c r="C8" s="927" t="s">
        <v>155</v>
      </c>
      <c r="D8" s="927" t="s">
        <v>155</v>
      </c>
      <c r="E8" s="928"/>
      <c r="F8" s="929" t="s">
        <v>155</v>
      </c>
      <c r="G8" s="929" t="s">
        <v>155</v>
      </c>
      <c r="H8" s="929" t="s">
        <v>155</v>
      </c>
      <c r="I8" s="929"/>
      <c r="J8" s="929"/>
      <c r="K8" s="929"/>
      <c r="L8" s="929"/>
      <c r="M8" s="929"/>
      <c r="N8" s="929"/>
      <c r="O8" s="929"/>
      <c r="P8" s="929"/>
      <c r="Q8" s="929"/>
      <c r="R8" s="929" t="s">
        <v>155</v>
      </c>
      <c r="S8" s="929" t="s">
        <v>155</v>
      </c>
      <c r="T8" s="930" t="s">
        <v>155</v>
      </c>
    </row>
    <row r="9" spans="2:20" s="431" customFormat="1" ht="14" x14ac:dyDescent="0.35">
      <c r="B9" s="97"/>
      <c r="C9" s="958"/>
      <c r="D9" s="100"/>
      <c r="E9" s="98" t="s">
        <v>2469</v>
      </c>
      <c r="F9" s="902" t="s">
        <v>160</v>
      </c>
      <c r="G9" s="100"/>
      <c r="H9" s="101"/>
      <c r="I9" s="990"/>
      <c r="J9" s="990"/>
      <c r="K9" s="991">
        <f>I9*J9</f>
        <v>0</v>
      </c>
      <c r="L9" s="990"/>
      <c r="M9" s="990"/>
      <c r="N9" s="991">
        <f>L9*M9</f>
        <v>0</v>
      </c>
      <c r="O9" s="992"/>
      <c r="P9" s="990"/>
      <c r="Q9" s="992"/>
      <c r="R9" s="904">
        <f t="shared" ref="R9:R13" si="0">P9+N9+K9</f>
        <v>0</v>
      </c>
      <c r="S9" s="845">
        <f t="shared" ref="S9:S13" si="1">IF(F9="NA","",R9*H9)</f>
        <v>0</v>
      </c>
      <c r="T9" s="884"/>
    </row>
    <row r="10" spans="2:20" s="431" customFormat="1" ht="13.15" customHeight="1" x14ac:dyDescent="0.35">
      <c r="B10" s="97"/>
      <c r="C10" s="854"/>
      <c r="D10" s="100"/>
      <c r="E10" s="98"/>
      <c r="F10" s="902" t="s">
        <v>160</v>
      </c>
      <c r="G10" s="100"/>
      <c r="H10" s="101"/>
      <c r="I10" s="990"/>
      <c r="J10" s="990"/>
      <c r="K10" s="991">
        <f>I10*J10</f>
        <v>0</v>
      </c>
      <c r="L10" s="990"/>
      <c r="M10" s="990"/>
      <c r="N10" s="991">
        <f>L10*M10</f>
        <v>0</v>
      </c>
      <c r="O10" s="992"/>
      <c r="P10" s="990"/>
      <c r="Q10" s="992"/>
      <c r="R10" s="904">
        <f t="shared" si="0"/>
        <v>0</v>
      </c>
      <c r="S10" s="845">
        <f t="shared" si="1"/>
        <v>0</v>
      </c>
      <c r="T10" s="884"/>
    </row>
    <row r="11" spans="2:20" s="431" customFormat="1" ht="14" x14ac:dyDescent="0.35">
      <c r="B11" s="97"/>
      <c r="C11" s="854"/>
      <c r="D11" s="100"/>
      <c r="E11" s="98"/>
      <c r="F11" s="902" t="s">
        <v>160</v>
      </c>
      <c r="G11" s="100"/>
      <c r="H11" s="101"/>
      <c r="I11" s="990"/>
      <c r="J11" s="990"/>
      <c r="K11" s="991">
        <f>I11*J11</f>
        <v>0</v>
      </c>
      <c r="L11" s="990"/>
      <c r="M11" s="990"/>
      <c r="N11" s="991">
        <f>L11*M11</f>
        <v>0</v>
      </c>
      <c r="O11" s="992"/>
      <c r="P11" s="990"/>
      <c r="Q11" s="992"/>
      <c r="R11" s="904">
        <f t="shared" si="0"/>
        <v>0</v>
      </c>
      <c r="S11" s="845">
        <f t="shared" si="1"/>
        <v>0</v>
      </c>
      <c r="T11" s="884"/>
    </row>
    <row r="12" spans="2:20" s="431" customFormat="1" ht="14" x14ac:dyDescent="0.35">
      <c r="B12" s="919"/>
      <c r="C12" s="899"/>
      <c r="D12" s="900"/>
      <c r="E12" s="901"/>
      <c r="F12" s="902" t="s">
        <v>160</v>
      </c>
      <c r="G12" s="900"/>
      <c r="H12" s="903"/>
      <c r="I12" s="990"/>
      <c r="J12" s="990"/>
      <c r="K12" s="991">
        <f>I12*J12</f>
        <v>0</v>
      </c>
      <c r="L12" s="990"/>
      <c r="M12" s="990"/>
      <c r="N12" s="991">
        <f>L12*M12</f>
        <v>0</v>
      </c>
      <c r="O12" s="992"/>
      <c r="P12" s="990"/>
      <c r="Q12" s="992"/>
      <c r="R12" s="904">
        <f t="shared" si="0"/>
        <v>0</v>
      </c>
      <c r="S12" s="905">
        <f t="shared" si="1"/>
        <v>0</v>
      </c>
      <c r="T12" s="906"/>
    </row>
    <row r="13" spans="2:20" s="431" customFormat="1" ht="14" x14ac:dyDescent="0.35">
      <c r="B13" s="921"/>
      <c r="C13" s="907"/>
      <c r="D13" s="885"/>
      <c r="E13" s="888"/>
      <c r="F13" s="886" t="s">
        <v>167</v>
      </c>
      <c r="G13" s="885"/>
      <c r="H13" s="889"/>
      <c r="I13" s="990"/>
      <c r="J13" s="990"/>
      <c r="K13" s="991">
        <f>I13*J13</f>
        <v>0</v>
      </c>
      <c r="L13" s="990"/>
      <c r="M13" s="990"/>
      <c r="N13" s="991">
        <f>L13*M13</f>
        <v>0</v>
      </c>
      <c r="O13" s="992"/>
      <c r="P13" s="990"/>
      <c r="Q13" s="992"/>
      <c r="R13" s="904">
        <f t="shared" si="0"/>
        <v>0</v>
      </c>
      <c r="S13" s="891">
        <f t="shared" si="1"/>
        <v>0</v>
      </c>
      <c r="T13" s="892"/>
    </row>
  </sheetData>
  <mergeCells count="17">
    <mergeCell ref="B2:T2"/>
    <mergeCell ref="B4:B5"/>
    <mergeCell ref="C4:C5"/>
    <mergeCell ref="D4:D5"/>
    <mergeCell ref="E4:E5"/>
    <mergeCell ref="F4:F5"/>
    <mergeCell ref="G4:G5"/>
    <mergeCell ref="H4:H5"/>
    <mergeCell ref="I4:K4"/>
    <mergeCell ref="L4:O4"/>
    <mergeCell ref="P4:Q4"/>
    <mergeCell ref="R4:R5"/>
    <mergeCell ref="S4:S5"/>
    <mergeCell ref="T4:T5"/>
    <mergeCell ref="B6:E7"/>
    <mergeCell ref="F6:H6"/>
    <mergeCell ref="F7:H7"/>
  </mergeCells>
  <dataValidations count="2">
    <dataValidation type="list" allowBlank="1" showInputMessage="1" showErrorMessage="1" sqref="F9:F13" xr:uid="{441DAD10-A1BF-489B-8EEA-586BC3AC7D52}">
      <formula1>"Mandatory,Optional,NA"</formula1>
    </dataValidation>
    <dataValidation type="decimal" operator="greaterThanOrEqual" allowBlank="1" showInputMessage="1" showErrorMessage="1" sqref="P9:P13 I9:J13 L9:M13" xr:uid="{66E74D33-31A9-480E-9A1A-82961A71834A}">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EC5D-B000-49BE-9792-4097D24554CF}">
  <sheetPr>
    <tabColor rgb="FF00B050"/>
  </sheetPr>
  <dimension ref="B2:K20"/>
  <sheetViews>
    <sheetView zoomScale="70" zoomScaleNormal="70" workbookViewId="0">
      <selection activeCell="G29" sqref="G29"/>
    </sheetView>
  </sheetViews>
  <sheetFormatPr defaultColWidth="11.54296875" defaultRowHeight="12.5" x14ac:dyDescent="0.35"/>
  <cols>
    <col min="1" max="1" width="4.453125" style="431" customWidth="1"/>
    <col min="2" max="2" width="13.1796875" style="431" customWidth="1"/>
    <col min="3" max="3" width="41.1796875" style="180" customWidth="1"/>
    <col min="4" max="4" width="15.54296875" style="180" customWidth="1"/>
    <col min="5" max="5" width="60.1796875" style="431" customWidth="1"/>
    <col min="6" max="6" width="20.81640625" style="180" customWidth="1"/>
    <col min="7" max="7" width="20.1796875" style="180" bestFit="1" customWidth="1"/>
    <col min="8" max="9" width="11.54296875" style="431"/>
    <col min="10" max="10" width="13.81640625" style="431" bestFit="1" customWidth="1"/>
    <col min="11" max="16384" width="11.54296875" style="431"/>
  </cols>
  <sheetData>
    <row r="2" spans="2:11" ht="15.5" x14ac:dyDescent="0.35">
      <c r="B2" s="1714" t="s">
        <v>65</v>
      </c>
      <c r="C2" s="1714"/>
      <c r="D2" s="1714"/>
      <c r="E2" s="1714"/>
      <c r="F2" s="1714"/>
      <c r="G2" s="1714"/>
      <c r="H2" s="1714"/>
      <c r="I2" s="1714"/>
      <c r="J2" s="1714"/>
      <c r="K2" s="1714"/>
    </row>
    <row r="3" spans="2:11" ht="15" thickBot="1" x14ac:dyDescent="0.4">
      <c r="B3" s="27"/>
      <c r="C3" s="26"/>
      <c r="D3" s="26"/>
      <c r="E3" s="28"/>
      <c r="F3" s="84"/>
      <c r="G3" s="29"/>
    </row>
    <row r="4" spans="2:11" s="172" customFormat="1" ht="33.75" customHeight="1" x14ac:dyDescent="0.35">
      <c r="B4" s="1340" t="s">
        <v>186</v>
      </c>
      <c r="C4" s="1341" t="s">
        <v>136</v>
      </c>
      <c r="D4" s="1341" t="s">
        <v>137</v>
      </c>
      <c r="E4" s="709" t="s">
        <v>187</v>
      </c>
      <c r="F4" s="939" t="s">
        <v>139</v>
      </c>
      <c r="G4" s="539" t="s">
        <v>140</v>
      </c>
      <c r="H4" s="539" t="s">
        <v>141</v>
      </c>
      <c r="I4" s="539" t="s">
        <v>145</v>
      </c>
      <c r="J4" s="539" t="s">
        <v>146</v>
      </c>
      <c r="K4" s="539" t="s">
        <v>147</v>
      </c>
    </row>
    <row r="5" spans="2:11" s="1093" customFormat="1" ht="15" customHeight="1" collapsed="1" x14ac:dyDescent="0.35">
      <c r="B5" s="1715" t="s">
        <v>65</v>
      </c>
      <c r="C5" s="1716"/>
      <c r="D5" s="1716"/>
      <c r="E5" s="1717"/>
      <c r="F5" s="1721" t="s">
        <v>154</v>
      </c>
      <c r="G5" s="1722"/>
      <c r="H5" s="1722"/>
      <c r="I5" s="1723"/>
      <c r="J5" s="1342">
        <f>SUMIF(F7:F17,"Mandatory",J7:J17)</f>
        <v>52060.219591199173</v>
      </c>
      <c r="K5" s="1343"/>
    </row>
    <row r="6" spans="2:11" s="1093" customFormat="1" ht="14.25" customHeight="1" x14ac:dyDescent="0.35">
      <c r="B6" s="1718"/>
      <c r="C6" s="1719"/>
      <c r="D6" s="1719"/>
      <c r="E6" s="1720"/>
      <c r="F6" s="1724" t="s">
        <v>156</v>
      </c>
      <c r="G6" s="1725"/>
      <c r="H6" s="1725"/>
      <c r="I6" s="1726"/>
      <c r="J6" s="1032">
        <f>SUMIF(F7:F17,"optional",J7:J17)</f>
        <v>0</v>
      </c>
      <c r="K6" s="1344"/>
    </row>
    <row r="7" spans="2:11" ht="33" customHeight="1" x14ac:dyDescent="0.35">
      <c r="B7" s="1195"/>
      <c r="C7" s="1198"/>
      <c r="D7" s="1197"/>
      <c r="E7" s="1198" t="s">
        <v>2470</v>
      </c>
      <c r="F7" s="1345" t="s">
        <v>160</v>
      </c>
      <c r="G7" s="1197" t="s">
        <v>161</v>
      </c>
      <c r="H7" s="1200">
        <v>1</v>
      </c>
      <c r="I7" s="1346">
        <v>52060.219591199173</v>
      </c>
      <c r="J7" s="1292">
        <f>IF(F7="NA","",H7*I7)</f>
        <v>52060.219591199173</v>
      </c>
      <c r="K7" s="1202"/>
    </row>
    <row r="8" spans="2:11" ht="14.25" customHeight="1" x14ac:dyDescent="0.35">
      <c r="B8" s="97"/>
      <c r="C8" s="98"/>
      <c r="D8" s="100"/>
      <c r="E8" s="98"/>
      <c r="F8" s="855" t="s">
        <v>160</v>
      </c>
      <c r="G8" s="100" t="s">
        <v>161</v>
      </c>
      <c r="H8" s="1112"/>
      <c r="I8" s="1347"/>
      <c r="J8" s="1194">
        <f t="shared" ref="J8:J17" si="0">IF(F8="NA","",H8*I8)</f>
        <v>0</v>
      </c>
      <c r="K8" s="884"/>
    </row>
    <row r="9" spans="2:11" ht="14.25" customHeight="1" x14ac:dyDescent="0.35">
      <c r="B9" s="97"/>
      <c r="C9" s="98"/>
      <c r="D9" s="100"/>
      <c r="E9" s="98"/>
      <c r="F9" s="855" t="s">
        <v>167</v>
      </c>
      <c r="G9" s="100" t="s">
        <v>161</v>
      </c>
      <c r="H9" s="1112"/>
      <c r="I9" s="1347"/>
      <c r="J9" s="1194">
        <f t="shared" si="0"/>
        <v>0</v>
      </c>
      <c r="K9" s="884"/>
    </row>
    <row r="10" spans="2:11" ht="14.25" customHeight="1" x14ac:dyDescent="0.35">
      <c r="B10" s="97"/>
      <c r="C10" s="98"/>
      <c r="D10" s="100"/>
      <c r="E10" s="98"/>
      <c r="F10" s="855" t="s">
        <v>167</v>
      </c>
      <c r="G10" s="100" t="s">
        <v>161</v>
      </c>
      <c r="H10" s="1112"/>
      <c r="I10" s="1347"/>
      <c r="J10" s="1194">
        <f t="shared" si="0"/>
        <v>0</v>
      </c>
      <c r="K10" s="884"/>
    </row>
    <row r="11" spans="2:11" ht="14.25" customHeight="1" x14ac:dyDescent="0.35">
      <c r="B11" s="97"/>
      <c r="C11" s="98"/>
      <c r="D11" s="100"/>
      <c r="E11" s="98"/>
      <c r="F11" s="855" t="s">
        <v>160</v>
      </c>
      <c r="G11" s="100" t="s">
        <v>161</v>
      </c>
      <c r="H11" s="1112"/>
      <c r="I11" s="1347"/>
      <c r="J11" s="1194">
        <f t="shared" si="0"/>
        <v>0</v>
      </c>
      <c r="K11" s="884"/>
    </row>
    <row r="12" spans="2:11" ht="14.25" customHeight="1" x14ac:dyDescent="0.35">
      <c r="B12" s="97"/>
      <c r="C12" s="98"/>
      <c r="D12" s="100"/>
      <c r="E12" s="98"/>
      <c r="F12" s="855" t="s">
        <v>160</v>
      </c>
      <c r="G12" s="100" t="s">
        <v>161</v>
      </c>
      <c r="H12" s="1112"/>
      <c r="I12" s="1347"/>
      <c r="J12" s="1194">
        <f t="shared" si="0"/>
        <v>0</v>
      </c>
      <c r="K12" s="884"/>
    </row>
    <row r="13" spans="2:11" ht="14.25" customHeight="1" x14ac:dyDescent="0.35">
      <c r="B13" s="97"/>
      <c r="C13" s="98"/>
      <c r="D13" s="100"/>
      <c r="E13" s="98"/>
      <c r="F13" s="855" t="s">
        <v>160</v>
      </c>
      <c r="G13" s="100" t="s">
        <v>237</v>
      </c>
      <c r="H13" s="1112"/>
      <c r="I13" s="1347"/>
      <c r="J13" s="1194">
        <f t="shared" si="0"/>
        <v>0</v>
      </c>
      <c r="K13" s="884"/>
    </row>
    <row r="14" spans="2:11" ht="14.25" customHeight="1" x14ac:dyDescent="0.35">
      <c r="B14" s="97"/>
      <c r="C14" s="98"/>
      <c r="D14" s="100"/>
      <c r="E14" s="98"/>
      <c r="F14" s="855" t="s">
        <v>167</v>
      </c>
      <c r="G14" s="100" t="s">
        <v>240</v>
      </c>
      <c r="H14" s="1112"/>
      <c r="I14" s="1347"/>
      <c r="J14" s="1194">
        <f t="shared" si="0"/>
        <v>0</v>
      </c>
      <c r="K14" s="884"/>
    </row>
    <row r="15" spans="2:11" ht="14.25" customHeight="1" x14ac:dyDescent="0.35">
      <c r="B15" s="97"/>
      <c r="C15" s="98"/>
      <c r="D15" s="100"/>
      <c r="E15" s="98"/>
      <c r="F15" s="855" t="s">
        <v>160</v>
      </c>
      <c r="G15" s="100" t="s">
        <v>237</v>
      </c>
      <c r="H15" s="1112"/>
      <c r="I15" s="1347"/>
      <c r="J15" s="1194">
        <f t="shared" si="0"/>
        <v>0</v>
      </c>
      <c r="K15" s="884"/>
    </row>
    <row r="16" spans="2:11" ht="14.25" customHeight="1" x14ac:dyDescent="0.35">
      <c r="B16" s="97"/>
      <c r="C16" s="98"/>
      <c r="D16" s="100"/>
      <c r="E16" s="98"/>
      <c r="F16" s="855" t="s">
        <v>160</v>
      </c>
      <c r="G16" s="100" t="s">
        <v>161</v>
      </c>
      <c r="H16" s="1112"/>
      <c r="I16" s="1347"/>
      <c r="J16" s="1194">
        <f t="shared" si="0"/>
        <v>0</v>
      </c>
      <c r="K16" s="884"/>
    </row>
    <row r="17" spans="2:11" ht="14.25" customHeight="1" x14ac:dyDescent="0.35">
      <c r="B17" s="921"/>
      <c r="C17" s="888"/>
      <c r="D17" s="885"/>
      <c r="E17" s="888"/>
      <c r="F17" s="886" t="s">
        <v>167</v>
      </c>
      <c r="G17" s="885" t="s">
        <v>161</v>
      </c>
      <c r="H17" s="1113"/>
      <c r="I17" s="1348"/>
      <c r="J17" s="1205">
        <f t="shared" si="0"/>
        <v>0</v>
      </c>
      <c r="K17" s="892"/>
    </row>
    <row r="20" spans="2:11" x14ac:dyDescent="0.35">
      <c r="E20" s="1349" t="s">
        <v>695</v>
      </c>
    </row>
  </sheetData>
  <mergeCells count="4">
    <mergeCell ref="B2:K2"/>
    <mergeCell ref="B5:E6"/>
    <mergeCell ref="F5:I5"/>
    <mergeCell ref="F6:I6"/>
  </mergeCells>
  <dataValidations count="1">
    <dataValidation type="list" allowBlank="1" showInputMessage="1" showErrorMessage="1" sqref="F7:F17" xr:uid="{52975D54-D9E6-47CB-A469-5A9B5B41BCD2}">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FB34-6558-454A-B0D1-8967BE6E34CC}">
  <sheetPr>
    <tabColor rgb="FF00B050"/>
  </sheetPr>
  <dimension ref="A1:C27"/>
  <sheetViews>
    <sheetView zoomScale="85" zoomScaleNormal="85" workbookViewId="0">
      <selection activeCell="J6" sqref="J6"/>
    </sheetView>
  </sheetViews>
  <sheetFormatPr defaultColWidth="9.1796875" defaultRowHeight="14.5" x14ac:dyDescent="0.35"/>
  <cols>
    <col min="2" max="2" width="52.453125" bestFit="1" customWidth="1"/>
    <col min="3" max="3" width="43.7265625" bestFit="1" customWidth="1"/>
  </cols>
  <sheetData>
    <row r="1" spans="1:3" x14ac:dyDescent="0.35">
      <c r="A1" s="790" t="s">
        <v>2471</v>
      </c>
      <c r="B1" s="790" t="s">
        <v>2472</v>
      </c>
      <c r="C1" s="790" t="s">
        <v>2473</v>
      </c>
    </row>
    <row r="2" spans="1:3" x14ac:dyDescent="0.35">
      <c r="A2" s="540" t="s">
        <v>2474</v>
      </c>
      <c r="B2" s="796" t="s">
        <v>158</v>
      </c>
      <c r="C2" s="540" t="s">
        <v>2475</v>
      </c>
    </row>
    <row r="3" spans="1:3" x14ac:dyDescent="0.35">
      <c r="A3" s="540" t="s">
        <v>2476</v>
      </c>
      <c r="B3" s="540" t="s">
        <v>158</v>
      </c>
      <c r="C3" s="540" t="s">
        <v>2477</v>
      </c>
    </row>
    <row r="4" spans="1:3" x14ac:dyDescent="0.35">
      <c r="A4" s="540" t="s">
        <v>2478</v>
      </c>
      <c r="B4" s="540" t="s">
        <v>158</v>
      </c>
      <c r="C4" s="540" t="s">
        <v>2479</v>
      </c>
    </row>
    <row r="5" spans="1:3" x14ac:dyDescent="0.35">
      <c r="A5" s="540" t="s">
        <v>2480</v>
      </c>
      <c r="B5" s="540" t="s">
        <v>158</v>
      </c>
      <c r="C5" s="540" t="s">
        <v>2481</v>
      </c>
    </row>
    <row r="6" spans="1:3" x14ac:dyDescent="0.35">
      <c r="A6" s="540" t="s">
        <v>2482</v>
      </c>
      <c r="B6" s="540" t="s">
        <v>158</v>
      </c>
      <c r="C6" s="540" t="s">
        <v>2483</v>
      </c>
    </row>
    <row r="7" spans="1:3" x14ac:dyDescent="0.35">
      <c r="A7" s="540" t="s">
        <v>2484</v>
      </c>
      <c r="B7" s="540" t="s">
        <v>158</v>
      </c>
      <c r="C7" s="540" t="s">
        <v>2485</v>
      </c>
    </row>
    <row r="8" spans="1:3" x14ac:dyDescent="0.35">
      <c r="A8" s="540" t="s">
        <v>2486</v>
      </c>
      <c r="B8" s="540" t="s">
        <v>158</v>
      </c>
      <c r="C8" s="540" t="s">
        <v>2487</v>
      </c>
    </row>
    <row r="9" spans="1:3" x14ac:dyDescent="0.35">
      <c r="A9" s="540" t="s">
        <v>2488</v>
      </c>
      <c r="B9" s="540" t="s">
        <v>158</v>
      </c>
      <c r="C9" s="540" t="s">
        <v>2489</v>
      </c>
    </row>
    <row r="10" spans="1:3" x14ac:dyDescent="0.35">
      <c r="A10" s="540" t="s">
        <v>2490</v>
      </c>
      <c r="B10" s="540" t="s">
        <v>158</v>
      </c>
      <c r="C10" s="540" t="s">
        <v>2491</v>
      </c>
    </row>
    <row r="11" spans="1:3" x14ac:dyDescent="0.35">
      <c r="A11" s="540" t="s">
        <v>2492</v>
      </c>
      <c r="B11" s="540" t="s">
        <v>158</v>
      </c>
      <c r="C11" s="540" t="s">
        <v>2493</v>
      </c>
    </row>
    <row r="12" spans="1:3" x14ac:dyDescent="0.35">
      <c r="A12" s="540" t="s">
        <v>2494</v>
      </c>
      <c r="B12" s="540" t="s">
        <v>158</v>
      </c>
      <c r="C12" s="540" t="s">
        <v>2495</v>
      </c>
    </row>
    <row r="13" spans="1:3" x14ac:dyDescent="0.35">
      <c r="A13" s="540" t="s">
        <v>2496</v>
      </c>
      <c r="B13" s="540" t="s">
        <v>158</v>
      </c>
      <c r="C13" s="540" t="s">
        <v>2497</v>
      </c>
    </row>
    <row r="14" spans="1:3" x14ac:dyDescent="0.35">
      <c r="A14" s="540" t="s">
        <v>2498</v>
      </c>
      <c r="B14" s="540" t="s">
        <v>158</v>
      </c>
      <c r="C14" s="540" t="s">
        <v>2499</v>
      </c>
    </row>
    <row r="15" spans="1:3" ht="28.5" customHeight="1" x14ac:dyDescent="0.35">
      <c r="A15" s="859" t="s">
        <v>2500</v>
      </c>
      <c r="B15" s="859" t="s">
        <v>1608</v>
      </c>
      <c r="C15" s="786" t="s">
        <v>2501</v>
      </c>
    </row>
    <row r="16" spans="1:3" x14ac:dyDescent="0.35">
      <c r="A16" s="540" t="s">
        <v>2502</v>
      </c>
      <c r="B16" s="540" t="s">
        <v>158</v>
      </c>
      <c r="C16" s="540" t="s">
        <v>2503</v>
      </c>
    </row>
    <row r="17" spans="1:3" x14ac:dyDescent="0.35">
      <c r="A17" s="540" t="s">
        <v>2504</v>
      </c>
      <c r="B17" s="540" t="s">
        <v>158</v>
      </c>
      <c r="C17" s="540" t="s">
        <v>2505</v>
      </c>
    </row>
    <row r="18" spans="1:3" x14ac:dyDescent="0.35">
      <c r="A18" s="540" t="s">
        <v>2506</v>
      </c>
      <c r="B18" s="540" t="s">
        <v>158</v>
      </c>
      <c r="C18" s="860" t="s">
        <v>2507</v>
      </c>
    </row>
    <row r="19" spans="1:3" x14ac:dyDescent="0.35">
      <c r="A19" s="540" t="s">
        <v>2508</v>
      </c>
      <c r="B19" s="540" t="s">
        <v>158</v>
      </c>
      <c r="C19" s="540" t="s">
        <v>2509</v>
      </c>
    </row>
    <row r="20" spans="1:3" x14ac:dyDescent="0.35">
      <c r="A20" s="540" t="s">
        <v>2510</v>
      </c>
      <c r="B20" s="540" t="s">
        <v>2511</v>
      </c>
      <c r="C20" s="540" t="s">
        <v>2512</v>
      </c>
    </row>
    <row r="21" spans="1:3" x14ac:dyDescent="0.35">
      <c r="A21" s="540" t="s">
        <v>2513</v>
      </c>
      <c r="B21" s="540" t="s">
        <v>2511</v>
      </c>
      <c r="C21" s="540" t="s">
        <v>2514</v>
      </c>
    </row>
    <row r="22" spans="1:3" x14ac:dyDescent="0.35">
      <c r="A22" s="540" t="s">
        <v>2515</v>
      </c>
      <c r="B22" s="540" t="s">
        <v>2511</v>
      </c>
      <c r="C22" s="540" t="s">
        <v>2516</v>
      </c>
    </row>
    <row r="23" spans="1:3" x14ac:dyDescent="0.35">
      <c r="A23" s="540" t="s">
        <v>2517</v>
      </c>
      <c r="B23" s="540" t="s">
        <v>2511</v>
      </c>
      <c r="C23" s="540" t="s">
        <v>2518</v>
      </c>
    </row>
    <row r="24" spans="1:3" x14ac:dyDescent="0.35">
      <c r="A24" s="540" t="s">
        <v>2519</v>
      </c>
      <c r="B24" s="540" t="s">
        <v>158</v>
      </c>
      <c r="C24" s="540" t="s">
        <v>2520</v>
      </c>
    </row>
    <row r="25" spans="1:3" x14ac:dyDescent="0.35">
      <c r="A25" s="540" t="s">
        <v>2521</v>
      </c>
      <c r="B25" s="540" t="s">
        <v>158</v>
      </c>
      <c r="C25" s="540" t="s">
        <v>2522</v>
      </c>
    </row>
    <row r="26" spans="1:3" x14ac:dyDescent="0.35">
      <c r="A26" s="540" t="s">
        <v>2523</v>
      </c>
      <c r="B26" s="540" t="s">
        <v>158</v>
      </c>
      <c r="C26" s="540" t="s">
        <v>2524</v>
      </c>
    </row>
    <row r="27" spans="1:3" x14ac:dyDescent="0.35">
      <c r="A27" s="540" t="s">
        <v>2525</v>
      </c>
      <c r="B27" s="540" t="s">
        <v>2526</v>
      </c>
      <c r="C27" s="540" t="s">
        <v>2527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1B253-7941-45DF-84CC-C28D4F9BD461}">
  <sheetPr>
    <tabColor rgb="FF00B050"/>
  </sheetPr>
  <dimension ref="B2:K75"/>
  <sheetViews>
    <sheetView showGridLines="0" topLeftCell="A6" zoomScale="55" zoomScaleNormal="55" zoomScaleSheetLayoutView="90" workbookViewId="0">
      <selection activeCell="J6" sqref="J6"/>
    </sheetView>
  </sheetViews>
  <sheetFormatPr defaultColWidth="11.54296875" defaultRowHeight="12.5" x14ac:dyDescent="0.25"/>
  <cols>
    <col min="1" max="1" width="3.7265625" style="171" customWidth="1"/>
    <col min="2" max="2" width="15.26953125" style="171" customWidth="1"/>
    <col min="3" max="3" width="30.7265625" style="180" customWidth="1"/>
    <col min="4" max="4" width="16.54296875" style="180" bestFit="1" customWidth="1"/>
    <col min="5" max="5" width="94" style="171" customWidth="1"/>
    <col min="6" max="6" width="15.7265625" style="180" bestFit="1" customWidth="1"/>
    <col min="7" max="7" width="16.26953125" style="180" customWidth="1"/>
    <col min="8" max="8" width="15.7265625" style="171" bestFit="1" customWidth="1"/>
    <col min="9" max="16384" width="11.54296875" style="171"/>
  </cols>
  <sheetData>
    <row r="2" spans="2:11" ht="15.5" x14ac:dyDescent="0.35">
      <c r="B2" s="124"/>
      <c r="C2" s="20"/>
      <c r="D2" s="20"/>
      <c r="E2" s="21" t="s">
        <v>2528</v>
      </c>
      <c r="F2" s="23"/>
      <c r="G2" s="22"/>
      <c r="H2" s="22"/>
      <c r="I2" s="22"/>
      <c r="J2" s="22"/>
      <c r="K2" s="22"/>
    </row>
    <row r="3" spans="2:11" ht="15" thickBot="1" x14ac:dyDescent="0.4">
      <c r="B3" s="121"/>
      <c r="C3" s="26"/>
      <c r="D3" s="26"/>
      <c r="E3" s="28"/>
      <c r="F3" s="30"/>
      <c r="G3" s="29"/>
      <c r="H3" s="29"/>
    </row>
    <row r="4" spans="2:11" s="126" customFormat="1" ht="24.75" customHeight="1" x14ac:dyDescent="0.35">
      <c r="B4" s="1191" t="s">
        <v>186</v>
      </c>
      <c r="C4" s="1048" t="s">
        <v>136</v>
      </c>
      <c r="D4" s="1048" t="s">
        <v>137</v>
      </c>
      <c r="E4" s="1091" t="s">
        <v>187</v>
      </c>
      <c r="F4" s="160" t="s">
        <v>139</v>
      </c>
      <c r="G4" s="539" t="s">
        <v>140</v>
      </c>
      <c r="H4" s="1054" t="s">
        <v>141</v>
      </c>
      <c r="I4" s="1054" t="s">
        <v>145</v>
      </c>
      <c r="J4" s="1054" t="s">
        <v>146</v>
      </c>
      <c r="K4" s="1054" t="s">
        <v>147</v>
      </c>
    </row>
    <row r="5" spans="2:11" s="173" customFormat="1" ht="14.25" customHeight="1" collapsed="1" x14ac:dyDescent="0.3">
      <c r="B5" s="1536" t="s">
        <v>2528</v>
      </c>
      <c r="C5" s="1537"/>
      <c r="D5" s="1537"/>
      <c r="E5" s="1538"/>
      <c r="F5" s="1497" t="s">
        <v>154</v>
      </c>
      <c r="G5" s="1498"/>
      <c r="H5" s="1498"/>
      <c r="I5" s="1499"/>
      <c r="J5" s="863">
        <f>SUMIF(F8:F75,"Mandatory",J8:J75)</f>
        <v>0</v>
      </c>
      <c r="K5" s="863"/>
    </row>
    <row r="6" spans="2:11" s="173" customFormat="1" ht="14.25" customHeight="1" x14ac:dyDescent="0.3">
      <c r="B6" s="1539"/>
      <c r="C6" s="1540"/>
      <c r="D6" s="1540"/>
      <c r="E6" s="1541"/>
      <c r="F6" s="1497" t="s">
        <v>156</v>
      </c>
      <c r="G6" s="1498"/>
      <c r="H6" s="1498"/>
      <c r="I6" s="1499"/>
      <c r="J6" s="863">
        <f>SUMIF(F8:F75,"Optional",J8:J75)</f>
        <v>0</v>
      </c>
      <c r="K6" s="918"/>
    </row>
    <row r="7" spans="2:11" s="431" customFormat="1" ht="14.25" customHeight="1" x14ac:dyDescent="0.35">
      <c r="B7" s="1727" t="s">
        <v>2529</v>
      </c>
      <c r="C7" s="1728"/>
      <c r="D7" s="1728"/>
      <c r="E7" s="1728"/>
      <c r="F7" s="1177"/>
      <c r="G7" s="1177"/>
      <c r="H7" s="1177"/>
      <c r="I7" s="1177"/>
      <c r="J7" s="1177"/>
      <c r="K7" s="1178"/>
    </row>
    <row r="8" spans="2:11" s="431" customFormat="1" x14ac:dyDescent="0.35">
      <c r="B8" s="97"/>
      <c r="C8" s="1192"/>
      <c r="D8" s="100"/>
      <c r="E8" s="98" t="s">
        <v>2530</v>
      </c>
      <c r="F8" s="1193" t="s">
        <v>167</v>
      </c>
      <c r="G8" s="100" t="s">
        <v>2531</v>
      </c>
      <c r="H8" s="1112"/>
      <c r="I8" s="102"/>
      <c r="J8" s="1194">
        <f>IF(F8="NA","",H8*I8)</f>
        <v>0</v>
      </c>
      <c r="K8" s="884"/>
    </row>
    <row r="9" spans="2:11" s="431" customFormat="1" x14ac:dyDescent="0.35">
      <c r="B9" s="97"/>
      <c r="C9" s="1192"/>
      <c r="D9" s="100"/>
      <c r="E9" s="98" t="s">
        <v>2532</v>
      </c>
      <c r="F9" s="1193" t="s">
        <v>167</v>
      </c>
      <c r="G9" s="100" t="s">
        <v>2531</v>
      </c>
      <c r="H9" s="1112"/>
      <c r="I9" s="102"/>
      <c r="J9" s="1194">
        <f t="shared" ref="J9:J17" si="0">IF(F9="NA","",H9*I9)</f>
        <v>0</v>
      </c>
      <c r="K9" s="884"/>
    </row>
    <row r="10" spans="2:11" s="431" customFormat="1" x14ac:dyDescent="0.35">
      <c r="B10" s="97"/>
      <c r="C10" s="1192"/>
      <c r="D10" s="100"/>
      <c r="E10" s="98" t="s">
        <v>2533</v>
      </c>
      <c r="F10" s="1193" t="s">
        <v>167</v>
      </c>
      <c r="G10" s="100" t="s">
        <v>2531</v>
      </c>
      <c r="H10" s="1112"/>
      <c r="I10" s="102"/>
      <c r="J10" s="1194">
        <f t="shared" si="0"/>
        <v>0</v>
      </c>
      <c r="K10" s="884"/>
    </row>
    <row r="11" spans="2:11" s="431" customFormat="1" x14ac:dyDescent="0.35">
      <c r="B11" s="97"/>
      <c r="C11" s="1192"/>
      <c r="D11" s="100"/>
      <c r="E11" s="98" t="s">
        <v>2534</v>
      </c>
      <c r="F11" s="1193" t="s">
        <v>167</v>
      </c>
      <c r="G11" s="100" t="s">
        <v>2531</v>
      </c>
      <c r="H11" s="1112"/>
      <c r="I11" s="102"/>
      <c r="J11" s="1194">
        <f t="shared" si="0"/>
        <v>0</v>
      </c>
      <c r="K11" s="884"/>
    </row>
    <row r="12" spans="2:11" s="431" customFormat="1" x14ac:dyDescent="0.35">
      <c r="B12" s="97"/>
      <c r="C12" s="1192"/>
      <c r="D12" s="100"/>
      <c r="E12" s="98" t="s">
        <v>2535</v>
      </c>
      <c r="F12" s="1193" t="s">
        <v>167</v>
      </c>
      <c r="G12" s="100" t="s">
        <v>2531</v>
      </c>
      <c r="H12" s="1112"/>
      <c r="I12" s="102"/>
      <c r="J12" s="1194">
        <f t="shared" si="0"/>
        <v>0</v>
      </c>
      <c r="K12" s="884"/>
    </row>
    <row r="13" spans="2:11" s="431" customFormat="1" x14ac:dyDescent="0.35">
      <c r="B13" s="97"/>
      <c r="C13" s="1192"/>
      <c r="D13" s="100"/>
      <c r="E13" s="98" t="s">
        <v>2536</v>
      </c>
      <c r="F13" s="1193" t="s">
        <v>167</v>
      </c>
      <c r="G13" s="100" t="s">
        <v>2531</v>
      </c>
      <c r="H13" s="1112"/>
      <c r="I13" s="102"/>
      <c r="J13" s="1194">
        <f t="shared" si="0"/>
        <v>0</v>
      </c>
      <c r="K13" s="884"/>
    </row>
    <row r="14" spans="2:11" s="431" customFormat="1" x14ac:dyDescent="0.35">
      <c r="B14" s="97"/>
      <c r="C14" s="1192"/>
      <c r="D14" s="100"/>
      <c r="E14" s="98" t="s">
        <v>2537</v>
      </c>
      <c r="F14" s="1193" t="s">
        <v>167</v>
      </c>
      <c r="G14" s="100" t="s">
        <v>2531</v>
      </c>
      <c r="H14" s="1112"/>
      <c r="I14" s="102"/>
      <c r="J14" s="1194">
        <f t="shared" si="0"/>
        <v>0</v>
      </c>
      <c r="K14" s="884"/>
    </row>
    <row r="15" spans="2:11" s="431" customFormat="1" x14ac:dyDescent="0.35">
      <c r="B15" s="97"/>
      <c r="C15" s="1192"/>
      <c r="D15" s="100"/>
      <c r="E15" s="98" t="s">
        <v>2538</v>
      </c>
      <c r="F15" s="1193" t="s">
        <v>167</v>
      </c>
      <c r="G15" s="100" t="s">
        <v>2531</v>
      </c>
      <c r="H15" s="1112"/>
      <c r="I15" s="102"/>
      <c r="J15" s="1194">
        <f t="shared" si="0"/>
        <v>0</v>
      </c>
      <c r="K15" s="884"/>
    </row>
    <row r="16" spans="2:11" s="431" customFormat="1" x14ac:dyDescent="0.35">
      <c r="B16" s="97"/>
      <c r="C16" s="1192"/>
      <c r="D16" s="100"/>
      <c r="E16" s="98" t="s">
        <v>2539</v>
      </c>
      <c r="F16" s="1193" t="s">
        <v>167</v>
      </c>
      <c r="G16" s="100" t="s">
        <v>2531</v>
      </c>
      <c r="H16" s="1112"/>
      <c r="I16" s="102"/>
      <c r="J16" s="1194">
        <f t="shared" si="0"/>
        <v>0</v>
      </c>
      <c r="K16" s="884"/>
    </row>
    <row r="17" spans="2:11" s="431" customFormat="1" x14ac:dyDescent="0.35">
      <c r="B17" s="97"/>
      <c r="C17" s="1192"/>
      <c r="D17" s="100"/>
      <c r="E17" s="98" t="s">
        <v>2540</v>
      </c>
      <c r="F17" s="1193" t="s">
        <v>167</v>
      </c>
      <c r="G17" s="100" t="s">
        <v>2541</v>
      </c>
      <c r="H17" s="1112"/>
      <c r="I17" s="102"/>
      <c r="J17" s="1194">
        <f t="shared" si="0"/>
        <v>0</v>
      </c>
      <c r="K17" s="884"/>
    </row>
    <row r="18" spans="2:11" s="431" customFormat="1" ht="14.25" customHeight="1" x14ac:dyDescent="0.35">
      <c r="B18" s="1727" t="s">
        <v>2542</v>
      </c>
      <c r="C18" s="1728"/>
      <c r="D18" s="1728"/>
      <c r="E18" s="1728"/>
      <c r="F18" s="1177"/>
      <c r="G18" s="1177"/>
      <c r="H18" s="1177"/>
      <c r="I18" s="1177"/>
      <c r="J18" s="1177"/>
      <c r="K18" s="1178"/>
    </row>
    <row r="19" spans="2:11" s="431" customFormat="1" x14ac:dyDescent="0.35">
      <c r="B19" s="1195"/>
      <c r="C19" s="1196"/>
      <c r="D19" s="1197"/>
      <c r="E19" s="1198" t="s">
        <v>2543</v>
      </c>
      <c r="F19" s="1199" t="s">
        <v>167</v>
      </c>
      <c r="G19" s="1197" t="s">
        <v>2541</v>
      </c>
      <c r="H19" s="1200"/>
      <c r="I19" s="1201"/>
      <c r="J19" s="1194">
        <f t="shared" ref="J19:J75" si="1">IF(F19="NA","",H19*I19)</f>
        <v>0</v>
      </c>
      <c r="K19" s="1202"/>
    </row>
    <row r="20" spans="2:11" s="431" customFormat="1" x14ac:dyDescent="0.35">
      <c r="B20" s="97"/>
      <c r="C20" s="1192"/>
      <c r="D20" s="100"/>
      <c r="E20" s="98" t="s">
        <v>2544</v>
      </c>
      <c r="F20" s="1193" t="s">
        <v>167</v>
      </c>
      <c r="G20" s="100" t="s">
        <v>2541</v>
      </c>
      <c r="H20" s="1112"/>
      <c r="I20" s="102"/>
      <c r="J20" s="1194">
        <f t="shared" si="1"/>
        <v>0</v>
      </c>
      <c r="K20" s="884"/>
    </row>
    <row r="21" spans="2:11" s="431" customFormat="1" x14ac:dyDescent="0.35">
      <c r="B21" s="97"/>
      <c r="C21" s="1192"/>
      <c r="D21" s="100"/>
      <c r="E21" s="98" t="s">
        <v>2545</v>
      </c>
      <c r="F21" s="1193" t="s">
        <v>167</v>
      </c>
      <c r="G21" s="100" t="s">
        <v>2541</v>
      </c>
      <c r="H21" s="1112"/>
      <c r="I21" s="102"/>
      <c r="J21" s="1194">
        <f t="shared" si="1"/>
        <v>0</v>
      </c>
      <c r="K21" s="884"/>
    </row>
    <row r="22" spans="2:11" s="431" customFormat="1" x14ac:dyDescent="0.35">
      <c r="B22" s="97"/>
      <c r="C22" s="1192"/>
      <c r="D22" s="100"/>
      <c r="E22" s="98" t="s">
        <v>2546</v>
      </c>
      <c r="F22" s="1193" t="s">
        <v>167</v>
      </c>
      <c r="G22" s="100" t="s">
        <v>2541</v>
      </c>
      <c r="H22" s="1112"/>
      <c r="I22" s="102"/>
      <c r="J22" s="1194">
        <f t="shared" si="1"/>
        <v>0</v>
      </c>
      <c r="K22" s="884"/>
    </row>
    <row r="23" spans="2:11" s="431" customFormat="1" x14ac:dyDescent="0.35">
      <c r="B23" s="97"/>
      <c r="C23" s="1192"/>
      <c r="D23" s="100"/>
      <c r="E23" s="98" t="s">
        <v>2547</v>
      </c>
      <c r="F23" s="1193" t="s">
        <v>167</v>
      </c>
      <c r="G23" s="100" t="s">
        <v>2541</v>
      </c>
      <c r="H23" s="1112"/>
      <c r="I23" s="102"/>
      <c r="J23" s="1194">
        <f t="shared" si="1"/>
        <v>0</v>
      </c>
      <c r="K23" s="884"/>
    </row>
    <row r="24" spans="2:11" s="431" customFormat="1" x14ac:dyDescent="0.35">
      <c r="B24" s="97"/>
      <c r="C24" s="1192"/>
      <c r="D24" s="100"/>
      <c r="E24" s="98" t="s">
        <v>2548</v>
      </c>
      <c r="F24" s="1193" t="s">
        <v>167</v>
      </c>
      <c r="G24" s="100" t="s">
        <v>2549</v>
      </c>
      <c r="H24" s="1112"/>
      <c r="I24" s="102"/>
      <c r="J24" s="1194">
        <f t="shared" si="1"/>
        <v>0</v>
      </c>
      <c r="K24" s="884"/>
    </row>
    <row r="25" spans="2:11" s="431" customFormat="1" x14ac:dyDescent="0.35">
      <c r="B25" s="97"/>
      <c r="C25" s="1192"/>
      <c r="D25" s="100"/>
      <c r="E25" s="98" t="s">
        <v>2550</v>
      </c>
      <c r="F25" s="1193" t="s">
        <v>167</v>
      </c>
      <c r="G25" s="100" t="s">
        <v>2549</v>
      </c>
      <c r="H25" s="1112"/>
      <c r="I25" s="102"/>
      <c r="J25" s="1194">
        <f t="shared" si="1"/>
        <v>0</v>
      </c>
      <c r="K25" s="884"/>
    </row>
    <row r="26" spans="2:11" s="431" customFormat="1" x14ac:dyDescent="0.35">
      <c r="B26" s="97"/>
      <c r="C26" s="1192"/>
      <c r="D26" s="100"/>
      <c r="E26" s="98" t="s">
        <v>2551</v>
      </c>
      <c r="F26" s="1193" t="s">
        <v>167</v>
      </c>
      <c r="G26" s="100" t="s">
        <v>2541</v>
      </c>
      <c r="H26" s="1112"/>
      <c r="I26" s="102"/>
      <c r="J26" s="1194">
        <f t="shared" si="1"/>
        <v>0</v>
      </c>
      <c r="K26" s="884"/>
    </row>
    <row r="27" spans="2:11" s="431" customFormat="1" x14ac:dyDescent="0.35">
      <c r="B27" s="97"/>
      <c r="C27" s="1192"/>
      <c r="D27" s="100"/>
      <c r="E27" s="98" t="s">
        <v>2552</v>
      </c>
      <c r="F27" s="1193" t="s">
        <v>167</v>
      </c>
      <c r="G27" s="100" t="s">
        <v>2541</v>
      </c>
      <c r="H27" s="1112"/>
      <c r="I27" s="102"/>
      <c r="J27" s="1194">
        <f t="shared" si="1"/>
        <v>0</v>
      </c>
      <c r="K27" s="884"/>
    </row>
    <row r="28" spans="2:11" s="431" customFormat="1" x14ac:dyDescent="0.35">
      <c r="B28" s="97"/>
      <c r="C28" s="1192"/>
      <c r="D28" s="100"/>
      <c r="E28" s="98" t="s">
        <v>2553</v>
      </c>
      <c r="F28" s="1193" t="s">
        <v>167</v>
      </c>
      <c r="G28" s="100" t="s">
        <v>2541</v>
      </c>
      <c r="H28" s="1112"/>
      <c r="I28" s="102"/>
      <c r="J28" s="1194">
        <f t="shared" si="1"/>
        <v>0</v>
      </c>
      <c r="K28" s="884"/>
    </row>
    <row r="29" spans="2:11" s="431" customFormat="1" x14ac:dyDescent="0.35">
      <c r="B29" s="97"/>
      <c r="C29" s="1192"/>
      <c r="D29" s="100"/>
      <c r="E29" s="98" t="s">
        <v>2554</v>
      </c>
      <c r="F29" s="1193" t="s">
        <v>167</v>
      </c>
      <c r="G29" s="100" t="s">
        <v>2541</v>
      </c>
      <c r="H29" s="1112"/>
      <c r="I29" s="102"/>
      <c r="J29" s="1194">
        <f t="shared" si="1"/>
        <v>0</v>
      </c>
      <c r="K29" s="884"/>
    </row>
    <row r="30" spans="2:11" s="431" customFormat="1" x14ac:dyDescent="0.35">
      <c r="B30" s="97"/>
      <c r="C30" s="1192"/>
      <c r="D30" s="100"/>
      <c r="E30" s="98" t="s">
        <v>2555</v>
      </c>
      <c r="F30" s="1193" t="s">
        <v>167</v>
      </c>
      <c r="G30" s="100" t="s">
        <v>2531</v>
      </c>
      <c r="H30" s="1112"/>
      <c r="I30" s="102"/>
      <c r="J30" s="1194">
        <f t="shared" si="1"/>
        <v>0</v>
      </c>
      <c r="K30" s="884"/>
    </row>
    <row r="31" spans="2:11" s="431" customFormat="1" x14ac:dyDescent="0.35">
      <c r="B31" s="97"/>
      <c r="C31" s="1192"/>
      <c r="D31" s="100"/>
      <c r="E31" s="98" t="s">
        <v>2556</v>
      </c>
      <c r="F31" s="1193" t="s">
        <v>167</v>
      </c>
      <c r="G31" s="100" t="s">
        <v>2531</v>
      </c>
      <c r="H31" s="1112"/>
      <c r="I31" s="102"/>
      <c r="J31" s="1194">
        <f t="shared" si="1"/>
        <v>0</v>
      </c>
      <c r="K31" s="884"/>
    </row>
    <row r="32" spans="2:11" s="431" customFormat="1" x14ac:dyDescent="0.35">
      <c r="B32" s="97"/>
      <c r="C32" s="1192"/>
      <c r="D32" s="100"/>
      <c r="E32" s="98" t="s">
        <v>2557</v>
      </c>
      <c r="F32" s="1193" t="s">
        <v>167</v>
      </c>
      <c r="G32" s="100" t="s">
        <v>2531</v>
      </c>
      <c r="H32" s="1112"/>
      <c r="I32" s="102"/>
      <c r="J32" s="1194">
        <f t="shared" si="1"/>
        <v>0</v>
      </c>
      <c r="K32" s="884"/>
    </row>
    <row r="33" spans="2:11" s="431" customFormat="1" x14ac:dyDescent="0.35">
      <c r="B33" s="97"/>
      <c r="C33" s="1192"/>
      <c r="D33" s="100"/>
      <c r="E33" s="98" t="s">
        <v>2558</v>
      </c>
      <c r="F33" s="1193" t="s">
        <v>167</v>
      </c>
      <c r="G33" s="100" t="s">
        <v>2531</v>
      </c>
      <c r="H33" s="1112"/>
      <c r="I33" s="102"/>
      <c r="J33" s="1194">
        <f t="shared" si="1"/>
        <v>0</v>
      </c>
      <c r="K33" s="884"/>
    </row>
    <row r="34" spans="2:11" s="431" customFormat="1" x14ac:dyDescent="0.35">
      <c r="B34" s="97"/>
      <c r="C34" s="1192"/>
      <c r="D34" s="100"/>
      <c r="E34" s="98" t="s">
        <v>2559</v>
      </c>
      <c r="F34" s="1193" t="s">
        <v>167</v>
      </c>
      <c r="G34" s="100" t="s">
        <v>2531</v>
      </c>
      <c r="H34" s="1112"/>
      <c r="I34" s="102"/>
      <c r="J34" s="1194">
        <f t="shared" si="1"/>
        <v>0</v>
      </c>
      <c r="K34" s="884"/>
    </row>
    <row r="35" spans="2:11" s="431" customFormat="1" x14ac:dyDescent="0.35">
      <c r="B35" s="97"/>
      <c r="C35" s="1192"/>
      <c r="D35" s="100"/>
      <c r="E35" s="98" t="s">
        <v>2560</v>
      </c>
      <c r="F35" s="1193" t="s">
        <v>167</v>
      </c>
      <c r="G35" s="100" t="s">
        <v>2531</v>
      </c>
      <c r="H35" s="1112"/>
      <c r="I35" s="102"/>
      <c r="J35" s="1194">
        <f t="shared" si="1"/>
        <v>0</v>
      </c>
      <c r="K35" s="884"/>
    </row>
    <row r="36" spans="2:11" s="431" customFormat="1" x14ac:dyDescent="0.35">
      <c r="B36" s="97"/>
      <c r="C36" s="1192"/>
      <c r="D36" s="100"/>
      <c r="E36" s="98" t="s">
        <v>2561</v>
      </c>
      <c r="F36" s="1193" t="s">
        <v>167</v>
      </c>
      <c r="G36" s="100" t="s">
        <v>2531</v>
      </c>
      <c r="H36" s="1112"/>
      <c r="I36" s="102"/>
      <c r="J36" s="1194">
        <f t="shared" si="1"/>
        <v>0</v>
      </c>
      <c r="K36" s="884"/>
    </row>
    <row r="37" spans="2:11" s="431" customFormat="1" x14ac:dyDescent="0.35">
      <c r="B37" s="97"/>
      <c r="C37" s="1192"/>
      <c r="D37" s="100"/>
      <c r="E37" s="98" t="s">
        <v>2562</v>
      </c>
      <c r="F37" s="1193" t="s">
        <v>167</v>
      </c>
      <c r="G37" s="100" t="s">
        <v>2531</v>
      </c>
      <c r="H37" s="1112"/>
      <c r="I37" s="102"/>
      <c r="J37" s="1194">
        <f t="shared" si="1"/>
        <v>0</v>
      </c>
      <c r="K37" s="884"/>
    </row>
    <row r="38" spans="2:11" s="431" customFormat="1" x14ac:dyDescent="0.35">
      <c r="B38" s="97"/>
      <c r="C38" s="1192"/>
      <c r="D38" s="100"/>
      <c r="E38" s="98" t="s">
        <v>2563</v>
      </c>
      <c r="F38" s="1193" t="s">
        <v>167</v>
      </c>
      <c r="G38" s="100" t="s">
        <v>2531</v>
      </c>
      <c r="H38" s="1112"/>
      <c r="I38" s="102"/>
      <c r="J38" s="1194">
        <f t="shared" si="1"/>
        <v>0</v>
      </c>
      <c r="K38" s="884"/>
    </row>
    <row r="39" spans="2:11" s="431" customFormat="1" x14ac:dyDescent="0.35">
      <c r="B39" s="97"/>
      <c r="C39" s="1192"/>
      <c r="D39" s="100"/>
      <c r="E39" s="98" t="s">
        <v>2564</v>
      </c>
      <c r="F39" s="1193" t="s">
        <v>167</v>
      </c>
      <c r="G39" s="100" t="s">
        <v>2541</v>
      </c>
      <c r="H39" s="1112"/>
      <c r="I39" s="102"/>
      <c r="J39" s="1194">
        <f t="shared" si="1"/>
        <v>0</v>
      </c>
      <c r="K39" s="884"/>
    </row>
    <row r="40" spans="2:11" s="431" customFormat="1" x14ac:dyDescent="0.35">
      <c r="B40" s="97"/>
      <c r="C40" s="1192"/>
      <c r="D40" s="100"/>
      <c r="E40" s="98" t="s">
        <v>2565</v>
      </c>
      <c r="F40" s="1193" t="s">
        <v>167</v>
      </c>
      <c r="G40" s="100" t="s">
        <v>2541</v>
      </c>
      <c r="H40" s="1112"/>
      <c r="I40" s="102"/>
      <c r="J40" s="1194">
        <f t="shared" si="1"/>
        <v>0</v>
      </c>
      <c r="K40" s="884"/>
    </row>
    <row r="41" spans="2:11" s="431" customFormat="1" x14ac:dyDescent="0.35">
      <c r="B41" s="97"/>
      <c r="C41" s="1192"/>
      <c r="D41" s="100"/>
      <c r="E41" s="98" t="s">
        <v>2566</v>
      </c>
      <c r="F41" s="1193" t="s">
        <v>167</v>
      </c>
      <c r="G41" s="100" t="s">
        <v>2541</v>
      </c>
      <c r="H41" s="1112"/>
      <c r="I41" s="102"/>
      <c r="J41" s="1194">
        <f t="shared" si="1"/>
        <v>0</v>
      </c>
      <c r="K41" s="884"/>
    </row>
    <row r="42" spans="2:11" s="431" customFormat="1" x14ac:dyDescent="0.35">
      <c r="B42" s="97"/>
      <c r="C42" s="1192"/>
      <c r="D42" s="100"/>
      <c r="E42" s="98" t="s">
        <v>2567</v>
      </c>
      <c r="F42" s="1193" t="s">
        <v>167</v>
      </c>
      <c r="G42" s="100" t="s">
        <v>2541</v>
      </c>
      <c r="H42" s="1112"/>
      <c r="I42" s="102"/>
      <c r="J42" s="1194">
        <f t="shared" si="1"/>
        <v>0</v>
      </c>
      <c r="K42" s="884"/>
    </row>
    <row r="43" spans="2:11" s="431" customFormat="1" x14ac:dyDescent="0.35">
      <c r="B43" s="97"/>
      <c r="C43" s="1192"/>
      <c r="D43" s="100"/>
      <c r="E43" s="98" t="s">
        <v>2568</v>
      </c>
      <c r="F43" s="1193" t="s">
        <v>167</v>
      </c>
      <c r="G43" s="100" t="s">
        <v>2541</v>
      </c>
      <c r="H43" s="1112"/>
      <c r="I43" s="102"/>
      <c r="J43" s="1194">
        <f t="shared" si="1"/>
        <v>0</v>
      </c>
      <c r="K43" s="884"/>
    </row>
    <row r="44" spans="2:11" s="431" customFormat="1" x14ac:dyDescent="0.35">
      <c r="B44" s="97"/>
      <c r="C44" s="1192"/>
      <c r="D44" s="100"/>
      <c r="E44" s="98" t="s">
        <v>2569</v>
      </c>
      <c r="F44" s="1193" t="s">
        <v>167</v>
      </c>
      <c r="G44" s="100" t="s">
        <v>2541</v>
      </c>
      <c r="H44" s="1112"/>
      <c r="I44" s="102"/>
      <c r="J44" s="1194">
        <f t="shared" si="1"/>
        <v>0</v>
      </c>
      <c r="K44" s="884"/>
    </row>
    <row r="45" spans="2:11" s="431" customFormat="1" x14ac:dyDescent="0.35">
      <c r="B45" s="97"/>
      <c r="C45" s="1192"/>
      <c r="D45" s="100"/>
      <c r="E45" s="98" t="s">
        <v>2570</v>
      </c>
      <c r="F45" s="1193" t="s">
        <v>167</v>
      </c>
      <c r="G45" s="100" t="s">
        <v>2541</v>
      </c>
      <c r="H45" s="1112"/>
      <c r="I45" s="102"/>
      <c r="J45" s="1194">
        <f t="shared" si="1"/>
        <v>0</v>
      </c>
      <c r="K45" s="884"/>
    </row>
    <row r="46" spans="2:11" s="431" customFormat="1" x14ac:dyDescent="0.35">
      <c r="B46" s="97"/>
      <c r="C46" s="1192"/>
      <c r="D46" s="100"/>
      <c r="E46" s="98" t="s">
        <v>2571</v>
      </c>
      <c r="F46" s="1193" t="s">
        <v>167</v>
      </c>
      <c r="G46" s="100" t="s">
        <v>2541</v>
      </c>
      <c r="H46" s="1112"/>
      <c r="I46" s="102"/>
      <c r="J46" s="1194">
        <f t="shared" si="1"/>
        <v>0</v>
      </c>
      <c r="K46" s="884"/>
    </row>
    <row r="47" spans="2:11" s="431" customFormat="1" x14ac:dyDescent="0.35">
      <c r="B47" s="97"/>
      <c r="C47" s="1192"/>
      <c r="D47" s="100"/>
      <c r="E47" s="98" t="s">
        <v>2572</v>
      </c>
      <c r="F47" s="1193" t="s">
        <v>167</v>
      </c>
      <c r="G47" s="100" t="s">
        <v>2541</v>
      </c>
      <c r="H47" s="1112"/>
      <c r="I47" s="102"/>
      <c r="J47" s="1194">
        <f t="shared" si="1"/>
        <v>0</v>
      </c>
      <c r="K47" s="884"/>
    </row>
    <row r="48" spans="2:11" s="431" customFormat="1" x14ac:dyDescent="0.35">
      <c r="B48" s="97"/>
      <c r="C48" s="1192"/>
      <c r="D48" s="100"/>
      <c r="E48" s="98" t="s">
        <v>2573</v>
      </c>
      <c r="F48" s="1193" t="s">
        <v>167</v>
      </c>
      <c r="G48" s="100" t="s">
        <v>2541</v>
      </c>
      <c r="H48" s="1112"/>
      <c r="I48" s="102"/>
      <c r="J48" s="1194">
        <f t="shared" si="1"/>
        <v>0</v>
      </c>
      <c r="K48" s="884"/>
    </row>
    <row r="49" spans="2:11" s="431" customFormat="1" ht="25" x14ac:dyDescent="0.35">
      <c r="B49" s="97"/>
      <c r="C49" s="1192"/>
      <c r="D49" s="100"/>
      <c r="E49" s="98" t="s">
        <v>2574</v>
      </c>
      <c r="F49" s="1193" t="s">
        <v>167</v>
      </c>
      <c r="G49" s="100" t="s">
        <v>2531</v>
      </c>
      <c r="H49" s="1112"/>
      <c r="I49" s="102"/>
      <c r="J49" s="1194">
        <f t="shared" si="1"/>
        <v>0</v>
      </c>
      <c r="K49" s="884"/>
    </row>
    <row r="50" spans="2:11" s="431" customFormat="1" x14ac:dyDescent="0.35">
      <c r="B50" s="97"/>
      <c r="C50" s="1192"/>
      <c r="D50" s="100"/>
      <c r="E50" s="98" t="s">
        <v>2575</v>
      </c>
      <c r="F50" s="1193" t="s">
        <v>167</v>
      </c>
      <c r="G50" s="100" t="s">
        <v>2541</v>
      </c>
      <c r="H50" s="1112"/>
      <c r="I50" s="102"/>
      <c r="J50" s="1194">
        <f t="shared" si="1"/>
        <v>0</v>
      </c>
      <c r="K50" s="884"/>
    </row>
    <row r="51" spans="2:11" s="431" customFormat="1" x14ac:dyDescent="0.35">
      <c r="B51" s="97"/>
      <c r="C51" s="1192"/>
      <c r="D51" s="100"/>
      <c r="E51" s="98" t="s">
        <v>2576</v>
      </c>
      <c r="F51" s="1193" t="s">
        <v>167</v>
      </c>
      <c r="G51" s="100" t="s">
        <v>2541</v>
      </c>
      <c r="H51" s="1112"/>
      <c r="I51" s="102"/>
      <c r="J51" s="1194">
        <f t="shared" si="1"/>
        <v>0</v>
      </c>
      <c r="K51" s="884"/>
    </row>
    <row r="52" spans="2:11" s="431" customFormat="1" x14ac:dyDescent="0.35">
      <c r="B52" s="97"/>
      <c r="C52" s="1192"/>
      <c r="D52" s="100"/>
      <c r="E52" s="98" t="s">
        <v>2577</v>
      </c>
      <c r="F52" s="1193" t="s">
        <v>167</v>
      </c>
      <c r="G52" s="100" t="s">
        <v>2541</v>
      </c>
      <c r="H52" s="1112"/>
      <c r="I52" s="102"/>
      <c r="J52" s="1194">
        <f t="shared" si="1"/>
        <v>0</v>
      </c>
      <c r="K52" s="884"/>
    </row>
    <row r="53" spans="2:11" s="431" customFormat="1" x14ac:dyDescent="0.35">
      <c r="B53" s="97"/>
      <c r="C53" s="1192"/>
      <c r="D53" s="100"/>
      <c r="E53" s="98" t="s">
        <v>2578</v>
      </c>
      <c r="F53" s="1193" t="s">
        <v>167</v>
      </c>
      <c r="G53" s="100" t="s">
        <v>2541</v>
      </c>
      <c r="H53" s="1112"/>
      <c r="I53" s="102"/>
      <c r="J53" s="1194">
        <f t="shared" si="1"/>
        <v>0</v>
      </c>
      <c r="K53" s="884"/>
    </row>
    <row r="54" spans="2:11" s="431" customFormat="1" x14ac:dyDescent="0.35">
      <c r="B54" s="97"/>
      <c r="C54" s="1192"/>
      <c r="D54" s="100"/>
      <c r="E54" s="98" t="s">
        <v>2579</v>
      </c>
      <c r="F54" s="1193" t="s">
        <v>167</v>
      </c>
      <c r="G54" s="100" t="s">
        <v>2541</v>
      </c>
      <c r="H54" s="1112"/>
      <c r="I54" s="102"/>
      <c r="J54" s="1194">
        <f t="shared" si="1"/>
        <v>0</v>
      </c>
      <c r="K54" s="884"/>
    </row>
    <row r="55" spans="2:11" s="431" customFormat="1" x14ac:dyDescent="0.35">
      <c r="B55" s="97"/>
      <c r="C55" s="1192"/>
      <c r="D55" s="100"/>
      <c r="E55" s="98" t="s">
        <v>2580</v>
      </c>
      <c r="F55" s="1193" t="s">
        <v>167</v>
      </c>
      <c r="G55" s="100" t="s">
        <v>2541</v>
      </c>
      <c r="H55" s="1112"/>
      <c r="I55" s="102"/>
      <c r="J55" s="1194">
        <f t="shared" si="1"/>
        <v>0</v>
      </c>
      <c r="K55" s="884"/>
    </row>
    <row r="56" spans="2:11" s="431" customFormat="1" x14ac:dyDescent="0.35">
      <c r="B56" s="97"/>
      <c r="C56" s="1192"/>
      <c r="D56" s="100"/>
      <c r="E56" s="98" t="s">
        <v>2581</v>
      </c>
      <c r="F56" s="1193" t="s">
        <v>167</v>
      </c>
      <c r="G56" s="100" t="s">
        <v>2541</v>
      </c>
      <c r="H56" s="1112"/>
      <c r="I56" s="102"/>
      <c r="J56" s="1194">
        <f t="shared" si="1"/>
        <v>0</v>
      </c>
      <c r="K56" s="884"/>
    </row>
    <row r="57" spans="2:11" s="431" customFormat="1" x14ac:dyDescent="0.35">
      <c r="B57" s="97"/>
      <c r="C57" s="1192"/>
      <c r="D57" s="100"/>
      <c r="E57" s="98" t="s">
        <v>2582</v>
      </c>
      <c r="F57" s="1193" t="s">
        <v>167</v>
      </c>
      <c r="G57" s="100" t="s">
        <v>2541</v>
      </c>
      <c r="H57" s="1112"/>
      <c r="I57" s="102"/>
      <c r="J57" s="1194">
        <f t="shared" si="1"/>
        <v>0</v>
      </c>
      <c r="K57" s="884"/>
    </row>
    <row r="58" spans="2:11" s="431" customFormat="1" x14ac:dyDescent="0.35">
      <c r="B58" s="97"/>
      <c r="C58" s="1192"/>
      <c r="D58" s="100"/>
      <c r="E58" s="98" t="s">
        <v>2583</v>
      </c>
      <c r="F58" s="1193" t="s">
        <v>167</v>
      </c>
      <c r="G58" s="100" t="s">
        <v>2541</v>
      </c>
      <c r="H58" s="1112"/>
      <c r="I58" s="102"/>
      <c r="J58" s="1194">
        <f t="shared" si="1"/>
        <v>0</v>
      </c>
      <c r="K58" s="884"/>
    </row>
    <row r="59" spans="2:11" s="431" customFormat="1" x14ac:dyDescent="0.35">
      <c r="B59" s="97"/>
      <c r="C59" s="1192"/>
      <c r="D59" s="100"/>
      <c r="E59" s="98" t="s">
        <v>2584</v>
      </c>
      <c r="F59" s="1193" t="s">
        <v>167</v>
      </c>
      <c r="G59" s="100" t="s">
        <v>2541</v>
      </c>
      <c r="H59" s="1112"/>
      <c r="I59" s="102"/>
      <c r="J59" s="1194">
        <f t="shared" si="1"/>
        <v>0</v>
      </c>
      <c r="K59" s="884"/>
    </row>
    <row r="60" spans="2:11" s="431" customFormat="1" x14ac:dyDescent="0.35">
      <c r="B60" s="97"/>
      <c r="C60" s="1192"/>
      <c r="D60" s="100"/>
      <c r="E60" s="98" t="s">
        <v>2585</v>
      </c>
      <c r="F60" s="1193" t="s">
        <v>167</v>
      </c>
      <c r="G60" s="100" t="s">
        <v>2541</v>
      </c>
      <c r="H60" s="1112"/>
      <c r="I60" s="102"/>
      <c r="J60" s="1194">
        <f t="shared" si="1"/>
        <v>0</v>
      </c>
      <c r="K60" s="884"/>
    </row>
    <row r="61" spans="2:11" s="431" customFormat="1" x14ac:dyDescent="0.35">
      <c r="B61" s="97"/>
      <c r="C61" s="1192"/>
      <c r="D61" s="100"/>
      <c r="E61" s="98" t="s">
        <v>2586</v>
      </c>
      <c r="F61" s="1193" t="s">
        <v>167</v>
      </c>
      <c r="G61" s="100" t="s">
        <v>2531</v>
      </c>
      <c r="H61" s="1112"/>
      <c r="I61" s="102"/>
      <c r="J61" s="1194">
        <f t="shared" si="1"/>
        <v>0</v>
      </c>
      <c r="K61" s="884"/>
    </row>
    <row r="62" spans="2:11" s="431" customFormat="1" x14ac:dyDescent="0.35">
      <c r="B62" s="97"/>
      <c r="C62" s="1192"/>
      <c r="D62" s="100"/>
      <c r="E62" s="98" t="s">
        <v>2587</v>
      </c>
      <c r="F62" s="1193" t="s">
        <v>167</v>
      </c>
      <c r="G62" s="100" t="s">
        <v>2531</v>
      </c>
      <c r="H62" s="1112"/>
      <c r="I62" s="102"/>
      <c r="J62" s="1194">
        <f t="shared" si="1"/>
        <v>0</v>
      </c>
      <c r="K62" s="884"/>
    </row>
    <row r="63" spans="2:11" s="431" customFormat="1" x14ac:dyDescent="0.35">
      <c r="B63" s="97"/>
      <c r="C63" s="1192"/>
      <c r="D63" s="100"/>
      <c r="E63" s="98" t="s">
        <v>2588</v>
      </c>
      <c r="F63" s="1193" t="s">
        <v>167</v>
      </c>
      <c r="G63" s="100" t="s">
        <v>2531</v>
      </c>
      <c r="H63" s="1112"/>
      <c r="I63" s="102"/>
      <c r="J63" s="1194">
        <f t="shared" si="1"/>
        <v>0</v>
      </c>
      <c r="K63" s="884"/>
    </row>
    <row r="64" spans="2:11" s="431" customFormat="1" x14ac:dyDescent="0.35">
      <c r="B64" s="97"/>
      <c r="C64" s="1192"/>
      <c r="D64" s="100"/>
      <c r="E64" s="98" t="s">
        <v>2589</v>
      </c>
      <c r="F64" s="1193" t="s">
        <v>167</v>
      </c>
      <c r="G64" s="100" t="s">
        <v>2531</v>
      </c>
      <c r="H64" s="1112"/>
      <c r="I64" s="102"/>
      <c r="J64" s="1194">
        <f t="shared" si="1"/>
        <v>0</v>
      </c>
      <c r="K64" s="884"/>
    </row>
    <row r="65" spans="2:11" s="431" customFormat="1" x14ac:dyDescent="0.35">
      <c r="B65" s="97"/>
      <c r="C65" s="1192"/>
      <c r="D65" s="100"/>
      <c r="E65" s="98" t="s">
        <v>2590</v>
      </c>
      <c r="F65" s="1193" t="s">
        <v>167</v>
      </c>
      <c r="G65" s="100" t="s">
        <v>2531</v>
      </c>
      <c r="H65" s="1112"/>
      <c r="I65" s="102"/>
      <c r="J65" s="1194">
        <f t="shared" si="1"/>
        <v>0</v>
      </c>
      <c r="K65" s="884"/>
    </row>
    <row r="66" spans="2:11" s="431" customFormat="1" x14ac:dyDescent="0.35">
      <c r="B66" s="97"/>
      <c r="C66" s="1192"/>
      <c r="D66" s="100"/>
      <c r="E66" s="98" t="s">
        <v>2591</v>
      </c>
      <c r="F66" s="1193" t="s">
        <v>167</v>
      </c>
      <c r="G66" s="100" t="s">
        <v>2531</v>
      </c>
      <c r="H66" s="1112"/>
      <c r="I66" s="102"/>
      <c r="J66" s="1194">
        <f t="shared" si="1"/>
        <v>0</v>
      </c>
      <c r="K66" s="884"/>
    </row>
    <row r="67" spans="2:11" s="431" customFormat="1" x14ac:dyDescent="0.35">
      <c r="B67" s="97"/>
      <c r="C67" s="1192"/>
      <c r="D67" s="100"/>
      <c r="E67" s="98" t="s">
        <v>2592</v>
      </c>
      <c r="F67" s="1193" t="s">
        <v>167</v>
      </c>
      <c r="G67" s="100" t="s">
        <v>2531</v>
      </c>
      <c r="H67" s="1112"/>
      <c r="I67" s="102"/>
      <c r="J67" s="1194">
        <f t="shared" si="1"/>
        <v>0</v>
      </c>
      <c r="K67" s="884"/>
    </row>
    <row r="68" spans="2:11" s="431" customFormat="1" x14ac:dyDescent="0.35">
      <c r="B68" s="97"/>
      <c r="C68" s="1192"/>
      <c r="D68" s="100"/>
      <c r="E68" s="98" t="s">
        <v>2593</v>
      </c>
      <c r="F68" s="1193" t="s">
        <v>167</v>
      </c>
      <c r="G68" s="100" t="s">
        <v>2531</v>
      </c>
      <c r="H68" s="1112"/>
      <c r="I68" s="102"/>
      <c r="J68" s="1194">
        <f t="shared" si="1"/>
        <v>0</v>
      </c>
      <c r="K68" s="884"/>
    </row>
    <row r="69" spans="2:11" s="431" customFormat="1" x14ac:dyDescent="0.35">
      <c r="B69" s="97"/>
      <c r="C69" s="1192"/>
      <c r="D69" s="100"/>
      <c r="E69" s="98" t="s">
        <v>2594</v>
      </c>
      <c r="F69" s="1193" t="s">
        <v>167</v>
      </c>
      <c r="G69" s="100" t="s">
        <v>2531</v>
      </c>
      <c r="H69" s="1112"/>
      <c r="I69" s="102"/>
      <c r="J69" s="1194">
        <f t="shared" si="1"/>
        <v>0</v>
      </c>
      <c r="K69" s="884"/>
    </row>
    <row r="70" spans="2:11" s="431" customFormat="1" x14ac:dyDescent="0.35">
      <c r="B70" s="97"/>
      <c r="C70" s="1192"/>
      <c r="D70" s="100"/>
      <c r="E70" s="98" t="s">
        <v>2595</v>
      </c>
      <c r="F70" s="1193" t="s">
        <v>167</v>
      </c>
      <c r="G70" s="100" t="s">
        <v>2531</v>
      </c>
      <c r="H70" s="1112"/>
      <c r="I70" s="102"/>
      <c r="J70" s="1194">
        <f t="shared" si="1"/>
        <v>0</v>
      </c>
      <c r="K70" s="884"/>
    </row>
    <row r="71" spans="2:11" s="431" customFormat="1" x14ac:dyDescent="0.35">
      <c r="B71" s="97"/>
      <c r="C71" s="1192"/>
      <c r="D71" s="100"/>
      <c r="E71" s="98" t="s">
        <v>2596</v>
      </c>
      <c r="F71" s="1193" t="s">
        <v>167</v>
      </c>
      <c r="G71" s="100" t="s">
        <v>2531</v>
      </c>
      <c r="H71" s="1112"/>
      <c r="I71" s="102"/>
      <c r="J71" s="1194">
        <f t="shared" si="1"/>
        <v>0</v>
      </c>
      <c r="K71" s="884"/>
    </row>
    <row r="72" spans="2:11" s="431" customFormat="1" x14ac:dyDescent="0.35">
      <c r="B72" s="97"/>
      <c r="C72" s="1192"/>
      <c r="D72" s="100"/>
      <c r="E72" s="98" t="s">
        <v>2597</v>
      </c>
      <c r="F72" s="1193" t="s">
        <v>167</v>
      </c>
      <c r="G72" s="100" t="s">
        <v>2531</v>
      </c>
      <c r="H72" s="1112"/>
      <c r="I72" s="102"/>
      <c r="J72" s="1194">
        <f t="shared" si="1"/>
        <v>0</v>
      </c>
      <c r="K72" s="884"/>
    </row>
    <row r="73" spans="2:11" s="431" customFormat="1" x14ac:dyDescent="0.35">
      <c r="B73" s="97"/>
      <c r="C73" s="1192"/>
      <c r="D73" s="100"/>
      <c r="E73" s="98" t="s">
        <v>2598</v>
      </c>
      <c r="F73" s="1193" t="s">
        <v>167</v>
      </c>
      <c r="G73" s="100" t="s">
        <v>2531</v>
      </c>
      <c r="H73" s="1112"/>
      <c r="I73" s="102"/>
      <c r="J73" s="1194">
        <f t="shared" si="1"/>
        <v>0</v>
      </c>
      <c r="K73" s="884"/>
    </row>
    <row r="74" spans="2:11" s="431" customFormat="1" x14ac:dyDescent="0.35">
      <c r="B74" s="97"/>
      <c r="C74" s="1192"/>
      <c r="D74" s="100"/>
      <c r="E74" s="98" t="s">
        <v>2599</v>
      </c>
      <c r="F74" s="1193" t="s">
        <v>167</v>
      </c>
      <c r="G74" s="100" t="s">
        <v>2531</v>
      </c>
      <c r="H74" s="1112"/>
      <c r="I74" s="102"/>
      <c r="J74" s="1194">
        <f t="shared" si="1"/>
        <v>0</v>
      </c>
      <c r="K74" s="884"/>
    </row>
    <row r="75" spans="2:11" s="431" customFormat="1" x14ac:dyDescent="0.35">
      <c r="B75" s="921"/>
      <c r="C75" s="1203"/>
      <c r="D75" s="885"/>
      <c r="E75" s="888" t="s">
        <v>2600</v>
      </c>
      <c r="F75" s="1204" t="s">
        <v>167</v>
      </c>
      <c r="G75" s="885" t="s">
        <v>2531</v>
      </c>
      <c r="H75" s="1113"/>
      <c r="I75" s="890"/>
      <c r="J75" s="1205">
        <f t="shared" si="1"/>
        <v>0</v>
      </c>
      <c r="K75" s="892"/>
    </row>
  </sheetData>
  <mergeCells count="5">
    <mergeCell ref="B5:E6"/>
    <mergeCell ref="F5:I5"/>
    <mergeCell ref="F6:I6"/>
    <mergeCell ref="B7:E7"/>
    <mergeCell ref="B18:E18"/>
  </mergeCells>
  <dataValidations count="1">
    <dataValidation type="list" allowBlank="1" showInputMessage="1" showErrorMessage="1" sqref="F7:F75" xr:uid="{71A0E414-273F-4C73-AECC-80273460E4C2}">
      <formula1>"Mandatory,Optional,NA"</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75250-BB08-416D-8CFE-CDAEE291A683}">
  <sheetPr>
    <tabColor rgb="FF00B050"/>
  </sheetPr>
  <dimension ref="B2:T107"/>
  <sheetViews>
    <sheetView showGridLines="0" topLeftCell="C1" zoomScale="80" zoomScaleNormal="80" workbookViewId="0">
      <pane ySplit="5" topLeftCell="A6" activePane="bottomLeft" state="frozen"/>
      <selection activeCell="G29" sqref="G29"/>
      <selection pane="bottomLeft" activeCell="G29" sqref="G29"/>
    </sheetView>
  </sheetViews>
  <sheetFormatPr defaultColWidth="12" defaultRowHeight="12.5" x14ac:dyDescent="0.35"/>
  <cols>
    <col min="1" max="1" width="3.7265625" style="431" customWidth="1"/>
    <col min="2" max="2" width="12" style="431"/>
    <col min="3" max="3" width="43.7265625" style="431" customWidth="1"/>
    <col min="4" max="4" width="12" style="431"/>
    <col min="5" max="5" width="43.1796875" style="431" customWidth="1"/>
    <col min="6" max="6" width="12" style="431"/>
    <col min="7" max="7" width="15.453125" style="431" bestFit="1" customWidth="1"/>
    <col min="8" max="8" width="11" style="1119" customWidth="1"/>
    <col min="9" max="9" width="9.453125" style="1119" bestFit="1" customWidth="1"/>
    <col min="10" max="10" width="11.1796875" style="1119" bestFit="1" customWidth="1"/>
    <col min="11" max="11" width="12.26953125" style="1119" bestFit="1" customWidth="1"/>
    <col min="12" max="12" width="9.453125" style="1119" bestFit="1" customWidth="1"/>
    <col min="13" max="13" width="11.1796875" style="1119" bestFit="1" customWidth="1"/>
    <col min="14" max="14" width="10.81640625" style="1119" bestFit="1" customWidth="1"/>
    <col min="15" max="15" width="43.7265625" style="1119" bestFit="1" customWidth="1"/>
    <col min="16" max="16" width="12.26953125" style="1119" bestFit="1" customWidth="1"/>
    <col min="17" max="17" width="45" style="1119" bestFit="1" customWidth="1"/>
    <col min="18" max="18" width="15.26953125" style="431" bestFit="1" customWidth="1"/>
    <col min="19" max="19" width="15.26953125" style="431" customWidth="1"/>
    <col min="20" max="20" width="34.7265625" style="431" bestFit="1" customWidth="1"/>
    <col min="21" max="16384" width="12" style="431"/>
  </cols>
  <sheetData>
    <row r="2" spans="2:20" ht="15" customHeight="1" x14ac:dyDescent="0.35">
      <c r="B2" s="1493" t="s">
        <v>134</v>
      </c>
      <c r="C2" s="1493"/>
      <c r="D2" s="1493"/>
      <c r="E2" s="1493"/>
      <c r="F2" s="1493"/>
      <c r="G2" s="1493"/>
      <c r="H2" s="1493"/>
      <c r="I2" s="1493"/>
      <c r="J2" s="1493"/>
      <c r="K2" s="1493"/>
      <c r="L2" s="1493"/>
      <c r="M2" s="1493"/>
      <c r="N2" s="1493"/>
      <c r="O2" s="1493"/>
      <c r="P2" s="1493"/>
      <c r="Q2" s="1493"/>
      <c r="R2" s="1493"/>
      <c r="S2" s="1493"/>
      <c r="T2" s="1493"/>
    </row>
    <row r="3" spans="2:20" ht="15" thickBot="1" x14ac:dyDescent="0.4">
      <c r="B3" s="26"/>
      <c r="C3" s="27"/>
      <c r="D3" s="82"/>
      <c r="E3" s="28"/>
      <c r="G3" s="83"/>
      <c r="H3" s="1114"/>
      <c r="I3" s="1114"/>
      <c r="J3" s="1114"/>
      <c r="K3" s="1114"/>
      <c r="L3" s="1114"/>
      <c r="M3" s="1114"/>
      <c r="N3" s="1114"/>
      <c r="O3" s="1114"/>
      <c r="P3" s="1114"/>
      <c r="Q3" s="1114"/>
      <c r="R3" s="84"/>
      <c r="S3" s="84"/>
      <c r="T3" s="31"/>
    </row>
    <row r="4" spans="2:20" s="172" customFormat="1" ht="15" customHeight="1" x14ac:dyDescent="0.35">
      <c r="B4" s="1516" t="s">
        <v>135</v>
      </c>
      <c r="C4" s="1518" t="s">
        <v>136</v>
      </c>
      <c r="D4" s="1518" t="s">
        <v>137</v>
      </c>
      <c r="E4" s="1520" t="s">
        <v>138</v>
      </c>
      <c r="F4" s="1522" t="s">
        <v>139</v>
      </c>
      <c r="G4" s="1524" t="s">
        <v>140</v>
      </c>
      <c r="H4" s="1524" t="s">
        <v>141</v>
      </c>
      <c r="I4" s="1513" t="s">
        <v>142</v>
      </c>
      <c r="J4" s="1513"/>
      <c r="K4" s="1513"/>
      <c r="L4" s="1513" t="s">
        <v>143</v>
      </c>
      <c r="M4" s="1513"/>
      <c r="N4" s="1513"/>
      <c r="O4" s="1513"/>
      <c r="P4" s="1513" t="s">
        <v>144</v>
      </c>
      <c r="Q4" s="1513"/>
      <c r="R4" s="1526" t="s">
        <v>145</v>
      </c>
      <c r="S4" s="1528" t="s">
        <v>146</v>
      </c>
      <c r="T4" s="1511" t="s">
        <v>147</v>
      </c>
    </row>
    <row r="5" spans="2:20" s="172" customFormat="1" ht="34.5" customHeight="1" x14ac:dyDescent="0.35">
      <c r="B5" s="1517"/>
      <c r="C5" s="1519"/>
      <c r="D5" s="1519"/>
      <c r="E5" s="1521"/>
      <c r="F5" s="1523"/>
      <c r="G5" s="1525"/>
      <c r="H5" s="1525"/>
      <c r="I5" s="983" t="s">
        <v>148</v>
      </c>
      <c r="J5" s="983" t="s">
        <v>149</v>
      </c>
      <c r="K5" s="983" t="s">
        <v>150</v>
      </c>
      <c r="L5" s="983" t="s">
        <v>148</v>
      </c>
      <c r="M5" s="983" t="s">
        <v>149</v>
      </c>
      <c r="N5" s="983" t="s">
        <v>150</v>
      </c>
      <c r="O5" s="983" t="s">
        <v>151</v>
      </c>
      <c r="P5" s="983" t="s">
        <v>150</v>
      </c>
      <c r="Q5" s="983" t="s">
        <v>152</v>
      </c>
      <c r="R5" s="1527"/>
      <c r="S5" s="1529"/>
      <c r="T5" s="1512"/>
    </row>
    <row r="6" spans="2:20" s="1093" customFormat="1" ht="14" collapsed="1" x14ac:dyDescent="0.35">
      <c r="B6" s="1494" t="s">
        <v>153</v>
      </c>
      <c r="C6" s="1495"/>
      <c r="D6" s="1495"/>
      <c r="E6" s="1496"/>
      <c r="F6" s="1498" t="s">
        <v>154</v>
      </c>
      <c r="G6" s="1498" t="s">
        <v>155</v>
      </c>
      <c r="H6" s="1498" t="s">
        <v>155</v>
      </c>
      <c r="I6" s="1498" t="s">
        <v>155</v>
      </c>
      <c r="J6" s="1498"/>
      <c r="K6" s="1498"/>
      <c r="L6" s="1498"/>
      <c r="M6" s="1498"/>
      <c r="N6" s="1498"/>
      <c r="O6" s="1498"/>
      <c r="P6" s="1498"/>
      <c r="Q6" s="1498"/>
      <c r="R6" s="1499"/>
      <c r="S6" s="908">
        <f>SUMIF(F9:F11,"Mandatory",S9:S11)</f>
        <v>154492.67449563646</v>
      </c>
      <c r="T6" s="1179" t="s">
        <v>155</v>
      </c>
    </row>
    <row r="7" spans="2:20" s="1093" customFormat="1" ht="14" x14ac:dyDescent="0.35">
      <c r="B7" s="1500"/>
      <c r="C7" s="1501"/>
      <c r="D7" s="1501"/>
      <c r="E7" s="1502"/>
      <c r="F7" s="1501" t="s">
        <v>156</v>
      </c>
      <c r="G7" s="1501" t="s">
        <v>155</v>
      </c>
      <c r="H7" s="1501" t="s">
        <v>155</v>
      </c>
      <c r="I7" s="1501" t="s">
        <v>155</v>
      </c>
      <c r="J7" s="1501"/>
      <c r="K7" s="1501"/>
      <c r="L7" s="1501"/>
      <c r="M7" s="1501"/>
      <c r="N7" s="1501"/>
      <c r="O7" s="1501"/>
      <c r="P7" s="1501"/>
      <c r="Q7" s="1501"/>
      <c r="R7" s="1502"/>
      <c r="S7" s="863">
        <f>SUMIF(F9:F11,"optional",S9:S11)</f>
        <v>0</v>
      </c>
      <c r="T7" s="1180" t="s">
        <v>155</v>
      </c>
    </row>
    <row r="8" spans="2:20" customFormat="1" ht="14.5" x14ac:dyDescent="0.35">
      <c r="B8" s="1514" t="s">
        <v>157</v>
      </c>
      <c r="C8" s="1515"/>
      <c r="D8" s="1515"/>
      <c r="E8" s="1515"/>
      <c r="F8" s="928"/>
      <c r="G8" s="928"/>
      <c r="H8" s="928"/>
      <c r="I8" s="928"/>
      <c r="J8" s="928"/>
      <c r="K8" s="928"/>
      <c r="L8" s="928"/>
      <c r="M8" s="928"/>
      <c r="N8" s="928"/>
      <c r="O8" s="928"/>
      <c r="P8" s="928"/>
      <c r="Q8" s="928"/>
      <c r="R8" s="928"/>
      <c r="S8" s="928"/>
      <c r="T8" s="1181"/>
    </row>
    <row r="9" spans="2:20" customFormat="1" ht="37.5" x14ac:dyDescent="0.35">
      <c r="B9" s="1399"/>
      <c r="C9" s="1400" t="s">
        <v>158</v>
      </c>
      <c r="D9" s="1401"/>
      <c r="E9" s="1402" t="s">
        <v>159</v>
      </c>
      <c r="F9" s="1403" t="s">
        <v>160</v>
      </c>
      <c r="G9" s="1404" t="s">
        <v>161</v>
      </c>
      <c r="H9" s="1401">
        <v>1</v>
      </c>
      <c r="I9" s="1405"/>
      <c r="J9" s="1405"/>
      <c r="K9" s="991">
        <f>I9*J9</f>
        <v>0</v>
      </c>
      <c r="L9" s="1405"/>
      <c r="M9" s="1405"/>
      <c r="N9" s="991">
        <f>L9*M9</f>
        <v>0</v>
      </c>
      <c r="O9" s="1406"/>
      <c r="P9" s="1405">
        <v>115580</v>
      </c>
      <c r="Q9" s="1406"/>
      <c r="R9" s="994">
        <f>P9+N9+K9</f>
        <v>115580</v>
      </c>
      <c r="S9" s="905">
        <f>IF(F9="NA","",R9*H9)</f>
        <v>115580</v>
      </c>
      <c r="T9" s="1401"/>
    </row>
    <row r="10" spans="2:20" s="1060" customFormat="1" ht="13" x14ac:dyDescent="0.35">
      <c r="B10" s="1514" t="s">
        <v>162</v>
      </c>
      <c r="C10" s="1515"/>
      <c r="D10" s="1515"/>
      <c r="E10" s="1515"/>
      <c r="F10" s="928"/>
      <c r="G10" s="928"/>
      <c r="H10" s="928"/>
      <c r="I10" s="928"/>
      <c r="J10" s="928"/>
      <c r="K10" s="928"/>
      <c r="L10" s="928"/>
      <c r="M10" s="928"/>
      <c r="N10" s="928"/>
      <c r="O10" s="928"/>
      <c r="P10" s="928"/>
      <c r="Q10" s="928"/>
      <c r="R10" s="928"/>
      <c r="S10" s="928"/>
      <c r="T10" s="1181"/>
    </row>
    <row r="11" spans="2:20" s="970" customFormat="1" ht="87.75" customHeight="1" x14ac:dyDescent="0.35">
      <c r="B11" s="984"/>
      <c r="C11" s="985" t="str">
        <f>'Reference documents'!B20</f>
        <v>GRE.EEC.S.21.IT.P.18371.00.126.01 - SOW BOP Pontestura</v>
      </c>
      <c r="D11" s="986"/>
      <c r="E11" s="1080" t="s">
        <v>163</v>
      </c>
      <c r="F11" s="987" t="s">
        <v>160</v>
      </c>
      <c r="G11" s="988" t="s">
        <v>164</v>
      </c>
      <c r="H11" s="1424">
        <v>15390</v>
      </c>
      <c r="I11" s="990"/>
      <c r="J11" s="990"/>
      <c r="K11" s="991">
        <f>I11*J11</f>
        <v>0</v>
      </c>
      <c r="L11" s="990"/>
      <c r="M11" s="990"/>
      <c r="N11" s="991">
        <f>L11*M11</f>
        <v>0</v>
      </c>
      <c r="O11" s="992"/>
      <c r="P11" s="990">
        <v>2.5284388886053581</v>
      </c>
      <c r="Q11" s="992"/>
      <c r="R11" s="994">
        <f>P11+N11+K11</f>
        <v>2.5284388886053581</v>
      </c>
      <c r="S11" s="905">
        <f>IF(F11="NA","",R11*H11)</f>
        <v>38912.674495636464</v>
      </c>
      <c r="T11" s="993"/>
    </row>
    <row r="12" spans="2:20" s="172" customFormat="1" ht="17.25" customHeight="1" x14ac:dyDescent="0.35">
      <c r="B12" s="1494" t="s">
        <v>165</v>
      </c>
      <c r="C12" s="1495"/>
      <c r="D12" s="1495"/>
      <c r="E12" s="1496"/>
      <c r="F12" s="1498" t="s">
        <v>154</v>
      </c>
      <c r="G12" s="1498"/>
      <c r="H12" s="1498"/>
      <c r="I12" s="1498"/>
      <c r="J12" s="1498"/>
      <c r="K12" s="1498"/>
      <c r="L12" s="1498"/>
      <c r="M12" s="1498"/>
      <c r="N12" s="1498"/>
      <c r="O12" s="1498"/>
      <c r="P12" s="1498"/>
      <c r="Q12" s="1498"/>
      <c r="R12" s="1499"/>
      <c r="S12" s="863">
        <f>SUMIF(F14:F16,"Mandatory",S14:S16)</f>
        <v>0</v>
      </c>
      <c r="T12" s="917"/>
    </row>
    <row r="13" spans="2:20" ht="12" customHeight="1" x14ac:dyDescent="0.35">
      <c r="B13" s="1500"/>
      <c r="C13" s="1501"/>
      <c r="D13" s="1501"/>
      <c r="E13" s="1502"/>
      <c r="F13" s="1501" t="s">
        <v>156</v>
      </c>
      <c r="G13" s="1501"/>
      <c r="H13" s="1501"/>
      <c r="I13" s="1501"/>
      <c r="J13" s="1501"/>
      <c r="K13" s="1501"/>
      <c r="L13" s="1501"/>
      <c r="M13" s="1501"/>
      <c r="N13" s="1501"/>
      <c r="O13" s="1501"/>
      <c r="P13" s="1501"/>
      <c r="Q13" s="1501"/>
      <c r="R13" s="1502"/>
      <c r="S13" s="908">
        <f>SUMIF(F14:F16,"Optional",S14:S16)</f>
        <v>32827.5943388339</v>
      </c>
      <c r="T13" s="918"/>
    </row>
    <row r="14" spans="2:20" ht="46" customHeight="1" x14ac:dyDescent="0.35">
      <c r="B14" s="919"/>
      <c r="C14" s="985" t="str">
        <f>CONCATENATE('Reference documents'!B15,":
PPP.PSS.ENG.03.001 Topography")</f>
        <v>GRE.EEC.S.21.IT.P.18371.00.127.00 Technical Specification:
PPP.PSS.ENG.03.001 Topography</v>
      </c>
      <c r="D14" s="900"/>
      <c r="E14" s="901" t="s">
        <v>166</v>
      </c>
      <c r="F14" s="902" t="s">
        <v>167</v>
      </c>
      <c r="G14" s="900" t="s">
        <v>161</v>
      </c>
      <c r="H14" s="1106">
        <v>1</v>
      </c>
      <c r="I14" s="990"/>
      <c r="J14" s="990"/>
      <c r="K14" s="991">
        <f>I14*J14</f>
        <v>0</v>
      </c>
      <c r="L14" s="990"/>
      <c r="M14" s="990"/>
      <c r="N14" s="991">
        <f>L14*M14</f>
        <v>0</v>
      </c>
      <c r="O14" s="992"/>
      <c r="P14" s="990">
        <v>7848.2743102310314</v>
      </c>
      <c r="Q14" s="992"/>
      <c r="R14" s="994">
        <f t="shared" ref="R14:R16" si="0">P14+N14+K14</f>
        <v>7848.2743102310314</v>
      </c>
      <c r="S14" s="905">
        <f>IF(F14="NA","",R14*H14)</f>
        <v>7848.2743102310314</v>
      </c>
      <c r="T14" s="906" t="s">
        <v>168</v>
      </c>
    </row>
    <row r="15" spans="2:20" ht="45" customHeight="1" x14ac:dyDescent="0.35">
      <c r="B15" s="97"/>
      <c r="C15" s="985" t="str">
        <f>CONCATENATE('Reference documents'!B15,":
PPP.PSS.ENG.03.002 Geotechnical Studies")</f>
        <v>GRE.EEC.S.21.IT.P.18371.00.127.00 Technical Specification:
PPP.PSS.ENG.03.002 Geotechnical Studies</v>
      </c>
      <c r="D15" s="100"/>
      <c r="E15" s="98" t="s">
        <v>169</v>
      </c>
      <c r="F15" s="902" t="s">
        <v>167</v>
      </c>
      <c r="G15" s="100" t="s">
        <v>161</v>
      </c>
      <c r="H15" s="1112">
        <v>1</v>
      </c>
      <c r="I15" s="990"/>
      <c r="J15" s="990"/>
      <c r="K15" s="991">
        <f>I15*J15</f>
        <v>0</v>
      </c>
      <c r="L15" s="990"/>
      <c r="M15" s="990"/>
      <c r="N15" s="991">
        <f>L15*M15</f>
        <v>0</v>
      </c>
      <c r="O15" s="992"/>
      <c r="P15" s="990">
        <v>15823</v>
      </c>
      <c r="Q15" s="992"/>
      <c r="R15" s="994">
        <f t="shared" si="0"/>
        <v>15823</v>
      </c>
      <c r="S15" s="845">
        <f>IF(F15="NA","",R15*H15)</f>
        <v>15823</v>
      </c>
      <c r="T15" s="884" t="s">
        <v>168</v>
      </c>
    </row>
    <row r="16" spans="2:20" ht="40" customHeight="1" x14ac:dyDescent="0.35">
      <c r="B16" s="921"/>
      <c r="C16" s="1189"/>
      <c r="D16" s="885"/>
      <c r="E16" s="888" t="s">
        <v>170</v>
      </c>
      <c r="F16" s="902" t="s">
        <v>167</v>
      </c>
      <c r="G16" s="885" t="s">
        <v>161</v>
      </c>
      <c r="H16" s="1113">
        <v>1</v>
      </c>
      <c r="I16" s="990"/>
      <c r="J16" s="990"/>
      <c r="K16" s="991">
        <f>I16*J16</f>
        <v>0</v>
      </c>
      <c r="L16" s="990"/>
      <c r="M16" s="990"/>
      <c r="N16" s="991">
        <f>L16*M16</f>
        <v>0</v>
      </c>
      <c r="O16" s="992"/>
      <c r="P16" s="990">
        <v>9156.3200286028696</v>
      </c>
      <c r="Q16" s="992"/>
      <c r="R16" s="994">
        <f t="shared" si="0"/>
        <v>9156.3200286028696</v>
      </c>
      <c r="S16" s="891">
        <f>IF(F16="NA","",R16*H16)</f>
        <v>9156.3200286028696</v>
      </c>
      <c r="T16" s="920" t="s">
        <v>168</v>
      </c>
    </row>
    <row r="17" spans="2:20" ht="12.75" customHeight="1" x14ac:dyDescent="0.35">
      <c r="B17" s="1494" t="s">
        <v>171</v>
      </c>
      <c r="C17" s="1495"/>
      <c r="D17" s="1495"/>
      <c r="E17" s="1496"/>
      <c r="F17" s="1498" t="s">
        <v>154</v>
      </c>
      <c r="G17" s="1498"/>
      <c r="H17" s="1498"/>
      <c r="I17" s="1498"/>
      <c r="J17" s="1498"/>
      <c r="K17" s="1498"/>
      <c r="L17" s="1498"/>
      <c r="M17" s="1498"/>
      <c r="N17" s="1498"/>
      <c r="O17" s="1498"/>
      <c r="P17" s="1498"/>
      <c r="Q17" s="1498"/>
      <c r="R17" s="1499"/>
      <c r="S17" s="908">
        <f>SUMIF(F19:F31,"Mandatory",S19:S31)</f>
        <v>283693.03645878629</v>
      </c>
      <c r="T17" s="863"/>
    </row>
    <row r="18" spans="2:20" ht="15" customHeight="1" x14ac:dyDescent="0.35">
      <c r="B18" s="1500"/>
      <c r="C18" s="1501"/>
      <c r="D18" s="1501"/>
      <c r="E18" s="1502"/>
      <c r="F18" s="1497" t="s">
        <v>156</v>
      </c>
      <c r="G18" s="1498"/>
      <c r="H18" s="1498"/>
      <c r="I18" s="1498"/>
      <c r="J18" s="1498"/>
      <c r="K18" s="1498"/>
      <c r="L18" s="1498"/>
      <c r="M18" s="1498"/>
      <c r="N18" s="1498"/>
      <c r="O18" s="1498"/>
      <c r="P18" s="1498"/>
      <c r="Q18" s="1498"/>
      <c r="R18" s="1499"/>
      <c r="S18" s="863">
        <f>SUMIF(F19:F31,"Optional",S19:S31)</f>
        <v>43689.006773667541</v>
      </c>
      <c r="T18" s="918"/>
    </row>
    <row r="19" spans="2:20" ht="37.5" x14ac:dyDescent="0.35">
      <c r="B19" s="1197"/>
      <c r="C19" s="1198" t="str">
        <f>CONCATENATE('Reference documents'!B15,":
PPP.PSS.ENG ENGINEERING")</f>
        <v>GRE.EEC.S.21.IT.P.18371.00.127.00 Technical Specification:
PPP.PSS.ENG ENGINEERING</v>
      </c>
      <c r="D19" s="1434"/>
      <c r="E19" s="1198" t="s">
        <v>172</v>
      </c>
      <c r="F19" s="1345" t="s">
        <v>160</v>
      </c>
      <c r="G19" s="1435" t="s">
        <v>161</v>
      </c>
      <c r="H19" s="1200">
        <v>1</v>
      </c>
      <c r="I19" s="966">
        <v>1853.0647676934379</v>
      </c>
      <c r="J19" s="966">
        <v>60</v>
      </c>
      <c r="K19" s="967">
        <f t="shared" ref="K19:K31" si="1">I19*J19</f>
        <v>111183.88606160627</v>
      </c>
      <c r="L19" s="966"/>
      <c r="M19" s="966"/>
      <c r="N19" s="967">
        <f t="shared" ref="N19:N31" si="2">L19*M19</f>
        <v>0</v>
      </c>
      <c r="O19" s="968"/>
      <c r="P19" s="966"/>
      <c r="Q19" s="968"/>
      <c r="R19" s="994">
        <f t="shared" ref="R19:R31" si="3">P19+N19+K19</f>
        <v>111183.88606160627</v>
      </c>
      <c r="S19" s="1436">
        <f t="shared" ref="S19:S28" si="4">IF(F19="NA","",R19*H19)</f>
        <v>111183.88606160627</v>
      </c>
      <c r="T19" s="1490" t="s">
        <v>2604</v>
      </c>
    </row>
    <row r="20" spans="2:20" ht="37.5" x14ac:dyDescent="0.35">
      <c r="B20" s="100"/>
      <c r="C20" s="98" t="str">
        <f>CONCATENATE('Reference documents'!B15,":
PPP.PSS.ENG ENGINEERING")</f>
        <v>GRE.EEC.S.21.IT.P.18371.00.127.00 Technical Specification:
PPP.PSS.ENG ENGINEERING</v>
      </c>
      <c r="D20" s="851"/>
      <c r="E20" s="98" t="s">
        <v>173</v>
      </c>
      <c r="F20" s="902" t="s">
        <v>160</v>
      </c>
      <c r="G20" s="100" t="s">
        <v>161</v>
      </c>
      <c r="H20" s="1112">
        <v>1</v>
      </c>
      <c r="I20" s="990">
        <v>118.61305628195559</v>
      </c>
      <c r="J20" s="990">
        <v>60</v>
      </c>
      <c r="K20" s="991">
        <f t="shared" si="1"/>
        <v>7116.7833769173358</v>
      </c>
      <c r="L20" s="990"/>
      <c r="M20" s="990"/>
      <c r="N20" s="991">
        <f t="shared" si="2"/>
        <v>0</v>
      </c>
      <c r="O20" s="992"/>
      <c r="P20" s="990"/>
      <c r="Q20" s="992"/>
      <c r="R20" s="994">
        <f t="shared" si="3"/>
        <v>7116.7833769173358</v>
      </c>
      <c r="S20" s="845">
        <f t="shared" si="4"/>
        <v>7116.7833769173358</v>
      </c>
      <c r="T20" s="1491"/>
    </row>
    <row r="21" spans="2:20" ht="14" x14ac:dyDescent="0.35">
      <c r="B21" s="100"/>
      <c r="C21" s="98"/>
      <c r="D21" s="851"/>
      <c r="E21" s="98" t="s">
        <v>174</v>
      </c>
      <c r="F21" s="902" t="s">
        <v>167</v>
      </c>
      <c r="G21" s="100" t="s">
        <v>161</v>
      </c>
      <c r="H21" s="1112">
        <v>1</v>
      </c>
      <c r="I21" s="990">
        <v>109.00380986431989</v>
      </c>
      <c r="J21" s="990">
        <v>60</v>
      </c>
      <c r="K21" s="991">
        <f t="shared" si="1"/>
        <v>6540.2285918591933</v>
      </c>
      <c r="L21" s="990"/>
      <c r="M21" s="990"/>
      <c r="N21" s="991">
        <f t="shared" si="2"/>
        <v>0</v>
      </c>
      <c r="O21" s="992"/>
      <c r="P21" s="990"/>
      <c r="Q21" s="992"/>
      <c r="R21" s="994">
        <f t="shared" si="3"/>
        <v>6540.2285918591933</v>
      </c>
      <c r="S21" s="845">
        <f t="shared" si="4"/>
        <v>6540.2285918591933</v>
      </c>
      <c r="T21" s="1491"/>
    </row>
    <row r="22" spans="2:20" ht="14" x14ac:dyDescent="0.35">
      <c r="B22" s="100"/>
      <c r="C22" s="98"/>
      <c r="D22" s="851"/>
      <c r="E22" s="98" t="s">
        <v>175</v>
      </c>
      <c r="F22" s="902" t="s">
        <v>167</v>
      </c>
      <c r="G22" s="100" t="s">
        <v>161</v>
      </c>
      <c r="H22" s="1112">
        <v>1</v>
      </c>
      <c r="I22" s="990">
        <v>106.82373366703349</v>
      </c>
      <c r="J22" s="990">
        <v>60</v>
      </c>
      <c r="K22" s="991">
        <f t="shared" si="1"/>
        <v>6409.4240200220092</v>
      </c>
      <c r="L22" s="990"/>
      <c r="M22" s="990"/>
      <c r="N22" s="991">
        <f t="shared" si="2"/>
        <v>0</v>
      </c>
      <c r="O22" s="992"/>
      <c r="P22" s="990"/>
      <c r="Q22" s="992"/>
      <c r="R22" s="994">
        <f t="shared" si="3"/>
        <v>6409.4240200220092</v>
      </c>
      <c r="S22" s="845">
        <f t="shared" si="4"/>
        <v>6409.4240200220092</v>
      </c>
      <c r="T22" s="1491"/>
    </row>
    <row r="23" spans="2:20" ht="37.5" x14ac:dyDescent="0.35">
      <c r="B23" s="100"/>
      <c r="C23" s="98" t="str">
        <f>CONCATENATE('Reference documents'!B15,":
PPP.PSS.ENG ENGINEERING")</f>
        <v>GRE.EEC.S.21.IT.P.18371.00.127.00 Technical Specification:
PPP.PSS.ENG ENGINEERING</v>
      </c>
      <c r="D23" s="851"/>
      <c r="E23" s="98" t="s">
        <v>176</v>
      </c>
      <c r="F23" s="902" t="s">
        <v>160</v>
      </c>
      <c r="G23" s="100" t="s">
        <v>161</v>
      </c>
      <c r="H23" s="1112">
        <v>1</v>
      </c>
      <c r="I23" s="990">
        <v>218.03870640065367</v>
      </c>
      <c r="J23" s="990">
        <v>60</v>
      </c>
      <c r="K23" s="991">
        <f t="shared" si="1"/>
        <v>13082.32238403922</v>
      </c>
      <c r="L23" s="990"/>
      <c r="M23" s="990"/>
      <c r="N23" s="991">
        <f t="shared" si="2"/>
        <v>0</v>
      </c>
      <c r="O23" s="992"/>
      <c r="P23" s="990"/>
      <c r="Q23" s="992"/>
      <c r="R23" s="994">
        <f t="shared" si="3"/>
        <v>13082.32238403922</v>
      </c>
      <c r="S23" s="845">
        <f t="shared" si="4"/>
        <v>13082.32238403922</v>
      </c>
      <c r="T23" s="1491"/>
    </row>
    <row r="24" spans="2:20" ht="14" x14ac:dyDescent="0.35">
      <c r="B24" s="100"/>
      <c r="C24" s="98" t="str">
        <f>CONCATENATE('Reference documents'!B18,"(section Fire Fighting)+FEED")</f>
        <v>GRE…..(section Fire Fighting)+FEED</v>
      </c>
      <c r="D24" s="851"/>
      <c r="E24" s="853" t="s">
        <v>177</v>
      </c>
      <c r="F24" s="902" t="s">
        <v>167</v>
      </c>
      <c r="G24" s="100" t="s">
        <v>161</v>
      </c>
      <c r="H24" s="1112">
        <v>1</v>
      </c>
      <c r="I24" s="990">
        <v>32.705805960098047</v>
      </c>
      <c r="J24" s="990">
        <v>60</v>
      </c>
      <c r="K24" s="991">
        <f t="shared" si="1"/>
        <v>1962.3483576058829</v>
      </c>
      <c r="L24" s="990"/>
      <c r="M24" s="990"/>
      <c r="N24" s="991">
        <f t="shared" si="2"/>
        <v>0</v>
      </c>
      <c r="O24" s="992"/>
      <c r="P24" s="990"/>
      <c r="Q24" s="992"/>
      <c r="R24" s="994">
        <f t="shared" si="3"/>
        <v>1962.3483576058829</v>
      </c>
      <c r="S24" s="845">
        <f t="shared" si="4"/>
        <v>1962.3483576058829</v>
      </c>
      <c r="T24" s="1491"/>
    </row>
    <row r="25" spans="2:20" ht="14" x14ac:dyDescent="0.35">
      <c r="B25" s="885"/>
      <c r="C25" s="888"/>
      <c r="D25" s="887"/>
      <c r="E25" s="888" t="s">
        <v>178</v>
      </c>
      <c r="F25" s="886" t="s">
        <v>167</v>
      </c>
      <c r="G25" s="885" t="s">
        <v>161</v>
      </c>
      <c r="H25" s="1113">
        <v>1</v>
      </c>
      <c r="I25" s="990">
        <v>261.60914367436771</v>
      </c>
      <c r="J25" s="990">
        <v>60</v>
      </c>
      <c r="K25" s="991">
        <f t="shared" si="1"/>
        <v>15696.548620462063</v>
      </c>
      <c r="L25" s="990"/>
      <c r="M25" s="990"/>
      <c r="N25" s="991">
        <f t="shared" si="2"/>
        <v>0</v>
      </c>
      <c r="O25" s="992"/>
      <c r="P25" s="990"/>
      <c r="Q25" s="992"/>
      <c r="R25" s="994">
        <f t="shared" si="3"/>
        <v>15696.548620462063</v>
      </c>
      <c r="S25" s="891">
        <f t="shared" si="4"/>
        <v>15696.548620462063</v>
      </c>
      <c r="T25" s="1491"/>
    </row>
    <row r="26" spans="2:20" ht="43.5" customHeight="1" x14ac:dyDescent="0.35">
      <c r="B26" s="100"/>
      <c r="C26" s="98" t="str">
        <f>CONCATENATE('Reference documents'!B15,":
PPP.PSS.ENG ENGINEERING")</f>
        <v>GRE.EEC.S.21.IT.P.18371.00.127.00 Technical Specification:
PPP.PSS.ENG ENGINEERING</v>
      </c>
      <c r="D26" s="851"/>
      <c r="E26" s="98" t="s">
        <v>179</v>
      </c>
      <c r="F26" s="902" t="s">
        <v>160</v>
      </c>
      <c r="G26" s="100" t="s">
        <v>161</v>
      </c>
      <c r="H26" s="1112">
        <v>1</v>
      </c>
      <c r="I26" s="990">
        <v>2071.0723874220776</v>
      </c>
      <c r="J26" s="990">
        <v>60</v>
      </c>
      <c r="K26" s="991">
        <f t="shared" si="1"/>
        <v>124264.34324532465</v>
      </c>
      <c r="L26" s="990"/>
      <c r="M26" s="990"/>
      <c r="N26" s="991">
        <f t="shared" si="2"/>
        <v>0</v>
      </c>
      <c r="O26" s="992"/>
      <c r="P26" s="990"/>
      <c r="Q26" s="992"/>
      <c r="R26" s="994">
        <f t="shared" si="3"/>
        <v>124264.34324532465</v>
      </c>
      <c r="S26" s="845">
        <f t="shared" si="4"/>
        <v>124264.34324532465</v>
      </c>
      <c r="T26" s="1491"/>
    </row>
    <row r="27" spans="2:20" ht="50" x14ac:dyDescent="0.35">
      <c r="B27" s="100"/>
      <c r="C27" s="98" t="str">
        <f>CONCATENATE('Reference documents'!B18,"(section Fire Fighting)+FEED")</f>
        <v>GRE…..(section Fire Fighting)+FEED</v>
      </c>
      <c r="D27" s="851"/>
      <c r="E27" s="98" t="s">
        <v>180</v>
      </c>
      <c r="F27" s="902" t="s">
        <v>167</v>
      </c>
      <c r="G27" s="100" t="s">
        <v>161</v>
      </c>
      <c r="H27" s="1112">
        <v>1</v>
      </c>
      <c r="I27" s="990">
        <v>109.00380986431989</v>
      </c>
      <c r="J27" s="990">
        <v>60</v>
      </c>
      <c r="K27" s="991">
        <f t="shared" si="1"/>
        <v>6540.2285918591933</v>
      </c>
      <c r="L27" s="990"/>
      <c r="M27" s="990"/>
      <c r="N27" s="991">
        <f t="shared" si="2"/>
        <v>0</v>
      </c>
      <c r="O27" s="992"/>
      <c r="P27" s="990"/>
      <c r="Q27" s="992"/>
      <c r="R27" s="994">
        <f t="shared" si="3"/>
        <v>6540.2285918591933</v>
      </c>
      <c r="S27" s="845">
        <f t="shared" si="4"/>
        <v>6540.2285918591933</v>
      </c>
      <c r="T27" s="1491"/>
    </row>
    <row r="28" spans="2:20" ht="62.5" x14ac:dyDescent="0.35">
      <c r="B28" s="100"/>
      <c r="C28" s="98" t="str">
        <f>CONCATENATE('Reference documents'!B18,"(section Fire Fighting)+FEED")</f>
        <v>GRE…..(section Fire Fighting)+FEED</v>
      </c>
      <c r="D28" s="851"/>
      <c r="E28" s="98" t="s">
        <v>181</v>
      </c>
      <c r="F28" s="902" t="s">
        <v>167</v>
      </c>
      <c r="G28" s="100" t="s">
        <v>161</v>
      </c>
      <c r="H28" s="1112">
        <v>1</v>
      </c>
      <c r="I28" s="990">
        <v>54.501904932159945</v>
      </c>
      <c r="J28" s="990">
        <v>60</v>
      </c>
      <c r="K28" s="991">
        <f t="shared" si="1"/>
        <v>3270.1142959295967</v>
      </c>
      <c r="L28" s="990"/>
      <c r="M28" s="990"/>
      <c r="N28" s="991">
        <f t="shared" si="2"/>
        <v>0</v>
      </c>
      <c r="O28" s="992"/>
      <c r="P28" s="990"/>
      <c r="Q28" s="992"/>
      <c r="R28" s="994">
        <f t="shared" si="3"/>
        <v>3270.1142959295967</v>
      </c>
      <c r="S28" s="845">
        <f t="shared" si="4"/>
        <v>3270.1142959295967</v>
      </c>
      <c r="T28" s="1491"/>
    </row>
    <row r="29" spans="2:20" ht="37.5" x14ac:dyDescent="0.35">
      <c r="B29" s="100"/>
      <c r="C29" s="98" t="str">
        <f>CONCATENATE('Reference documents'!B15,":
PPP.PSS.ENG ENGINEERING")</f>
        <v>GRE.EEC.S.21.IT.P.18371.00.127.00 Technical Specification:
PPP.PSS.ENG ENGINEERING</v>
      </c>
      <c r="D29" s="851"/>
      <c r="E29" s="98" t="s">
        <v>182</v>
      </c>
      <c r="F29" s="902" t="s">
        <v>160</v>
      </c>
      <c r="G29" s="100" t="s">
        <v>161</v>
      </c>
      <c r="H29" s="1112">
        <v>1</v>
      </c>
      <c r="I29" s="990">
        <v>140.41692692202096</v>
      </c>
      <c r="J29" s="990">
        <v>60</v>
      </c>
      <c r="K29" s="991">
        <f t="shared" si="1"/>
        <v>8425.0156153212574</v>
      </c>
      <c r="L29" s="990"/>
      <c r="M29" s="990"/>
      <c r="N29" s="991">
        <f t="shared" si="2"/>
        <v>0</v>
      </c>
      <c r="O29" s="992"/>
      <c r="P29" s="990"/>
      <c r="Q29" s="992"/>
      <c r="R29" s="994">
        <f t="shared" si="3"/>
        <v>8425.0156153212574</v>
      </c>
      <c r="S29" s="845">
        <f t="shared" ref="S29:S31" si="5">IF(F29="NA","",R29*H29)</f>
        <v>8425.0156153212574</v>
      </c>
      <c r="T29" s="1491"/>
    </row>
    <row r="30" spans="2:20" ht="14" x14ac:dyDescent="0.35">
      <c r="B30" s="100"/>
      <c r="C30" s="98" t="str">
        <f>CONCATENATE('Reference documents'!B18,"(section Fire Fighting)+FEED")</f>
        <v>GRE…..(section Fire Fighting)+FEED</v>
      </c>
      <c r="D30" s="851"/>
      <c r="E30" s="98" t="s">
        <v>183</v>
      </c>
      <c r="F30" s="902" t="s">
        <v>167</v>
      </c>
      <c r="G30" s="100" t="s">
        <v>161</v>
      </c>
      <c r="H30" s="1112">
        <v>1</v>
      </c>
      <c r="I30" s="990">
        <v>54.501904932159945</v>
      </c>
      <c r="J30" s="990">
        <v>60</v>
      </c>
      <c r="K30" s="991">
        <f t="shared" si="1"/>
        <v>3270.1142959295967</v>
      </c>
      <c r="L30" s="990"/>
      <c r="M30" s="990"/>
      <c r="N30" s="991">
        <f t="shared" si="2"/>
        <v>0</v>
      </c>
      <c r="O30" s="992"/>
      <c r="P30" s="990"/>
      <c r="Q30" s="992"/>
      <c r="R30" s="994">
        <f t="shared" si="3"/>
        <v>3270.1142959295967</v>
      </c>
      <c r="S30" s="845">
        <f t="shared" si="5"/>
        <v>3270.1142959295967</v>
      </c>
      <c r="T30" s="1491"/>
    </row>
    <row r="31" spans="2:20" ht="37.5" x14ac:dyDescent="0.35">
      <c r="B31" s="885"/>
      <c r="C31" s="888" t="str">
        <f>CONCATENATE('Reference documents'!B15,":
PPP.PSS.ENG ENGINEERING")</f>
        <v>GRE.EEC.S.21.IT.P.18371.00.127.00 Technical Specification:
PPP.PSS.ENG ENGINEERING</v>
      </c>
      <c r="D31" s="887"/>
      <c r="E31" s="888" t="s">
        <v>184</v>
      </c>
      <c r="F31" s="1277" t="s">
        <v>160</v>
      </c>
      <c r="G31" s="885" t="s">
        <v>161</v>
      </c>
      <c r="H31" s="1113">
        <v>1</v>
      </c>
      <c r="I31" s="990">
        <v>327.01142959295964</v>
      </c>
      <c r="J31" s="990">
        <v>60</v>
      </c>
      <c r="K31" s="991">
        <f t="shared" si="1"/>
        <v>19620.685775577578</v>
      </c>
      <c r="L31" s="990"/>
      <c r="M31" s="990"/>
      <c r="N31" s="991">
        <f t="shared" si="2"/>
        <v>0</v>
      </c>
      <c r="O31" s="992"/>
      <c r="P31" s="990"/>
      <c r="Q31" s="992"/>
      <c r="R31" s="994">
        <f t="shared" si="3"/>
        <v>19620.685775577578</v>
      </c>
      <c r="S31" s="891">
        <f t="shared" si="5"/>
        <v>19620.685775577578</v>
      </c>
      <c r="T31" s="1492"/>
    </row>
    <row r="33" spans="2:20" s="171" customFormat="1" ht="15.5" x14ac:dyDescent="0.35">
      <c r="B33" s="124"/>
      <c r="C33" s="20"/>
      <c r="D33" s="20"/>
      <c r="E33" s="21" t="s">
        <v>185</v>
      </c>
      <c r="F33" s="23"/>
      <c r="G33" s="22"/>
      <c r="H33" s="1115"/>
      <c r="I33" s="1115"/>
      <c r="J33" s="1115"/>
      <c r="K33" s="1115"/>
      <c r="L33" s="1115"/>
      <c r="M33" s="1115"/>
      <c r="N33" s="1115"/>
      <c r="O33" s="1115"/>
      <c r="P33" s="1115"/>
      <c r="Q33" s="1115"/>
      <c r="R33" s="22"/>
      <c r="S33" s="22"/>
      <c r="T33" s="22"/>
    </row>
    <row r="34" spans="2:20" s="171" customFormat="1" ht="15" thickBot="1" x14ac:dyDescent="0.4">
      <c r="B34" s="121"/>
      <c r="C34" s="26"/>
      <c r="D34" s="26"/>
      <c r="E34" s="28"/>
      <c r="F34" s="30"/>
      <c r="G34" s="29"/>
      <c r="H34" s="1111"/>
      <c r="I34" s="1111"/>
      <c r="J34" s="1111"/>
      <c r="K34" s="1111"/>
      <c r="L34" s="1111"/>
      <c r="M34" s="1111"/>
      <c r="N34" s="1111"/>
      <c r="O34" s="1111"/>
      <c r="P34" s="1111"/>
      <c r="Q34" s="1111"/>
    </row>
    <row r="35" spans="2:20" s="172" customFormat="1" ht="24.75" customHeight="1" x14ac:dyDescent="0.35">
      <c r="B35" s="882" t="s">
        <v>186</v>
      </c>
      <c r="C35" s="883" t="s">
        <v>136</v>
      </c>
      <c r="D35" s="883" t="s">
        <v>137</v>
      </c>
      <c r="E35" s="709" t="s">
        <v>187</v>
      </c>
      <c r="F35" s="90" t="s">
        <v>139</v>
      </c>
      <c r="G35" s="33" t="s">
        <v>140</v>
      </c>
      <c r="H35" s="33" t="s">
        <v>141</v>
      </c>
      <c r="I35" s="33"/>
      <c r="J35" s="33"/>
      <c r="K35" s="33"/>
      <c r="L35" s="33"/>
      <c r="M35" s="33"/>
      <c r="N35" s="33"/>
      <c r="O35" s="33"/>
      <c r="P35" s="33"/>
      <c r="Q35" s="33"/>
      <c r="R35" s="33" t="s">
        <v>145</v>
      </c>
      <c r="S35" s="33" t="s">
        <v>146</v>
      </c>
      <c r="T35" s="92" t="s">
        <v>147</v>
      </c>
    </row>
    <row r="36" spans="2:20" s="173" customFormat="1" ht="14.25" customHeight="1" collapsed="1" x14ac:dyDescent="0.3">
      <c r="B36" s="1494" t="s">
        <v>188</v>
      </c>
      <c r="C36" s="1495"/>
      <c r="D36" s="1495"/>
      <c r="E36" s="1495"/>
      <c r="F36" s="1494" t="s">
        <v>154</v>
      </c>
      <c r="G36" s="1495"/>
      <c r="H36" s="1495"/>
      <c r="I36" s="1495"/>
      <c r="J36" s="1495"/>
      <c r="K36" s="1495"/>
      <c r="L36" s="1495"/>
      <c r="M36" s="1495"/>
      <c r="N36" s="1495"/>
      <c r="O36" s="1495"/>
      <c r="P36" s="1495"/>
      <c r="Q36" s="1495"/>
      <c r="R36" s="1496"/>
      <c r="S36" s="917">
        <f>SUMIF(F39:F43,"Mandatory",S39:S43)</f>
        <v>0</v>
      </c>
      <c r="T36" s="863" t="s">
        <v>155</v>
      </c>
    </row>
    <row r="37" spans="2:20" s="173" customFormat="1" ht="14.25" customHeight="1" x14ac:dyDescent="0.3">
      <c r="B37" s="1503"/>
      <c r="C37" s="1504"/>
      <c r="D37" s="1504"/>
      <c r="E37" s="1504"/>
      <c r="F37" s="1500" t="s">
        <v>156</v>
      </c>
      <c r="G37" s="1501"/>
      <c r="H37" s="1501"/>
      <c r="I37" s="1501"/>
      <c r="J37" s="1501"/>
      <c r="K37" s="1501"/>
      <c r="L37" s="1501"/>
      <c r="M37" s="1501"/>
      <c r="N37" s="1501"/>
      <c r="O37" s="1501"/>
      <c r="P37" s="1501"/>
      <c r="Q37" s="1501"/>
      <c r="R37" s="1502"/>
      <c r="S37" s="863">
        <f>SUMIF(F39:F43,"optional",S39:S43)</f>
        <v>130804.57183718386</v>
      </c>
      <c r="T37" s="923" t="s">
        <v>155</v>
      </c>
    </row>
    <row r="38" spans="2:20" s="171" customFormat="1" ht="13" x14ac:dyDescent="0.3">
      <c r="B38" s="926" t="s">
        <v>155</v>
      </c>
      <c r="C38" s="927" t="s">
        <v>155</v>
      </c>
      <c r="D38" s="927" t="s">
        <v>155</v>
      </c>
      <c r="E38" s="928" t="s">
        <v>189</v>
      </c>
      <c r="F38" s="929" t="s">
        <v>155</v>
      </c>
      <c r="G38" s="929" t="s">
        <v>155</v>
      </c>
      <c r="H38" s="1116" t="s">
        <v>155</v>
      </c>
      <c r="I38" s="1116"/>
      <c r="J38" s="1116"/>
      <c r="K38" s="1116"/>
      <c r="L38" s="1116"/>
      <c r="M38" s="1116"/>
      <c r="N38" s="1116"/>
      <c r="O38" s="1116"/>
      <c r="P38" s="1116"/>
      <c r="Q38" s="1116"/>
      <c r="R38" s="929" t="s">
        <v>155</v>
      </c>
      <c r="S38" s="929" t="s">
        <v>155</v>
      </c>
      <c r="T38" s="930" t="s">
        <v>155</v>
      </c>
    </row>
    <row r="39" spans="2:20" s="174" customFormat="1" ht="50" x14ac:dyDescent="0.35">
      <c r="B39" s="898" t="s">
        <v>155</v>
      </c>
      <c r="C39" s="98" t="str">
        <f>'Reference documents'!B11</f>
        <v>GRE…..</v>
      </c>
      <c r="D39" s="900" t="s">
        <v>155</v>
      </c>
      <c r="E39" s="901" t="s">
        <v>190</v>
      </c>
      <c r="F39" s="902" t="s">
        <v>191</v>
      </c>
      <c r="G39" s="900" t="s">
        <v>161</v>
      </c>
      <c r="H39" s="1106">
        <v>0</v>
      </c>
      <c r="I39" s="990"/>
      <c r="J39" s="990"/>
      <c r="K39" s="991">
        <f>I39*J39</f>
        <v>0</v>
      </c>
      <c r="L39" s="990"/>
      <c r="M39" s="990"/>
      <c r="N39" s="991">
        <f>L39*M39</f>
        <v>0</v>
      </c>
      <c r="O39" s="992"/>
      <c r="P39" s="990"/>
      <c r="Q39" s="992"/>
      <c r="R39" s="994">
        <f>P39+N39+K39</f>
        <v>0</v>
      </c>
      <c r="S39" s="845" t="str">
        <f>IF(F39="NA","",R39*H39)</f>
        <v/>
      </c>
      <c r="T39" s="906"/>
    </row>
    <row r="40" spans="2:20" s="171" customFormat="1" ht="13" x14ac:dyDescent="0.3">
      <c r="B40" s="926" t="s">
        <v>155</v>
      </c>
      <c r="C40" s="927" t="s">
        <v>155</v>
      </c>
      <c r="D40" s="927" t="s">
        <v>155</v>
      </c>
      <c r="E40" s="928" t="s">
        <v>192</v>
      </c>
      <c r="F40" s="929" t="s">
        <v>155</v>
      </c>
      <c r="G40" s="929" t="s">
        <v>155</v>
      </c>
      <c r="H40" s="1116" t="s">
        <v>155</v>
      </c>
      <c r="I40" s="1116"/>
      <c r="J40" s="1116"/>
      <c r="K40" s="1116"/>
      <c r="L40" s="1116"/>
      <c r="M40" s="1116"/>
      <c r="N40" s="1116"/>
      <c r="O40" s="1116"/>
      <c r="P40" s="1116"/>
      <c r="Q40" s="1116"/>
      <c r="R40" s="929" t="s">
        <v>155</v>
      </c>
      <c r="S40" s="929" t="s">
        <v>155</v>
      </c>
      <c r="T40" s="930" t="s">
        <v>155</v>
      </c>
    </row>
    <row r="41" spans="2:20" s="174" customFormat="1" ht="62.5" x14ac:dyDescent="0.35">
      <c r="B41" s="898" t="s">
        <v>155</v>
      </c>
      <c r="C41" s="98" t="str">
        <f>'Reference documents'!B13</f>
        <v>GRE…..</v>
      </c>
      <c r="D41" s="900" t="s">
        <v>155</v>
      </c>
      <c r="E41" s="901" t="s">
        <v>193</v>
      </c>
      <c r="F41" s="902" t="s">
        <v>191</v>
      </c>
      <c r="G41" s="900" t="s">
        <v>161</v>
      </c>
      <c r="H41" s="1106">
        <v>0</v>
      </c>
      <c r="I41" s="990"/>
      <c r="J41" s="990"/>
      <c r="K41" s="991">
        <f>I41*J41</f>
        <v>0</v>
      </c>
      <c r="L41" s="990"/>
      <c r="M41" s="990"/>
      <c r="N41" s="991">
        <f>L41*M41</f>
        <v>0</v>
      </c>
      <c r="O41" s="992"/>
      <c r="P41" s="990"/>
      <c r="Q41" s="992"/>
      <c r="R41" s="994">
        <f>P41+N41+K41</f>
        <v>0</v>
      </c>
      <c r="S41" s="845" t="str">
        <f>IF(F41="NA","",R41*H41)</f>
        <v/>
      </c>
      <c r="T41" s="906"/>
    </row>
    <row r="42" spans="2:20" s="178" customFormat="1" ht="16.149999999999999" customHeight="1" x14ac:dyDescent="0.3">
      <c r="B42" s="926" t="s">
        <v>155</v>
      </c>
      <c r="C42" s="927" t="s">
        <v>155</v>
      </c>
      <c r="D42" s="927" t="s">
        <v>155</v>
      </c>
      <c r="E42" s="928" t="s">
        <v>194</v>
      </c>
      <c r="F42" s="929" t="s">
        <v>155</v>
      </c>
      <c r="G42" s="929" t="s">
        <v>155</v>
      </c>
      <c r="H42" s="1116" t="s">
        <v>155</v>
      </c>
      <c r="I42" s="1116"/>
      <c r="J42" s="1116"/>
      <c r="K42" s="1116"/>
      <c r="L42" s="1116"/>
      <c r="M42" s="1116"/>
      <c r="N42" s="1116"/>
      <c r="O42" s="1116"/>
      <c r="P42" s="1116"/>
      <c r="Q42" s="1116"/>
      <c r="R42" s="929" t="s">
        <v>155</v>
      </c>
      <c r="S42" s="929" t="s">
        <v>155</v>
      </c>
      <c r="T42" s="930" t="s">
        <v>155</v>
      </c>
    </row>
    <row r="43" spans="2:20" s="174" customFormat="1" ht="87.5" x14ac:dyDescent="0.35">
      <c r="B43" s="898" t="s">
        <v>155</v>
      </c>
      <c r="C43" s="98" t="str">
        <f>'Reference documents'!B15</f>
        <v>GRE.EEC.S.21.IT.P.18371.00.127.00 Technical Specification</v>
      </c>
      <c r="D43" s="900" t="s">
        <v>155</v>
      </c>
      <c r="E43" s="901" t="s">
        <v>195</v>
      </c>
      <c r="F43" s="902" t="s">
        <v>167</v>
      </c>
      <c r="G43" s="900" t="s">
        <v>161</v>
      </c>
      <c r="H43" s="1106">
        <v>1</v>
      </c>
      <c r="I43" s="990">
        <v>440.11429592959649</v>
      </c>
      <c r="J43" s="990">
        <v>40</v>
      </c>
      <c r="K43" s="991">
        <f>I43*J43</f>
        <v>17604.571837183859</v>
      </c>
      <c r="L43" s="990">
        <v>640</v>
      </c>
      <c r="M43" s="990">
        <v>80</v>
      </c>
      <c r="N43" s="991">
        <f>L43*M43</f>
        <v>51200</v>
      </c>
      <c r="O43" s="992"/>
      <c r="P43" s="990">
        <v>62000</v>
      </c>
      <c r="Q43" s="992"/>
      <c r="R43" s="994">
        <f>P43+N43+K43</f>
        <v>130804.57183718386</v>
      </c>
      <c r="S43" s="845">
        <f t="shared" ref="S43" si="6">IF(F43="NA","",R43*H43)</f>
        <v>130804.57183718386</v>
      </c>
      <c r="T43" s="1451" t="s">
        <v>2611</v>
      </c>
    </row>
    <row r="44" spans="2:20" s="178" customFormat="1" ht="15.75" customHeight="1" x14ac:dyDescent="0.3">
      <c r="B44" s="1494" t="s">
        <v>196</v>
      </c>
      <c r="C44" s="1495"/>
      <c r="D44" s="1495"/>
      <c r="E44" s="1495"/>
      <c r="F44" s="1505" t="s">
        <v>154</v>
      </c>
      <c r="G44" s="1506"/>
      <c r="H44" s="1506"/>
      <c r="I44" s="1506"/>
      <c r="J44" s="1506"/>
      <c r="K44" s="1506"/>
      <c r="L44" s="1506"/>
      <c r="M44" s="1506"/>
      <c r="N44" s="1506"/>
      <c r="O44" s="1506"/>
      <c r="P44" s="1506"/>
      <c r="Q44" s="1506"/>
      <c r="R44" s="1507"/>
      <c r="S44" s="917">
        <f>SUMIF(F47:F53,"Mandatory",S47:S53)</f>
        <v>0</v>
      </c>
      <c r="T44" s="924" t="s">
        <v>155</v>
      </c>
    </row>
    <row r="45" spans="2:20" s="178" customFormat="1" ht="13" x14ac:dyDescent="0.3">
      <c r="B45" s="1500"/>
      <c r="C45" s="1501"/>
      <c r="D45" s="1501"/>
      <c r="E45" s="1501"/>
      <c r="F45" s="1508" t="s">
        <v>156</v>
      </c>
      <c r="G45" s="1509"/>
      <c r="H45" s="1509"/>
      <c r="I45" s="1509"/>
      <c r="J45" s="1509"/>
      <c r="K45" s="1509"/>
      <c r="L45" s="1509"/>
      <c r="M45" s="1509"/>
      <c r="N45" s="1509"/>
      <c r="O45" s="1509"/>
      <c r="P45" s="1509"/>
      <c r="Q45" s="1509"/>
      <c r="R45" s="1510"/>
      <c r="S45" s="863">
        <f>SUMIF(F47:F53,"optional",S47:S53)</f>
        <v>0</v>
      </c>
      <c r="T45" s="925" t="s">
        <v>155</v>
      </c>
    </row>
    <row r="46" spans="2:20" s="178" customFormat="1" ht="13" x14ac:dyDescent="0.3">
      <c r="B46" s="926" t="s">
        <v>155</v>
      </c>
      <c r="C46" s="927" t="s">
        <v>155</v>
      </c>
      <c r="D46" s="927" t="s">
        <v>155</v>
      </c>
      <c r="E46" s="928" t="s">
        <v>197</v>
      </c>
      <c r="F46" s="929" t="s">
        <v>155</v>
      </c>
      <c r="G46" s="929" t="s">
        <v>155</v>
      </c>
      <c r="H46" s="1116" t="s">
        <v>155</v>
      </c>
      <c r="I46" s="1116"/>
      <c r="J46" s="1116"/>
      <c r="K46" s="1116"/>
      <c r="L46" s="1116"/>
      <c r="M46" s="1116"/>
      <c r="N46" s="1116"/>
      <c r="O46" s="1116"/>
      <c r="P46" s="1116"/>
      <c r="Q46" s="1116"/>
      <c r="R46" s="929" t="s">
        <v>155</v>
      </c>
      <c r="S46" s="929" t="s">
        <v>155</v>
      </c>
      <c r="T46" s="930" t="s">
        <v>155</v>
      </c>
    </row>
    <row r="47" spans="2:20" s="174" customFormat="1" ht="50" x14ac:dyDescent="0.35">
      <c r="B47" s="898" t="s">
        <v>155</v>
      </c>
      <c r="C47" s="98" t="str">
        <f>'Reference documents'!B19</f>
        <v>GRE…..</v>
      </c>
      <c r="D47" s="900" t="s">
        <v>155</v>
      </c>
      <c r="E47" s="901" t="s">
        <v>198</v>
      </c>
      <c r="F47" s="902" t="s">
        <v>191</v>
      </c>
      <c r="G47" s="900" t="s">
        <v>161</v>
      </c>
      <c r="H47" s="1106">
        <v>0</v>
      </c>
      <c r="I47" s="990"/>
      <c r="J47" s="990"/>
      <c r="K47" s="991">
        <f>I47*J47</f>
        <v>0</v>
      </c>
      <c r="L47" s="990"/>
      <c r="M47" s="990"/>
      <c r="N47" s="991">
        <f>L47*M47</f>
        <v>0</v>
      </c>
      <c r="O47" s="992"/>
      <c r="P47" s="990"/>
      <c r="Q47" s="992"/>
      <c r="R47" s="994">
        <f>P47+N47+K47</f>
        <v>0</v>
      </c>
      <c r="S47" s="845" t="str">
        <f t="shared" ref="S47" si="7">IF(F47="NA","",R47*H47)</f>
        <v/>
      </c>
      <c r="T47" s="906"/>
    </row>
    <row r="48" spans="2:20" s="178" customFormat="1" ht="13" x14ac:dyDescent="0.3">
      <c r="B48" s="926" t="s">
        <v>155</v>
      </c>
      <c r="C48" s="927" t="s">
        <v>155</v>
      </c>
      <c r="D48" s="927" t="s">
        <v>155</v>
      </c>
      <c r="E48" s="928" t="s">
        <v>199</v>
      </c>
      <c r="F48" s="929" t="s">
        <v>155</v>
      </c>
      <c r="G48" s="929" t="s">
        <v>155</v>
      </c>
      <c r="H48" s="1116" t="s">
        <v>155</v>
      </c>
      <c r="I48" s="1116"/>
      <c r="J48" s="1116"/>
      <c r="K48" s="1116"/>
      <c r="L48" s="1116"/>
      <c r="M48" s="1116"/>
      <c r="N48" s="1116"/>
      <c r="O48" s="1116"/>
      <c r="P48" s="1116"/>
      <c r="Q48" s="1116"/>
      <c r="R48" s="929" t="s">
        <v>155</v>
      </c>
      <c r="S48" s="929" t="s">
        <v>155</v>
      </c>
      <c r="T48" s="930" t="s">
        <v>155</v>
      </c>
    </row>
    <row r="49" spans="2:20" s="174" customFormat="1" ht="72.75" customHeight="1" x14ac:dyDescent="0.35">
      <c r="B49" s="898" t="s">
        <v>155</v>
      </c>
      <c r="C49" s="98" t="str">
        <f>'Reference documents'!B21</f>
        <v>GRE.EEC.S.21.IT.P.18371.00.126.01 - SOW BOP Pontestura</v>
      </c>
      <c r="D49" s="900" t="s">
        <v>155</v>
      </c>
      <c r="E49" s="901" t="s">
        <v>200</v>
      </c>
      <c r="F49" s="902" t="s">
        <v>191</v>
      </c>
      <c r="G49" s="900" t="s">
        <v>161</v>
      </c>
      <c r="H49" s="1106">
        <v>0</v>
      </c>
      <c r="I49" s="990"/>
      <c r="J49" s="990"/>
      <c r="K49" s="991">
        <f>I49*J49</f>
        <v>0</v>
      </c>
      <c r="L49" s="990"/>
      <c r="M49" s="990"/>
      <c r="N49" s="991">
        <f>L49*M49</f>
        <v>0</v>
      </c>
      <c r="O49" s="992"/>
      <c r="P49" s="990"/>
      <c r="Q49" s="992"/>
      <c r="R49" s="994">
        <f>P49+N49+K49</f>
        <v>0</v>
      </c>
      <c r="S49" s="845" t="str">
        <f t="shared" ref="S49" si="8">IF(F49="NA","",R49*H49)</f>
        <v/>
      </c>
      <c r="T49" s="906"/>
    </row>
    <row r="50" spans="2:20" s="178" customFormat="1" ht="13" x14ac:dyDescent="0.3">
      <c r="B50" s="926" t="s">
        <v>155</v>
      </c>
      <c r="C50" s="927" t="s">
        <v>155</v>
      </c>
      <c r="D50" s="927" t="s">
        <v>155</v>
      </c>
      <c r="E50" s="928" t="s">
        <v>201</v>
      </c>
      <c r="F50" s="929" t="s">
        <v>155</v>
      </c>
      <c r="G50" s="929" t="s">
        <v>155</v>
      </c>
      <c r="H50" s="1116" t="s">
        <v>155</v>
      </c>
      <c r="I50" s="1116"/>
      <c r="J50" s="1116"/>
      <c r="K50" s="1116"/>
      <c r="L50" s="1116"/>
      <c r="M50" s="1116"/>
      <c r="N50" s="1116"/>
      <c r="O50" s="1116"/>
      <c r="P50" s="1116"/>
      <c r="Q50" s="1116"/>
      <c r="R50" s="929" t="s">
        <v>155</v>
      </c>
      <c r="S50" s="929" t="s">
        <v>155</v>
      </c>
      <c r="T50" s="930" t="s">
        <v>155</v>
      </c>
    </row>
    <row r="51" spans="2:20" s="174" customFormat="1" ht="73.5" customHeight="1" x14ac:dyDescent="0.35">
      <c r="B51" s="898" t="s">
        <v>155</v>
      </c>
      <c r="C51" s="98" t="str">
        <f>'Reference documents'!B23</f>
        <v>GRE.EEC.S.21.IT.P.18371.00.126.01 - SOW BOP Pontestura</v>
      </c>
      <c r="D51" s="900" t="s">
        <v>155</v>
      </c>
      <c r="E51" s="901" t="s">
        <v>202</v>
      </c>
      <c r="F51" s="902" t="s">
        <v>191</v>
      </c>
      <c r="G51" s="900" t="s">
        <v>161</v>
      </c>
      <c r="H51" s="1106">
        <v>0</v>
      </c>
      <c r="I51" s="990"/>
      <c r="J51" s="990"/>
      <c r="K51" s="991">
        <f>I51*J51</f>
        <v>0</v>
      </c>
      <c r="L51" s="990"/>
      <c r="M51" s="990"/>
      <c r="N51" s="991">
        <f>L51*M51</f>
        <v>0</v>
      </c>
      <c r="O51" s="992"/>
      <c r="P51" s="990"/>
      <c r="Q51" s="992"/>
      <c r="R51" s="994">
        <f>P51+N51+K51</f>
        <v>0</v>
      </c>
      <c r="S51" s="845" t="str">
        <f>IF(F51="NA","",R51*H51)</f>
        <v/>
      </c>
      <c r="T51" s="906"/>
    </row>
    <row r="52" spans="2:20" s="178" customFormat="1" ht="26" x14ac:dyDescent="0.3">
      <c r="B52" s="926" t="s">
        <v>155</v>
      </c>
      <c r="C52" s="927" t="s">
        <v>155</v>
      </c>
      <c r="D52" s="927" t="s">
        <v>155</v>
      </c>
      <c r="E52" s="928" t="s">
        <v>203</v>
      </c>
      <c r="F52" s="929" t="s">
        <v>155</v>
      </c>
      <c r="G52" s="929" t="s">
        <v>155</v>
      </c>
      <c r="H52" s="1116" t="s">
        <v>155</v>
      </c>
      <c r="I52" s="1116"/>
      <c r="J52" s="1116"/>
      <c r="K52" s="1116"/>
      <c r="L52" s="1116"/>
      <c r="M52" s="1116"/>
      <c r="N52" s="1116"/>
      <c r="O52" s="1116"/>
      <c r="P52" s="1116"/>
      <c r="Q52" s="1116"/>
      <c r="R52" s="929" t="s">
        <v>155</v>
      </c>
      <c r="S52" s="929" t="s">
        <v>155</v>
      </c>
      <c r="T52" s="930" t="s">
        <v>155</v>
      </c>
    </row>
    <row r="53" spans="2:20" s="174" customFormat="1" ht="37.5" x14ac:dyDescent="0.35">
      <c r="B53" s="910" t="s">
        <v>155</v>
      </c>
      <c r="C53" s="98" t="str">
        <f>'Reference documents'!B25</f>
        <v>GRE…..</v>
      </c>
      <c r="D53" s="912" t="s">
        <v>155</v>
      </c>
      <c r="E53" s="913" t="s">
        <v>204</v>
      </c>
      <c r="F53" s="914" t="s">
        <v>191</v>
      </c>
      <c r="G53" s="912" t="s">
        <v>161</v>
      </c>
      <c r="H53" s="1095"/>
      <c r="I53" s="990"/>
      <c r="J53" s="990"/>
      <c r="K53" s="991">
        <f>I53*J53</f>
        <v>0</v>
      </c>
      <c r="L53" s="990"/>
      <c r="M53" s="990"/>
      <c r="N53" s="991">
        <f>L53*M53</f>
        <v>0</v>
      </c>
      <c r="O53" s="992"/>
      <c r="P53" s="990"/>
      <c r="Q53" s="992"/>
      <c r="R53" s="994">
        <f>P53+N53+K53</f>
        <v>0</v>
      </c>
      <c r="S53" s="1089" t="str">
        <f>IF(F53="NA","",R53*H53)</f>
        <v/>
      </c>
      <c r="T53" s="916"/>
    </row>
    <row r="54" spans="2:20" customFormat="1" ht="14.5" x14ac:dyDescent="0.35">
      <c r="C54" s="893"/>
      <c r="D54" s="30"/>
      <c r="E54" s="29"/>
      <c r="F54" s="171"/>
      <c r="G54" s="171"/>
      <c r="H54" s="1105"/>
      <c r="I54" s="1105"/>
      <c r="J54" s="1105"/>
      <c r="K54" s="1105"/>
      <c r="L54" s="1105"/>
      <c r="M54" s="1105"/>
      <c r="N54" s="1105"/>
      <c r="O54" s="1105"/>
      <c r="P54" s="1105"/>
      <c r="Q54" s="1105"/>
      <c r="R54" s="171"/>
    </row>
    <row r="55" spans="2:20" customFormat="1" ht="15.75" customHeight="1" x14ac:dyDescent="0.35">
      <c r="B55" s="1493" t="s">
        <v>205</v>
      </c>
      <c r="C55" s="1493"/>
      <c r="D55" s="1493"/>
      <c r="E55" s="1493"/>
      <c r="F55" s="1493"/>
      <c r="G55" s="1493"/>
      <c r="H55" s="1493"/>
      <c r="I55" s="1493"/>
      <c r="J55" s="1493"/>
      <c r="K55" s="1493"/>
      <c r="L55" s="1493"/>
      <c r="M55" s="1493"/>
      <c r="N55" s="1493"/>
      <c r="O55" s="1493"/>
      <c r="P55" s="1493"/>
      <c r="Q55" s="1493"/>
      <c r="R55" s="1493"/>
      <c r="S55" s="1493"/>
      <c r="T55" s="1493"/>
    </row>
    <row r="56" spans="2:20" customFormat="1" ht="15" thickBot="1" x14ac:dyDescent="0.4">
      <c r="C56" s="894"/>
      <c r="D56" s="26"/>
      <c r="E56" s="28"/>
      <c r="F56" s="30"/>
      <c r="G56" s="29"/>
      <c r="H56" s="1105"/>
      <c r="I56" s="1105"/>
      <c r="J56" s="1105"/>
      <c r="K56" s="1105"/>
      <c r="L56" s="1105"/>
      <c r="M56" s="1105"/>
      <c r="N56" s="1105"/>
      <c r="O56" s="1105"/>
      <c r="P56" s="1105"/>
      <c r="Q56" s="1105"/>
      <c r="R56" s="171"/>
      <c r="S56" s="171"/>
      <c r="T56" s="171"/>
    </row>
    <row r="57" spans="2:20" customFormat="1" ht="26.15" customHeight="1" x14ac:dyDescent="0.35">
      <c r="B57" s="33"/>
      <c r="C57" s="33" t="s">
        <v>136</v>
      </c>
      <c r="D57" s="33" t="s">
        <v>137</v>
      </c>
      <c r="E57" s="33" t="s">
        <v>187</v>
      </c>
      <c r="F57" s="33" t="s">
        <v>139</v>
      </c>
      <c r="G57" s="33" t="s">
        <v>140</v>
      </c>
      <c r="H57" s="33" t="s">
        <v>141</v>
      </c>
      <c r="I57" s="33"/>
      <c r="J57" s="33"/>
      <c r="K57" s="33"/>
      <c r="L57" s="33"/>
      <c r="M57" s="33"/>
      <c r="N57" s="33"/>
      <c r="O57" s="33"/>
      <c r="P57" s="33"/>
      <c r="Q57" s="33"/>
      <c r="R57" s="33" t="s">
        <v>145</v>
      </c>
      <c r="S57" s="33" t="s">
        <v>146</v>
      </c>
      <c r="T57" s="897" t="s">
        <v>147</v>
      </c>
    </row>
    <row r="58" spans="2:20" customFormat="1" ht="25.5" customHeight="1" x14ac:dyDescent="0.35">
      <c r="B58" s="1494" t="s">
        <v>205</v>
      </c>
      <c r="C58" s="1495"/>
      <c r="D58" s="1495"/>
      <c r="E58" s="1496"/>
      <c r="F58" s="1497" t="s">
        <v>154</v>
      </c>
      <c r="G58" s="1498"/>
      <c r="H58" s="1498"/>
      <c r="I58" s="1498"/>
      <c r="J58" s="1498"/>
      <c r="K58" s="1498"/>
      <c r="L58" s="1498"/>
      <c r="M58" s="1498"/>
      <c r="N58" s="1498"/>
      <c r="O58" s="1498"/>
      <c r="P58" s="1498"/>
      <c r="Q58" s="1498"/>
      <c r="R58" s="1499"/>
      <c r="S58" s="908">
        <f>SUMIF(F61:F70,"Mandatory",S61:S70)</f>
        <v>372050.6811607086</v>
      </c>
      <c r="T58" s="895"/>
    </row>
    <row r="59" spans="2:20" customFormat="1" ht="25.5" customHeight="1" x14ac:dyDescent="0.35">
      <c r="B59" s="1500"/>
      <c r="C59" s="1501"/>
      <c r="D59" s="1501"/>
      <c r="E59" s="1502"/>
      <c r="F59" s="1500" t="s">
        <v>156</v>
      </c>
      <c r="G59" s="1501"/>
      <c r="H59" s="1501"/>
      <c r="I59" s="1501"/>
      <c r="J59" s="1501"/>
      <c r="K59" s="1501"/>
      <c r="L59" s="1501"/>
      <c r="M59" s="1501"/>
      <c r="N59" s="1501"/>
      <c r="O59" s="1501"/>
      <c r="P59" s="1501"/>
      <c r="Q59" s="1501"/>
      <c r="R59" s="1502"/>
      <c r="S59" s="863">
        <f>SUMIF(F61:F70,"optional",S61:S70)</f>
        <v>3302.4694030237442</v>
      </c>
      <c r="T59" s="909"/>
    </row>
    <row r="60" spans="2:20" s="171" customFormat="1" ht="13" x14ac:dyDescent="0.3">
      <c r="B60" s="926"/>
      <c r="C60" s="927"/>
      <c r="D60" s="927"/>
      <c r="E60" s="928" t="s">
        <v>206</v>
      </c>
      <c r="F60" s="929"/>
      <c r="G60" s="929" t="s">
        <v>207</v>
      </c>
      <c r="H60" s="1116"/>
      <c r="I60" s="1116"/>
      <c r="J60" s="1116"/>
      <c r="K60" s="1116"/>
      <c r="L60" s="1116"/>
      <c r="M60" s="1116"/>
      <c r="N60" s="1116"/>
      <c r="O60" s="1116"/>
      <c r="P60" s="1116"/>
      <c r="Q60" s="1116"/>
      <c r="R60" s="929"/>
      <c r="S60" s="929"/>
      <c r="T60" s="930"/>
    </row>
    <row r="61" spans="2:20" customFormat="1" ht="50" x14ac:dyDescent="0.35">
      <c r="B61" s="910"/>
      <c r="C61" s="911" t="s">
        <v>208</v>
      </c>
      <c r="D61" s="912"/>
      <c r="E61" s="913" t="s">
        <v>209</v>
      </c>
      <c r="F61" s="914" t="s">
        <v>160</v>
      </c>
      <c r="G61" s="912" t="s">
        <v>210</v>
      </c>
      <c r="H61" s="990">
        <v>6560</v>
      </c>
      <c r="I61" s="990">
        <v>1</v>
      </c>
      <c r="J61" s="990">
        <v>52.677824203799211</v>
      </c>
      <c r="K61" s="991">
        <f>I61*J61</f>
        <v>52.677824203799211</v>
      </c>
      <c r="L61" s="990"/>
      <c r="M61" s="990"/>
      <c r="N61" s="991">
        <f>L61*M61</f>
        <v>0</v>
      </c>
      <c r="O61" s="992"/>
      <c r="P61" s="990"/>
      <c r="Q61" s="992"/>
      <c r="R61" s="994">
        <f>P61+N61+K61</f>
        <v>52.677824203799211</v>
      </c>
      <c r="S61" s="845">
        <f>IF(F61="NA","",R61*H61)</f>
        <v>345566.52677692281</v>
      </c>
      <c r="T61" s="916"/>
    </row>
    <row r="62" spans="2:20" s="171" customFormat="1" ht="13" x14ac:dyDescent="0.3">
      <c r="B62" s="926"/>
      <c r="C62" s="927"/>
      <c r="D62" s="927"/>
      <c r="E62" s="928" t="s">
        <v>211</v>
      </c>
      <c r="F62" s="929"/>
      <c r="G62" s="929"/>
      <c r="H62" s="1116"/>
      <c r="I62" s="1116"/>
      <c r="J62" s="1116"/>
      <c r="K62" s="1116"/>
      <c r="L62" s="1116"/>
      <c r="M62" s="1116"/>
      <c r="N62" s="1116"/>
      <c r="O62" s="1116"/>
      <c r="P62" s="1116"/>
      <c r="Q62" s="1116"/>
      <c r="R62" s="929"/>
      <c r="S62" s="929"/>
      <c r="T62" s="930"/>
    </row>
    <row r="63" spans="2:20" customFormat="1" ht="50" x14ac:dyDescent="0.35">
      <c r="B63" s="898"/>
      <c r="C63" s="899" t="s">
        <v>212</v>
      </c>
      <c r="D63" s="900"/>
      <c r="E63" s="901" t="s">
        <v>213</v>
      </c>
      <c r="F63" s="902" t="s">
        <v>160</v>
      </c>
      <c r="G63" s="912" t="s">
        <v>210</v>
      </c>
      <c r="H63" s="990"/>
      <c r="I63" s="990"/>
      <c r="J63" s="990"/>
      <c r="K63" s="991">
        <f>I63*J63</f>
        <v>0</v>
      </c>
      <c r="L63" s="990"/>
      <c r="M63" s="990"/>
      <c r="N63" s="991">
        <f>L63*M63</f>
        <v>0</v>
      </c>
      <c r="O63" s="992"/>
      <c r="P63" s="990"/>
      <c r="Q63" s="992"/>
      <c r="R63" s="994">
        <f t="shared" ref="R63:R66" si="9">P63+N63+K63</f>
        <v>0</v>
      </c>
      <c r="S63" s="845">
        <f>IF(F63="NA","",R63*H63)</f>
        <v>0</v>
      </c>
      <c r="T63" s="906"/>
    </row>
    <row r="64" spans="2:20" customFormat="1" ht="50" x14ac:dyDescent="0.35">
      <c r="B64" s="97"/>
      <c r="C64" s="854" t="s">
        <v>212</v>
      </c>
      <c r="D64" s="100"/>
      <c r="E64" s="98" t="s">
        <v>214</v>
      </c>
      <c r="F64" s="902" t="s">
        <v>160</v>
      </c>
      <c r="G64" s="912" t="s">
        <v>210</v>
      </c>
      <c r="H64" s="990"/>
      <c r="I64" s="990"/>
      <c r="J64" s="990"/>
      <c r="K64" s="991">
        <f>I64*J64</f>
        <v>0</v>
      </c>
      <c r="L64" s="990"/>
      <c r="M64" s="990"/>
      <c r="N64" s="991">
        <f>L64*M64</f>
        <v>0</v>
      </c>
      <c r="O64" s="992"/>
      <c r="P64" s="990"/>
      <c r="Q64" s="992"/>
      <c r="R64" s="994">
        <f t="shared" si="9"/>
        <v>0</v>
      </c>
      <c r="S64" s="845">
        <f t="shared" ref="S64:S66" si="10">IF(F64="NA","",R64*H64)</f>
        <v>0</v>
      </c>
      <c r="T64" s="884"/>
    </row>
    <row r="65" spans="2:20" customFormat="1" ht="50" x14ac:dyDescent="0.35">
      <c r="B65" s="97"/>
      <c r="C65" s="854" t="s">
        <v>212</v>
      </c>
      <c r="D65" s="100"/>
      <c r="E65" s="98" t="s">
        <v>215</v>
      </c>
      <c r="F65" s="902" t="s">
        <v>160</v>
      </c>
      <c r="G65" s="912" t="s">
        <v>210</v>
      </c>
      <c r="H65" s="990"/>
      <c r="I65" s="990"/>
      <c r="J65" s="990"/>
      <c r="K65" s="991">
        <f>I65*J65</f>
        <v>0</v>
      </c>
      <c r="L65" s="990"/>
      <c r="M65" s="990"/>
      <c r="N65" s="991">
        <f>L65*M65</f>
        <v>0</v>
      </c>
      <c r="O65" s="992"/>
      <c r="P65" s="990"/>
      <c r="Q65" s="992"/>
      <c r="R65" s="994">
        <f t="shared" si="9"/>
        <v>0</v>
      </c>
      <c r="S65" s="845">
        <f t="shared" si="10"/>
        <v>0</v>
      </c>
      <c r="T65" s="884"/>
    </row>
    <row r="66" spans="2:20" s="171" customFormat="1" ht="50" x14ac:dyDescent="0.25">
      <c r="B66" s="921"/>
      <c r="C66" s="907" t="s">
        <v>212</v>
      </c>
      <c r="D66" s="885"/>
      <c r="E66" s="888" t="s">
        <v>216</v>
      </c>
      <c r="F66" s="886" t="s">
        <v>160</v>
      </c>
      <c r="G66" s="912" t="s">
        <v>210</v>
      </c>
      <c r="H66" s="990"/>
      <c r="I66" s="990"/>
      <c r="J66" s="990"/>
      <c r="K66" s="991">
        <f>I66*J66</f>
        <v>0</v>
      </c>
      <c r="L66" s="990"/>
      <c r="M66" s="990"/>
      <c r="N66" s="991">
        <f>L66*M66</f>
        <v>0</v>
      </c>
      <c r="O66" s="992"/>
      <c r="P66" s="990"/>
      <c r="Q66" s="992"/>
      <c r="R66" s="994">
        <f t="shared" si="9"/>
        <v>0</v>
      </c>
      <c r="S66" s="891">
        <f t="shared" si="10"/>
        <v>0</v>
      </c>
      <c r="T66" s="892" t="s">
        <v>217</v>
      </c>
    </row>
    <row r="67" spans="2:20" s="171" customFormat="1" ht="13" x14ac:dyDescent="0.3">
      <c r="B67" s="926"/>
      <c r="C67" s="927"/>
      <c r="D67" s="927"/>
      <c r="E67" s="928" t="s">
        <v>218</v>
      </c>
      <c r="F67" s="929"/>
      <c r="G67" s="929" t="s">
        <v>207</v>
      </c>
      <c r="H67" s="1116"/>
      <c r="I67" s="1116"/>
      <c r="J67" s="1116"/>
      <c r="K67" s="1116"/>
      <c r="L67" s="1116"/>
      <c r="M67" s="1116"/>
      <c r="N67" s="1116"/>
      <c r="O67" s="1116"/>
      <c r="P67" s="1116"/>
      <c r="Q67" s="1116"/>
      <c r="R67" s="929"/>
      <c r="S67" s="929"/>
      <c r="T67" s="930"/>
    </row>
    <row r="68" spans="2:20" customFormat="1" ht="37.5" x14ac:dyDescent="0.35">
      <c r="B68" s="910"/>
      <c r="C68" s="911" t="s">
        <v>219</v>
      </c>
      <c r="D68" s="912"/>
      <c r="E68" s="1420" t="s">
        <v>220</v>
      </c>
      <c r="F68" s="914" t="s">
        <v>167</v>
      </c>
      <c r="G68" s="912" t="s">
        <v>161</v>
      </c>
      <c r="H68" s="1200">
        <v>1</v>
      </c>
      <c r="I68" s="990">
        <v>42.561735075593603</v>
      </c>
      <c r="J68" s="990">
        <v>40</v>
      </c>
      <c r="K68" s="991">
        <f>I68*J68</f>
        <v>1702.4694030237442</v>
      </c>
      <c r="L68" s="990">
        <v>8</v>
      </c>
      <c r="M68" s="990">
        <v>200</v>
      </c>
      <c r="N68" s="991">
        <f>L68*M68</f>
        <v>1600</v>
      </c>
      <c r="O68" s="992"/>
      <c r="P68" s="990"/>
      <c r="Q68" s="992"/>
      <c r="R68" s="994">
        <f>P68+N68+K68</f>
        <v>3302.4694030237442</v>
      </c>
      <c r="S68" s="845">
        <f>IF(F68="NA","",R68*H68)</f>
        <v>3302.4694030237442</v>
      </c>
      <c r="T68" s="916"/>
    </row>
    <row r="69" spans="2:20" customFormat="1" ht="37.5" x14ac:dyDescent="0.35">
      <c r="B69" s="910"/>
      <c r="C69" s="911" t="s">
        <v>219</v>
      </c>
      <c r="D69" s="912"/>
      <c r="E69" s="1420" t="s">
        <v>221</v>
      </c>
      <c r="F69" s="914" t="s">
        <v>160</v>
      </c>
      <c r="G69" s="912" t="s">
        <v>161</v>
      </c>
      <c r="H69" s="1418">
        <v>1</v>
      </c>
      <c r="I69" s="990">
        <v>153.55192979732232</v>
      </c>
      <c r="J69" s="990">
        <v>40</v>
      </c>
      <c r="K69" s="991">
        <f>I69*J69</f>
        <v>6142.0771918928931</v>
      </c>
      <c r="L69" s="990">
        <v>80</v>
      </c>
      <c r="M69" s="990">
        <v>70</v>
      </c>
      <c r="N69" s="991">
        <f>L69*M69</f>
        <v>5600</v>
      </c>
      <c r="O69" s="992"/>
      <c r="P69" s="990">
        <v>1500</v>
      </c>
      <c r="Q69" s="992"/>
      <c r="R69" s="994">
        <f>P69+N69+K69</f>
        <v>13242.077191892893</v>
      </c>
      <c r="S69" s="845">
        <f>IF(F69="NA","",R69*H69)</f>
        <v>13242.077191892893</v>
      </c>
      <c r="T69" s="916"/>
    </row>
    <row r="70" spans="2:20" customFormat="1" ht="37.5" x14ac:dyDescent="0.35">
      <c r="B70" s="910"/>
      <c r="C70" s="911" t="s">
        <v>219</v>
      </c>
      <c r="D70" s="912"/>
      <c r="E70" s="1420" t="s">
        <v>222</v>
      </c>
      <c r="F70" s="914" t="s">
        <v>160</v>
      </c>
      <c r="G70" s="912" t="s">
        <v>161</v>
      </c>
      <c r="H70" s="1418">
        <v>1</v>
      </c>
      <c r="I70" s="990">
        <v>153.55192979732232</v>
      </c>
      <c r="J70" s="990">
        <v>40</v>
      </c>
      <c r="K70" s="991">
        <f>I70*J70</f>
        <v>6142.0771918928931</v>
      </c>
      <c r="L70" s="990">
        <v>80</v>
      </c>
      <c r="M70" s="990">
        <v>70</v>
      </c>
      <c r="N70" s="991">
        <f>L70*M70</f>
        <v>5600</v>
      </c>
      <c r="O70" s="992"/>
      <c r="P70" s="990">
        <v>1500</v>
      </c>
      <c r="Q70" s="992"/>
      <c r="R70" s="994">
        <f>P70+N70+K70</f>
        <v>13242.077191892893</v>
      </c>
      <c r="S70" s="845">
        <f>IF(F70="NA","",R70*H70)</f>
        <v>13242.077191892893</v>
      </c>
      <c r="T70" s="916"/>
    </row>
    <row r="71" spans="2:20" ht="13" x14ac:dyDescent="0.35">
      <c r="B71" s="846"/>
      <c r="C71" s="846"/>
      <c r="D71" s="846"/>
      <c r="E71" s="847"/>
      <c r="F71" s="847"/>
      <c r="G71" s="846"/>
      <c r="H71" s="1117"/>
      <c r="I71" s="1117"/>
      <c r="J71" s="1117"/>
      <c r="K71" s="1117"/>
      <c r="L71" s="1117"/>
      <c r="M71" s="1117"/>
      <c r="N71" s="1117"/>
      <c r="O71" s="1117"/>
      <c r="P71" s="1117"/>
      <c r="Q71" s="1117"/>
      <c r="R71" s="848"/>
      <c r="S71" s="849"/>
      <c r="T71" s="850"/>
    </row>
    <row r="72" spans="2:20" s="171" customFormat="1" ht="15.5" x14ac:dyDescent="0.25">
      <c r="B72" s="1493" t="s">
        <v>223</v>
      </c>
      <c r="C72" s="1493"/>
      <c r="D72" s="1493"/>
      <c r="E72" s="1493"/>
      <c r="F72" s="1493"/>
      <c r="G72" s="1493"/>
      <c r="H72" s="1493"/>
      <c r="I72" s="1493"/>
      <c r="J72" s="1493"/>
      <c r="K72" s="1493"/>
      <c r="L72" s="1493"/>
      <c r="M72" s="1493"/>
      <c r="N72" s="1493"/>
      <c r="O72" s="1493"/>
      <c r="P72" s="1493"/>
      <c r="Q72" s="1493"/>
      <c r="R72" s="1493"/>
      <c r="S72" s="1493"/>
      <c r="T72" s="1493"/>
    </row>
    <row r="73" spans="2:20" s="171" customFormat="1" ht="15" thickBot="1" x14ac:dyDescent="0.4">
      <c r="B73" s="121"/>
      <c r="C73" s="26"/>
      <c r="D73" s="26"/>
      <c r="E73" s="28"/>
      <c r="F73" s="30"/>
      <c r="G73" s="29"/>
      <c r="H73" s="1105"/>
      <c r="I73" s="1105"/>
      <c r="J73" s="1105"/>
      <c r="K73" s="1105"/>
      <c r="L73" s="1105"/>
      <c r="M73" s="1105"/>
      <c r="N73" s="1105"/>
      <c r="O73" s="1105"/>
      <c r="P73" s="1105"/>
      <c r="Q73" s="1105"/>
    </row>
    <row r="74" spans="2:20" s="172" customFormat="1" ht="70" x14ac:dyDescent="0.35">
      <c r="B74" s="882" t="s">
        <v>186</v>
      </c>
      <c r="C74" s="883" t="s">
        <v>136</v>
      </c>
      <c r="D74" s="883" t="s">
        <v>137</v>
      </c>
      <c r="E74" s="709" t="s">
        <v>187</v>
      </c>
      <c r="F74" s="90" t="s">
        <v>139</v>
      </c>
      <c r="G74" s="33" t="s">
        <v>140</v>
      </c>
      <c r="H74" s="33" t="s">
        <v>141</v>
      </c>
      <c r="I74" s="33"/>
      <c r="J74" s="33"/>
      <c r="K74" s="33"/>
      <c r="L74" s="33"/>
      <c r="M74" s="33"/>
      <c r="N74" s="33"/>
      <c r="O74" s="33"/>
      <c r="P74" s="33"/>
      <c r="Q74" s="33"/>
      <c r="R74" s="33" t="s">
        <v>145</v>
      </c>
      <c r="S74" s="33" t="s">
        <v>146</v>
      </c>
      <c r="T74" s="92" t="s">
        <v>147</v>
      </c>
    </row>
    <row r="75" spans="2:20" s="173" customFormat="1" ht="14.25" customHeight="1" collapsed="1" x14ac:dyDescent="0.3">
      <c r="B75" s="1495" t="s">
        <v>223</v>
      </c>
      <c r="C75" s="1495"/>
      <c r="D75" s="1495"/>
      <c r="E75" s="1495"/>
      <c r="F75" s="1494" t="s">
        <v>154</v>
      </c>
      <c r="G75" s="1495"/>
      <c r="H75" s="1495"/>
      <c r="I75" s="1495"/>
      <c r="J75" s="1495"/>
      <c r="K75" s="1495"/>
      <c r="L75" s="1495"/>
      <c r="M75" s="1495"/>
      <c r="N75" s="1495"/>
      <c r="O75" s="1495"/>
      <c r="P75" s="1495"/>
      <c r="Q75" s="1495"/>
      <c r="R75" s="1496"/>
      <c r="S75" s="863">
        <f>SUMIF(F77:F87,"Mandatory",S77:S87)</f>
        <v>368607.28343718417</v>
      </c>
      <c r="T75" s="917"/>
    </row>
    <row r="76" spans="2:20" s="173" customFormat="1" ht="14.25" customHeight="1" x14ac:dyDescent="0.3">
      <c r="B76" s="1501"/>
      <c r="C76" s="1501"/>
      <c r="D76" s="1501"/>
      <c r="E76" s="1501"/>
      <c r="F76" s="1497" t="s">
        <v>156</v>
      </c>
      <c r="G76" s="1498"/>
      <c r="H76" s="1498"/>
      <c r="I76" s="1498"/>
      <c r="J76" s="1498"/>
      <c r="K76" s="1498"/>
      <c r="L76" s="1498"/>
      <c r="M76" s="1498"/>
      <c r="N76" s="1498"/>
      <c r="O76" s="1498"/>
      <c r="P76" s="1498"/>
      <c r="Q76" s="1498"/>
      <c r="R76" s="1499"/>
      <c r="S76" s="908">
        <f>SUMIF(F77:F87,"optional",S77:S87)</f>
        <v>4204.4326661951955</v>
      </c>
      <c r="T76" s="918"/>
    </row>
    <row r="77" spans="2:20" s="174" customFormat="1" ht="25" x14ac:dyDescent="0.35">
      <c r="B77" s="898"/>
      <c r="C77" s="899" t="s">
        <v>224</v>
      </c>
      <c r="D77" s="900"/>
      <c r="E77" s="901" t="s">
        <v>225</v>
      </c>
      <c r="F77" s="902" t="s">
        <v>160</v>
      </c>
      <c r="G77" s="900" t="s">
        <v>161</v>
      </c>
      <c r="H77" s="1106">
        <v>1</v>
      </c>
      <c r="I77" s="990"/>
      <c r="J77" s="990"/>
      <c r="K77" s="991">
        <f t="shared" ref="K77:K87" si="11">I77*J77</f>
        <v>0</v>
      </c>
      <c r="L77" s="990"/>
      <c r="M77" s="990"/>
      <c r="N77" s="991">
        <f t="shared" ref="N77:N87" si="12">L77*M77</f>
        <v>0</v>
      </c>
      <c r="O77" s="992"/>
      <c r="P77" s="990">
        <v>7848.2743102310314</v>
      </c>
      <c r="Q77" s="992"/>
      <c r="R77" s="994">
        <f>P77+N77+K77</f>
        <v>7848.2743102310314</v>
      </c>
      <c r="S77" s="845">
        <f>IF(F77="NA","",R77*H77)</f>
        <v>7848.2743102310314</v>
      </c>
      <c r="T77" s="906"/>
    </row>
    <row r="78" spans="2:20" s="178" customFormat="1" ht="25" x14ac:dyDescent="0.3">
      <c r="B78" s="97"/>
      <c r="C78" s="854" t="s">
        <v>226</v>
      </c>
      <c r="D78" s="100"/>
      <c r="E78" s="98" t="s">
        <v>227</v>
      </c>
      <c r="F78" s="855" t="s">
        <v>160</v>
      </c>
      <c r="G78" s="100" t="s">
        <v>161</v>
      </c>
      <c r="H78" s="1112">
        <v>1</v>
      </c>
      <c r="I78" s="990"/>
      <c r="J78" s="990"/>
      <c r="K78" s="991">
        <f t="shared" si="11"/>
        <v>0</v>
      </c>
      <c r="L78" s="990"/>
      <c r="M78" s="990"/>
      <c r="N78" s="991">
        <f t="shared" si="12"/>
        <v>0</v>
      </c>
      <c r="O78" s="992"/>
      <c r="P78" s="990">
        <v>114846.41407304743</v>
      </c>
      <c r="Q78" s="992"/>
      <c r="R78" s="994">
        <f t="shared" ref="R78:R87" si="13">P78+N78+K78</f>
        <v>114846.41407304743</v>
      </c>
      <c r="S78" s="845">
        <f t="shared" ref="S78:S87" si="14">IF(F78="NA","",R78*H78)</f>
        <v>114846.41407304743</v>
      </c>
      <c r="T78" s="884"/>
    </row>
    <row r="79" spans="2:20" s="178" customFormat="1" ht="25" x14ac:dyDescent="0.3">
      <c r="B79" s="97"/>
      <c r="C79" s="854" t="s">
        <v>228</v>
      </c>
      <c r="D79" s="100"/>
      <c r="E79" s="98" t="s">
        <v>229</v>
      </c>
      <c r="F79" s="1426" t="s">
        <v>191</v>
      </c>
      <c r="G79" s="100" t="s">
        <v>161</v>
      </c>
      <c r="H79" s="1112"/>
      <c r="I79" s="990"/>
      <c r="J79" s="990"/>
      <c r="K79" s="991">
        <f t="shared" si="11"/>
        <v>0</v>
      </c>
      <c r="L79" s="990"/>
      <c r="M79" s="990"/>
      <c r="N79" s="991">
        <f t="shared" si="12"/>
        <v>0</v>
      </c>
      <c r="O79" s="992"/>
      <c r="P79" s="990"/>
      <c r="Q79" s="992"/>
      <c r="R79" s="994">
        <f>P79+N79+K79</f>
        <v>0</v>
      </c>
      <c r="S79" s="845" t="str">
        <f t="shared" si="14"/>
        <v/>
      </c>
      <c r="T79" s="884"/>
    </row>
    <row r="80" spans="2:20" s="178" customFormat="1" ht="25" x14ac:dyDescent="0.3">
      <c r="B80" s="97"/>
      <c r="C80" s="854" t="s">
        <v>228</v>
      </c>
      <c r="D80" s="100"/>
      <c r="E80" s="98" t="s">
        <v>230</v>
      </c>
      <c r="F80" s="1426" t="s">
        <v>191</v>
      </c>
      <c r="G80" s="100" t="s">
        <v>161</v>
      </c>
      <c r="H80" s="1112"/>
      <c r="I80" s="990"/>
      <c r="J80" s="990"/>
      <c r="K80" s="991">
        <f t="shared" si="11"/>
        <v>0</v>
      </c>
      <c r="L80" s="990"/>
      <c r="M80" s="990"/>
      <c r="N80" s="991">
        <f t="shared" si="12"/>
        <v>0</v>
      </c>
      <c r="O80" s="992"/>
      <c r="P80" s="990"/>
      <c r="Q80" s="992"/>
      <c r="R80" s="994">
        <f t="shared" si="13"/>
        <v>0</v>
      </c>
      <c r="S80" s="845" t="str">
        <f t="shared" si="14"/>
        <v/>
      </c>
      <c r="T80" s="884"/>
    </row>
    <row r="81" spans="2:20" s="178" customFormat="1" ht="25" x14ac:dyDescent="0.3">
      <c r="B81" s="97"/>
      <c r="C81" s="854" t="s">
        <v>231</v>
      </c>
      <c r="D81" s="100"/>
      <c r="E81" s="98" t="s">
        <v>232</v>
      </c>
      <c r="F81" s="855" t="s">
        <v>160</v>
      </c>
      <c r="G81" s="100" t="s">
        <v>161</v>
      </c>
      <c r="H81" s="1112">
        <v>1</v>
      </c>
      <c r="I81" s="990"/>
      <c r="J81" s="990"/>
      <c r="K81" s="991">
        <f t="shared" si="11"/>
        <v>0</v>
      </c>
      <c r="L81" s="990"/>
      <c r="M81" s="990"/>
      <c r="N81" s="991">
        <f t="shared" si="12"/>
        <v>0</v>
      </c>
      <c r="O81" s="992"/>
      <c r="P81" s="990"/>
      <c r="Q81" s="992"/>
      <c r="R81" s="994">
        <f t="shared" si="13"/>
        <v>0</v>
      </c>
      <c r="S81" s="845">
        <f t="shared" si="14"/>
        <v>0</v>
      </c>
      <c r="T81" s="884"/>
    </row>
    <row r="82" spans="2:20" s="178" customFormat="1" ht="25" x14ac:dyDescent="0.3">
      <c r="B82" s="97"/>
      <c r="C82" s="854" t="s">
        <v>233</v>
      </c>
      <c r="D82" s="100"/>
      <c r="E82" s="98" t="s">
        <v>234</v>
      </c>
      <c r="F82" s="855" t="s">
        <v>160</v>
      </c>
      <c r="G82" s="100" t="s">
        <v>161</v>
      </c>
      <c r="H82" s="1112">
        <v>1</v>
      </c>
      <c r="I82" s="990"/>
      <c r="J82" s="990"/>
      <c r="K82" s="991">
        <f t="shared" si="11"/>
        <v>0</v>
      </c>
      <c r="L82" s="990"/>
      <c r="M82" s="990"/>
      <c r="N82" s="991">
        <f t="shared" si="12"/>
        <v>0</v>
      </c>
      <c r="O82" s="992"/>
      <c r="P82" s="990"/>
      <c r="Q82" s="992"/>
      <c r="R82" s="994">
        <f t="shared" si="13"/>
        <v>0</v>
      </c>
      <c r="S82" s="845">
        <f t="shared" si="14"/>
        <v>0</v>
      </c>
      <c r="T82" s="884"/>
    </row>
    <row r="83" spans="2:20" s="178" customFormat="1" ht="25" x14ac:dyDescent="0.3">
      <c r="B83" s="97"/>
      <c r="C83" s="854" t="s">
        <v>235</v>
      </c>
      <c r="D83" s="100"/>
      <c r="E83" s="98" t="s">
        <v>236</v>
      </c>
      <c r="F83" s="855" t="s">
        <v>160</v>
      </c>
      <c r="G83" s="100" t="s">
        <v>237</v>
      </c>
      <c r="H83" s="1112">
        <v>10</v>
      </c>
      <c r="I83" s="990"/>
      <c r="J83" s="990"/>
      <c r="K83" s="991">
        <f t="shared" si="11"/>
        <v>0</v>
      </c>
      <c r="L83" s="990"/>
      <c r="M83" s="990"/>
      <c r="N83" s="991">
        <f t="shared" si="12"/>
        <v>0</v>
      </c>
      <c r="O83" s="992"/>
      <c r="P83" s="990">
        <v>23544.822930693095</v>
      </c>
      <c r="Q83" s="992"/>
      <c r="R83" s="994">
        <f t="shared" si="13"/>
        <v>23544.822930693095</v>
      </c>
      <c r="S83" s="845">
        <f t="shared" si="14"/>
        <v>235448.22930693097</v>
      </c>
      <c r="T83" s="884"/>
    </row>
    <row r="84" spans="2:20" s="178" customFormat="1" ht="25" x14ac:dyDescent="0.3">
      <c r="B84" s="97"/>
      <c r="C84" s="854" t="s">
        <v>238</v>
      </c>
      <c r="D84" s="100"/>
      <c r="E84" s="98" t="s">
        <v>239</v>
      </c>
      <c r="F84" s="855" t="s">
        <v>167</v>
      </c>
      <c r="G84" s="100" t="s">
        <v>240</v>
      </c>
      <c r="H84" s="1112">
        <v>1</v>
      </c>
      <c r="I84" s="990"/>
      <c r="J84" s="990"/>
      <c r="K84" s="991">
        <f t="shared" si="11"/>
        <v>0</v>
      </c>
      <c r="L84" s="990"/>
      <c r="M84" s="990"/>
      <c r="N84" s="991">
        <f t="shared" si="12"/>
        <v>0</v>
      </c>
      <c r="O84" s="992"/>
      <c r="P84" s="990">
        <v>4204.4326661951955</v>
      </c>
      <c r="Q84" s="992"/>
      <c r="R84" s="994">
        <f t="shared" si="13"/>
        <v>4204.4326661951955</v>
      </c>
      <c r="S84" s="845">
        <f t="shared" si="14"/>
        <v>4204.4326661951955</v>
      </c>
      <c r="T84" s="884"/>
    </row>
    <row r="85" spans="2:20" s="178" customFormat="1" ht="25" x14ac:dyDescent="0.3">
      <c r="B85" s="97"/>
      <c r="C85" s="854" t="s">
        <v>241</v>
      </c>
      <c r="D85" s="100"/>
      <c r="E85" s="98" t="s">
        <v>242</v>
      </c>
      <c r="F85" s="1426" t="s">
        <v>191</v>
      </c>
      <c r="G85" s="100" t="s">
        <v>237</v>
      </c>
      <c r="H85" s="1112"/>
      <c r="I85" s="990"/>
      <c r="J85" s="990"/>
      <c r="K85" s="991">
        <f t="shared" si="11"/>
        <v>0</v>
      </c>
      <c r="L85" s="990"/>
      <c r="M85" s="990"/>
      <c r="N85" s="991">
        <f t="shared" si="12"/>
        <v>0</v>
      </c>
      <c r="O85" s="992"/>
      <c r="P85" s="990"/>
      <c r="Q85" s="992"/>
      <c r="R85" s="994">
        <f t="shared" si="13"/>
        <v>0</v>
      </c>
      <c r="S85" s="845" t="str">
        <f t="shared" si="14"/>
        <v/>
      </c>
      <c r="T85" s="884"/>
    </row>
    <row r="86" spans="2:20" s="178" customFormat="1" ht="25" x14ac:dyDescent="0.3">
      <c r="B86" s="97"/>
      <c r="C86" s="854" t="s">
        <v>243</v>
      </c>
      <c r="D86" s="100"/>
      <c r="E86" s="98" t="s">
        <v>244</v>
      </c>
      <c r="F86" s="855" t="s">
        <v>160</v>
      </c>
      <c r="G86" s="100" t="s">
        <v>161</v>
      </c>
      <c r="H86" s="1112">
        <v>1</v>
      </c>
      <c r="I86" s="990"/>
      <c r="J86" s="990"/>
      <c r="K86" s="991">
        <f t="shared" si="11"/>
        <v>0</v>
      </c>
      <c r="L86" s="990"/>
      <c r="M86" s="990"/>
      <c r="N86" s="991">
        <f t="shared" si="12"/>
        <v>0</v>
      </c>
      <c r="O86" s="992"/>
      <c r="P86" s="990">
        <v>10464.365746974709</v>
      </c>
      <c r="Q86" s="992"/>
      <c r="R86" s="994">
        <f t="shared" si="13"/>
        <v>10464.365746974709</v>
      </c>
      <c r="S86" s="845">
        <f t="shared" si="14"/>
        <v>10464.365746974709</v>
      </c>
      <c r="T86" s="884"/>
    </row>
    <row r="87" spans="2:20" s="171" customFormat="1" ht="35.15" customHeight="1" x14ac:dyDescent="0.25">
      <c r="B87" s="921"/>
      <c r="C87" s="907" t="s">
        <v>245</v>
      </c>
      <c r="D87" s="885"/>
      <c r="E87" s="888" t="s">
        <v>246</v>
      </c>
      <c r="F87" s="1426" t="s">
        <v>191</v>
      </c>
      <c r="G87" s="885" t="s">
        <v>161</v>
      </c>
      <c r="H87" s="1113"/>
      <c r="I87" s="990"/>
      <c r="J87" s="990"/>
      <c r="K87" s="991">
        <f t="shared" si="11"/>
        <v>0</v>
      </c>
      <c r="L87" s="990"/>
      <c r="M87" s="990"/>
      <c r="N87" s="991">
        <f t="shared" si="12"/>
        <v>0</v>
      </c>
      <c r="O87" s="992"/>
      <c r="P87" s="990"/>
      <c r="Q87" s="992"/>
      <c r="R87" s="994">
        <f t="shared" si="13"/>
        <v>0</v>
      </c>
      <c r="S87" s="891" t="str">
        <f t="shared" si="14"/>
        <v/>
      </c>
      <c r="T87" s="892"/>
    </row>
    <row r="88" spans="2:20" s="1093" customFormat="1" ht="22.15" customHeight="1" collapsed="1" x14ac:dyDescent="0.35">
      <c r="B88" s="1534" t="s">
        <v>96</v>
      </c>
      <c r="C88" s="1534"/>
      <c r="D88" s="1534"/>
      <c r="E88" s="1534"/>
      <c r="F88" s="1530" t="s">
        <v>154</v>
      </c>
      <c r="G88" s="1530"/>
      <c r="H88" s="1530"/>
      <c r="I88" s="1530"/>
      <c r="J88" s="1530"/>
      <c r="K88" s="1530"/>
      <c r="L88" s="1530"/>
      <c r="M88" s="1530"/>
      <c r="N88" s="1530"/>
      <c r="O88" s="1530"/>
      <c r="P88" s="1530"/>
      <c r="Q88" s="1530"/>
      <c r="R88" s="1530"/>
      <c r="S88" s="908">
        <f>SUMIF(F91:F104,"Mandatory",S91:S104)</f>
        <v>95044.532923807797</v>
      </c>
      <c r="T88" s="1179" t="s">
        <v>155</v>
      </c>
    </row>
    <row r="89" spans="2:20" s="1093" customFormat="1" ht="22.15" customHeight="1" x14ac:dyDescent="0.35">
      <c r="B89" s="1535"/>
      <c r="C89" s="1535"/>
      <c r="D89" s="1535"/>
      <c r="E89" s="1535"/>
      <c r="F89" s="1531" t="s">
        <v>156</v>
      </c>
      <c r="G89" s="1532"/>
      <c r="H89" s="1532"/>
      <c r="I89" s="1532"/>
      <c r="J89" s="1532"/>
      <c r="K89" s="1532"/>
      <c r="L89" s="1532"/>
      <c r="M89" s="1532"/>
      <c r="N89" s="1532"/>
      <c r="O89" s="1532"/>
      <c r="P89" s="1532"/>
      <c r="Q89" s="1532"/>
      <c r="R89" s="1533"/>
      <c r="S89" s="863">
        <f>SUMIF(F91:F104,"optional",S91:S104)</f>
        <v>60643.161955245247</v>
      </c>
      <c r="T89" s="1180" t="s">
        <v>155</v>
      </c>
    </row>
    <row r="90" spans="2:20" s="1060" customFormat="1" ht="22" customHeight="1" x14ac:dyDescent="0.35">
      <c r="B90" s="1514" t="s">
        <v>247</v>
      </c>
      <c r="C90" s="1515"/>
      <c r="D90" s="1515"/>
      <c r="E90" s="1515"/>
      <c r="F90" s="928"/>
      <c r="G90" s="928"/>
      <c r="H90" s="928"/>
      <c r="I90" s="928"/>
      <c r="J90" s="928"/>
      <c r="K90" s="928"/>
      <c r="L90" s="928"/>
      <c r="M90" s="928"/>
      <c r="N90" s="928"/>
      <c r="O90" s="928"/>
      <c r="P90" s="928"/>
      <c r="Q90" s="928"/>
      <c r="R90" s="928"/>
      <c r="S90" s="928"/>
      <c r="T90" s="1181"/>
    </row>
    <row r="91" spans="2:20" s="970" customFormat="1" ht="39.75" customHeight="1" x14ac:dyDescent="0.35">
      <c r="B91" s="984"/>
      <c r="C91" s="985" t="s">
        <v>248</v>
      </c>
      <c r="D91" s="986"/>
      <c r="E91" s="1080" t="s">
        <v>249</v>
      </c>
      <c r="F91" s="987" t="s">
        <v>160</v>
      </c>
      <c r="G91" s="885" t="s">
        <v>161</v>
      </c>
      <c r="H91" s="1113">
        <v>1</v>
      </c>
      <c r="I91" s="990">
        <v>78.94710884928503</v>
      </c>
      <c r="J91" s="990">
        <v>50</v>
      </c>
      <c r="K91" s="991">
        <f>I91*J91</f>
        <v>3947.3554424642516</v>
      </c>
      <c r="L91" s="990"/>
      <c r="M91" s="990"/>
      <c r="N91" s="991">
        <f>L91*M91</f>
        <v>0</v>
      </c>
      <c r="O91" s="992"/>
      <c r="P91" s="990">
        <v>500</v>
      </c>
      <c r="Q91" s="992"/>
      <c r="R91" s="994">
        <f>P91+N91+K91</f>
        <v>4447.3554424642516</v>
      </c>
      <c r="S91" s="1034">
        <f>H91*R91</f>
        <v>4447.3554424642516</v>
      </c>
      <c r="T91" s="993"/>
    </row>
    <row r="92" spans="2:20" s="1060" customFormat="1" ht="22" customHeight="1" x14ac:dyDescent="0.35">
      <c r="B92" s="1514" t="s">
        <v>250</v>
      </c>
      <c r="C92" s="1515"/>
      <c r="D92" s="1515"/>
      <c r="E92" s="1515"/>
      <c r="F92" s="928"/>
      <c r="G92" s="928"/>
      <c r="H92" s="928"/>
      <c r="I92" s="928"/>
      <c r="J92" s="928"/>
      <c r="K92" s="928"/>
      <c r="L92" s="928"/>
      <c r="M92" s="928"/>
      <c r="N92" s="928"/>
      <c r="O92" s="928"/>
      <c r="P92" s="928"/>
      <c r="Q92" s="928"/>
      <c r="R92" s="928"/>
      <c r="S92" s="928"/>
      <c r="T92" s="1181"/>
    </row>
    <row r="93" spans="2:20" s="970" customFormat="1" ht="39.75" customHeight="1" x14ac:dyDescent="0.35">
      <c r="B93" s="984"/>
      <c r="C93" s="985" t="s">
        <v>248</v>
      </c>
      <c r="D93" s="986"/>
      <c r="E93" s="1080" t="s">
        <v>251</v>
      </c>
      <c r="F93" s="987" t="s">
        <v>160</v>
      </c>
      <c r="G93" s="885" t="s">
        <v>161</v>
      </c>
      <c r="H93" s="1113">
        <v>1</v>
      </c>
      <c r="I93" s="990">
        <v>516.53092740594116</v>
      </c>
      <c r="J93" s="990">
        <v>50</v>
      </c>
      <c r="K93" s="991">
        <f>I93*J93</f>
        <v>25826.546370297059</v>
      </c>
      <c r="L93" s="990"/>
      <c r="M93" s="990"/>
      <c r="N93" s="991">
        <f>L93*M93</f>
        <v>0</v>
      </c>
      <c r="O93" s="992"/>
      <c r="P93" s="990">
        <v>1250</v>
      </c>
      <c r="Q93" s="992"/>
      <c r="R93" s="994">
        <f>P93+N93+K93</f>
        <v>27076.546370297059</v>
      </c>
      <c r="S93" s="1034">
        <f>H93*R93</f>
        <v>27076.546370297059</v>
      </c>
      <c r="T93" s="993"/>
    </row>
    <row r="94" spans="2:20" s="1060" customFormat="1" ht="22" customHeight="1" x14ac:dyDescent="0.35">
      <c r="B94" s="1514" t="s">
        <v>252</v>
      </c>
      <c r="C94" s="1515"/>
      <c r="D94" s="1515"/>
      <c r="E94" s="1515"/>
      <c r="F94" s="928"/>
      <c r="G94" s="928"/>
      <c r="H94" s="928"/>
      <c r="I94" s="928"/>
      <c r="J94" s="928"/>
      <c r="K94" s="928"/>
      <c r="L94" s="928"/>
      <c r="M94" s="928"/>
      <c r="N94" s="928"/>
      <c r="O94" s="928"/>
      <c r="P94" s="928"/>
      <c r="Q94" s="928"/>
      <c r="R94" s="928"/>
      <c r="S94" s="928"/>
      <c r="T94" s="1181"/>
    </row>
    <row r="95" spans="2:20" s="970" customFormat="1" ht="39.75" customHeight="1" x14ac:dyDescent="0.35">
      <c r="B95" s="984"/>
      <c r="C95" s="985" t="s">
        <v>248</v>
      </c>
      <c r="D95" s="986"/>
      <c r="E95" s="1080" t="s">
        <v>252</v>
      </c>
      <c r="F95" s="987" t="s">
        <v>160</v>
      </c>
      <c r="G95" s="885" t="s">
        <v>161</v>
      </c>
      <c r="H95" s="1113">
        <v>1</v>
      </c>
      <c r="I95" s="990">
        <v>311.94934976457682</v>
      </c>
      <c r="J95" s="990">
        <v>50</v>
      </c>
      <c r="K95" s="991">
        <f>I95*J95</f>
        <v>15597.467488228842</v>
      </c>
      <c r="L95" s="990"/>
      <c r="M95" s="990"/>
      <c r="N95" s="991">
        <f>L95*M95</f>
        <v>0</v>
      </c>
      <c r="O95" s="992"/>
      <c r="P95" s="990">
        <v>3500</v>
      </c>
      <c r="Q95" s="992"/>
      <c r="R95" s="994">
        <f>P95+N95+K95</f>
        <v>19097.467488228842</v>
      </c>
      <c r="S95" s="1034">
        <f>H95*R95</f>
        <v>19097.467488228842</v>
      </c>
      <c r="T95" s="993"/>
    </row>
    <row r="96" spans="2:20" s="1060" customFormat="1" ht="22" customHeight="1" x14ac:dyDescent="0.35">
      <c r="B96" s="1514" t="s">
        <v>253</v>
      </c>
      <c r="C96" s="1515"/>
      <c r="D96" s="1515"/>
      <c r="E96" s="1515"/>
      <c r="F96" s="928"/>
      <c r="G96" s="928"/>
      <c r="H96" s="928"/>
      <c r="I96" s="928"/>
      <c r="J96" s="928"/>
      <c r="K96" s="928"/>
      <c r="L96" s="928"/>
      <c r="M96" s="928"/>
      <c r="N96" s="928"/>
      <c r="O96" s="928"/>
      <c r="P96" s="928"/>
      <c r="Q96" s="928"/>
      <c r="R96" s="928"/>
      <c r="S96" s="928"/>
      <c r="T96" s="1181"/>
    </row>
    <row r="97" spans="2:20" s="970" customFormat="1" ht="39.75" customHeight="1" x14ac:dyDescent="0.35">
      <c r="B97" s="984"/>
      <c r="C97" s="985" t="s">
        <v>254</v>
      </c>
      <c r="D97" s="986"/>
      <c r="E97" s="1422" t="s">
        <v>255</v>
      </c>
      <c r="F97" s="987" t="s">
        <v>160</v>
      </c>
      <c r="G97" s="885" t="s">
        <v>161</v>
      </c>
      <c r="H97" s="1113">
        <v>1</v>
      </c>
      <c r="I97" s="990">
        <v>560.47340250343768</v>
      </c>
      <c r="J97" s="990">
        <v>50</v>
      </c>
      <c r="K97" s="991">
        <f>I97*J97</f>
        <v>28023.670125171884</v>
      </c>
      <c r="L97" s="990"/>
      <c r="M97" s="990"/>
      <c r="N97" s="991">
        <f>L97*M97</f>
        <v>0</v>
      </c>
      <c r="O97" s="992"/>
      <c r="P97" s="990">
        <v>12580</v>
      </c>
      <c r="Q97" s="992"/>
      <c r="R97" s="994">
        <f>P97+N97+K97</f>
        <v>40603.670125171884</v>
      </c>
      <c r="S97" s="1034">
        <f>H97*R97</f>
        <v>40603.670125171884</v>
      </c>
      <c r="T97" s="993"/>
    </row>
    <row r="98" spans="2:20" s="970" customFormat="1" ht="39.75" customHeight="1" x14ac:dyDescent="0.35">
      <c r="B98" s="984"/>
      <c r="C98" s="985" t="s">
        <v>254</v>
      </c>
      <c r="D98" s="986"/>
      <c r="E98" s="1422" t="s">
        <v>256</v>
      </c>
      <c r="F98" s="987" t="s">
        <v>167</v>
      </c>
      <c r="G98" s="885" t="s">
        <v>237</v>
      </c>
      <c r="H98" s="1113">
        <v>1</v>
      </c>
      <c r="I98" s="990">
        <v>809.39663244263841</v>
      </c>
      <c r="J98" s="990">
        <v>50</v>
      </c>
      <c r="K98" s="991">
        <f>I98*J98</f>
        <v>40469.831622131918</v>
      </c>
      <c r="L98" s="990"/>
      <c r="M98" s="990"/>
      <c r="N98" s="991">
        <f>L98*M98</f>
        <v>0</v>
      </c>
      <c r="O98" s="992"/>
      <c r="P98" s="990">
        <v>5000</v>
      </c>
      <c r="Q98" s="992"/>
      <c r="R98" s="994">
        <f>P98+N98+K98</f>
        <v>45469.831622131918</v>
      </c>
      <c r="S98" s="1034">
        <f>H98*R98</f>
        <v>45469.831622131918</v>
      </c>
      <c r="T98" s="993"/>
    </row>
    <row r="99" spans="2:20" s="1060" customFormat="1" ht="22" customHeight="1" x14ac:dyDescent="0.35">
      <c r="B99" s="1514" t="s">
        <v>257</v>
      </c>
      <c r="C99" s="1515"/>
      <c r="D99" s="1515"/>
      <c r="E99" s="1515"/>
      <c r="F99" s="928"/>
      <c r="G99" s="928"/>
      <c r="H99" s="928"/>
      <c r="I99" s="928"/>
      <c r="J99" s="928"/>
      <c r="K99" s="928"/>
      <c r="L99" s="928"/>
      <c r="M99" s="928"/>
      <c r="N99" s="928"/>
      <c r="O99" s="928"/>
      <c r="P99" s="928"/>
      <c r="Q99" s="928"/>
      <c r="R99" s="928"/>
      <c r="S99" s="928"/>
      <c r="T99" s="1181"/>
    </row>
    <row r="100" spans="2:20" s="1063" customFormat="1" ht="25" x14ac:dyDescent="0.35">
      <c r="B100" s="696"/>
      <c r="C100" s="937" t="s">
        <v>248</v>
      </c>
      <c r="D100" s="1182"/>
      <c r="E100" s="1120" t="s">
        <v>258</v>
      </c>
      <c r="F100" s="145" t="s">
        <v>160</v>
      </c>
      <c r="G100" s="885" t="s">
        <v>161</v>
      </c>
      <c r="H100" s="1113">
        <v>1</v>
      </c>
      <c r="I100" s="990">
        <v>71.389869952915376</v>
      </c>
      <c r="J100" s="990">
        <v>50</v>
      </c>
      <c r="K100" s="991">
        <f>I100*J100</f>
        <v>3569.4934976457689</v>
      </c>
      <c r="L100" s="990"/>
      <c r="M100" s="990"/>
      <c r="N100" s="991">
        <f>L100*M100</f>
        <v>0</v>
      </c>
      <c r="O100" s="992"/>
      <c r="P100" s="990">
        <v>250</v>
      </c>
      <c r="Q100" s="992"/>
      <c r="R100" s="994">
        <f>P100+N100+K100</f>
        <v>3819.4934976457689</v>
      </c>
      <c r="S100" s="1034">
        <f>H100*R100</f>
        <v>3819.4934976457689</v>
      </c>
      <c r="T100" s="993"/>
    </row>
    <row r="101" spans="2:20" s="1060" customFormat="1" ht="22" customHeight="1" x14ac:dyDescent="0.35">
      <c r="B101" s="1514" t="s">
        <v>259</v>
      </c>
      <c r="C101" s="1515"/>
      <c r="D101" s="1515"/>
      <c r="E101" s="1515"/>
      <c r="F101" s="928"/>
      <c r="G101" s="928"/>
      <c r="H101" s="928"/>
      <c r="I101" s="928"/>
      <c r="J101" s="928"/>
      <c r="K101" s="928"/>
      <c r="L101" s="928"/>
      <c r="M101" s="928"/>
      <c r="N101" s="928"/>
      <c r="O101" s="928"/>
      <c r="P101" s="928"/>
      <c r="Q101" s="928"/>
      <c r="R101" s="928"/>
      <c r="S101" s="928"/>
      <c r="T101" s="1181"/>
    </row>
    <row r="102" spans="2:20" s="1085" customFormat="1" ht="28.9" customHeight="1" x14ac:dyDescent="0.35">
      <c r="B102" s="696"/>
      <c r="C102" s="937" t="s">
        <v>248</v>
      </c>
      <c r="D102" s="1182"/>
      <c r="E102" s="1120" t="s">
        <v>260</v>
      </c>
      <c r="F102" s="145" t="s">
        <v>191</v>
      </c>
      <c r="G102" s="1183"/>
      <c r="H102" s="989"/>
      <c r="I102" s="990"/>
      <c r="J102" s="990"/>
      <c r="K102" s="991">
        <f>I102*J102</f>
        <v>0</v>
      </c>
      <c r="L102" s="990"/>
      <c r="M102" s="990"/>
      <c r="N102" s="991">
        <f>L102*M102</f>
        <v>0</v>
      </c>
      <c r="O102" s="992"/>
      <c r="P102" s="990"/>
      <c r="Q102" s="992"/>
      <c r="R102" s="994">
        <f>P102+N102+K102</f>
        <v>0</v>
      </c>
      <c r="S102" s="1034">
        <f>H102*R102</f>
        <v>0</v>
      </c>
      <c r="T102" s="993"/>
    </row>
    <row r="103" spans="2:20" ht="22" customHeight="1" x14ac:dyDescent="0.35">
      <c r="B103" s="1514" t="s">
        <v>261</v>
      </c>
      <c r="C103" s="1515"/>
      <c r="D103" s="1515"/>
      <c r="E103" s="1515"/>
      <c r="F103" s="947"/>
      <c r="G103" s="947"/>
      <c r="H103" s="1100"/>
      <c r="I103" s="947"/>
      <c r="J103" s="947"/>
      <c r="K103" s="947"/>
      <c r="L103" s="947"/>
      <c r="M103" s="947"/>
      <c r="N103" s="947"/>
      <c r="O103" s="947"/>
      <c r="P103" s="947"/>
      <c r="Q103" s="947"/>
      <c r="R103" s="947"/>
      <c r="S103" s="947"/>
      <c r="T103" s="947"/>
    </row>
    <row r="104" spans="2:20" s="970" customFormat="1" ht="46.5" customHeight="1" x14ac:dyDescent="0.35">
      <c r="B104" s="1121"/>
      <c r="C104" s="971" t="s">
        <v>262</v>
      </c>
      <c r="D104" s="881"/>
      <c r="E104" s="1270" t="s">
        <v>263</v>
      </c>
      <c r="F104" s="495" t="s">
        <v>167</v>
      </c>
      <c r="G104" s="885" t="s">
        <v>161</v>
      </c>
      <c r="H104" s="1113">
        <v>1</v>
      </c>
      <c r="I104" s="966">
        <v>261.46660666226654</v>
      </c>
      <c r="J104" s="966">
        <v>50</v>
      </c>
      <c r="K104" s="991">
        <f>I104*J104</f>
        <v>13073.330333113327</v>
      </c>
      <c r="L104" s="990"/>
      <c r="M104" s="990"/>
      <c r="N104" s="991">
        <f>L104*M104</f>
        <v>0</v>
      </c>
      <c r="O104" s="968"/>
      <c r="P104" s="966">
        <v>2100</v>
      </c>
      <c r="Q104" s="968"/>
      <c r="R104" s="994">
        <f>P104+N104+K104</f>
        <v>15173.330333113327</v>
      </c>
      <c r="S104" s="1034">
        <f>H104*R104</f>
        <v>15173.330333113327</v>
      </c>
      <c r="T104" s="975"/>
    </row>
    <row r="106" spans="2:20" s="135" customFormat="1" ht="14.5" x14ac:dyDescent="0.35">
      <c r="B106" s="121"/>
      <c r="C106" s="26"/>
      <c r="D106" s="26"/>
      <c r="E106" s="122"/>
      <c r="F106" s="30"/>
      <c r="G106" s="29"/>
      <c r="H106" s="1118"/>
      <c r="I106" s="1118"/>
      <c r="J106" s="1118"/>
      <c r="K106" s="1118"/>
      <c r="L106" s="1118"/>
      <c r="M106" s="1118"/>
      <c r="N106" s="1118"/>
      <c r="O106" s="1118"/>
      <c r="P106" s="1118"/>
      <c r="Q106" s="1118"/>
      <c r="R106" s="1380" t="s">
        <v>154</v>
      </c>
      <c r="S106" s="1437">
        <f>S6+S12+S17+S36+S44+S58+S75+S88</f>
        <v>1273888.2084761234</v>
      </c>
    </row>
    <row r="107" spans="2:20" x14ac:dyDescent="0.25">
      <c r="R107" s="1380" t="s">
        <v>156</v>
      </c>
      <c r="S107" s="1437">
        <f>S7+S13+S18+S37+S45+S59+S76+S89</f>
        <v>275471.23697414948</v>
      </c>
    </row>
  </sheetData>
  <autoFilter ref="B4:T104" xr:uid="{29675250-BB08-416D-8CFE-CDAEE291A683}">
    <filterColumn colId="7" showButton="0"/>
    <filterColumn colId="8" showButton="0"/>
    <filterColumn colId="10" showButton="0"/>
    <filterColumn colId="11" showButton="0"/>
    <filterColumn colId="12" showButton="0"/>
    <filterColumn colId="14" showButton="0"/>
  </autoFilter>
  <sortState xmlns:xlrd2="http://schemas.microsoft.com/office/spreadsheetml/2017/richdata2" ref="C24">
    <sortCondition ref="C24"/>
  </sortState>
  <mergeCells count="50">
    <mergeCell ref="B101:E101"/>
    <mergeCell ref="B103:E103"/>
    <mergeCell ref="B58:E59"/>
    <mergeCell ref="F58:R58"/>
    <mergeCell ref="F59:R59"/>
    <mergeCell ref="B99:E99"/>
    <mergeCell ref="F88:R88"/>
    <mergeCell ref="F89:R89"/>
    <mergeCell ref="B88:E89"/>
    <mergeCell ref="B90:E90"/>
    <mergeCell ref="B92:E92"/>
    <mergeCell ref="B94:E94"/>
    <mergeCell ref="B96:E96"/>
    <mergeCell ref="B2:T2"/>
    <mergeCell ref="B12:E13"/>
    <mergeCell ref="F12:R12"/>
    <mergeCell ref="F13:R13"/>
    <mergeCell ref="B17:E18"/>
    <mergeCell ref="F17:R17"/>
    <mergeCell ref="F18:R18"/>
    <mergeCell ref="B4:B5"/>
    <mergeCell ref="C4:C5"/>
    <mergeCell ref="D4:D5"/>
    <mergeCell ref="E4:E5"/>
    <mergeCell ref="F4:F5"/>
    <mergeCell ref="G4:G5"/>
    <mergeCell ref="H4:H5"/>
    <mergeCell ref="R4:R5"/>
    <mergeCell ref="S4:S5"/>
    <mergeCell ref="T4:T5"/>
    <mergeCell ref="I4:K4"/>
    <mergeCell ref="L4:O4"/>
    <mergeCell ref="P4:Q4"/>
    <mergeCell ref="B10:E10"/>
    <mergeCell ref="B6:E7"/>
    <mergeCell ref="F6:R6"/>
    <mergeCell ref="F7:R7"/>
    <mergeCell ref="B8:E8"/>
    <mergeCell ref="T19:T31"/>
    <mergeCell ref="B55:T55"/>
    <mergeCell ref="F75:R75"/>
    <mergeCell ref="F76:R76"/>
    <mergeCell ref="B72:T72"/>
    <mergeCell ref="F36:R36"/>
    <mergeCell ref="F37:R37"/>
    <mergeCell ref="B36:E37"/>
    <mergeCell ref="F44:R44"/>
    <mergeCell ref="F45:R45"/>
    <mergeCell ref="B44:E45"/>
    <mergeCell ref="B75:E76"/>
  </mergeCells>
  <dataValidations count="3">
    <dataValidation type="list" allowBlank="1" showInputMessage="1" showErrorMessage="1" sqref="H56:Q57 F71 F54 H60:Q60 H62:Q62 H67:Q67" xr:uid="{7AEA333A-0386-46B4-968F-86796E80FB88}">
      <formula1>"Mandatory, Option, Not Applicable, Applicable for LS"</formula1>
    </dataValidation>
    <dataValidation type="list" allowBlank="1" showInputMessage="1" showErrorMessage="1" sqref="F39 F41 F43 F47 F49 F51 F53 F102:F104 F61 F14:F16 F11 F68:F70 F93 F95 F91 F19:F31 F97:F98 F100 F63:F66 F77:F87" xr:uid="{FDF2024E-1E06-4CFC-88D3-C3048487CF0B}">
      <formula1>"Mandatory,Optional,NA"</formula1>
    </dataValidation>
    <dataValidation type="decimal" operator="greaterThanOrEqual" allowBlank="1" showInputMessage="1" showErrorMessage="1" sqref="P11 I11:J11 L11:M11 L93:M93 P91 I91:J91 L91:M91 P95 I95:J95 L95:M95 P93 I93:J93 I102:J104 P102 K103:S103 P104 L102:M102 L97:M98 P97:P98 P68:P70 P100 I100:J100 L100:M100 L104:M104 P14:P16 I14:J16 L14:M16 P19:P31 I19:J31 L19:M31 P39 I39:J39 L39:M39 P41 I41:J41 L41:M41 P43 I43:J43 L43:M43 P47 I47:J47 L47:M47 P49 I49:J49 L49:M49 P51 I51:J51 L51:M51 P53 I53:J53 L53:M53 P61 H61:J61 L61:M61 I68:J70 I97:J98 P77:P87 I77:J87 L77:M87 H63:J66 L63:M66 P63:P66 L68:M70" xr:uid="{C67B9A2D-E937-446C-BBF4-0777F1C8C79B}">
      <formula1>0</formula1>
    </dataValidation>
  </dataValidations>
  <pageMargins left="0.7" right="0.7" top="0.75" bottom="0.75" header="0.3" footer="0.3"/>
  <pageSetup paperSize="9" orientation="portrait" r:id="rId1"/>
  <headerFooter>
    <oddHeader>&amp;C&amp;"Arial"&amp;8&amp;K000000 INTERNAL&amp;1#_x000D_</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91DEE-4346-478B-8FCF-641FDBC8D131}">
  <sheetPr>
    <tabColor rgb="FF00B050"/>
  </sheetPr>
  <dimension ref="B2:T24"/>
  <sheetViews>
    <sheetView showGridLines="0" zoomScale="90" zoomScaleNormal="90" zoomScaleSheetLayoutView="90" workbookViewId="0">
      <selection activeCell="E38" sqref="E38"/>
    </sheetView>
  </sheetViews>
  <sheetFormatPr defaultColWidth="11.54296875" defaultRowHeight="12.5" x14ac:dyDescent="0.25"/>
  <cols>
    <col min="1" max="1" width="6.453125" style="171" customWidth="1"/>
    <col min="2" max="2" width="23.453125" style="171" customWidth="1"/>
    <col min="3" max="3" width="35.7265625" style="180" customWidth="1"/>
    <col min="4" max="4" width="16.7265625" style="180" bestFit="1" customWidth="1"/>
    <col min="5" max="5" width="94" style="171" customWidth="1"/>
    <col min="6" max="6" width="15.7265625" style="180" bestFit="1" customWidth="1"/>
    <col min="7" max="7" width="16.26953125" style="180" customWidth="1"/>
    <col min="8" max="8" width="15.7265625" style="1105" bestFit="1" customWidth="1"/>
    <col min="9" max="17" width="15.7265625" style="1105" customWidth="1"/>
    <col min="18" max="16384" width="11.54296875" style="171"/>
  </cols>
  <sheetData>
    <row r="2" spans="2:20" ht="15.5" x14ac:dyDescent="0.25">
      <c r="B2" s="1493" t="s">
        <v>264</v>
      </c>
      <c r="C2" s="1493"/>
      <c r="D2" s="1493"/>
      <c r="E2" s="1493"/>
      <c r="F2" s="1493"/>
      <c r="G2" s="1493"/>
      <c r="H2" s="1493"/>
      <c r="I2" s="1493"/>
      <c r="J2" s="1493"/>
      <c r="K2" s="1493"/>
      <c r="L2" s="1493"/>
      <c r="M2" s="1493"/>
      <c r="N2" s="1493"/>
      <c r="O2" s="1493"/>
      <c r="P2" s="1493"/>
      <c r="Q2" s="1493"/>
      <c r="R2" s="1493"/>
      <c r="S2" s="1493"/>
      <c r="T2" s="1493"/>
    </row>
    <row r="3" spans="2:20" ht="15" thickBot="1" x14ac:dyDescent="0.4">
      <c r="B3" s="121"/>
      <c r="C3" s="26"/>
      <c r="D3" s="26"/>
      <c r="E3" s="28"/>
      <c r="F3" s="30"/>
      <c r="G3" s="29"/>
      <c r="H3" s="1111"/>
      <c r="I3" s="1111"/>
      <c r="J3" s="1111"/>
      <c r="K3" s="1111"/>
      <c r="L3" s="1111"/>
      <c r="M3" s="1111"/>
      <c r="N3" s="1111"/>
      <c r="O3" s="1111"/>
      <c r="P3" s="1111"/>
      <c r="Q3" s="1111"/>
    </row>
    <row r="4" spans="2:20" ht="13" x14ac:dyDescent="0.25">
      <c r="B4" s="1543" t="s">
        <v>186</v>
      </c>
      <c r="C4" s="1543" t="s">
        <v>136</v>
      </c>
      <c r="D4" s="1543" t="s">
        <v>137</v>
      </c>
      <c r="E4" s="1543" t="s">
        <v>187</v>
      </c>
      <c r="F4" s="1545" t="s">
        <v>139</v>
      </c>
      <c r="G4" s="1528" t="s">
        <v>140</v>
      </c>
      <c r="H4" s="1528" t="s">
        <v>141</v>
      </c>
      <c r="I4" s="1513" t="s">
        <v>142</v>
      </c>
      <c r="J4" s="1513"/>
      <c r="K4" s="1513"/>
      <c r="L4" s="1513" t="s">
        <v>143</v>
      </c>
      <c r="M4" s="1513"/>
      <c r="N4" s="1513"/>
      <c r="O4" s="1513"/>
      <c r="P4" s="1513" t="s">
        <v>144</v>
      </c>
      <c r="Q4" s="1513"/>
      <c r="R4" s="1528" t="s">
        <v>145</v>
      </c>
      <c r="S4" s="1528" t="s">
        <v>146</v>
      </c>
      <c r="T4" s="1543" t="s">
        <v>147</v>
      </c>
    </row>
    <row r="5" spans="2:20" s="172" customFormat="1" ht="52" x14ac:dyDescent="0.35">
      <c r="B5" s="1544"/>
      <c r="C5" s="1544"/>
      <c r="D5" s="1544"/>
      <c r="E5" s="1544"/>
      <c r="F5" s="1546"/>
      <c r="G5" s="1529"/>
      <c r="H5" s="1529"/>
      <c r="I5" s="983" t="s">
        <v>148</v>
      </c>
      <c r="J5" s="983" t="s">
        <v>149</v>
      </c>
      <c r="K5" s="983" t="s">
        <v>150</v>
      </c>
      <c r="L5" s="983" t="s">
        <v>148</v>
      </c>
      <c r="M5" s="983" t="s">
        <v>149</v>
      </c>
      <c r="N5" s="983" t="s">
        <v>150</v>
      </c>
      <c r="O5" s="983" t="s">
        <v>151</v>
      </c>
      <c r="P5" s="983" t="s">
        <v>150</v>
      </c>
      <c r="Q5" s="983" t="s">
        <v>152</v>
      </c>
      <c r="R5" s="1529"/>
      <c r="S5" s="1529"/>
      <c r="T5" s="1544"/>
    </row>
    <row r="6" spans="2:20" s="172" customFormat="1" ht="24.75" customHeight="1" x14ac:dyDescent="0.35">
      <c r="B6" s="1536" t="s">
        <v>265</v>
      </c>
      <c r="C6" s="1537"/>
      <c r="D6" s="1537"/>
      <c r="E6" s="1537"/>
      <c r="F6" s="1497" t="s">
        <v>154</v>
      </c>
      <c r="G6" s="1498"/>
      <c r="H6" s="1498"/>
      <c r="I6" s="1498"/>
      <c r="J6" s="1498"/>
      <c r="K6" s="1498"/>
      <c r="L6" s="1498"/>
      <c r="M6" s="1498"/>
      <c r="N6" s="1498"/>
      <c r="O6" s="1498"/>
      <c r="P6" s="1498"/>
      <c r="Q6" s="1498"/>
      <c r="R6" s="1499"/>
      <c r="S6" s="917">
        <f>SUMIF(F8:F13,"mandatory",S8:S13)</f>
        <v>0</v>
      </c>
      <c r="T6" s="895"/>
    </row>
    <row r="7" spans="2:20" s="172" customFormat="1" ht="24.75" customHeight="1" x14ac:dyDescent="0.35">
      <c r="B7" s="1539"/>
      <c r="C7" s="1540"/>
      <c r="D7" s="1540"/>
      <c r="E7" s="1540"/>
      <c r="F7" s="1497" t="s">
        <v>156</v>
      </c>
      <c r="G7" s="1498"/>
      <c r="H7" s="1498"/>
      <c r="I7" s="1498"/>
      <c r="J7" s="1498"/>
      <c r="K7" s="1498"/>
      <c r="L7" s="1498"/>
      <c r="M7" s="1498"/>
      <c r="N7" s="1498"/>
      <c r="O7" s="1498"/>
      <c r="P7" s="1498"/>
      <c r="Q7" s="1498"/>
      <c r="R7" s="1499"/>
      <c r="S7" s="863">
        <f>SUMIF(F8:F13,"optional",S8:S13)</f>
        <v>0</v>
      </c>
      <c r="T7" s="931"/>
    </row>
    <row r="8" spans="2:20" s="431" customFormat="1" ht="18.75" customHeight="1" x14ac:dyDescent="0.35">
      <c r="B8" s="919"/>
      <c r="C8" s="899"/>
      <c r="D8" s="900"/>
      <c r="E8" s="901" t="s">
        <v>266</v>
      </c>
      <c r="F8" s="902" t="s">
        <v>167</v>
      </c>
      <c r="G8" s="900" t="s">
        <v>161</v>
      </c>
      <c r="H8" s="1106"/>
      <c r="I8" s="1290"/>
      <c r="J8" s="1290"/>
      <c r="K8" s="1297">
        <f>I8*J8</f>
        <v>0</v>
      </c>
      <c r="L8" s="1290"/>
      <c r="M8" s="1290"/>
      <c r="N8" s="1297">
        <f>L8*M8</f>
        <v>0</v>
      </c>
      <c r="O8" s="1298"/>
      <c r="P8" s="1290"/>
      <c r="Q8" s="1298"/>
      <c r="R8" s="1291">
        <f>P8+N8+K8</f>
        <v>0</v>
      </c>
      <c r="S8" s="1292">
        <f>IF(F8="na","",H8*R8)</f>
        <v>0</v>
      </c>
      <c r="T8" s="906"/>
    </row>
    <row r="9" spans="2:20" s="431" customFormat="1" ht="18.75" customHeight="1" x14ac:dyDescent="0.35">
      <c r="B9" s="97"/>
      <c r="C9" s="854"/>
      <c r="D9" s="100"/>
      <c r="E9" s="98" t="s">
        <v>267</v>
      </c>
      <c r="F9" s="855" t="s">
        <v>160</v>
      </c>
      <c r="G9" s="100" t="s">
        <v>161</v>
      </c>
      <c r="H9" s="1112"/>
      <c r="I9" s="1293"/>
      <c r="J9" s="1293"/>
      <c r="K9" s="1295">
        <f>I9*J9</f>
        <v>0</v>
      </c>
      <c r="L9" s="1293"/>
      <c r="M9" s="1293"/>
      <c r="N9" s="1295">
        <f>L9*M9</f>
        <v>0</v>
      </c>
      <c r="O9" s="1296"/>
      <c r="P9" s="1293"/>
      <c r="Q9" s="1296"/>
      <c r="R9" s="1294">
        <f>P9+N9+K9</f>
        <v>0</v>
      </c>
      <c r="S9" s="1124">
        <f>IF(F9="na","",H9*R9)</f>
        <v>0</v>
      </c>
      <c r="T9" s="884"/>
    </row>
    <row r="10" spans="2:20" s="431" customFormat="1" ht="18.75" customHeight="1" x14ac:dyDescent="0.35">
      <c r="B10" s="921"/>
      <c r="C10" s="907"/>
      <c r="D10" s="885"/>
      <c r="E10" s="888" t="s">
        <v>268</v>
      </c>
      <c r="F10" s="886" t="s">
        <v>167</v>
      </c>
      <c r="G10" s="885" t="s">
        <v>161</v>
      </c>
      <c r="H10" s="1113"/>
      <c r="I10" s="1300"/>
      <c r="J10" s="1300"/>
      <c r="K10" s="1301">
        <f>I10*J10</f>
        <v>0</v>
      </c>
      <c r="L10" s="1300"/>
      <c r="M10" s="1300"/>
      <c r="N10" s="1301">
        <f>L10*M10</f>
        <v>0</v>
      </c>
      <c r="O10" s="1302"/>
      <c r="P10" s="1300"/>
      <c r="Q10" s="1302"/>
      <c r="R10" s="1303">
        <f>P10+N10+K10</f>
        <v>0</v>
      </c>
      <c r="S10" s="1205">
        <f>IF(F10="na","",H10*R10)</f>
        <v>0</v>
      </c>
      <c r="T10" s="892"/>
    </row>
    <row r="11" spans="2:20" s="431" customFormat="1" ht="18.75" customHeight="1" x14ac:dyDescent="0.35">
      <c r="B11" s="97"/>
      <c r="C11" s="854"/>
      <c r="D11" s="100"/>
      <c r="E11" s="98" t="s">
        <v>269</v>
      </c>
      <c r="F11" s="855" t="s">
        <v>167</v>
      </c>
      <c r="G11" s="100" t="s">
        <v>161</v>
      </c>
      <c r="H11" s="1112"/>
      <c r="I11" s="1293"/>
      <c r="J11" s="1293"/>
      <c r="K11" s="1295">
        <f t="shared" ref="K11:K13" si="0">I11*J11</f>
        <v>0</v>
      </c>
      <c r="L11" s="1293"/>
      <c r="M11" s="1293"/>
      <c r="N11" s="1295">
        <f t="shared" ref="N11:N13" si="1">L11*M11</f>
        <v>0</v>
      </c>
      <c r="O11" s="1296"/>
      <c r="P11" s="1293"/>
      <c r="Q11" s="1296"/>
      <c r="R11" s="1294">
        <f t="shared" ref="R11:R13" si="2">P11+N11+K11</f>
        <v>0</v>
      </c>
      <c r="S11" s="1124">
        <f t="shared" ref="S11:S13" si="3">IF(F11="na","",H11*R11)</f>
        <v>0</v>
      </c>
      <c r="T11" s="884"/>
    </row>
    <row r="12" spans="2:20" s="431" customFormat="1" ht="18.75" customHeight="1" x14ac:dyDescent="0.35">
      <c r="B12" s="97"/>
      <c r="C12" s="854"/>
      <c r="D12" s="100"/>
      <c r="E12" s="98" t="s">
        <v>270</v>
      </c>
      <c r="F12" s="855" t="s">
        <v>160</v>
      </c>
      <c r="G12" s="100" t="s">
        <v>161</v>
      </c>
      <c r="H12" s="1112"/>
      <c r="I12" s="1293"/>
      <c r="J12" s="1293"/>
      <c r="K12" s="1295">
        <f t="shared" si="0"/>
        <v>0</v>
      </c>
      <c r="L12" s="1293"/>
      <c r="M12" s="1293"/>
      <c r="N12" s="1295">
        <f t="shared" si="1"/>
        <v>0</v>
      </c>
      <c r="O12" s="1296"/>
      <c r="P12" s="1293"/>
      <c r="Q12" s="1296"/>
      <c r="R12" s="1294">
        <f t="shared" si="2"/>
        <v>0</v>
      </c>
      <c r="S12" s="1124">
        <f t="shared" si="3"/>
        <v>0</v>
      </c>
      <c r="T12" s="884"/>
    </row>
    <row r="13" spans="2:20" s="431" customFormat="1" ht="18.75" customHeight="1" x14ac:dyDescent="0.35">
      <c r="B13" s="97"/>
      <c r="C13" s="854"/>
      <c r="D13" s="100"/>
      <c r="E13" s="98" t="s">
        <v>271</v>
      </c>
      <c r="F13" s="855" t="s">
        <v>167</v>
      </c>
      <c r="G13" s="100" t="s">
        <v>161</v>
      </c>
      <c r="H13" s="1112"/>
      <c r="I13" s="1293"/>
      <c r="J13" s="1293"/>
      <c r="K13" s="1295">
        <f t="shared" si="0"/>
        <v>0</v>
      </c>
      <c r="L13" s="1293"/>
      <c r="M13" s="1293"/>
      <c r="N13" s="1295">
        <f t="shared" si="1"/>
        <v>0</v>
      </c>
      <c r="O13" s="1296"/>
      <c r="P13" s="1293"/>
      <c r="Q13" s="1296"/>
      <c r="R13" s="1294">
        <f t="shared" si="2"/>
        <v>0</v>
      </c>
      <c r="S13" s="1124">
        <f t="shared" si="3"/>
        <v>0</v>
      </c>
      <c r="T13" s="884"/>
    </row>
    <row r="14" spans="2:20" s="173" customFormat="1" ht="22.5" customHeight="1" collapsed="1" x14ac:dyDescent="0.3">
      <c r="B14" s="1536" t="s">
        <v>56</v>
      </c>
      <c r="C14" s="1537"/>
      <c r="D14" s="1537"/>
      <c r="E14" s="1537"/>
      <c r="F14" s="1494" t="s">
        <v>154</v>
      </c>
      <c r="G14" s="1495"/>
      <c r="H14" s="1495"/>
      <c r="I14" s="1504"/>
      <c r="J14" s="1504"/>
      <c r="K14" s="1504"/>
      <c r="L14" s="1504"/>
      <c r="M14" s="1504"/>
      <c r="N14" s="1504"/>
      <c r="O14" s="1504"/>
      <c r="P14" s="1504"/>
      <c r="Q14" s="1504"/>
      <c r="R14" s="1542"/>
      <c r="S14" s="908">
        <f>SUMIF(F16:F18,"Mandatory",S16:S18)</f>
        <v>0</v>
      </c>
      <c r="T14" s="895"/>
    </row>
    <row r="15" spans="2:20" s="173" customFormat="1" ht="22.5" customHeight="1" x14ac:dyDescent="0.3">
      <c r="B15" s="1539"/>
      <c r="C15" s="1540"/>
      <c r="D15" s="1540"/>
      <c r="E15" s="1540"/>
      <c r="F15" s="1497" t="s">
        <v>156</v>
      </c>
      <c r="G15" s="1498"/>
      <c r="H15" s="1498"/>
      <c r="I15" s="1498"/>
      <c r="J15" s="1498"/>
      <c r="K15" s="1498"/>
      <c r="L15" s="1498"/>
      <c r="M15" s="1498"/>
      <c r="N15" s="1498"/>
      <c r="O15" s="1498"/>
      <c r="P15" s="1498"/>
      <c r="Q15" s="1498"/>
      <c r="R15" s="1499"/>
      <c r="S15" s="863">
        <f>SUMIF(F16:F18,"optional",S16:S18)</f>
        <v>0</v>
      </c>
      <c r="T15" s="896"/>
    </row>
    <row r="16" spans="2:20" s="431" customFormat="1" ht="25" x14ac:dyDescent="0.35">
      <c r="B16" s="97"/>
      <c r="C16" s="854" t="s">
        <v>272</v>
      </c>
      <c r="D16" s="100"/>
      <c r="E16" s="98" t="s">
        <v>273</v>
      </c>
      <c r="F16" s="855" t="s">
        <v>160</v>
      </c>
      <c r="G16" s="100" t="s">
        <v>274</v>
      </c>
      <c r="H16" s="1112"/>
      <c r="I16" s="1293"/>
      <c r="J16" s="1293"/>
      <c r="K16" s="1295">
        <f t="shared" ref="K16:K18" si="4">I16*J16</f>
        <v>0</v>
      </c>
      <c r="L16" s="1293"/>
      <c r="M16" s="1293"/>
      <c r="N16" s="1295">
        <f t="shared" ref="N16:N18" si="5">L16*M16</f>
        <v>0</v>
      </c>
      <c r="O16" s="1296"/>
      <c r="P16" s="1293"/>
      <c r="Q16" s="1296"/>
      <c r="R16" s="1294">
        <f t="shared" ref="R16:R18" si="6">P16+N16+K16</f>
        <v>0</v>
      </c>
      <c r="S16" s="1124">
        <f t="shared" ref="S16:S18" si="7">IF(F16="na","",H16*R16)</f>
        <v>0</v>
      </c>
      <c r="T16" s="884"/>
    </row>
    <row r="17" spans="2:20" s="431" customFormat="1" ht="25" x14ac:dyDescent="0.35">
      <c r="B17" s="97"/>
      <c r="C17" s="854" t="s">
        <v>272</v>
      </c>
      <c r="D17" s="100"/>
      <c r="E17" s="98" t="s">
        <v>275</v>
      </c>
      <c r="F17" s="855" t="s">
        <v>160</v>
      </c>
      <c r="G17" s="100" t="s">
        <v>274</v>
      </c>
      <c r="H17" s="1112"/>
      <c r="I17" s="1293"/>
      <c r="J17" s="1293"/>
      <c r="K17" s="1295">
        <f t="shared" si="4"/>
        <v>0</v>
      </c>
      <c r="L17" s="1293"/>
      <c r="M17" s="1293"/>
      <c r="N17" s="1295">
        <f t="shared" si="5"/>
        <v>0</v>
      </c>
      <c r="O17" s="1296"/>
      <c r="P17" s="1293"/>
      <c r="Q17" s="1296"/>
      <c r="R17" s="1294">
        <f t="shared" si="6"/>
        <v>0</v>
      </c>
      <c r="S17" s="1124">
        <f t="shared" si="7"/>
        <v>0</v>
      </c>
      <c r="T17" s="884"/>
    </row>
    <row r="18" spans="2:20" s="431" customFormat="1" ht="25" x14ac:dyDescent="0.35">
      <c r="B18" s="97"/>
      <c r="C18" s="854" t="s">
        <v>272</v>
      </c>
      <c r="D18" s="100"/>
      <c r="E18" s="98" t="s">
        <v>276</v>
      </c>
      <c r="F18" s="855" t="s">
        <v>167</v>
      </c>
      <c r="G18" s="100" t="s">
        <v>274</v>
      </c>
      <c r="H18" s="1112"/>
      <c r="I18" s="1293"/>
      <c r="J18" s="1293"/>
      <c r="K18" s="1295">
        <f t="shared" si="4"/>
        <v>0</v>
      </c>
      <c r="L18" s="1293"/>
      <c r="M18" s="1293"/>
      <c r="N18" s="1295">
        <f t="shared" si="5"/>
        <v>0</v>
      </c>
      <c r="O18" s="1296"/>
      <c r="P18" s="1293"/>
      <c r="Q18" s="1296"/>
      <c r="R18" s="1294">
        <f t="shared" si="6"/>
        <v>0</v>
      </c>
      <c r="S18" s="1124">
        <f t="shared" si="7"/>
        <v>0</v>
      </c>
      <c r="T18" s="884"/>
    </row>
    <row r="19" spans="2:20" s="173" customFormat="1" ht="22.5" customHeight="1" collapsed="1" x14ac:dyDescent="0.3">
      <c r="B19" s="1536" t="s">
        <v>277</v>
      </c>
      <c r="C19" s="1537"/>
      <c r="D19" s="1537"/>
      <c r="E19" s="1538"/>
      <c r="F19" s="1497" t="s">
        <v>154</v>
      </c>
      <c r="G19" s="1498"/>
      <c r="H19" s="1498"/>
      <c r="I19" s="1498"/>
      <c r="J19" s="1498"/>
      <c r="K19" s="1498"/>
      <c r="L19" s="1498"/>
      <c r="M19" s="1498"/>
      <c r="N19" s="1498"/>
      <c r="O19" s="1498"/>
      <c r="P19" s="1498"/>
      <c r="Q19" s="1498"/>
      <c r="R19" s="1499"/>
      <c r="S19" s="863">
        <f>SUMIF(F21:F24,"mandatory",S21:S24)</f>
        <v>0</v>
      </c>
      <c r="T19" s="895"/>
    </row>
    <row r="20" spans="2:20" s="173" customFormat="1" ht="22.5" customHeight="1" x14ac:dyDescent="0.3">
      <c r="B20" s="1539"/>
      <c r="C20" s="1540"/>
      <c r="D20" s="1540"/>
      <c r="E20" s="1541"/>
      <c r="F20" s="1497" t="s">
        <v>156</v>
      </c>
      <c r="G20" s="1498"/>
      <c r="H20" s="1498"/>
      <c r="I20" s="1498"/>
      <c r="J20" s="1498"/>
      <c r="K20" s="1498"/>
      <c r="L20" s="1498"/>
      <c r="M20" s="1498"/>
      <c r="N20" s="1498"/>
      <c r="O20" s="1498"/>
      <c r="P20" s="1498"/>
      <c r="Q20" s="1498"/>
      <c r="R20" s="1499"/>
      <c r="S20" s="863">
        <f>SUMIF(F21:F24,"optional",S21:S24)</f>
        <v>0</v>
      </c>
      <c r="T20" s="909"/>
    </row>
    <row r="21" spans="2:20" s="431" customFormat="1" ht="25" x14ac:dyDescent="0.35">
      <c r="B21" s="97"/>
      <c r="C21" s="854" t="s">
        <v>272</v>
      </c>
      <c r="D21" s="100" t="s">
        <v>278</v>
      </c>
      <c r="E21" s="98" t="s">
        <v>279</v>
      </c>
      <c r="F21" s="855" t="s">
        <v>160</v>
      </c>
      <c r="G21" s="100" t="s">
        <v>274</v>
      </c>
      <c r="H21" s="1112"/>
      <c r="I21" s="1293"/>
      <c r="J21" s="1293"/>
      <c r="K21" s="1295">
        <f t="shared" ref="K21:K24" si="8">I21*J21</f>
        <v>0</v>
      </c>
      <c r="L21" s="1293"/>
      <c r="M21" s="1293"/>
      <c r="N21" s="1295">
        <f t="shared" ref="N21:N24" si="9">L21*M21</f>
        <v>0</v>
      </c>
      <c r="O21" s="1296"/>
      <c r="P21" s="1293"/>
      <c r="Q21" s="1296"/>
      <c r="R21" s="1294">
        <f t="shared" ref="R21:R24" si="10">P21+N21+K21</f>
        <v>0</v>
      </c>
      <c r="S21" s="1124">
        <f t="shared" ref="S21:S24" si="11">IF(F21="na","",H21*R21)</f>
        <v>0</v>
      </c>
      <c r="T21" s="884"/>
    </row>
    <row r="22" spans="2:20" s="431" customFormat="1" ht="25" x14ac:dyDescent="0.35">
      <c r="B22" s="97"/>
      <c r="C22" s="854" t="s">
        <v>272</v>
      </c>
      <c r="D22" s="100" t="s">
        <v>280</v>
      </c>
      <c r="E22" s="98" t="s">
        <v>281</v>
      </c>
      <c r="F22" s="855" t="s">
        <v>167</v>
      </c>
      <c r="G22" s="100" t="s">
        <v>274</v>
      </c>
      <c r="H22" s="1112"/>
      <c r="I22" s="1293"/>
      <c r="J22" s="1293"/>
      <c r="K22" s="1295">
        <f t="shared" si="8"/>
        <v>0</v>
      </c>
      <c r="L22" s="1293"/>
      <c r="M22" s="1293"/>
      <c r="N22" s="1295">
        <f t="shared" si="9"/>
        <v>0</v>
      </c>
      <c r="O22" s="1296"/>
      <c r="P22" s="1293"/>
      <c r="Q22" s="1296"/>
      <c r="R22" s="1294">
        <f t="shared" si="10"/>
        <v>0</v>
      </c>
      <c r="S22" s="1124">
        <f t="shared" si="11"/>
        <v>0</v>
      </c>
      <c r="T22" s="884"/>
    </row>
    <row r="23" spans="2:20" s="431" customFormat="1" ht="25" x14ac:dyDescent="0.35">
      <c r="B23" s="97"/>
      <c r="C23" s="854" t="s">
        <v>272</v>
      </c>
      <c r="D23" s="100" t="s">
        <v>282</v>
      </c>
      <c r="E23" s="98" t="s">
        <v>283</v>
      </c>
      <c r="F23" s="855" t="s">
        <v>167</v>
      </c>
      <c r="G23" s="100" t="s">
        <v>274</v>
      </c>
      <c r="H23" s="1112"/>
      <c r="I23" s="1293"/>
      <c r="J23" s="1293"/>
      <c r="K23" s="1295">
        <f t="shared" si="8"/>
        <v>0</v>
      </c>
      <c r="L23" s="1293"/>
      <c r="M23" s="1293"/>
      <c r="N23" s="1295">
        <f t="shared" si="9"/>
        <v>0</v>
      </c>
      <c r="O23" s="1296"/>
      <c r="P23" s="1293"/>
      <c r="Q23" s="1296"/>
      <c r="R23" s="1294">
        <f t="shared" si="10"/>
        <v>0</v>
      </c>
      <c r="S23" s="1124">
        <f t="shared" si="11"/>
        <v>0</v>
      </c>
      <c r="T23" s="884" t="s">
        <v>207</v>
      </c>
    </row>
    <row r="24" spans="2:20" s="431" customFormat="1" ht="18.75" customHeight="1" x14ac:dyDescent="0.35">
      <c r="B24" s="921"/>
      <c r="C24" s="907" t="s">
        <v>272</v>
      </c>
      <c r="D24" s="885" t="s">
        <v>284</v>
      </c>
      <c r="E24" s="888" t="s">
        <v>285</v>
      </c>
      <c r="F24" s="886" t="s">
        <v>167</v>
      </c>
      <c r="G24" s="885" t="s">
        <v>274</v>
      </c>
      <c r="H24" s="1113"/>
      <c r="I24" s="1300"/>
      <c r="J24" s="1300"/>
      <c r="K24" s="1301">
        <f t="shared" si="8"/>
        <v>0</v>
      </c>
      <c r="L24" s="1300"/>
      <c r="M24" s="1300"/>
      <c r="N24" s="1301">
        <f t="shared" si="9"/>
        <v>0</v>
      </c>
      <c r="O24" s="1302"/>
      <c r="P24" s="1300"/>
      <c r="Q24" s="1302"/>
      <c r="R24" s="1303">
        <f t="shared" si="10"/>
        <v>0</v>
      </c>
      <c r="S24" s="1205">
        <f t="shared" si="11"/>
        <v>0</v>
      </c>
      <c r="T24" s="892"/>
    </row>
  </sheetData>
  <mergeCells count="23">
    <mergeCell ref="T4:T5"/>
    <mergeCell ref="B2:T2"/>
    <mergeCell ref="B6:E7"/>
    <mergeCell ref="F6:R6"/>
    <mergeCell ref="F7:R7"/>
    <mergeCell ref="F4:F5"/>
    <mergeCell ref="G4:G5"/>
    <mergeCell ref="H4:H5"/>
    <mergeCell ref="I4:K4"/>
    <mergeCell ref="L4:O4"/>
    <mergeCell ref="P4:Q4"/>
    <mergeCell ref="R4:R5"/>
    <mergeCell ref="B4:B5"/>
    <mergeCell ref="C4:C5"/>
    <mergeCell ref="D4:D5"/>
    <mergeCell ref="E4:E5"/>
    <mergeCell ref="S4:S5"/>
    <mergeCell ref="B19:E20"/>
    <mergeCell ref="F14:R14"/>
    <mergeCell ref="F15:R15"/>
    <mergeCell ref="F19:R19"/>
    <mergeCell ref="F20:R20"/>
    <mergeCell ref="B14:E15"/>
  </mergeCells>
  <dataValidations count="2">
    <dataValidation type="list" allowBlank="1" showInputMessage="1" showErrorMessage="1" sqref="F16:F18 F8:F13 F21:F24" xr:uid="{6C40149A-0190-4B5D-BCFB-2E06011F2A39}">
      <formula1>"Mandatory,Optional,NA"</formula1>
    </dataValidation>
    <dataValidation type="decimal" operator="greaterThanOrEqual" allowBlank="1" showInputMessage="1" showErrorMessage="1" sqref="P8:P13 L8:M13 I8:J13 P16:P18 L16:M18 I16:J18 P21:P24 L21:M24 I21:J24" xr:uid="{29B1E51C-A71B-4BB9-964A-DF24B552CB1A}">
      <formula1>0</formula1>
    </dataValidation>
  </dataValidations>
  <pageMargins left="0.75" right="0.75" top="1" bottom="1" header="0" footer="0"/>
  <pageSetup paperSize="9" orientation="portrait" r:id="rId1"/>
  <headerFooter alignWithMargins="0">
    <oddHeader>&amp;C&amp;"Arial"&amp;8&amp;K000000INTERNAL&amp;1#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68ACB-9240-44E9-8A7F-A9242E3398F3}">
  <dimension ref="A2:D16"/>
  <sheetViews>
    <sheetView workbookViewId="0">
      <selection activeCell="D21" sqref="D21"/>
    </sheetView>
  </sheetViews>
  <sheetFormatPr defaultColWidth="9.1796875" defaultRowHeight="14.5" x14ac:dyDescent="0.35"/>
  <cols>
    <col min="2" max="2" width="17" customWidth="1"/>
    <col min="3" max="3" width="48.453125" bestFit="1" customWidth="1"/>
    <col min="4" max="4" width="111.54296875" bestFit="1" customWidth="1"/>
  </cols>
  <sheetData>
    <row r="2" spans="1:4" x14ac:dyDescent="0.35">
      <c r="A2" s="1549" t="s">
        <v>286</v>
      </c>
      <c r="B2" s="1549"/>
      <c r="C2" s="1549"/>
      <c r="D2" s="1549"/>
    </row>
    <row r="3" spans="1:4" x14ac:dyDescent="0.35">
      <c r="A3" s="494" t="s">
        <v>287</v>
      </c>
      <c r="B3" s="797" t="s">
        <v>288</v>
      </c>
      <c r="C3" s="797" t="s">
        <v>289</v>
      </c>
      <c r="D3" s="797" t="s">
        <v>290</v>
      </c>
    </row>
    <row r="4" spans="1:4" s="795" customFormat="1" ht="43.5" x14ac:dyDescent="0.35">
      <c r="A4" s="795" t="s">
        <v>291</v>
      </c>
      <c r="B4" s="795" t="s">
        <v>292</v>
      </c>
      <c r="C4" s="795" t="s">
        <v>293</v>
      </c>
      <c r="D4" s="792" t="s">
        <v>294</v>
      </c>
    </row>
    <row r="5" spans="1:4" s="795" customFormat="1" x14ac:dyDescent="0.35">
      <c r="A5" s="795" t="s">
        <v>291</v>
      </c>
      <c r="B5" s="795" t="s">
        <v>292</v>
      </c>
      <c r="C5" s="795" t="s">
        <v>293</v>
      </c>
      <c r="D5" s="795" t="s">
        <v>295</v>
      </c>
    </row>
    <row r="6" spans="1:4" s="795" customFormat="1" x14ac:dyDescent="0.35">
      <c r="A6" s="795" t="s">
        <v>296</v>
      </c>
      <c r="B6" s="795" t="s">
        <v>297</v>
      </c>
      <c r="C6" s="795" t="s">
        <v>293</v>
      </c>
      <c r="D6" s="795" t="s">
        <v>298</v>
      </c>
    </row>
    <row r="7" spans="1:4" s="795" customFormat="1" ht="29" x14ac:dyDescent="0.35">
      <c r="A7" s="795" t="s">
        <v>296</v>
      </c>
      <c r="B7" s="795" t="s">
        <v>299</v>
      </c>
      <c r="C7" s="792" t="s">
        <v>300</v>
      </c>
      <c r="D7" s="792" t="s">
        <v>301</v>
      </c>
    </row>
    <row r="8" spans="1:4" s="795" customFormat="1" x14ac:dyDescent="0.35">
      <c r="A8" s="795" t="s">
        <v>296</v>
      </c>
      <c r="B8" s="795" t="s">
        <v>299</v>
      </c>
      <c r="C8" s="792" t="s">
        <v>302</v>
      </c>
      <c r="D8" s="792" t="s">
        <v>303</v>
      </c>
    </row>
    <row r="9" spans="1:4" s="795" customFormat="1" x14ac:dyDescent="0.35">
      <c r="A9" s="795" t="s">
        <v>304</v>
      </c>
      <c r="B9" s="795" t="s">
        <v>305</v>
      </c>
      <c r="C9" s="795" t="s">
        <v>306</v>
      </c>
      <c r="D9" s="795" t="s">
        <v>307</v>
      </c>
    </row>
    <row r="10" spans="1:4" s="795" customFormat="1" x14ac:dyDescent="0.35">
      <c r="A10" s="795" t="s">
        <v>304</v>
      </c>
      <c r="B10" s="1548" t="s">
        <v>308</v>
      </c>
      <c r="C10" s="795" t="s">
        <v>309</v>
      </c>
      <c r="D10" s="1547" t="s">
        <v>310</v>
      </c>
    </row>
    <row r="11" spans="1:4" s="795" customFormat="1" x14ac:dyDescent="0.35">
      <c r="A11" s="795" t="s">
        <v>304</v>
      </c>
      <c r="B11" s="1548"/>
      <c r="C11" s="795" t="s">
        <v>306</v>
      </c>
      <c r="D11" s="1547"/>
    </row>
    <row r="12" spans="1:4" s="795" customFormat="1" x14ac:dyDescent="0.35">
      <c r="A12" s="795" t="s">
        <v>304</v>
      </c>
      <c r="B12" s="795" t="s">
        <v>311</v>
      </c>
      <c r="C12" s="795" t="s">
        <v>306</v>
      </c>
      <c r="D12" s="795" t="s">
        <v>312</v>
      </c>
    </row>
    <row r="13" spans="1:4" s="795" customFormat="1" x14ac:dyDescent="0.35">
      <c r="A13" s="795" t="s">
        <v>304</v>
      </c>
      <c r="B13" s="795" t="s">
        <v>313</v>
      </c>
      <c r="C13" s="795" t="s">
        <v>306</v>
      </c>
      <c r="D13" s="795" t="s">
        <v>314</v>
      </c>
    </row>
    <row r="14" spans="1:4" s="795" customFormat="1" x14ac:dyDescent="0.35">
      <c r="B14" s="792" t="s">
        <v>315</v>
      </c>
      <c r="C14" s="795" t="s">
        <v>265</v>
      </c>
      <c r="D14" s="795" t="s">
        <v>316</v>
      </c>
    </row>
    <row r="15" spans="1:4" s="795" customFormat="1" x14ac:dyDescent="0.35">
      <c r="B15" s="795" t="s">
        <v>317</v>
      </c>
      <c r="C15" s="795" t="s">
        <v>318</v>
      </c>
      <c r="D15" s="795" t="s">
        <v>319</v>
      </c>
    </row>
    <row r="16" spans="1:4" x14ac:dyDescent="0.35">
      <c r="B16" s="795"/>
      <c r="C16" s="795" t="s">
        <v>320</v>
      </c>
      <c r="D16" s="795" t="s">
        <v>321</v>
      </c>
    </row>
  </sheetData>
  <mergeCells count="3">
    <mergeCell ref="D10:D11"/>
    <mergeCell ref="B10:B1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6E50B-808D-4DE7-AF21-952A0BF61664}">
  <sheetPr>
    <tabColor rgb="FFFFC000"/>
  </sheetPr>
  <dimension ref="A1:P23"/>
  <sheetViews>
    <sheetView showGridLines="0" zoomScaleNormal="100" workbookViewId="0">
      <pane xSplit="1" ySplit="3" topLeftCell="B4" activePane="bottomRight" state="frozen"/>
      <selection pane="topRight" activeCell="E18" sqref="E18"/>
      <selection pane="bottomLeft" activeCell="E18" sqref="E18"/>
      <selection pane="bottomRight" activeCell="D9" sqref="B7:D9"/>
    </sheetView>
  </sheetViews>
  <sheetFormatPr defaultColWidth="12" defaultRowHeight="12.5" x14ac:dyDescent="0.35"/>
  <cols>
    <col min="1" max="1" width="1.26953125" style="81" customWidth="1"/>
    <col min="2" max="2" width="12" style="81"/>
    <col min="3" max="3" width="47.453125" style="81" customWidth="1"/>
    <col min="4" max="4" width="12" style="81"/>
    <col min="5" max="5" width="12" style="81" customWidth="1"/>
    <col min="6" max="6" width="38.7265625" style="81" customWidth="1"/>
    <col min="7" max="7" width="12" style="81"/>
    <col min="8" max="8" width="9" style="81" customWidth="1"/>
    <col min="9" max="9" width="9.453125" style="81" customWidth="1"/>
    <col min="10" max="10" width="12.54296875" style="81" bestFit="1" customWidth="1"/>
    <col min="11" max="11" width="15.453125" style="81" customWidth="1"/>
    <col min="12" max="12" width="32.453125" style="81" customWidth="1"/>
    <col min="13" max="16384" width="12" style="81"/>
  </cols>
  <sheetData>
    <row r="1" spans="1:13" ht="15.5" x14ac:dyDescent="0.35">
      <c r="A1" s="1493" t="s">
        <v>134</v>
      </c>
      <c r="B1" s="1493"/>
      <c r="C1" s="1493"/>
      <c r="D1" s="1493"/>
      <c r="E1" s="1493"/>
      <c r="F1" s="1493"/>
      <c r="G1" s="1493"/>
      <c r="H1" s="1493"/>
      <c r="I1" s="1493"/>
      <c r="J1" s="1493"/>
      <c r="K1" s="1493"/>
      <c r="L1" s="1493"/>
    </row>
    <row r="2" spans="1:13" ht="15" thickBot="1" x14ac:dyDescent="0.4">
      <c r="A2" s="27"/>
      <c r="B2" s="26"/>
      <c r="C2" s="320" t="s">
        <v>322</v>
      </c>
      <c r="D2" s="82"/>
      <c r="E2" s="26"/>
      <c r="F2" s="28"/>
      <c r="H2" s="83"/>
      <c r="I2" s="84"/>
      <c r="J2" s="84"/>
      <c r="K2" s="84"/>
      <c r="L2" s="31"/>
    </row>
    <row r="3" spans="1:13" s="93" customFormat="1" ht="26" x14ac:dyDescent="0.35">
      <c r="A3" s="85"/>
      <c r="B3" s="88" t="s">
        <v>135</v>
      </c>
      <c r="C3" s="86" t="s">
        <v>136</v>
      </c>
      <c r="D3" s="87" t="s">
        <v>137</v>
      </c>
      <c r="E3" s="88" t="s">
        <v>323</v>
      </c>
      <c r="F3" s="89" t="s">
        <v>138</v>
      </c>
      <c r="G3" s="90" t="s">
        <v>139</v>
      </c>
      <c r="H3" s="91" t="s">
        <v>140</v>
      </c>
      <c r="I3" s="91" t="s">
        <v>141</v>
      </c>
      <c r="J3" s="91" t="s">
        <v>145</v>
      </c>
      <c r="K3" s="91" t="s">
        <v>146</v>
      </c>
      <c r="L3" s="92" t="s">
        <v>147</v>
      </c>
    </row>
    <row r="4" spans="1:13" s="93" customFormat="1" ht="14" x14ac:dyDescent="0.35">
      <c r="A4" s="85"/>
      <c r="B4" s="108"/>
      <c r="C4" s="106"/>
      <c r="D4" s="107"/>
      <c r="E4" s="108"/>
      <c r="F4" s="109"/>
      <c r="G4" s="110"/>
      <c r="H4" s="111"/>
      <c r="I4" s="111"/>
      <c r="J4" s="112"/>
      <c r="K4" s="113"/>
      <c r="L4" s="114"/>
    </row>
    <row r="5" spans="1:13" s="93" customFormat="1" ht="13" x14ac:dyDescent="0.35">
      <c r="A5" s="85"/>
      <c r="B5" s="1504" t="s">
        <v>165</v>
      </c>
      <c r="C5" s="1504"/>
      <c r="D5" s="1504"/>
      <c r="E5" s="1504"/>
      <c r="F5" s="1504"/>
      <c r="G5" s="1557"/>
      <c r="H5" s="1551" t="s">
        <v>154</v>
      </c>
      <c r="I5" s="1552"/>
      <c r="J5" s="1553"/>
      <c r="K5" s="94">
        <f>SUMIF(G7:G9,"Mandatory",J7:J9)</f>
        <v>0</v>
      </c>
      <c r="L5" s="94"/>
    </row>
    <row r="6" spans="1:13" ht="13" x14ac:dyDescent="0.35">
      <c r="A6" s="15"/>
      <c r="B6" s="1504"/>
      <c r="C6" s="1504"/>
      <c r="D6" s="1504"/>
      <c r="E6" s="1504"/>
      <c r="F6" s="1504"/>
      <c r="G6" s="1557"/>
      <c r="H6" s="1554" t="s">
        <v>156</v>
      </c>
      <c r="I6" s="1555"/>
      <c r="J6" s="1556"/>
      <c r="K6" s="94">
        <f>SUMIF(G7:G9,"Option",J7:J9)</f>
        <v>0</v>
      </c>
      <c r="L6" s="95"/>
    </row>
    <row r="7" spans="1:13" ht="25" x14ac:dyDescent="0.35">
      <c r="A7" s="96"/>
      <c r="B7" s="97"/>
      <c r="C7" s="854" t="s">
        <v>324</v>
      </c>
      <c r="D7" s="100"/>
      <c r="E7" s="97" t="s">
        <v>325</v>
      </c>
      <c r="F7" s="98" t="s">
        <v>166</v>
      </c>
      <c r="G7" s="99" t="s">
        <v>326</v>
      </c>
      <c r="H7" s="100"/>
      <c r="I7" s="101"/>
      <c r="J7" s="102"/>
      <c r="K7" s="103">
        <f t="shared" ref="K7:K9" si="0">J7*I7</f>
        <v>0</v>
      </c>
      <c r="L7" s="104" t="s">
        <v>168</v>
      </c>
      <c r="M7" s="105"/>
    </row>
    <row r="8" spans="1:13" ht="25" x14ac:dyDescent="0.35">
      <c r="A8" s="96"/>
      <c r="B8" s="97"/>
      <c r="C8" s="854" t="s">
        <v>327</v>
      </c>
      <c r="D8" s="100"/>
      <c r="E8" s="97" t="s">
        <v>325</v>
      </c>
      <c r="F8" s="98" t="s">
        <v>169</v>
      </c>
      <c r="G8" s="99" t="s">
        <v>326</v>
      </c>
      <c r="H8" s="100"/>
      <c r="I8" s="101"/>
      <c r="J8" s="102"/>
      <c r="K8" s="103">
        <f t="shared" si="0"/>
        <v>0</v>
      </c>
      <c r="L8" s="104" t="s">
        <v>168</v>
      </c>
      <c r="M8" s="105"/>
    </row>
    <row r="9" spans="1:13" ht="25" x14ac:dyDescent="0.35">
      <c r="A9" s="96"/>
      <c r="B9" s="97"/>
      <c r="C9" s="97"/>
      <c r="D9" s="100"/>
      <c r="E9" s="97" t="s">
        <v>325</v>
      </c>
      <c r="F9" s="98" t="s">
        <v>170</v>
      </c>
      <c r="G9" s="99" t="s">
        <v>326</v>
      </c>
      <c r="H9" s="100"/>
      <c r="I9" s="101"/>
      <c r="J9" s="102"/>
      <c r="K9" s="103">
        <f t="shared" si="0"/>
        <v>0</v>
      </c>
      <c r="L9" s="104" t="s">
        <v>168</v>
      </c>
      <c r="M9" s="105" t="s">
        <v>328</v>
      </c>
    </row>
    <row r="10" spans="1:13" ht="13" x14ac:dyDescent="0.35">
      <c r="A10" s="96"/>
      <c r="B10" s="1504" t="s">
        <v>329</v>
      </c>
      <c r="C10" s="1504"/>
      <c r="D10" s="1504"/>
      <c r="E10" s="1504"/>
      <c r="F10" s="1504"/>
      <c r="G10" s="1557"/>
      <c r="H10" s="1551" t="s">
        <v>154</v>
      </c>
      <c r="I10" s="1552"/>
      <c r="J10" s="1553"/>
      <c r="K10" s="94">
        <f>SUMIF(G12:G23,"Mandatory",J12:J23)</f>
        <v>0</v>
      </c>
      <c r="L10" s="94"/>
    </row>
    <row r="11" spans="1:13" ht="13" x14ac:dyDescent="0.35">
      <c r="A11" s="96"/>
      <c r="B11" s="1504"/>
      <c r="C11" s="1504"/>
      <c r="D11" s="1504"/>
      <c r="E11" s="1504"/>
      <c r="F11" s="1504"/>
      <c r="G11" s="1557"/>
      <c r="H11" s="1554" t="s">
        <v>156</v>
      </c>
      <c r="I11" s="1555"/>
      <c r="J11" s="1556"/>
      <c r="K11" s="94">
        <f>SUMIF(G12:G23,"Option",J12:J23)</f>
        <v>0</v>
      </c>
      <c r="L11" s="95"/>
    </row>
    <row r="12" spans="1:13" ht="25" x14ac:dyDescent="0.35">
      <c r="A12" s="96"/>
      <c r="B12" s="100"/>
      <c r="C12" s="856" t="s">
        <v>330</v>
      </c>
      <c r="D12" s="100"/>
      <c r="E12" s="97" t="s">
        <v>325</v>
      </c>
      <c r="F12" s="98" t="s">
        <v>172</v>
      </c>
      <c r="G12" s="852" t="s">
        <v>326</v>
      </c>
      <c r="H12" s="100"/>
      <c r="I12" s="101"/>
      <c r="J12" s="102"/>
      <c r="K12" s="845">
        <f t="shared" ref="K12:K23" si="1">IF(G12="NA","",J12*I12)</f>
        <v>0</v>
      </c>
      <c r="L12" s="104" t="s">
        <v>168</v>
      </c>
      <c r="M12" s="105"/>
    </row>
    <row r="13" spans="1:13" ht="25" x14ac:dyDescent="0.35">
      <c r="A13" s="96"/>
      <c r="B13" s="100"/>
      <c r="C13" s="856" t="s">
        <v>330</v>
      </c>
      <c r="D13" s="100"/>
      <c r="E13" s="97" t="s">
        <v>325</v>
      </c>
      <c r="F13" s="98" t="s">
        <v>179</v>
      </c>
      <c r="G13" s="852" t="s">
        <v>326</v>
      </c>
      <c r="H13" s="100"/>
      <c r="I13" s="101"/>
      <c r="J13" s="102"/>
      <c r="K13" s="845">
        <f t="shared" si="1"/>
        <v>0</v>
      </c>
      <c r="L13" s="104" t="s">
        <v>168</v>
      </c>
      <c r="M13" s="105"/>
    </row>
    <row r="14" spans="1:13" ht="62.5" x14ac:dyDescent="0.35">
      <c r="A14" s="96"/>
      <c r="B14" s="100"/>
      <c r="C14" s="100"/>
      <c r="D14" s="100"/>
      <c r="E14" s="97"/>
      <c r="F14" s="98" t="s">
        <v>180</v>
      </c>
      <c r="G14" s="852" t="s">
        <v>160</v>
      </c>
      <c r="H14" s="100"/>
      <c r="I14" s="101"/>
      <c r="J14" s="102"/>
      <c r="K14" s="845">
        <f t="shared" si="1"/>
        <v>0</v>
      </c>
      <c r="L14" s="104"/>
      <c r="M14" s="105" t="s">
        <v>331</v>
      </c>
    </row>
    <row r="15" spans="1:13" ht="75" x14ac:dyDescent="0.35">
      <c r="A15" s="96"/>
      <c r="B15" s="100"/>
      <c r="C15" s="100"/>
      <c r="D15" s="100"/>
      <c r="E15" s="97"/>
      <c r="F15" s="98" t="s">
        <v>181</v>
      </c>
      <c r="G15" s="852" t="s">
        <v>160</v>
      </c>
      <c r="H15" s="100"/>
      <c r="I15" s="101"/>
      <c r="J15" s="102"/>
      <c r="K15" s="845">
        <f t="shared" si="1"/>
        <v>0</v>
      </c>
      <c r="L15" s="104"/>
      <c r="M15" s="105"/>
    </row>
    <row r="16" spans="1:13" ht="13" x14ac:dyDescent="0.35">
      <c r="A16" s="96"/>
      <c r="B16" s="100"/>
      <c r="C16" s="100"/>
      <c r="D16" s="100"/>
      <c r="E16" s="97" t="s">
        <v>325</v>
      </c>
      <c r="F16" s="98" t="s">
        <v>174</v>
      </c>
      <c r="G16" s="852" t="s">
        <v>332</v>
      </c>
      <c r="H16" s="100"/>
      <c r="I16" s="101"/>
      <c r="J16" s="102"/>
      <c r="K16" s="845">
        <f t="shared" si="1"/>
        <v>0</v>
      </c>
      <c r="L16" s="104"/>
      <c r="M16" s="105" t="s">
        <v>333</v>
      </c>
    </row>
    <row r="17" spans="2:16" ht="25" x14ac:dyDescent="0.35">
      <c r="B17" s="100"/>
      <c r="C17" s="856" t="s">
        <v>330</v>
      </c>
      <c r="D17" s="100"/>
      <c r="E17" s="97" t="s">
        <v>325</v>
      </c>
      <c r="F17" s="98" t="s">
        <v>173</v>
      </c>
      <c r="G17" s="852" t="s">
        <v>160</v>
      </c>
      <c r="H17" s="100"/>
      <c r="I17" s="101"/>
      <c r="J17" s="102"/>
      <c r="K17" s="845">
        <f t="shared" si="1"/>
        <v>0</v>
      </c>
      <c r="L17" s="104"/>
      <c r="M17" s="105"/>
      <c r="N17" s="1550"/>
      <c r="O17" s="1550"/>
      <c r="P17" s="1550"/>
    </row>
    <row r="18" spans="2:16" ht="25" x14ac:dyDescent="0.35">
      <c r="B18" s="100"/>
      <c r="C18" s="856" t="s">
        <v>330</v>
      </c>
      <c r="D18" s="100"/>
      <c r="E18" s="97" t="s">
        <v>325</v>
      </c>
      <c r="F18" s="98" t="s">
        <v>182</v>
      </c>
      <c r="G18" s="852" t="s">
        <v>160</v>
      </c>
      <c r="H18" s="100"/>
      <c r="I18" s="101"/>
      <c r="J18" s="102"/>
      <c r="K18" s="845">
        <f t="shared" si="1"/>
        <v>0</v>
      </c>
      <c r="L18" s="104"/>
      <c r="M18" s="105"/>
      <c r="N18" s="1550"/>
      <c r="O18" s="1550"/>
      <c r="P18" s="1550"/>
    </row>
    <row r="19" spans="2:16" ht="13" x14ac:dyDescent="0.35">
      <c r="B19" s="100"/>
      <c r="C19" s="100"/>
      <c r="D19" s="100"/>
      <c r="E19" s="97" t="s">
        <v>325</v>
      </c>
      <c r="F19" s="98" t="s">
        <v>175</v>
      </c>
      <c r="G19" s="852" t="s">
        <v>332</v>
      </c>
      <c r="H19" s="100"/>
      <c r="I19" s="101"/>
      <c r="J19" s="102"/>
      <c r="K19" s="845">
        <f t="shared" si="1"/>
        <v>0</v>
      </c>
      <c r="L19" s="104"/>
      <c r="M19" s="105" t="s">
        <v>333</v>
      </c>
      <c r="N19" s="1550"/>
      <c r="O19" s="1550"/>
      <c r="P19" s="1550"/>
    </row>
    <row r="20" spans="2:16" ht="25" x14ac:dyDescent="0.35">
      <c r="B20" s="100"/>
      <c r="C20" s="856" t="s">
        <v>330</v>
      </c>
      <c r="D20" s="100"/>
      <c r="E20" s="97" t="s">
        <v>325</v>
      </c>
      <c r="F20" s="98" t="s">
        <v>176</v>
      </c>
      <c r="G20" s="852" t="s">
        <v>332</v>
      </c>
      <c r="H20" s="100"/>
      <c r="I20" s="101"/>
      <c r="J20" s="102"/>
      <c r="K20" s="845">
        <f t="shared" si="1"/>
        <v>0</v>
      </c>
      <c r="L20" s="104"/>
      <c r="M20" s="105"/>
    </row>
    <row r="21" spans="2:16" ht="25" x14ac:dyDescent="0.35">
      <c r="B21" s="100"/>
      <c r="C21" s="856" t="s">
        <v>330</v>
      </c>
      <c r="D21" s="100"/>
      <c r="E21" s="97" t="s">
        <v>325</v>
      </c>
      <c r="F21" s="98" t="s">
        <v>184</v>
      </c>
      <c r="G21" s="852" t="s">
        <v>332</v>
      </c>
      <c r="H21" s="100"/>
      <c r="I21" s="101"/>
      <c r="J21" s="102"/>
      <c r="K21" s="845">
        <f t="shared" si="1"/>
        <v>0</v>
      </c>
      <c r="L21" s="104"/>
      <c r="M21" s="105"/>
    </row>
    <row r="22" spans="2:16" ht="13" x14ac:dyDescent="0.35">
      <c r="B22" s="100"/>
      <c r="C22" s="856"/>
      <c r="D22" s="100"/>
      <c r="E22" s="97"/>
      <c r="F22" s="853" t="s">
        <v>177</v>
      </c>
      <c r="G22" s="844" t="s">
        <v>332</v>
      </c>
      <c r="H22" s="100"/>
      <c r="I22" s="101"/>
      <c r="J22" s="102"/>
      <c r="K22" s="845">
        <f t="shared" si="1"/>
        <v>0</v>
      </c>
      <c r="L22" s="104"/>
      <c r="M22" s="105"/>
    </row>
    <row r="23" spans="2:16" ht="13" x14ac:dyDescent="0.35">
      <c r="B23" s="100"/>
      <c r="C23" s="100"/>
      <c r="D23" s="100"/>
      <c r="E23" s="97" t="s">
        <v>325</v>
      </c>
      <c r="F23" s="98" t="s">
        <v>178</v>
      </c>
      <c r="G23" s="852" t="s">
        <v>332</v>
      </c>
      <c r="H23" s="100"/>
      <c r="I23" s="101"/>
      <c r="J23" s="102"/>
      <c r="K23" s="845">
        <f t="shared" si="1"/>
        <v>0</v>
      </c>
      <c r="L23" s="104"/>
      <c r="M23" s="105" t="s">
        <v>334</v>
      </c>
    </row>
  </sheetData>
  <mergeCells count="8">
    <mergeCell ref="N17:P19"/>
    <mergeCell ref="A1:L1"/>
    <mergeCell ref="H5:J5"/>
    <mergeCell ref="H6:J6"/>
    <mergeCell ref="H10:J10"/>
    <mergeCell ref="H11:J11"/>
    <mergeCell ref="B5:G6"/>
    <mergeCell ref="B10:G11"/>
  </mergeCells>
  <dataValidations count="4">
    <dataValidation type="list" allowBlank="1" showInputMessage="1" showErrorMessage="1" sqref="E12:E15 E17:E18 E7:E9 E20:E23" xr:uid="{42367F37-6B33-4DF9-99D3-B682E82A79A2}">
      <formula1>"All,Bess,Hydro,PV,Wind"</formula1>
    </dataValidation>
    <dataValidation type="list" allowBlank="1" showInputMessage="1" showErrorMessage="1" sqref="E16 E19" xr:uid="{A0080767-9990-46A1-B5FB-405CCBF23693}">
      <formula1>"All,Bess,Hydro,PV,Wind,SS"</formula1>
    </dataValidation>
    <dataValidation type="list" allowBlank="1" showInputMessage="1" showErrorMessage="1" sqref="G7:G9 G12:G13" xr:uid="{D58A3935-37AD-4322-996E-6AE88E587666}">
      <formula1>"Mandatory, Option, Not Applicable"</formula1>
    </dataValidation>
    <dataValidation type="list" allowBlank="1" showInputMessage="1" showErrorMessage="1" sqref="G14:G23" xr:uid="{6CCD5AA9-8C75-42DE-8C1E-3EB3A12B879E}">
      <formula1>"Mandatory, Option, Not Applicable, Applicable for LS"</formula1>
    </dataValidation>
  </dataValidations>
  <pageMargins left="0.7" right="0.7" top="0.75" bottom="0.75" header="0.3" footer="0.3"/>
  <pageSetup paperSize="9" orientation="portrait" r:id="rId1"/>
  <headerFooter>
    <oddHeader>&amp;C&amp;"Arial"&amp;8&amp;K000000 INTERNAL&amp;1#_x000D_</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38F4C-AB8C-4B77-A580-6F9651CFF1BD}">
  <sheetPr>
    <tabColor rgb="FFFFFF00"/>
  </sheetPr>
  <dimension ref="A2:J193"/>
  <sheetViews>
    <sheetView topLeftCell="B171" zoomScale="110" zoomScaleNormal="110" workbookViewId="0">
      <selection activeCell="D169" sqref="D169"/>
    </sheetView>
  </sheetViews>
  <sheetFormatPr defaultColWidth="9.26953125" defaultRowHeight="15" customHeight="1" x14ac:dyDescent="0.35"/>
  <cols>
    <col min="1" max="1" width="10.453125" style="259" customWidth="1"/>
    <col min="2" max="2" width="37.54296875" style="541" customWidth="1"/>
    <col min="3" max="3" width="35.26953125" style="542" customWidth="1"/>
    <col min="4" max="4" width="64.7265625" style="541" customWidth="1"/>
    <col min="5" max="5" width="9.453125" style="541" customWidth="1"/>
    <col min="6" max="6" width="8" style="259" customWidth="1"/>
    <col min="7" max="7" width="9.26953125" style="264" customWidth="1"/>
    <col min="8" max="8" width="12.54296875" style="264" customWidth="1"/>
    <col min="9" max="9" width="14" style="264" customWidth="1"/>
    <col min="10" max="10" width="39.7265625" style="284" customWidth="1"/>
    <col min="11" max="16384" width="9.26953125" style="264"/>
  </cols>
  <sheetData>
    <row r="2" spans="1:10" s="171" customFormat="1" ht="15" customHeight="1" x14ac:dyDescent="0.35">
      <c r="A2" s="124"/>
      <c r="B2" s="124"/>
      <c r="C2" s="702"/>
      <c r="D2" s="703" t="s">
        <v>335</v>
      </c>
      <c r="E2" s="703"/>
      <c r="F2" s="21"/>
      <c r="G2" s="21"/>
      <c r="H2" s="704"/>
      <c r="I2" s="704"/>
      <c r="J2" s="704"/>
    </row>
    <row r="3" spans="1:10" s="259" customFormat="1" ht="15" customHeight="1" thickBot="1" x14ac:dyDescent="0.4">
      <c r="A3" s="705"/>
      <c r="B3" s="699"/>
      <c r="C3" s="700"/>
      <c r="D3" s="122"/>
      <c r="E3" s="122"/>
      <c r="F3" s="706"/>
      <c r="G3" s="707"/>
      <c r="H3" s="30"/>
      <c r="I3" s="30"/>
      <c r="J3" s="260"/>
    </row>
    <row r="4" spans="1:10" ht="23.25" customHeight="1" x14ac:dyDescent="0.35">
      <c r="A4" s="708" t="s">
        <v>186</v>
      </c>
      <c r="B4" s="709" t="s">
        <v>336</v>
      </c>
      <c r="C4" s="709" t="s">
        <v>137</v>
      </c>
      <c r="D4" s="709" t="s">
        <v>138</v>
      </c>
      <c r="E4" s="709" t="s">
        <v>337</v>
      </c>
      <c r="F4" s="709" t="s">
        <v>338</v>
      </c>
      <c r="G4" s="710" t="s">
        <v>339</v>
      </c>
      <c r="H4" s="709" t="s">
        <v>145</v>
      </c>
      <c r="I4" s="709" t="s">
        <v>146</v>
      </c>
      <c r="J4" s="709" t="s">
        <v>147</v>
      </c>
    </row>
    <row r="5" spans="1:10" ht="15" customHeight="1" x14ac:dyDescent="0.35">
      <c r="A5" s="1558" t="s">
        <v>340</v>
      </c>
      <c r="B5" s="1558"/>
      <c r="C5" s="1558"/>
      <c r="D5" s="1559"/>
      <c r="E5" s="1562" t="s">
        <v>154</v>
      </c>
      <c r="F5" s="1563"/>
      <c r="G5" s="1563"/>
      <c r="H5" s="1564"/>
      <c r="I5" s="254">
        <f>SUMIF(E7:E25,"Mandatory",I7:I25)</f>
        <v>0</v>
      </c>
      <c r="J5" s="711"/>
    </row>
    <row r="6" spans="1:10" s="275" customFormat="1" ht="15" customHeight="1" x14ac:dyDescent="0.35">
      <c r="A6" s="1560"/>
      <c r="B6" s="1560"/>
      <c r="C6" s="1560"/>
      <c r="D6" s="1561"/>
      <c r="E6" s="1565" t="s">
        <v>156</v>
      </c>
      <c r="F6" s="1566"/>
      <c r="G6" s="1566"/>
      <c r="H6" s="1567"/>
      <c r="I6" s="254">
        <f>SUMIF(E7:E25,"Optional",I7:I25)</f>
        <v>0</v>
      </c>
      <c r="J6" s="711"/>
    </row>
    <row r="7" spans="1:10" s="275" customFormat="1" ht="15" customHeight="1" x14ac:dyDescent="0.35">
      <c r="A7" s="712"/>
      <c r="B7" s="713"/>
      <c r="C7" s="714" t="s">
        <v>341</v>
      </c>
      <c r="D7" s="715" t="s">
        <v>342</v>
      </c>
      <c r="E7" s="716"/>
      <c r="F7" s="717"/>
      <c r="G7" s="718"/>
      <c r="H7" s="719"/>
      <c r="I7" s="719"/>
      <c r="J7" s="720"/>
    </row>
    <row r="8" spans="1:10" ht="15" customHeight="1" x14ac:dyDescent="0.35">
      <c r="A8" s="721"/>
      <c r="B8" s="721"/>
      <c r="C8" s="721" t="s">
        <v>343</v>
      </c>
      <c r="D8" s="722" t="s">
        <v>344</v>
      </c>
      <c r="E8" s="277" t="s">
        <v>160</v>
      </c>
      <c r="F8" s="278" t="s">
        <v>345</v>
      </c>
      <c r="G8" s="723">
        <v>0</v>
      </c>
      <c r="H8" s="724">
        <v>0</v>
      </c>
      <c r="I8" s="725">
        <f>IF(E8="NA","",H8*G8)</f>
        <v>0</v>
      </c>
      <c r="J8" s="283"/>
    </row>
    <row r="9" spans="1:10" ht="15" customHeight="1" x14ac:dyDescent="0.35">
      <c r="A9" s="721"/>
      <c r="B9" s="721"/>
      <c r="C9" s="721" t="s">
        <v>346</v>
      </c>
      <c r="D9" s="722" t="s">
        <v>347</v>
      </c>
      <c r="E9" s="277" t="s">
        <v>160</v>
      </c>
      <c r="F9" s="278" t="s">
        <v>345</v>
      </c>
      <c r="G9" s="723">
        <v>0</v>
      </c>
      <c r="H9" s="724">
        <v>0</v>
      </c>
      <c r="I9" s="725">
        <f t="shared" ref="I9:I25" si="0">IF(E9="NA","",H9*G9)</f>
        <v>0</v>
      </c>
      <c r="J9" s="283"/>
    </row>
    <row r="10" spans="1:10" ht="15" customHeight="1" x14ac:dyDescent="0.35">
      <c r="A10" s="721"/>
      <c r="B10" s="721"/>
      <c r="C10" s="721" t="s">
        <v>348</v>
      </c>
      <c r="D10" s="722" t="s">
        <v>349</v>
      </c>
      <c r="E10" s="277" t="s">
        <v>160</v>
      </c>
      <c r="F10" s="278" t="s">
        <v>345</v>
      </c>
      <c r="G10" s="723">
        <v>0</v>
      </c>
      <c r="H10" s="724"/>
      <c r="I10" s="725">
        <f t="shared" si="0"/>
        <v>0</v>
      </c>
      <c r="J10" s="283"/>
    </row>
    <row r="11" spans="1:10" ht="15" customHeight="1" x14ac:dyDescent="0.35">
      <c r="A11" s="721"/>
      <c r="B11" s="721"/>
      <c r="C11" s="721" t="s">
        <v>350</v>
      </c>
      <c r="D11" s="722" t="s">
        <v>351</v>
      </c>
      <c r="E11" s="277" t="s">
        <v>160</v>
      </c>
      <c r="F11" s="278" t="s">
        <v>345</v>
      </c>
      <c r="G11" s="723">
        <v>0</v>
      </c>
      <c r="H11" s="724"/>
      <c r="I11" s="725">
        <f t="shared" si="0"/>
        <v>0</v>
      </c>
      <c r="J11" s="283"/>
    </row>
    <row r="12" spans="1:10" ht="15" customHeight="1" x14ac:dyDescent="0.35">
      <c r="A12" s="721"/>
      <c r="B12" s="721"/>
      <c r="C12" s="721" t="s">
        <v>352</v>
      </c>
      <c r="D12" s="722" t="s">
        <v>353</v>
      </c>
      <c r="E12" s="277" t="s">
        <v>160</v>
      </c>
      <c r="F12" s="278" t="s">
        <v>345</v>
      </c>
      <c r="G12" s="723">
        <v>0</v>
      </c>
      <c r="H12" s="724"/>
      <c r="I12" s="725">
        <f t="shared" si="0"/>
        <v>0</v>
      </c>
      <c r="J12" s="283"/>
    </row>
    <row r="13" spans="1:10" ht="15" customHeight="1" x14ac:dyDescent="0.35">
      <c r="A13" s="721"/>
      <c r="B13" s="721"/>
      <c r="C13" s="721" t="s">
        <v>354</v>
      </c>
      <c r="D13" s="722" t="s">
        <v>355</v>
      </c>
      <c r="E13" s="277" t="s">
        <v>160</v>
      </c>
      <c r="F13" s="278" t="s">
        <v>345</v>
      </c>
      <c r="G13" s="723">
        <v>0</v>
      </c>
      <c r="H13" s="724"/>
      <c r="I13" s="725">
        <f t="shared" si="0"/>
        <v>0</v>
      </c>
      <c r="J13" s="283"/>
    </row>
    <row r="14" spans="1:10" ht="15" customHeight="1" x14ac:dyDescent="0.35">
      <c r="A14" s="721"/>
      <c r="B14" s="721"/>
      <c r="C14" s="721" t="s">
        <v>356</v>
      </c>
      <c r="D14" s="722" t="s">
        <v>357</v>
      </c>
      <c r="E14" s="277" t="s">
        <v>160</v>
      </c>
      <c r="F14" s="278" t="s">
        <v>345</v>
      </c>
      <c r="G14" s="723">
        <v>0</v>
      </c>
      <c r="H14" s="724"/>
      <c r="I14" s="725">
        <f t="shared" si="0"/>
        <v>0</v>
      </c>
      <c r="J14" s="283"/>
    </row>
    <row r="15" spans="1:10" ht="15" customHeight="1" x14ac:dyDescent="0.35">
      <c r="A15" s="721"/>
      <c r="B15" s="721"/>
      <c r="C15" s="721" t="s">
        <v>358</v>
      </c>
      <c r="D15" s="722" t="s">
        <v>359</v>
      </c>
      <c r="E15" s="277" t="s">
        <v>160</v>
      </c>
      <c r="F15" s="278" t="s">
        <v>345</v>
      </c>
      <c r="G15" s="723">
        <v>0</v>
      </c>
      <c r="H15" s="724"/>
      <c r="I15" s="725">
        <f t="shared" si="0"/>
        <v>0</v>
      </c>
      <c r="J15" s="283"/>
    </row>
    <row r="16" spans="1:10" ht="15" customHeight="1" x14ac:dyDescent="0.35">
      <c r="A16" s="721"/>
      <c r="B16" s="721"/>
      <c r="C16" s="721" t="s">
        <v>360</v>
      </c>
      <c r="D16" s="722" t="s">
        <v>361</v>
      </c>
      <c r="E16" s="277" t="s">
        <v>160</v>
      </c>
      <c r="F16" s="278" t="s">
        <v>345</v>
      </c>
      <c r="G16" s="723">
        <v>0</v>
      </c>
      <c r="H16" s="724"/>
      <c r="I16" s="725">
        <f t="shared" si="0"/>
        <v>0</v>
      </c>
      <c r="J16" s="283"/>
    </row>
    <row r="17" spans="1:10" ht="15" customHeight="1" x14ac:dyDescent="0.35">
      <c r="A17" s="721"/>
      <c r="B17" s="721"/>
      <c r="C17" s="721" t="s">
        <v>362</v>
      </c>
      <c r="D17" s="722" t="s">
        <v>363</v>
      </c>
      <c r="E17" s="277" t="s">
        <v>160</v>
      </c>
      <c r="F17" s="278" t="s">
        <v>345</v>
      </c>
      <c r="G17" s="723">
        <v>0</v>
      </c>
      <c r="H17" s="724"/>
      <c r="I17" s="725">
        <f t="shared" si="0"/>
        <v>0</v>
      </c>
      <c r="J17" s="283"/>
    </row>
    <row r="18" spans="1:10" ht="15" customHeight="1" x14ac:dyDescent="0.35">
      <c r="A18" s="721"/>
      <c r="B18" s="721"/>
      <c r="C18" s="721" t="s">
        <v>364</v>
      </c>
      <c r="D18" s="722" t="s">
        <v>365</v>
      </c>
      <c r="E18" s="277" t="s">
        <v>160</v>
      </c>
      <c r="F18" s="278" t="s">
        <v>345</v>
      </c>
      <c r="G18" s="723">
        <v>0</v>
      </c>
      <c r="H18" s="724"/>
      <c r="I18" s="725">
        <f t="shared" si="0"/>
        <v>0</v>
      </c>
      <c r="J18" s="283"/>
    </row>
    <row r="19" spans="1:10" ht="15" customHeight="1" x14ac:dyDescent="0.35">
      <c r="A19" s="721"/>
      <c r="B19" s="721"/>
      <c r="C19" s="721" t="s">
        <v>366</v>
      </c>
      <c r="D19" s="722" t="s">
        <v>367</v>
      </c>
      <c r="E19" s="277" t="s">
        <v>160</v>
      </c>
      <c r="F19" s="278" t="s">
        <v>345</v>
      </c>
      <c r="G19" s="723">
        <v>0</v>
      </c>
      <c r="H19" s="724"/>
      <c r="I19" s="725">
        <f t="shared" si="0"/>
        <v>0</v>
      </c>
      <c r="J19" s="283"/>
    </row>
    <row r="20" spans="1:10" ht="15" customHeight="1" x14ac:dyDescent="0.35">
      <c r="A20" s="721"/>
      <c r="B20" s="721"/>
      <c r="C20" s="721" t="s">
        <v>368</v>
      </c>
      <c r="D20" s="722" t="s">
        <v>369</v>
      </c>
      <c r="E20" s="277" t="s">
        <v>160</v>
      </c>
      <c r="F20" s="278" t="s">
        <v>345</v>
      </c>
      <c r="G20" s="723">
        <v>0</v>
      </c>
      <c r="H20" s="724"/>
      <c r="I20" s="725">
        <f t="shared" si="0"/>
        <v>0</v>
      </c>
      <c r="J20" s="283"/>
    </row>
    <row r="21" spans="1:10" ht="15" customHeight="1" x14ac:dyDescent="0.35">
      <c r="A21" s="721"/>
      <c r="B21" s="721"/>
      <c r="C21" s="721" t="s">
        <v>370</v>
      </c>
      <c r="D21" s="722" t="s">
        <v>371</v>
      </c>
      <c r="E21" s="277" t="s">
        <v>160</v>
      </c>
      <c r="F21" s="278" t="s">
        <v>345</v>
      </c>
      <c r="G21" s="723">
        <v>0</v>
      </c>
      <c r="H21" s="724"/>
      <c r="I21" s="725">
        <f t="shared" si="0"/>
        <v>0</v>
      </c>
      <c r="J21" s="283"/>
    </row>
    <row r="22" spans="1:10" ht="15" customHeight="1" x14ac:dyDescent="0.35">
      <c r="A22" s="721"/>
      <c r="B22" s="721"/>
      <c r="C22" s="721" t="s">
        <v>372</v>
      </c>
      <c r="D22" s="722" t="s">
        <v>373</v>
      </c>
      <c r="E22" s="277" t="s">
        <v>160</v>
      </c>
      <c r="F22" s="278" t="s">
        <v>345</v>
      </c>
      <c r="G22" s="723">
        <v>0</v>
      </c>
      <c r="H22" s="724"/>
      <c r="I22" s="725">
        <f t="shared" si="0"/>
        <v>0</v>
      </c>
      <c r="J22" s="283"/>
    </row>
    <row r="23" spans="1:10" ht="15" customHeight="1" x14ac:dyDescent="0.35">
      <c r="A23" s="721"/>
      <c r="B23" s="721"/>
      <c r="C23" s="721" t="s">
        <v>374</v>
      </c>
      <c r="D23" s="722" t="s">
        <v>375</v>
      </c>
      <c r="E23" s="277" t="s">
        <v>160</v>
      </c>
      <c r="F23" s="278" t="s">
        <v>345</v>
      </c>
      <c r="G23" s="723">
        <v>0</v>
      </c>
      <c r="H23" s="724"/>
      <c r="I23" s="725">
        <f t="shared" si="0"/>
        <v>0</v>
      </c>
      <c r="J23" s="283"/>
    </row>
    <row r="24" spans="1:10" ht="15" customHeight="1" x14ac:dyDescent="0.35">
      <c r="A24" s="721"/>
      <c r="B24" s="721"/>
      <c r="C24" s="721" t="s">
        <v>376</v>
      </c>
      <c r="D24" s="722" t="s">
        <v>377</v>
      </c>
      <c r="E24" s="277" t="s">
        <v>160</v>
      </c>
      <c r="F24" s="278" t="s">
        <v>345</v>
      </c>
      <c r="G24" s="723">
        <v>0</v>
      </c>
      <c r="H24" s="724"/>
      <c r="I24" s="725">
        <f t="shared" si="0"/>
        <v>0</v>
      </c>
      <c r="J24" s="283"/>
    </row>
    <row r="25" spans="1:10" ht="15" customHeight="1" x14ac:dyDescent="0.35">
      <c r="A25" s="721"/>
      <c r="B25" s="721"/>
      <c r="C25" s="721" t="s">
        <v>378</v>
      </c>
      <c r="D25" s="722" t="s">
        <v>379</v>
      </c>
      <c r="E25" s="277" t="s">
        <v>160</v>
      </c>
      <c r="F25" s="278" t="s">
        <v>345</v>
      </c>
      <c r="G25" s="723">
        <v>0</v>
      </c>
      <c r="H25" s="724"/>
      <c r="I25" s="725">
        <f t="shared" si="0"/>
        <v>0</v>
      </c>
      <c r="J25" s="283"/>
    </row>
    <row r="26" spans="1:10" ht="15" customHeight="1" x14ac:dyDescent="0.35">
      <c r="A26" s="726"/>
      <c r="B26" s="727"/>
      <c r="C26" s="728" t="s">
        <v>380</v>
      </c>
      <c r="D26" s="729" t="s">
        <v>381</v>
      </c>
      <c r="E26" s="730"/>
      <c r="F26" s="731"/>
      <c r="G26" s="732"/>
      <c r="H26" s="733"/>
      <c r="I26" s="734"/>
      <c r="J26" s="735"/>
    </row>
    <row r="27" spans="1:10" ht="15" customHeight="1" x14ac:dyDescent="0.35">
      <c r="A27" s="278"/>
      <c r="B27" s="564"/>
      <c r="C27" s="721" t="s">
        <v>382</v>
      </c>
      <c r="D27" s="736" t="s">
        <v>383</v>
      </c>
      <c r="E27" s="277" t="s">
        <v>160</v>
      </c>
      <c r="F27" s="278" t="s">
        <v>141</v>
      </c>
      <c r="G27" s="723">
        <v>0</v>
      </c>
      <c r="H27" s="724"/>
      <c r="I27" s="725">
        <f t="shared" ref="I27:I29" si="1">IF(E27="NA","",H27*G27)</f>
        <v>0</v>
      </c>
      <c r="J27" s="283"/>
    </row>
    <row r="28" spans="1:10" ht="15" customHeight="1" x14ac:dyDescent="0.35">
      <c r="A28" s="278"/>
      <c r="B28" s="564"/>
      <c r="C28" s="721" t="s">
        <v>384</v>
      </c>
      <c r="D28" s="736" t="s">
        <v>385</v>
      </c>
      <c r="E28" s="277" t="s">
        <v>160</v>
      </c>
      <c r="F28" s="278" t="s">
        <v>141</v>
      </c>
      <c r="G28" s="723">
        <v>0</v>
      </c>
      <c r="H28" s="724"/>
      <c r="I28" s="725">
        <f t="shared" si="1"/>
        <v>0</v>
      </c>
      <c r="J28" s="283"/>
    </row>
    <row r="29" spans="1:10" ht="15" customHeight="1" x14ac:dyDescent="0.35">
      <c r="A29" s="737"/>
      <c r="B29" s="697"/>
      <c r="C29" s="721" t="s">
        <v>386</v>
      </c>
      <c r="D29" s="736" t="s">
        <v>387</v>
      </c>
      <c r="E29" s="277" t="s">
        <v>160</v>
      </c>
      <c r="F29" s="278" t="s">
        <v>141</v>
      </c>
      <c r="G29" s="723">
        <v>0</v>
      </c>
      <c r="H29" s="724"/>
      <c r="I29" s="725">
        <f t="shared" si="1"/>
        <v>0</v>
      </c>
      <c r="J29" s="283"/>
    </row>
    <row r="30" spans="1:10" ht="15" customHeight="1" x14ac:dyDescent="0.35">
      <c r="A30" s="738"/>
      <c r="B30" s="739"/>
      <c r="C30" s="728" t="s">
        <v>388</v>
      </c>
      <c r="D30" s="729" t="s">
        <v>389</v>
      </c>
      <c r="E30" s="730"/>
      <c r="F30" s="731"/>
      <c r="G30" s="732"/>
      <c r="H30" s="733"/>
      <c r="I30" s="734"/>
      <c r="J30" s="735"/>
    </row>
    <row r="31" spans="1:10" ht="15" customHeight="1" x14ac:dyDescent="0.35">
      <c r="A31" s="276"/>
      <c r="B31" s="564"/>
      <c r="C31" s="721" t="s">
        <v>390</v>
      </c>
      <c r="D31" s="722" t="s">
        <v>391</v>
      </c>
      <c r="E31" s="277" t="s">
        <v>160</v>
      </c>
      <c r="F31" s="278" t="s">
        <v>141</v>
      </c>
      <c r="G31" s="723">
        <v>0</v>
      </c>
      <c r="H31" s="724"/>
      <c r="I31" s="725">
        <f t="shared" ref="I31:I40" si="2">IF(E31="NA","",H31*G31)</f>
        <v>0</v>
      </c>
      <c r="J31" s="283"/>
    </row>
    <row r="32" spans="1:10" ht="15" customHeight="1" x14ac:dyDescent="0.35">
      <c r="A32" s="276"/>
      <c r="B32" s="564"/>
      <c r="C32" s="721" t="s">
        <v>392</v>
      </c>
      <c r="D32" s="722" t="s">
        <v>393</v>
      </c>
      <c r="E32" s="277" t="s">
        <v>160</v>
      </c>
      <c r="F32" s="278" t="s">
        <v>141</v>
      </c>
      <c r="G32" s="723">
        <v>0</v>
      </c>
      <c r="H32" s="724"/>
      <c r="I32" s="725">
        <f t="shared" si="2"/>
        <v>0</v>
      </c>
      <c r="J32" s="283"/>
    </row>
    <row r="33" spans="1:10" ht="15" customHeight="1" x14ac:dyDescent="0.35">
      <c r="A33" s="276"/>
      <c r="B33" s="564"/>
      <c r="C33" s="721" t="s">
        <v>394</v>
      </c>
      <c r="D33" s="722" t="s">
        <v>395</v>
      </c>
      <c r="E33" s="277" t="s">
        <v>160</v>
      </c>
      <c r="F33" s="278" t="s">
        <v>141</v>
      </c>
      <c r="G33" s="723">
        <v>0</v>
      </c>
      <c r="H33" s="724"/>
      <c r="I33" s="725">
        <f t="shared" si="2"/>
        <v>0</v>
      </c>
      <c r="J33" s="283"/>
    </row>
    <row r="34" spans="1:10" ht="15" customHeight="1" x14ac:dyDescent="0.35">
      <c r="A34" s="276"/>
      <c r="B34" s="564"/>
      <c r="C34" s="721" t="s">
        <v>396</v>
      </c>
      <c r="D34" s="722" t="s">
        <v>397</v>
      </c>
      <c r="E34" s="277" t="s">
        <v>160</v>
      </c>
      <c r="F34" s="278" t="s">
        <v>141</v>
      </c>
      <c r="G34" s="723">
        <v>0</v>
      </c>
      <c r="H34" s="724"/>
      <c r="I34" s="725">
        <f t="shared" si="2"/>
        <v>0</v>
      </c>
      <c r="J34" s="283"/>
    </row>
    <row r="35" spans="1:10" ht="15" customHeight="1" x14ac:dyDescent="0.35">
      <c r="A35" s="276"/>
      <c r="B35" s="564"/>
      <c r="C35" s="721" t="s">
        <v>398</v>
      </c>
      <c r="D35" s="722" t="s">
        <v>399</v>
      </c>
      <c r="E35" s="277" t="s">
        <v>160</v>
      </c>
      <c r="F35" s="278" t="s">
        <v>141</v>
      </c>
      <c r="G35" s="723">
        <v>0</v>
      </c>
      <c r="H35" s="724"/>
      <c r="I35" s="725">
        <f t="shared" si="2"/>
        <v>0</v>
      </c>
      <c r="J35" s="283"/>
    </row>
    <row r="36" spans="1:10" ht="15" customHeight="1" x14ac:dyDescent="0.35">
      <c r="A36" s="276"/>
      <c r="B36" s="564"/>
      <c r="C36" s="721" t="s">
        <v>400</v>
      </c>
      <c r="D36" s="722" t="s">
        <v>401</v>
      </c>
      <c r="E36" s="277" t="s">
        <v>160</v>
      </c>
      <c r="F36" s="278" t="s">
        <v>141</v>
      </c>
      <c r="G36" s="723">
        <v>0</v>
      </c>
      <c r="H36" s="724"/>
      <c r="I36" s="725">
        <f t="shared" si="2"/>
        <v>0</v>
      </c>
      <c r="J36" s="283"/>
    </row>
    <row r="37" spans="1:10" ht="15" customHeight="1" x14ac:dyDescent="0.35">
      <c r="A37" s="276"/>
      <c r="B37" s="564"/>
      <c r="C37" s="721" t="s">
        <v>402</v>
      </c>
      <c r="D37" s="722" t="s">
        <v>403</v>
      </c>
      <c r="E37" s="277" t="s">
        <v>160</v>
      </c>
      <c r="F37" s="278" t="s">
        <v>141</v>
      </c>
      <c r="G37" s="723">
        <v>0</v>
      </c>
      <c r="H37" s="724"/>
      <c r="I37" s="725">
        <f t="shared" si="2"/>
        <v>0</v>
      </c>
      <c r="J37" s="283"/>
    </row>
    <row r="38" spans="1:10" ht="15" customHeight="1" x14ac:dyDescent="0.35">
      <c r="A38" s="276"/>
      <c r="B38" s="564"/>
      <c r="C38" s="721" t="s">
        <v>404</v>
      </c>
      <c r="D38" s="722" t="s">
        <v>405</v>
      </c>
      <c r="E38" s="277" t="s">
        <v>160</v>
      </c>
      <c r="F38" s="278" t="s">
        <v>141</v>
      </c>
      <c r="G38" s="723">
        <v>0</v>
      </c>
      <c r="H38" s="724"/>
      <c r="I38" s="725">
        <f t="shared" si="2"/>
        <v>0</v>
      </c>
      <c r="J38" s="283"/>
    </row>
    <row r="39" spans="1:10" ht="15" customHeight="1" x14ac:dyDescent="0.35">
      <c r="A39" s="276"/>
      <c r="B39" s="564"/>
      <c r="C39" s="721" t="s">
        <v>406</v>
      </c>
      <c r="D39" s="722" t="s">
        <v>407</v>
      </c>
      <c r="E39" s="277" t="s">
        <v>160</v>
      </c>
      <c r="F39" s="278" t="s">
        <v>141</v>
      </c>
      <c r="G39" s="723">
        <v>0</v>
      </c>
      <c r="H39" s="724"/>
      <c r="I39" s="725">
        <f t="shared" si="2"/>
        <v>0</v>
      </c>
      <c r="J39" s="283"/>
    </row>
    <row r="40" spans="1:10" ht="15" customHeight="1" x14ac:dyDescent="0.35">
      <c r="A40" s="740"/>
      <c r="B40" s="564"/>
      <c r="C40" s="741" t="s">
        <v>408</v>
      </c>
      <c r="D40" s="736" t="s">
        <v>409</v>
      </c>
      <c r="E40" s="277" t="s">
        <v>160</v>
      </c>
      <c r="F40" s="278" t="s">
        <v>141</v>
      </c>
      <c r="G40" s="723">
        <v>0</v>
      </c>
      <c r="H40" s="724"/>
      <c r="I40" s="725">
        <f t="shared" si="2"/>
        <v>0</v>
      </c>
      <c r="J40" s="283"/>
    </row>
    <row r="41" spans="1:10" ht="15" customHeight="1" x14ac:dyDescent="0.35">
      <c r="A41" s="1558" t="s">
        <v>410</v>
      </c>
      <c r="B41" s="1558"/>
      <c r="C41" s="1558"/>
      <c r="D41" s="1559"/>
      <c r="E41" s="1562" t="s">
        <v>154</v>
      </c>
      <c r="F41" s="1563"/>
      <c r="G41" s="1563"/>
      <c r="H41" s="1564"/>
      <c r="I41" s="254">
        <f>SUMIF(E55:E70,"Mandatory",I55:I70)</f>
        <v>0</v>
      </c>
      <c r="J41" s="711"/>
    </row>
    <row r="42" spans="1:10" ht="15" customHeight="1" x14ac:dyDescent="0.35">
      <c r="A42" s="1560"/>
      <c r="B42" s="1560"/>
      <c r="C42" s="1560"/>
      <c r="D42" s="1561"/>
      <c r="E42" s="1565" t="s">
        <v>156</v>
      </c>
      <c r="F42" s="1566"/>
      <c r="G42" s="1566"/>
      <c r="H42" s="1567"/>
      <c r="I42" s="254">
        <f>SUMIF(E55:E70,"Optional",I55:I70)</f>
        <v>0</v>
      </c>
      <c r="J42" s="711"/>
    </row>
    <row r="43" spans="1:10" ht="15" customHeight="1" x14ac:dyDescent="0.35">
      <c r="A43" s="742"/>
      <c r="B43" s="743"/>
      <c r="C43" s="744" t="s">
        <v>411</v>
      </c>
      <c r="D43" s="745" t="s">
        <v>412</v>
      </c>
      <c r="E43" s="730"/>
      <c r="F43" s="731"/>
      <c r="G43" s="732"/>
      <c r="H43" s="733"/>
      <c r="I43" s="734"/>
      <c r="J43" s="735"/>
    </row>
    <row r="44" spans="1:10" ht="15" customHeight="1" x14ac:dyDescent="0.35">
      <c r="A44" s="276"/>
      <c r="B44" s="564"/>
      <c r="C44" s="721" t="s">
        <v>413</v>
      </c>
      <c r="D44" s="722" t="s">
        <v>414</v>
      </c>
      <c r="E44" s="277" t="s">
        <v>160</v>
      </c>
      <c r="F44" s="278" t="s">
        <v>345</v>
      </c>
      <c r="G44" s="723">
        <v>0</v>
      </c>
      <c r="H44" s="724"/>
      <c r="I44" s="725">
        <f t="shared" ref="I44:I51" si="3">IF(E44="NA","",H44*G44)</f>
        <v>0</v>
      </c>
      <c r="J44" s="283"/>
    </row>
    <row r="45" spans="1:10" ht="15" customHeight="1" x14ac:dyDescent="0.35">
      <c r="A45" s="276"/>
      <c r="B45" s="564"/>
      <c r="C45" s="721" t="s">
        <v>415</v>
      </c>
      <c r="D45" s="722" t="s">
        <v>416</v>
      </c>
      <c r="E45" s="277" t="s">
        <v>160</v>
      </c>
      <c r="F45" s="278" t="s">
        <v>345</v>
      </c>
      <c r="G45" s="723">
        <v>0</v>
      </c>
      <c r="H45" s="724"/>
      <c r="I45" s="725">
        <f t="shared" si="3"/>
        <v>0</v>
      </c>
      <c r="J45" s="283"/>
    </row>
    <row r="46" spans="1:10" ht="15" customHeight="1" x14ac:dyDescent="0.35">
      <c r="A46" s="276"/>
      <c r="B46" s="564"/>
      <c r="C46" s="721" t="s">
        <v>417</v>
      </c>
      <c r="D46" s="722" t="s">
        <v>418</v>
      </c>
      <c r="E46" s="277" t="s">
        <v>160</v>
      </c>
      <c r="F46" s="278" t="s">
        <v>345</v>
      </c>
      <c r="G46" s="723">
        <v>0</v>
      </c>
      <c r="H46" s="724"/>
      <c r="I46" s="725">
        <f t="shared" si="3"/>
        <v>0</v>
      </c>
      <c r="J46" s="283"/>
    </row>
    <row r="47" spans="1:10" ht="15" customHeight="1" x14ac:dyDescent="0.35">
      <c r="A47" s="276"/>
      <c r="B47" s="577"/>
      <c r="C47" s="741" t="s">
        <v>419</v>
      </c>
      <c r="D47" s="736" t="s">
        <v>420</v>
      </c>
      <c r="E47" s="277" t="s">
        <v>160</v>
      </c>
      <c r="F47" s="278" t="s">
        <v>345</v>
      </c>
      <c r="G47" s="723">
        <v>0</v>
      </c>
      <c r="H47" s="724"/>
      <c r="I47" s="725">
        <f t="shared" si="3"/>
        <v>0</v>
      </c>
      <c r="J47" s="283"/>
    </row>
    <row r="48" spans="1:10" ht="15" customHeight="1" x14ac:dyDescent="0.35">
      <c r="A48" s="276"/>
      <c r="B48" s="564"/>
      <c r="C48" s="721" t="s">
        <v>421</v>
      </c>
      <c r="D48" s="722" t="s">
        <v>422</v>
      </c>
      <c r="E48" s="277" t="s">
        <v>160</v>
      </c>
      <c r="F48" s="278" t="s">
        <v>345</v>
      </c>
      <c r="G48" s="723">
        <v>0</v>
      </c>
      <c r="H48" s="724"/>
      <c r="I48" s="725">
        <f t="shared" si="3"/>
        <v>0</v>
      </c>
      <c r="J48" s="1568" t="s">
        <v>423</v>
      </c>
    </row>
    <row r="49" spans="1:10" ht="15" customHeight="1" x14ac:dyDescent="0.35">
      <c r="A49" s="276"/>
      <c r="B49" s="564"/>
      <c r="C49" s="721" t="s">
        <v>424</v>
      </c>
      <c r="D49" s="722" t="s">
        <v>425</v>
      </c>
      <c r="E49" s="277" t="s">
        <v>160</v>
      </c>
      <c r="F49" s="278" t="s">
        <v>345</v>
      </c>
      <c r="G49" s="723">
        <v>0</v>
      </c>
      <c r="H49" s="724"/>
      <c r="I49" s="725">
        <f t="shared" si="3"/>
        <v>0</v>
      </c>
      <c r="J49" s="1569"/>
    </row>
    <row r="50" spans="1:10" ht="15" customHeight="1" x14ac:dyDescent="0.35">
      <c r="B50" s="746"/>
      <c r="C50" s="721" t="s">
        <v>426</v>
      </c>
      <c r="D50" s="722" t="s">
        <v>427</v>
      </c>
      <c r="E50" s="277" t="s">
        <v>160</v>
      </c>
      <c r="F50" s="278" t="s">
        <v>345</v>
      </c>
      <c r="G50" s="723">
        <v>0</v>
      </c>
      <c r="H50" s="724"/>
      <c r="I50" s="725">
        <f t="shared" si="3"/>
        <v>0</v>
      </c>
      <c r="J50" s="1570"/>
    </row>
    <row r="51" spans="1:10" ht="15" customHeight="1" x14ac:dyDescent="0.35">
      <c r="A51" s="276"/>
      <c r="B51" s="564"/>
      <c r="C51" s="741" t="s">
        <v>428</v>
      </c>
      <c r="D51" s="736" t="s">
        <v>429</v>
      </c>
      <c r="E51" s="277" t="s">
        <v>160</v>
      </c>
      <c r="F51" s="278" t="s">
        <v>345</v>
      </c>
      <c r="G51" s="723">
        <v>0</v>
      </c>
      <c r="H51" s="724"/>
      <c r="I51" s="725">
        <f t="shared" si="3"/>
        <v>0</v>
      </c>
      <c r="J51" s="283" t="s">
        <v>430</v>
      </c>
    </row>
    <row r="52" spans="1:10" ht="15" customHeight="1" x14ac:dyDescent="0.35">
      <c r="A52" s="742"/>
      <c r="B52" s="743"/>
      <c r="C52" s="744" t="s">
        <v>431</v>
      </c>
      <c r="D52" s="745" t="s">
        <v>432</v>
      </c>
      <c r="E52" s="730"/>
      <c r="F52" s="731"/>
      <c r="G52" s="732"/>
      <c r="H52" s="733"/>
      <c r="I52" s="734"/>
      <c r="J52" s="735"/>
    </row>
    <row r="53" spans="1:10" ht="15" customHeight="1" x14ac:dyDescent="0.35">
      <c r="A53" s="276"/>
      <c r="B53" s="564"/>
      <c r="C53" s="721" t="s">
        <v>433</v>
      </c>
      <c r="D53" s="722" t="s">
        <v>434</v>
      </c>
      <c r="E53" s="277" t="s">
        <v>160</v>
      </c>
      <c r="F53" s="278" t="s">
        <v>141</v>
      </c>
      <c r="G53" s="723">
        <v>0</v>
      </c>
      <c r="H53" s="724"/>
      <c r="I53" s="725">
        <f t="shared" ref="I53:I54" si="4">IF(E53="NA","",H53*G53)</f>
        <v>0</v>
      </c>
      <c r="J53" s="283"/>
    </row>
    <row r="54" spans="1:10" ht="15" customHeight="1" x14ac:dyDescent="0.35">
      <c r="A54" s="276"/>
      <c r="B54" s="564"/>
      <c r="C54" s="721" t="s">
        <v>435</v>
      </c>
      <c r="D54" s="722" t="s">
        <v>436</v>
      </c>
      <c r="E54" s="277" t="s">
        <v>160</v>
      </c>
      <c r="F54" s="278" t="s">
        <v>141</v>
      </c>
      <c r="G54" s="723">
        <v>0</v>
      </c>
      <c r="H54" s="724"/>
      <c r="I54" s="725">
        <f t="shared" si="4"/>
        <v>0</v>
      </c>
      <c r="J54" s="283"/>
    </row>
    <row r="55" spans="1:10" ht="15" customHeight="1" x14ac:dyDescent="0.35">
      <c r="A55" s="742"/>
      <c r="B55" s="743"/>
      <c r="C55" s="728" t="s">
        <v>437</v>
      </c>
      <c r="D55" s="729" t="s">
        <v>438</v>
      </c>
      <c r="E55" s="730"/>
      <c r="F55" s="731"/>
      <c r="G55" s="732"/>
      <c r="H55" s="733"/>
      <c r="I55" s="733"/>
      <c r="J55" s="733"/>
    </row>
    <row r="56" spans="1:10" ht="15" customHeight="1" x14ac:dyDescent="0.35">
      <c r="A56" s="276"/>
      <c r="B56" s="564"/>
      <c r="C56" s="721" t="s">
        <v>439</v>
      </c>
      <c r="D56" s="722" t="s">
        <v>440</v>
      </c>
      <c r="E56" s="277" t="s">
        <v>160</v>
      </c>
      <c r="F56" s="278" t="s">
        <v>345</v>
      </c>
      <c r="G56" s="723">
        <v>0</v>
      </c>
      <c r="H56" s="724"/>
      <c r="I56" s="725">
        <f t="shared" ref="I56:I61" si="5">IF(E56="NA","",H56*G56)</f>
        <v>0</v>
      </c>
      <c r="J56" s="283"/>
    </row>
    <row r="57" spans="1:10" ht="15" customHeight="1" x14ac:dyDescent="0.35">
      <c r="A57" s="276"/>
      <c r="B57" s="564"/>
      <c r="C57" s="721" t="s">
        <v>441</v>
      </c>
      <c r="D57" s="722" t="s">
        <v>442</v>
      </c>
      <c r="E57" s="277" t="s">
        <v>160</v>
      </c>
      <c r="F57" s="278" t="s">
        <v>345</v>
      </c>
      <c r="G57" s="723">
        <v>0</v>
      </c>
      <c r="H57" s="724"/>
      <c r="I57" s="725">
        <f t="shared" si="5"/>
        <v>0</v>
      </c>
      <c r="J57" s="283"/>
    </row>
    <row r="58" spans="1:10" ht="15" customHeight="1" x14ac:dyDescent="0.35">
      <c r="A58" s="276"/>
      <c r="B58" s="564"/>
      <c r="C58" s="721" t="s">
        <v>443</v>
      </c>
      <c r="D58" s="722" t="s">
        <v>444</v>
      </c>
      <c r="E58" s="277" t="s">
        <v>160</v>
      </c>
      <c r="F58" s="278" t="s">
        <v>345</v>
      </c>
      <c r="G58" s="723">
        <v>0</v>
      </c>
      <c r="H58" s="724"/>
      <c r="I58" s="725">
        <f t="shared" si="5"/>
        <v>0</v>
      </c>
      <c r="J58" s="283"/>
    </row>
    <row r="59" spans="1:10" ht="15" customHeight="1" x14ac:dyDescent="0.35">
      <c r="A59" s="276"/>
      <c r="B59" s="564"/>
      <c r="C59" s="721" t="s">
        <v>445</v>
      </c>
      <c r="D59" s="722" t="s">
        <v>446</v>
      </c>
      <c r="E59" s="277" t="s">
        <v>160</v>
      </c>
      <c r="F59" s="278" t="s">
        <v>345</v>
      </c>
      <c r="G59" s="723">
        <v>0</v>
      </c>
      <c r="H59" s="724"/>
      <c r="I59" s="725"/>
      <c r="J59" s="283" t="s">
        <v>447</v>
      </c>
    </row>
    <row r="60" spans="1:10" ht="15" customHeight="1" x14ac:dyDescent="0.35">
      <c r="A60" s="276"/>
      <c r="B60" s="564"/>
      <c r="C60" s="721" t="s">
        <v>448</v>
      </c>
      <c r="D60" s="722" t="s">
        <v>449</v>
      </c>
      <c r="E60" s="277" t="s">
        <v>160</v>
      </c>
      <c r="F60" s="278" t="s">
        <v>345</v>
      </c>
      <c r="G60" s="723">
        <v>0</v>
      </c>
      <c r="H60" s="724"/>
      <c r="I60" s="725">
        <f t="shared" si="5"/>
        <v>0</v>
      </c>
      <c r="J60" s="283" t="s">
        <v>450</v>
      </c>
    </row>
    <row r="61" spans="1:10" ht="15" customHeight="1" x14ac:dyDescent="0.35">
      <c r="A61" s="276"/>
      <c r="B61" s="564"/>
      <c r="C61" s="721" t="s">
        <v>451</v>
      </c>
      <c r="D61" s="722" t="s">
        <v>452</v>
      </c>
      <c r="E61" s="277" t="s">
        <v>160</v>
      </c>
      <c r="F61" s="278" t="s">
        <v>345</v>
      </c>
      <c r="G61" s="723">
        <v>0</v>
      </c>
      <c r="H61" s="724"/>
      <c r="I61" s="725">
        <f t="shared" si="5"/>
        <v>0</v>
      </c>
      <c r="J61" s="283"/>
    </row>
    <row r="62" spans="1:10" ht="15" customHeight="1" x14ac:dyDescent="0.35">
      <c r="A62" s="742"/>
      <c r="B62" s="743"/>
      <c r="C62" s="747" t="s">
        <v>453</v>
      </c>
      <c r="D62" s="745" t="s">
        <v>454</v>
      </c>
      <c r="E62" s="730"/>
      <c r="F62" s="731"/>
      <c r="G62" s="732"/>
      <c r="H62" s="733"/>
      <c r="I62" s="734"/>
      <c r="J62" s="735"/>
    </row>
    <row r="63" spans="1:10" ht="15" customHeight="1" x14ac:dyDescent="0.35">
      <c r="A63" s="276"/>
      <c r="B63" s="564"/>
      <c r="C63" s="721" t="s">
        <v>455</v>
      </c>
      <c r="D63" s="722" t="s">
        <v>456</v>
      </c>
      <c r="E63" s="277" t="s">
        <v>160</v>
      </c>
      <c r="F63" s="278" t="s">
        <v>141</v>
      </c>
      <c r="G63" s="723">
        <v>0</v>
      </c>
      <c r="H63" s="724"/>
      <c r="I63" s="725">
        <f t="shared" ref="I63:I64" si="6">IF(E63="NA","",H63*G63)</f>
        <v>0</v>
      </c>
      <c r="J63" s="283" t="s">
        <v>457</v>
      </c>
    </row>
    <row r="64" spans="1:10" ht="15" customHeight="1" x14ac:dyDescent="0.35">
      <c r="A64" s="276"/>
      <c r="B64" s="564"/>
      <c r="C64" s="721" t="s">
        <v>458</v>
      </c>
      <c r="D64" s="722" t="s">
        <v>459</v>
      </c>
      <c r="E64" s="277" t="s">
        <v>160</v>
      </c>
      <c r="F64" s="278" t="s">
        <v>141</v>
      </c>
      <c r="G64" s="723">
        <v>0</v>
      </c>
      <c r="H64" s="724"/>
      <c r="I64" s="725">
        <f t="shared" si="6"/>
        <v>0</v>
      </c>
      <c r="J64" s="283"/>
    </row>
    <row r="65" spans="1:10" ht="15" customHeight="1" x14ac:dyDescent="0.35">
      <c r="A65" s="742"/>
      <c r="B65" s="743"/>
      <c r="C65" s="747" t="s">
        <v>460</v>
      </c>
      <c r="D65" s="745" t="s">
        <v>461</v>
      </c>
      <c r="E65" s="730"/>
      <c r="F65" s="731"/>
      <c r="G65" s="732"/>
      <c r="H65" s="733"/>
      <c r="I65" s="733"/>
      <c r="J65" s="733"/>
    </row>
    <row r="66" spans="1:10" ht="15" customHeight="1" x14ac:dyDescent="0.35">
      <c r="A66" s="276"/>
      <c r="B66" s="564"/>
      <c r="C66" s="721" t="s">
        <v>462</v>
      </c>
      <c r="D66" s="736" t="s">
        <v>463</v>
      </c>
      <c r="E66" s="277" t="s">
        <v>160</v>
      </c>
      <c r="F66" s="278" t="s">
        <v>464</v>
      </c>
      <c r="G66" s="723">
        <v>0</v>
      </c>
      <c r="H66" s="724"/>
      <c r="I66" s="725">
        <f t="shared" ref="I66:I67" si="7">IF(E66="NA","",H66*G66)</f>
        <v>0</v>
      </c>
      <c r="J66" s="564"/>
    </row>
    <row r="67" spans="1:10" ht="15" customHeight="1" x14ac:dyDescent="0.35">
      <c r="A67" s="276"/>
      <c r="B67" s="564"/>
      <c r="C67" s="721" t="s">
        <v>465</v>
      </c>
      <c r="D67" s="736" t="s">
        <v>466</v>
      </c>
      <c r="E67" s="277" t="s">
        <v>160</v>
      </c>
      <c r="F67" s="278" t="s">
        <v>464</v>
      </c>
      <c r="G67" s="723">
        <v>0</v>
      </c>
      <c r="H67" s="724"/>
      <c r="I67" s="725">
        <f t="shared" si="7"/>
        <v>0</v>
      </c>
      <c r="J67" s="564"/>
    </row>
    <row r="68" spans="1:10" ht="15" customHeight="1" x14ac:dyDescent="0.35">
      <c r="A68" s="742"/>
      <c r="B68" s="743"/>
      <c r="C68" s="747" t="s">
        <v>467</v>
      </c>
      <c r="D68" s="745" t="s">
        <v>468</v>
      </c>
      <c r="E68" s="730"/>
      <c r="F68" s="731"/>
      <c r="G68" s="732"/>
      <c r="H68" s="733"/>
      <c r="I68" s="734"/>
      <c r="J68" s="735"/>
    </row>
    <row r="69" spans="1:10" ht="15" customHeight="1" x14ac:dyDescent="0.35">
      <c r="A69" s="276"/>
      <c r="B69" s="564"/>
      <c r="C69" s="721" t="s">
        <v>469</v>
      </c>
      <c r="D69" s="736" t="s">
        <v>470</v>
      </c>
      <c r="E69" s="277" t="s">
        <v>160</v>
      </c>
      <c r="F69" s="278" t="s">
        <v>464</v>
      </c>
      <c r="G69" s="723">
        <v>0</v>
      </c>
      <c r="H69" s="724"/>
      <c r="I69" s="725">
        <f t="shared" ref="I69:I70" si="8">IF(E69="NA","",H69*G69)</f>
        <v>0</v>
      </c>
      <c r="J69" s="283"/>
    </row>
    <row r="70" spans="1:10" ht="15" customHeight="1" x14ac:dyDescent="0.35">
      <c r="A70" s="276"/>
      <c r="B70" s="564"/>
      <c r="C70" s="721" t="s">
        <v>471</v>
      </c>
      <c r="D70" s="736" t="s">
        <v>472</v>
      </c>
      <c r="E70" s="277" t="s">
        <v>160</v>
      </c>
      <c r="F70" s="278" t="s">
        <v>464</v>
      </c>
      <c r="G70" s="723">
        <v>0</v>
      </c>
      <c r="H70" s="724"/>
      <c r="I70" s="725">
        <f t="shared" si="8"/>
        <v>0</v>
      </c>
      <c r="J70" s="283"/>
    </row>
    <row r="71" spans="1:10" ht="15" customHeight="1" x14ac:dyDescent="0.35">
      <c r="A71" s="1558" t="s">
        <v>473</v>
      </c>
      <c r="B71" s="1558"/>
      <c r="C71" s="1558"/>
      <c r="D71" s="1559"/>
      <c r="E71" s="1562" t="s">
        <v>154</v>
      </c>
      <c r="F71" s="1563"/>
      <c r="G71" s="1563"/>
      <c r="H71" s="1564"/>
      <c r="I71" s="254">
        <f>SUMIF(E74:E85,"Mandatory",I74:I85)</f>
        <v>0</v>
      </c>
      <c r="J71" s="711"/>
    </row>
    <row r="72" spans="1:10" ht="15" customHeight="1" x14ac:dyDescent="0.35">
      <c r="A72" s="1560"/>
      <c r="B72" s="1560"/>
      <c r="C72" s="1560"/>
      <c r="D72" s="1561"/>
      <c r="E72" s="1565" t="s">
        <v>156</v>
      </c>
      <c r="F72" s="1566"/>
      <c r="G72" s="1566"/>
      <c r="H72" s="1567"/>
      <c r="I72" s="254">
        <f>SUMIF(E73:E726,"Optional",I73:I726)</f>
        <v>0</v>
      </c>
      <c r="J72" s="711"/>
    </row>
    <row r="73" spans="1:10" ht="15" customHeight="1" x14ac:dyDescent="0.35">
      <c r="A73" s="742"/>
      <c r="B73" s="743"/>
      <c r="C73" s="728" t="s">
        <v>474</v>
      </c>
      <c r="D73" s="729" t="s">
        <v>475</v>
      </c>
      <c r="E73" s="730"/>
      <c r="F73" s="731"/>
      <c r="G73" s="732"/>
      <c r="H73" s="733"/>
      <c r="I73" s="734"/>
      <c r="J73" s="735"/>
    </row>
    <row r="74" spans="1:10" ht="29" x14ac:dyDescent="0.35">
      <c r="A74" s="276"/>
      <c r="B74" s="564"/>
      <c r="C74" s="721" t="s">
        <v>476</v>
      </c>
      <c r="D74" s="722" t="s">
        <v>477</v>
      </c>
      <c r="E74" s="277" t="s">
        <v>160</v>
      </c>
      <c r="F74" s="278" t="s">
        <v>345</v>
      </c>
      <c r="G74" s="723">
        <v>0</v>
      </c>
      <c r="H74" s="724"/>
      <c r="I74" s="725">
        <f t="shared" ref="I74:I78" si="9">IF(E74="NA","",H74*G74)</f>
        <v>0</v>
      </c>
      <c r="J74" s="283"/>
    </row>
    <row r="75" spans="1:10" ht="29" x14ac:dyDescent="0.35">
      <c r="A75" s="276"/>
      <c r="B75" s="564"/>
      <c r="C75" s="721" t="s">
        <v>478</v>
      </c>
      <c r="D75" s="722" t="s">
        <v>479</v>
      </c>
      <c r="E75" s="277" t="s">
        <v>160</v>
      </c>
      <c r="F75" s="278" t="s">
        <v>345</v>
      </c>
      <c r="G75" s="723">
        <v>0</v>
      </c>
      <c r="H75" s="724"/>
      <c r="I75" s="725">
        <f t="shared" si="9"/>
        <v>0</v>
      </c>
      <c r="J75" s="283"/>
    </row>
    <row r="76" spans="1:10" ht="25.5" customHeight="1" x14ac:dyDescent="0.35">
      <c r="A76" s="276"/>
      <c r="B76" s="564"/>
      <c r="C76" s="721" t="s">
        <v>480</v>
      </c>
      <c r="D76" s="736" t="s">
        <v>481</v>
      </c>
      <c r="E76" s="277" t="s">
        <v>160</v>
      </c>
      <c r="F76" s="278" t="s">
        <v>345</v>
      </c>
      <c r="G76" s="723">
        <v>0</v>
      </c>
      <c r="H76" s="724"/>
      <c r="I76" s="725">
        <f t="shared" si="9"/>
        <v>0</v>
      </c>
      <c r="J76" s="283"/>
    </row>
    <row r="77" spans="1:10" ht="25.5" customHeight="1" x14ac:dyDescent="0.35">
      <c r="A77" s="276"/>
      <c r="B77" s="564"/>
      <c r="C77" s="721" t="s">
        <v>482</v>
      </c>
      <c r="D77" s="736" t="s">
        <v>483</v>
      </c>
      <c r="E77" s="277" t="s">
        <v>160</v>
      </c>
      <c r="F77" s="278" t="s">
        <v>345</v>
      </c>
      <c r="G77" s="723">
        <v>0</v>
      </c>
      <c r="H77" s="724"/>
      <c r="I77" s="725">
        <f t="shared" si="9"/>
        <v>0</v>
      </c>
      <c r="J77" s="283"/>
    </row>
    <row r="78" spans="1:10" ht="25.5" customHeight="1" x14ac:dyDescent="0.35">
      <c r="A78" s="276"/>
      <c r="B78" s="564"/>
      <c r="C78" s="741" t="s">
        <v>484</v>
      </c>
      <c r="D78" s="736" t="s">
        <v>485</v>
      </c>
      <c r="E78" s="277" t="s">
        <v>160</v>
      </c>
      <c r="F78" s="278" t="s">
        <v>345</v>
      </c>
      <c r="G78" s="723">
        <v>0</v>
      </c>
      <c r="H78" s="724"/>
      <c r="I78" s="725">
        <f t="shared" si="9"/>
        <v>0</v>
      </c>
      <c r="J78" s="283"/>
    </row>
    <row r="79" spans="1:10" ht="15" customHeight="1" x14ac:dyDescent="0.35">
      <c r="A79" s="742"/>
      <c r="B79" s="743"/>
      <c r="C79" s="728" t="s">
        <v>486</v>
      </c>
      <c r="D79" s="729" t="s">
        <v>487</v>
      </c>
      <c r="E79" s="730"/>
      <c r="F79" s="731"/>
      <c r="G79" s="732"/>
      <c r="H79" s="733"/>
      <c r="I79" s="734"/>
      <c r="J79" s="735"/>
    </row>
    <row r="80" spans="1:10" ht="29" x14ac:dyDescent="0.35">
      <c r="A80" s="276"/>
      <c r="B80" s="564"/>
      <c r="C80" s="721" t="s">
        <v>488</v>
      </c>
      <c r="D80" s="736" t="s">
        <v>489</v>
      </c>
      <c r="E80" s="277" t="s">
        <v>160</v>
      </c>
      <c r="F80" s="278" t="s">
        <v>141</v>
      </c>
      <c r="G80" s="723">
        <v>0</v>
      </c>
      <c r="H80" s="724"/>
      <c r="I80" s="725">
        <f t="shared" ref="I80:I85" si="10">IF(E80="NA","",H80*G80)</f>
        <v>0</v>
      </c>
      <c r="J80" s="283"/>
    </row>
    <row r="81" spans="1:10" ht="29" x14ac:dyDescent="0.35">
      <c r="A81" s="276"/>
      <c r="B81" s="564"/>
      <c r="C81" s="721" t="s">
        <v>490</v>
      </c>
      <c r="D81" s="736" t="s">
        <v>491</v>
      </c>
      <c r="E81" s="277" t="s">
        <v>160</v>
      </c>
      <c r="F81" s="278" t="s">
        <v>141</v>
      </c>
      <c r="G81" s="723">
        <v>0</v>
      </c>
      <c r="H81" s="724"/>
      <c r="I81" s="725">
        <f t="shared" si="10"/>
        <v>0</v>
      </c>
      <c r="J81" s="283"/>
    </row>
    <row r="82" spans="1:10" ht="15" customHeight="1" x14ac:dyDescent="0.35">
      <c r="A82" s="276"/>
      <c r="B82" s="564"/>
      <c r="C82" s="721" t="s">
        <v>492</v>
      </c>
      <c r="D82" s="736" t="s">
        <v>493</v>
      </c>
      <c r="E82" s="277" t="s">
        <v>160</v>
      </c>
      <c r="F82" s="278" t="s">
        <v>141</v>
      </c>
      <c r="G82" s="723">
        <v>0</v>
      </c>
      <c r="H82" s="724"/>
      <c r="I82" s="725">
        <f t="shared" si="10"/>
        <v>0</v>
      </c>
      <c r="J82" s="283"/>
    </row>
    <row r="83" spans="1:10" ht="14.5" x14ac:dyDescent="0.35">
      <c r="A83" s="276"/>
      <c r="B83" s="564"/>
      <c r="C83" s="721" t="s">
        <v>494</v>
      </c>
      <c r="D83" s="736" t="s">
        <v>495</v>
      </c>
      <c r="E83" s="277" t="s">
        <v>160</v>
      </c>
      <c r="F83" s="278" t="s">
        <v>141</v>
      </c>
      <c r="G83" s="723">
        <v>0</v>
      </c>
      <c r="H83" s="724"/>
      <c r="I83" s="725">
        <f t="shared" si="10"/>
        <v>0</v>
      </c>
      <c r="J83" s="283"/>
    </row>
    <row r="84" spans="1:10" ht="14.5" x14ac:dyDescent="0.35">
      <c r="A84" s="276"/>
      <c r="B84" s="564"/>
      <c r="C84" s="721" t="s">
        <v>496</v>
      </c>
      <c r="D84" s="736" t="s">
        <v>497</v>
      </c>
      <c r="E84" s="277" t="s">
        <v>160</v>
      </c>
      <c r="F84" s="278" t="s">
        <v>141</v>
      </c>
      <c r="G84" s="723">
        <v>0</v>
      </c>
      <c r="H84" s="724"/>
      <c r="I84" s="725">
        <f t="shared" si="10"/>
        <v>0</v>
      </c>
      <c r="J84" s="283"/>
    </row>
    <row r="85" spans="1:10" ht="14.5" x14ac:dyDescent="0.35">
      <c r="A85" s="276"/>
      <c r="B85" s="564"/>
      <c r="C85" s="721" t="s">
        <v>498</v>
      </c>
      <c r="D85" s="736" t="s">
        <v>499</v>
      </c>
      <c r="E85" s="277" t="s">
        <v>160</v>
      </c>
      <c r="F85" s="278" t="s">
        <v>141</v>
      </c>
      <c r="G85" s="723">
        <v>0</v>
      </c>
      <c r="H85" s="724"/>
      <c r="I85" s="725">
        <f t="shared" si="10"/>
        <v>0</v>
      </c>
      <c r="J85" s="283"/>
    </row>
    <row r="86" spans="1:10" ht="15" customHeight="1" x14ac:dyDescent="0.35">
      <c r="A86" s="748"/>
      <c r="B86" s="749"/>
      <c r="C86" s="728" t="s">
        <v>500</v>
      </c>
      <c r="D86" s="729" t="s">
        <v>501</v>
      </c>
      <c r="E86" s="750"/>
      <c r="F86" s="748"/>
      <c r="G86" s="751"/>
      <c r="H86" s="751"/>
      <c r="I86" s="751"/>
      <c r="J86" s="752"/>
    </row>
    <row r="87" spans="1:10" ht="29" x14ac:dyDescent="0.35">
      <c r="A87" s="278"/>
      <c r="B87" s="564"/>
      <c r="C87" s="721" t="s">
        <v>502</v>
      </c>
      <c r="D87" s="722" t="s">
        <v>503</v>
      </c>
      <c r="E87" s="277" t="s">
        <v>167</v>
      </c>
      <c r="F87" s="278" t="s">
        <v>345</v>
      </c>
      <c r="G87" s="723">
        <v>0</v>
      </c>
      <c r="H87" s="724"/>
      <c r="I87" s="725">
        <f t="shared" ref="I87" si="11">IF(E87="NA","",H87*G87)</f>
        <v>0</v>
      </c>
      <c r="J87" s="283"/>
    </row>
    <row r="88" spans="1:10" ht="17.25" customHeight="1" x14ac:dyDescent="0.35">
      <c r="A88" s="1571" t="s">
        <v>504</v>
      </c>
      <c r="B88" s="1571"/>
      <c r="C88" s="1571"/>
      <c r="D88" s="1572"/>
      <c r="E88" s="1573" t="s">
        <v>154</v>
      </c>
      <c r="F88" s="1574"/>
      <c r="G88" s="1574"/>
      <c r="H88" s="1575"/>
      <c r="I88" s="753">
        <f>SUMIF(E91:E109,"Mandatory",I91:I109)</f>
        <v>0</v>
      </c>
      <c r="J88" s="711"/>
    </row>
    <row r="89" spans="1:10" ht="14.25" customHeight="1" x14ac:dyDescent="0.35">
      <c r="A89" s="1560"/>
      <c r="B89" s="1560"/>
      <c r="C89" s="1560"/>
      <c r="D89" s="1561"/>
      <c r="E89" s="1565" t="s">
        <v>156</v>
      </c>
      <c r="F89" s="1566"/>
      <c r="G89" s="1566"/>
      <c r="H89" s="1567"/>
      <c r="I89" s="254">
        <f>SUMIF(E91:E109,"Optional",I90:I109)</f>
        <v>0</v>
      </c>
      <c r="J89" s="711"/>
    </row>
    <row r="90" spans="1:10" ht="15" customHeight="1" x14ac:dyDescent="0.35">
      <c r="A90" s="742"/>
      <c r="B90" s="743"/>
      <c r="C90" s="728" t="s">
        <v>505</v>
      </c>
      <c r="D90" s="729" t="s">
        <v>506</v>
      </c>
      <c r="E90" s="730"/>
      <c r="F90" s="731"/>
      <c r="G90" s="732"/>
      <c r="H90" s="733"/>
      <c r="I90" s="734"/>
      <c r="J90" s="735"/>
    </row>
    <row r="91" spans="1:10" ht="15" customHeight="1" x14ac:dyDescent="0.35">
      <c r="A91" s="276"/>
      <c r="B91" s="564"/>
      <c r="C91" s="721" t="s">
        <v>507</v>
      </c>
      <c r="D91" s="722" t="s">
        <v>508</v>
      </c>
      <c r="E91" s="277" t="s">
        <v>160</v>
      </c>
      <c r="F91" s="278" t="s">
        <v>345</v>
      </c>
      <c r="G91" s="723">
        <v>0</v>
      </c>
      <c r="H91" s="724"/>
      <c r="I91" s="725">
        <f t="shared" ref="I91:I100" si="12">IF(E91="NA","",H91*G91)</f>
        <v>0</v>
      </c>
      <c r="J91" s="283"/>
    </row>
    <row r="92" spans="1:10" ht="15" customHeight="1" x14ac:dyDescent="0.35">
      <c r="A92" s="276"/>
      <c r="B92" s="564"/>
      <c r="C92" s="721" t="s">
        <v>509</v>
      </c>
      <c r="D92" s="722" t="s">
        <v>510</v>
      </c>
      <c r="E92" s="277" t="s">
        <v>160</v>
      </c>
      <c r="F92" s="278" t="s">
        <v>345</v>
      </c>
      <c r="G92" s="723">
        <v>0</v>
      </c>
      <c r="H92" s="724"/>
      <c r="I92" s="725">
        <f t="shared" si="12"/>
        <v>0</v>
      </c>
      <c r="J92" s="283"/>
    </row>
    <row r="93" spans="1:10" ht="15" customHeight="1" x14ac:dyDescent="0.35">
      <c r="A93" s="276"/>
      <c r="B93" s="564"/>
      <c r="C93" s="721" t="s">
        <v>511</v>
      </c>
      <c r="D93" s="722" t="s">
        <v>512</v>
      </c>
      <c r="E93" s="277" t="s">
        <v>160</v>
      </c>
      <c r="F93" s="278" t="s">
        <v>345</v>
      </c>
      <c r="G93" s="723">
        <v>0</v>
      </c>
      <c r="H93" s="724"/>
      <c r="I93" s="725">
        <f t="shared" si="12"/>
        <v>0</v>
      </c>
      <c r="J93" s="283"/>
    </row>
    <row r="94" spans="1:10" ht="15" customHeight="1" x14ac:dyDescent="0.35">
      <c r="A94" s="276"/>
      <c r="B94" s="564"/>
      <c r="C94" s="721" t="s">
        <v>513</v>
      </c>
      <c r="D94" s="722" t="s">
        <v>514</v>
      </c>
      <c r="E94" s="277" t="s">
        <v>160</v>
      </c>
      <c r="F94" s="278" t="s">
        <v>345</v>
      </c>
      <c r="G94" s="723">
        <v>0</v>
      </c>
      <c r="H94" s="724"/>
      <c r="I94" s="725">
        <f t="shared" si="12"/>
        <v>0</v>
      </c>
      <c r="J94" s="283"/>
    </row>
    <row r="95" spans="1:10" ht="15" customHeight="1" x14ac:dyDescent="0.35">
      <c r="A95" s="276"/>
      <c r="B95" s="564"/>
      <c r="C95" s="721" t="s">
        <v>515</v>
      </c>
      <c r="D95" s="722" t="s">
        <v>516</v>
      </c>
      <c r="E95" s="277" t="s">
        <v>160</v>
      </c>
      <c r="F95" s="278" t="s">
        <v>345</v>
      </c>
      <c r="G95" s="723">
        <v>0</v>
      </c>
      <c r="H95" s="724"/>
      <c r="I95" s="725">
        <f t="shared" si="12"/>
        <v>0</v>
      </c>
      <c r="J95" s="283"/>
    </row>
    <row r="96" spans="1:10" ht="15" customHeight="1" x14ac:dyDescent="0.35">
      <c r="A96" s="276"/>
      <c r="B96" s="564"/>
      <c r="C96" s="721" t="s">
        <v>517</v>
      </c>
      <c r="D96" s="722" t="s">
        <v>518</v>
      </c>
      <c r="E96" s="277" t="s">
        <v>160</v>
      </c>
      <c r="F96" s="278" t="s">
        <v>345</v>
      </c>
      <c r="G96" s="723">
        <v>0</v>
      </c>
      <c r="H96" s="724"/>
      <c r="I96" s="725">
        <f t="shared" si="12"/>
        <v>0</v>
      </c>
      <c r="J96" s="283"/>
    </row>
    <row r="97" spans="1:10" ht="15" customHeight="1" x14ac:dyDescent="0.35">
      <c r="A97" s="276"/>
      <c r="B97" s="564"/>
      <c r="C97" s="721" t="s">
        <v>519</v>
      </c>
      <c r="D97" s="722" t="s">
        <v>520</v>
      </c>
      <c r="E97" s="277" t="s">
        <v>160</v>
      </c>
      <c r="F97" s="278" t="s">
        <v>345</v>
      </c>
      <c r="G97" s="723">
        <v>0</v>
      </c>
      <c r="H97" s="724"/>
      <c r="I97" s="725">
        <f t="shared" si="12"/>
        <v>0</v>
      </c>
      <c r="J97" s="283"/>
    </row>
    <row r="98" spans="1:10" ht="15" customHeight="1" x14ac:dyDescent="0.35">
      <c r="A98" s="276"/>
      <c r="B98" s="564"/>
      <c r="C98" s="721" t="s">
        <v>521</v>
      </c>
      <c r="D98" s="722" t="s">
        <v>522</v>
      </c>
      <c r="E98" s="277" t="s">
        <v>160</v>
      </c>
      <c r="F98" s="278" t="s">
        <v>345</v>
      </c>
      <c r="G98" s="723">
        <v>0</v>
      </c>
      <c r="H98" s="724"/>
      <c r="I98" s="725">
        <f t="shared" si="12"/>
        <v>0</v>
      </c>
      <c r="J98" s="283"/>
    </row>
    <row r="99" spans="1:10" ht="15" customHeight="1" x14ac:dyDescent="0.35">
      <c r="A99" s="276"/>
      <c r="B99" s="564"/>
      <c r="C99" s="721" t="s">
        <v>523</v>
      </c>
      <c r="D99" s="722" t="s">
        <v>524</v>
      </c>
      <c r="E99" s="277" t="s">
        <v>160</v>
      </c>
      <c r="F99" s="278" t="s">
        <v>345</v>
      </c>
      <c r="G99" s="723">
        <v>0</v>
      </c>
      <c r="H99" s="724"/>
      <c r="I99" s="725">
        <f t="shared" si="12"/>
        <v>0</v>
      </c>
      <c r="J99" s="283"/>
    </row>
    <row r="100" spans="1:10" ht="15" customHeight="1" x14ac:dyDescent="0.35">
      <c r="A100" s="276"/>
      <c r="B100" s="564"/>
      <c r="C100" s="721" t="s">
        <v>525</v>
      </c>
      <c r="D100" s="722" t="s">
        <v>526</v>
      </c>
      <c r="E100" s="277" t="s">
        <v>160</v>
      </c>
      <c r="F100" s="278" t="s">
        <v>345</v>
      </c>
      <c r="G100" s="723">
        <v>0</v>
      </c>
      <c r="H100" s="724"/>
      <c r="I100" s="725">
        <f t="shared" si="12"/>
        <v>0</v>
      </c>
      <c r="J100" s="283"/>
    </row>
    <row r="101" spans="1:10" ht="15" customHeight="1" x14ac:dyDescent="0.35">
      <c r="A101" s="742"/>
      <c r="B101" s="743"/>
      <c r="C101" s="747" t="s">
        <v>527</v>
      </c>
      <c r="D101" s="745" t="s">
        <v>528</v>
      </c>
      <c r="E101" s="730"/>
      <c r="F101" s="731"/>
      <c r="G101" s="732"/>
      <c r="H101" s="733"/>
      <c r="I101" s="734"/>
      <c r="J101" s="735"/>
    </row>
    <row r="102" spans="1:10" s="275" customFormat="1" ht="15" customHeight="1" x14ac:dyDescent="0.35">
      <c r="A102" s="276"/>
      <c r="B102" s="564"/>
      <c r="C102" s="721" t="s">
        <v>529</v>
      </c>
      <c r="D102" s="722" t="s">
        <v>530</v>
      </c>
      <c r="E102" s="277" t="s">
        <v>160</v>
      </c>
      <c r="F102" s="278" t="s">
        <v>141</v>
      </c>
      <c r="G102" s="723">
        <v>0</v>
      </c>
      <c r="H102" s="724"/>
      <c r="I102" s="725">
        <f t="shared" ref="I102:I103" si="13">IF(E102="NA","",H102*G102)</f>
        <v>0</v>
      </c>
      <c r="J102" s="283"/>
    </row>
    <row r="103" spans="1:10" ht="15" customHeight="1" x14ac:dyDescent="0.35">
      <c r="A103" s="276"/>
      <c r="B103" s="564"/>
      <c r="C103" s="721" t="s">
        <v>531</v>
      </c>
      <c r="D103" s="722" t="s">
        <v>532</v>
      </c>
      <c r="E103" s="277" t="s">
        <v>160</v>
      </c>
      <c r="F103" s="278" t="s">
        <v>141</v>
      </c>
      <c r="G103" s="723">
        <v>0</v>
      </c>
      <c r="H103" s="724"/>
      <c r="I103" s="725">
        <f t="shared" si="13"/>
        <v>0</v>
      </c>
      <c r="J103" s="283"/>
    </row>
    <row r="104" spans="1:10" ht="15" customHeight="1" x14ac:dyDescent="0.35">
      <c r="A104" s="742"/>
      <c r="B104" s="743"/>
      <c r="C104" s="747" t="s">
        <v>533</v>
      </c>
      <c r="D104" s="745" t="s">
        <v>534</v>
      </c>
      <c r="E104" s="730"/>
      <c r="F104" s="731"/>
      <c r="G104" s="732"/>
      <c r="H104" s="733"/>
      <c r="I104" s="734"/>
      <c r="J104" s="735"/>
    </row>
    <row r="105" spans="1:10" ht="15" customHeight="1" x14ac:dyDescent="0.35">
      <c r="A105" s="276"/>
      <c r="B105" s="564"/>
      <c r="C105" s="721" t="s">
        <v>535</v>
      </c>
      <c r="D105" s="722" t="s">
        <v>536</v>
      </c>
      <c r="E105" s="277" t="s">
        <v>160</v>
      </c>
      <c r="F105" s="278" t="s">
        <v>141</v>
      </c>
      <c r="G105" s="723">
        <v>0</v>
      </c>
      <c r="H105" s="724"/>
      <c r="I105" s="725">
        <f t="shared" ref="I105:I106" si="14">IF(E105="NA","",H105*G105)</f>
        <v>0</v>
      </c>
      <c r="J105" s="283" t="s">
        <v>537</v>
      </c>
    </row>
    <row r="106" spans="1:10" ht="15" customHeight="1" x14ac:dyDescent="0.35">
      <c r="A106" s="276"/>
      <c r="B106" s="564"/>
      <c r="C106" s="721" t="s">
        <v>538</v>
      </c>
      <c r="D106" s="722" t="s">
        <v>539</v>
      </c>
      <c r="E106" s="277" t="s">
        <v>160</v>
      </c>
      <c r="F106" s="278" t="s">
        <v>141</v>
      </c>
      <c r="G106" s="723">
        <v>0</v>
      </c>
      <c r="H106" s="724"/>
      <c r="I106" s="725">
        <f t="shared" si="14"/>
        <v>0</v>
      </c>
      <c r="J106" s="283"/>
    </row>
    <row r="107" spans="1:10" ht="15" customHeight="1" x14ac:dyDescent="0.35">
      <c r="A107" s="742"/>
      <c r="B107" s="743"/>
      <c r="C107" s="747" t="s">
        <v>540</v>
      </c>
      <c r="D107" s="745" t="s">
        <v>541</v>
      </c>
      <c r="E107" s="730"/>
      <c r="F107" s="731"/>
      <c r="G107" s="732"/>
      <c r="H107" s="733"/>
      <c r="I107" s="734"/>
      <c r="J107" s="735"/>
    </row>
    <row r="108" spans="1:10" ht="15" customHeight="1" x14ac:dyDescent="0.35">
      <c r="A108" s="276"/>
      <c r="B108" s="564"/>
      <c r="C108" s="721" t="s">
        <v>542</v>
      </c>
      <c r="D108" s="722" t="s">
        <v>543</v>
      </c>
      <c r="E108" s="277" t="s">
        <v>160</v>
      </c>
      <c r="F108" s="278" t="s">
        <v>141</v>
      </c>
      <c r="G108" s="723">
        <v>0</v>
      </c>
      <c r="H108" s="724"/>
      <c r="I108" s="725">
        <f t="shared" ref="I108:I109" si="15">IF(E108="NA","",H108*G108)</f>
        <v>0</v>
      </c>
      <c r="J108" s="283"/>
    </row>
    <row r="109" spans="1:10" ht="15" customHeight="1" x14ac:dyDescent="0.35">
      <c r="A109" s="276"/>
      <c r="B109" s="564"/>
      <c r="C109" s="721" t="s">
        <v>544</v>
      </c>
      <c r="D109" s="722" t="s">
        <v>545</v>
      </c>
      <c r="E109" s="277" t="s">
        <v>160</v>
      </c>
      <c r="F109" s="278" t="s">
        <v>141</v>
      </c>
      <c r="G109" s="723">
        <v>0</v>
      </c>
      <c r="H109" s="724"/>
      <c r="I109" s="725">
        <f t="shared" si="15"/>
        <v>0</v>
      </c>
      <c r="J109" s="283"/>
    </row>
    <row r="110" spans="1:10" ht="15" customHeight="1" x14ac:dyDescent="0.35">
      <c r="A110" s="1558" t="s">
        <v>546</v>
      </c>
      <c r="B110" s="1558"/>
      <c r="C110" s="1558"/>
      <c r="D110" s="1559"/>
      <c r="E110" s="1562" t="s">
        <v>154</v>
      </c>
      <c r="F110" s="1563"/>
      <c r="G110" s="1563"/>
      <c r="H110" s="1564"/>
      <c r="I110" s="254">
        <f>SUMIF(E113:E171,"Mandatory",I113:I171)</f>
        <v>0</v>
      </c>
      <c r="J110" s="711"/>
    </row>
    <row r="111" spans="1:10" ht="15" customHeight="1" x14ac:dyDescent="0.35">
      <c r="A111" s="1560"/>
      <c r="B111" s="1560"/>
      <c r="C111" s="1560"/>
      <c r="D111" s="1561"/>
      <c r="E111" s="1565" t="s">
        <v>156</v>
      </c>
      <c r="F111" s="1566"/>
      <c r="G111" s="1566"/>
      <c r="H111" s="1567"/>
      <c r="I111" s="254">
        <f>SUMIF(E113:E171,"Optional",I112:I171)</f>
        <v>0</v>
      </c>
      <c r="J111" s="711"/>
    </row>
    <row r="112" spans="1:10" ht="15" customHeight="1" x14ac:dyDescent="0.35">
      <c r="A112" s="742"/>
      <c r="B112" s="743"/>
      <c r="C112" s="754" t="s">
        <v>547</v>
      </c>
      <c r="D112" s="729" t="s">
        <v>548</v>
      </c>
      <c r="E112" s="755"/>
      <c r="F112" s="731"/>
      <c r="G112" s="732"/>
      <c r="H112" s="733"/>
      <c r="I112" s="734"/>
      <c r="J112" s="735"/>
    </row>
    <row r="113" spans="1:10" ht="15" customHeight="1" x14ac:dyDescent="0.35">
      <c r="A113" s="742"/>
      <c r="B113" s="743"/>
      <c r="C113" s="747" t="s">
        <v>549</v>
      </c>
      <c r="D113" s="745" t="s">
        <v>550</v>
      </c>
      <c r="E113" s="756"/>
      <c r="F113" s="731"/>
      <c r="G113" s="732"/>
      <c r="H113" s="733"/>
      <c r="I113" s="734"/>
      <c r="J113" s="735"/>
    </row>
    <row r="114" spans="1:10" ht="15" customHeight="1" x14ac:dyDescent="0.35">
      <c r="A114" s="276"/>
      <c r="B114" s="564"/>
      <c r="C114" s="721" t="s">
        <v>551</v>
      </c>
      <c r="D114" s="722" t="s">
        <v>552</v>
      </c>
      <c r="E114" s="538" t="s">
        <v>160</v>
      </c>
      <c r="F114" s="723" t="s">
        <v>553</v>
      </c>
      <c r="G114" s="723">
        <v>0</v>
      </c>
      <c r="H114" s="724"/>
      <c r="I114" s="725"/>
      <c r="J114" s="283"/>
    </row>
    <row r="115" spans="1:10" ht="15" customHeight="1" x14ac:dyDescent="0.35">
      <c r="A115" s="276"/>
      <c r="B115" s="564"/>
      <c r="C115" s="721" t="s">
        <v>554</v>
      </c>
      <c r="D115" s="722" t="s">
        <v>555</v>
      </c>
      <c r="E115" s="538" t="s">
        <v>160</v>
      </c>
      <c r="F115" s="723" t="s">
        <v>553</v>
      </c>
      <c r="G115" s="723">
        <v>0</v>
      </c>
      <c r="H115" s="724"/>
      <c r="I115" s="725"/>
      <c r="J115" s="283"/>
    </row>
    <row r="116" spans="1:10" ht="23.25" customHeight="1" x14ac:dyDescent="0.35">
      <c r="A116" s="1558" t="s">
        <v>556</v>
      </c>
      <c r="B116" s="1558"/>
      <c r="C116" s="1558"/>
      <c r="D116" s="1559"/>
      <c r="E116" s="1562" t="s">
        <v>154</v>
      </c>
      <c r="F116" s="1563"/>
      <c r="G116" s="1563"/>
      <c r="H116" s="1564"/>
      <c r="I116" s="254">
        <f>SUMIF(E119:E171,"Mandatory",I119:I171)</f>
        <v>0</v>
      </c>
      <c r="J116" s="711"/>
    </row>
    <row r="117" spans="1:10" ht="23.25" customHeight="1" x14ac:dyDescent="0.35">
      <c r="A117" s="1560"/>
      <c r="B117" s="1560"/>
      <c r="C117" s="1560"/>
      <c r="D117" s="1561"/>
      <c r="E117" s="1565" t="s">
        <v>156</v>
      </c>
      <c r="F117" s="1566"/>
      <c r="G117" s="1566"/>
      <c r="H117" s="1567"/>
      <c r="I117" s="254">
        <f>SUMIF(E119:E171,"Optional",I118:I171)</f>
        <v>0</v>
      </c>
      <c r="J117" s="711"/>
    </row>
    <row r="118" spans="1:10" ht="15" customHeight="1" x14ac:dyDescent="0.35">
      <c r="A118" s="742"/>
      <c r="B118" s="757"/>
      <c r="C118" s="758" t="s">
        <v>557</v>
      </c>
      <c r="D118" s="745" t="s">
        <v>94</v>
      </c>
      <c r="E118" s="755"/>
      <c r="F118" s="731"/>
      <c r="G118" s="732"/>
      <c r="H118" s="733"/>
      <c r="I118" s="734"/>
      <c r="J118" s="735"/>
    </row>
    <row r="119" spans="1:10" ht="29" x14ac:dyDescent="0.35">
      <c r="A119" s="742"/>
      <c r="B119" s="757"/>
      <c r="C119" s="747" t="s">
        <v>558</v>
      </c>
      <c r="D119" s="745" t="s">
        <v>559</v>
      </c>
      <c r="E119" s="755"/>
      <c r="F119" s="731"/>
      <c r="G119" s="732"/>
      <c r="H119" s="733"/>
      <c r="I119" s="734"/>
      <c r="J119" s="735"/>
    </row>
    <row r="120" spans="1:10" ht="15" customHeight="1" x14ac:dyDescent="0.35">
      <c r="A120" s="276"/>
      <c r="B120" s="759"/>
      <c r="C120" s="721" t="s">
        <v>560</v>
      </c>
      <c r="D120" s="722" t="s">
        <v>561</v>
      </c>
      <c r="E120" s="538" t="s">
        <v>160</v>
      </c>
      <c r="F120" s="278" t="s">
        <v>141</v>
      </c>
      <c r="G120" s="723">
        <v>1</v>
      </c>
      <c r="H120" s="724"/>
      <c r="I120" s="725">
        <f t="shared" ref="I120:I131" si="16">IF(E120="NA","",H120*G120)</f>
        <v>0</v>
      </c>
      <c r="J120" s="283"/>
    </row>
    <row r="121" spans="1:10" ht="15" customHeight="1" x14ac:dyDescent="0.35">
      <c r="A121" s="276"/>
      <c r="B121" s="759"/>
      <c r="C121" s="721" t="s">
        <v>562</v>
      </c>
      <c r="D121" s="722" t="s">
        <v>563</v>
      </c>
      <c r="E121" s="538" t="s">
        <v>160</v>
      </c>
      <c r="F121" s="278" t="s">
        <v>141</v>
      </c>
      <c r="G121" s="723">
        <v>1</v>
      </c>
      <c r="H121" s="724"/>
      <c r="I121" s="725">
        <f t="shared" si="16"/>
        <v>0</v>
      </c>
      <c r="J121" s="283"/>
    </row>
    <row r="122" spans="1:10" ht="15" customHeight="1" x14ac:dyDescent="0.35">
      <c r="A122" s="276"/>
      <c r="B122" s="759"/>
      <c r="C122" s="721" t="s">
        <v>564</v>
      </c>
      <c r="D122" s="722" t="s">
        <v>565</v>
      </c>
      <c r="E122" s="538" t="s">
        <v>160</v>
      </c>
      <c r="F122" s="278" t="s">
        <v>141</v>
      </c>
      <c r="G122" s="723">
        <v>1</v>
      </c>
      <c r="H122" s="724"/>
      <c r="I122" s="725">
        <f t="shared" si="16"/>
        <v>0</v>
      </c>
      <c r="J122" s="283"/>
    </row>
    <row r="123" spans="1:10" ht="15" customHeight="1" x14ac:dyDescent="0.35">
      <c r="A123" s="276"/>
      <c r="B123" s="759"/>
      <c r="C123" s="721" t="s">
        <v>566</v>
      </c>
      <c r="D123" s="722" t="s">
        <v>567</v>
      </c>
      <c r="E123" s="538" t="s">
        <v>160</v>
      </c>
      <c r="F123" s="278" t="s">
        <v>141</v>
      </c>
      <c r="G123" s="723">
        <v>1</v>
      </c>
      <c r="H123" s="724"/>
      <c r="I123" s="725">
        <f t="shared" si="16"/>
        <v>0</v>
      </c>
      <c r="J123" s="283"/>
    </row>
    <row r="124" spans="1:10" ht="15" customHeight="1" x14ac:dyDescent="0.35">
      <c r="A124" s="276"/>
      <c r="B124" s="759"/>
      <c r="C124" s="721" t="s">
        <v>568</v>
      </c>
      <c r="D124" s="722" t="s">
        <v>569</v>
      </c>
      <c r="E124" s="538" t="s">
        <v>160</v>
      </c>
      <c r="F124" s="278" t="s">
        <v>141</v>
      </c>
      <c r="G124" s="723">
        <v>1</v>
      </c>
      <c r="H124" s="724"/>
      <c r="I124" s="725">
        <f t="shared" si="16"/>
        <v>0</v>
      </c>
      <c r="J124" s="283"/>
    </row>
    <row r="125" spans="1:10" ht="15" customHeight="1" x14ac:dyDescent="0.35">
      <c r="A125" s="276"/>
      <c r="B125" s="759"/>
      <c r="C125" s="721" t="s">
        <v>570</v>
      </c>
      <c r="D125" s="722" t="s">
        <v>571</v>
      </c>
      <c r="E125" s="538" t="s">
        <v>160</v>
      </c>
      <c r="F125" s="278" t="s">
        <v>141</v>
      </c>
      <c r="G125" s="723">
        <v>1</v>
      </c>
      <c r="H125" s="724"/>
      <c r="I125" s="725">
        <f t="shared" si="16"/>
        <v>0</v>
      </c>
      <c r="J125" s="283"/>
    </row>
    <row r="126" spans="1:10" ht="15" customHeight="1" x14ac:dyDescent="0.35">
      <c r="A126" s="276"/>
      <c r="B126" s="759"/>
      <c r="C126" s="721" t="s">
        <v>572</v>
      </c>
      <c r="D126" s="722" t="s">
        <v>573</v>
      </c>
      <c r="E126" s="538" t="s">
        <v>160</v>
      </c>
      <c r="F126" s="278" t="s">
        <v>141</v>
      </c>
      <c r="G126" s="723">
        <v>100</v>
      </c>
      <c r="H126" s="724"/>
      <c r="I126" s="725">
        <f t="shared" si="16"/>
        <v>0</v>
      </c>
      <c r="J126" s="283" t="s">
        <v>574</v>
      </c>
    </row>
    <row r="127" spans="1:10" ht="15" customHeight="1" x14ac:dyDescent="0.35">
      <c r="A127" s="276"/>
      <c r="B127" s="759"/>
      <c r="C127" s="721" t="s">
        <v>575</v>
      </c>
      <c r="D127" s="722" t="s">
        <v>576</v>
      </c>
      <c r="E127" s="538" t="s">
        <v>160</v>
      </c>
      <c r="F127" s="278" t="s">
        <v>141</v>
      </c>
      <c r="G127" s="723">
        <v>100</v>
      </c>
      <c r="H127" s="724"/>
      <c r="I127" s="725">
        <f t="shared" si="16"/>
        <v>0</v>
      </c>
      <c r="J127" s="283"/>
    </row>
    <row r="128" spans="1:10" ht="15" customHeight="1" x14ac:dyDescent="0.35">
      <c r="A128" s="276"/>
      <c r="B128" s="759"/>
      <c r="C128" s="721" t="s">
        <v>577</v>
      </c>
      <c r="D128" s="722" t="s">
        <v>578</v>
      </c>
      <c r="E128" s="538" t="s">
        <v>160</v>
      </c>
      <c r="F128" s="278" t="s">
        <v>141</v>
      </c>
      <c r="G128" s="723">
        <v>100</v>
      </c>
      <c r="H128" s="724"/>
      <c r="I128" s="725">
        <f t="shared" si="16"/>
        <v>0</v>
      </c>
      <c r="J128" s="283" t="s">
        <v>574</v>
      </c>
    </row>
    <row r="129" spans="1:10" ht="15" customHeight="1" x14ac:dyDescent="0.35">
      <c r="A129" s="276"/>
      <c r="B129" s="759"/>
      <c r="C129" s="721" t="s">
        <v>579</v>
      </c>
      <c r="D129" s="722" t="s">
        <v>580</v>
      </c>
      <c r="E129" s="538" t="s">
        <v>160</v>
      </c>
      <c r="F129" s="278" t="s">
        <v>141</v>
      </c>
      <c r="G129" s="723">
        <v>100</v>
      </c>
      <c r="H129" s="724"/>
      <c r="I129" s="725">
        <f t="shared" si="16"/>
        <v>0</v>
      </c>
      <c r="J129" s="283"/>
    </row>
    <row r="130" spans="1:10" ht="15" customHeight="1" x14ac:dyDescent="0.35">
      <c r="A130" s="276"/>
      <c r="B130" s="759"/>
      <c r="C130" s="721" t="s">
        <v>581</v>
      </c>
      <c r="D130" s="722" t="s">
        <v>582</v>
      </c>
      <c r="E130" s="538" t="s">
        <v>160</v>
      </c>
      <c r="F130" s="278" t="s">
        <v>141</v>
      </c>
      <c r="G130" s="723">
        <v>20</v>
      </c>
      <c r="H130" s="724"/>
      <c r="I130" s="725">
        <f t="shared" si="16"/>
        <v>0</v>
      </c>
      <c r="J130" s="283" t="s">
        <v>583</v>
      </c>
    </row>
    <row r="131" spans="1:10" ht="15" customHeight="1" x14ac:dyDescent="0.35">
      <c r="A131" s="276"/>
      <c r="B131" s="759"/>
      <c r="C131" s="721" t="s">
        <v>584</v>
      </c>
      <c r="D131" s="722" t="s">
        <v>585</v>
      </c>
      <c r="E131" s="538" t="s">
        <v>160</v>
      </c>
      <c r="F131" s="278" t="s">
        <v>141</v>
      </c>
      <c r="G131" s="723">
        <v>20</v>
      </c>
      <c r="H131" s="724"/>
      <c r="I131" s="725">
        <f t="shared" si="16"/>
        <v>0</v>
      </c>
      <c r="J131" s="283"/>
    </row>
    <row r="132" spans="1:10" ht="15" customHeight="1" x14ac:dyDescent="0.35">
      <c r="A132" s="748"/>
      <c r="B132" s="760"/>
      <c r="C132" s="747" t="s">
        <v>586</v>
      </c>
      <c r="D132" s="745" t="s">
        <v>587</v>
      </c>
      <c r="E132" s="756"/>
      <c r="F132" s="761"/>
      <c r="G132" s="762"/>
      <c r="H132" s="762"/>
      <c r="I132" s="762"/>
      <c r="J132" s="763"/>
    </row>
    <row r="133" spans="1:10" ht="15" customHeight="1" x14ac:dyDescent="0.35">
      <c r="A133" s="527"/>
      <c r="B133" s="746"/>
      <c r="C133" s="721" t="s">
        <v>588</v>
      </c>
      <c r="D133" s="722" t="s">
        <v>589</v>
      </c>
      <c r="E133" s="538" t="s">
        <v>160</v>
      </c>
      <c r="F133" s="278" t="s">
        <v>141</v>
      </c>
      <c r="G133" s="723">
        <v>20</v>
      </c>
      <c r="H133" s="724"/>
      <c r="I133" s="725">
        <f t="shared" ref="I133:I134" si="17">IF(E133="NA","",H133*G133)</f>
        <v>0</v>
      </c>
      <c r="J133" s="764" t="s">
        <v>590</v>
      </c>
    </row>
    <row r="134" spans="1:10" ht="15" customHeight="1" x14ac:dyDescent="0.35">
      <c r="B134" s="746"/>
      <c r="C134" s="721" t="s">
        <v>591</v>
      </c>
      <c r="D134" s="722" t="s">
        <v>592</v>
      </c>
      <c r="E134" s="538" t="s">
        <v>160</v>
      </c>
      <c r="F134" s="278" t="s">
        <v>141</v>
      </c>
      <c r="G134" s="723">
        <v>20</v>
      </c>
      <c r="H134" s="724"/>
      <c r="I134" s="725">
        <f t="shared" si="17"/>
        <v>0</v>
      </c>
      <c r="J134" s="765"/>
    </row>
    <row r="135" spans="1:10" ht="15" customHeight="1" x14ac:dyDescent="0.35">
      <c r="A135" s="1558" t="s">
        <v>593</v>
      </c>
      <c r="B135" s="1571"/>
      <c r="C135" s="1571"/>
      <c r="D135" s="1572"/>
      <c r="E135" s="1573" t="s">
        <v>154</v>
      </c>
      <c r="F135" s="1574"/>
      <c r="G135" s="1574"/>
      <c r="H135" s="1575"/>
      <c r="I135" s="753">
        <f>SUMIF(E138:E141,"Mandatory",I138:I141)</f>
        <v>0</v>
      </c>
      <c r="J135" s="766"/>
    </row>
    <row r="136" spans="1:10" ht="15" customHeight="1" x14ac:dyDescent="0.35">
      <c r="A136" s="1560"/>
      <c r="B136" s="1560"/>
      <c r="C136" s="1560"/>
      <c r="D136" s="1561"/>
      <c r="E136" s="1565" t="s">
        <v>156</v>
      </c>
      <c r="F136" s="1566"/>
      <c r="G136" s="1566"/>
      <c r="H136" s="1567"/>
      <c r="I136" s="254">
        <f>SUMIF(E138:E141,"Optional",I138:I141)</f>
        <v>0</v>
      </c>
      <c r="J136" s="711"/>
    </row>
    <row r="137" spans="1:10" ht="52" x14ac:dyDescent="0.35">
      <c r="A137" s="742"/>
      <c r="B137" s="743"/>
      <c r="C137" s="754" t="s">
        <v>594</v>
      </c>
      <c r="D137" s="729" t="s">
        <v>595</v>
      </c>
      <c r="E137" s="755"/>
      <c r="F137" s="731"/>
      <c r="G137" s="732"/>
      <c r="H137" s="733"/>
      <c r="I137" s="734"/>
      <c r="J137" s="767" t="s">
        <v>596</v>
      </c>
    </row>
    <row r="138" spans="1:10" ht="15" customHeight="1" x14ac:dyDescent="0.35">
      <c r="A138" s="276"/>
      <c r="B138" s="564"/>
      <c r="C138" s="721" t="s">
        <v>597</v>
      </c>
      <c r="D138" s="722" t="s">
        <v>598</v>
      </c>
      <c r="E138" s="277" t="s">
        <v>160</v>
      </c>
      <c r="F138" s="278" t="s">
        <v>141</v>
      </c>
      <c r="G138" s="723">
        <v>1</v>
      </c>
      <c r="H138" s="724"/>
      <c r="I138" s="725">
        <f t="shared" ref="I138:I141" si="18">IF(E138="NA","",H138*G138)</f>
        <v>0</v>
      </c>
      <c r="J138" s="283"/>
    </row>
    <row r="139" spans="1:10" ht="15" customHeight="1" x14ac:dyDescent="0.35">
      <c r="A139" s="276"/>
      <c r="B139" s="564"/>
      <c r="C139" s="721" t="s">
        <v>599</v>
      </c>
      <c r="D139" s="722" t="s">
        <v>600</v>
      </c>
      <c r="E139" s="277" t="s">
        <v>160</v>
      </c>
      <c r="F139" s="278" t="s">
        <v>141</v>
      </c>
      <c r="G139" s="723">
        <v>1</v>
      </c>
      <c r="H139" s="724"/>
      <c r="I139" s="725">
        <f t="shared" si="18"/>
        <v>0</v>
      </c>
      <c r="J139" s="283"/>
    </row>
    <row r="140" spans="1:10" ht="15" customHeight="1" x14ac:dyDescent="0.35">
      <c r="A140" s="276"/>
      <c r="B140" s="564"/>
      <c r="C140" s="721" t="s">
        <v>601</v>
      </c>
      <c r="D140" s="722" t="s">
        <v>602</v>
      </c>
      <c r="E140" s="277" t="s">
        <v>160</v>
      </c>
      <c r="F140" s="278" t="s">
        <v>141</v>
      </c>
      <c r="G140" s="723">
        <v>1</v>
      </c>
      <c r="H140" s="724"/>
      <c r="I140" s="725">
        <f t="shared" si="18"/>
        <v>0</v>
      </c>
      <c r="J140" s="283"/>
    </row>
    <row r="141" spans="1:10" ht="15" customHeight="1" x14ac:dyDescent="0.35">
      <c r="A141" s="276"/>
      <c r="B141" s="564"/>
      <c r="C141" s="721" t="s">
        <v>603</v>
      </c>
      <c r="D141" s="722" t="s">
        <v>604</v>
      </c>
      <c r="E141" s="277" t="s">
        <v>160</v>
      </c>
      <c r="F141" s="278" t="s">
        <v>141</v>
      </c>
      <c r="G141" s="723">
        <v>1</v>
      </c>
      <c r="H141" s="724"/>
      <c r="I141" s="725">
        <f t="shared" si="18"/>
        <v>0</v>
      </c>
      <c r="J141" s="283"/>
    </row>
    <row r="142" spans="1:10" ht="15" customHeight="1" x14ac:dyDescent="0.35">
      <c r="A142" s="1558" t="s">
        <v>605</v>
      </c>
      <c r="B142" s="1558"/>
      <c r="C142" s="1558"/>
      <c r="D142" s="1559"/>
      <c r="E142" s="1562" t="s">
        <v>154</v>
      </c>
      <c r="F142" s="1563"/>
      <c r="G142" s="1563"/>
      <c r="H142" s="1564"/>
      <c r="I142" s="254">
        <f>SUMIF(E145:E171,"Mandatory",I145:I171)</f>
        <v>0</v>
      </c>
      <c r="J142" s="711"/>
    </row>
    <row r="143" spans="1:10" ht="15" customHeight="1" x14ac:dyDescent="0.35">
      <c r="A143" s="1560"/>
      <c r="B143" s="1560"/>
      <c r="C143" s="1560"/>
      <c r="D143" s="1561"/>
      <c r="E143" s="1565" t="s">
        <v>156</v>
      </c>
      <c r="F143" s="1566"/>
      <c r="G143" s="1566"/>
      <c r="H143" s="1567"/>
      <c r="I143" s="254">
        <f>SUMIF(E145:E171,"Optional",I144:I171)</f>
        <v>0</v>
      </c>
      <c r="J143" s="711"/>
    </row>
    <row r="144" spans="1:10" ht="15" customHeight="1" x14ac:dyDescent="0.35">
      <c r="A144" s="742"/>
      <c r="B144" s="743"/>
      <c r="C144" s="758" t="s">
        <v>606</v>
      </c>
      <c r="D144" s="745" t="s">
        <v>607</v>
      </c>
      <c r="E144" s="755"/>
      <c r="F144" s="731"/>
      <c r="G144" s="732"/>
      <c r="H144" s="733"/>
      <c r="I144" s="734"/>
      <c r="J144" s="735"/>
    </row>
    <row r="145" spans="1:10" ht="15" customHeight="1" x14ac:dyDescent="0.35">
      <c r="A145" s="742"/>
      <c r="B145" s="743"/>
      <c r="C145" s="747" t="s">
        <v>608</v>
      </c>
      <c r="D145" s="745" t="s">
        <v>609</v>
      </c>
      <c r="E145" s="755"/>
      <c r="F145" s="731"/>
      <c r="G145" s="732"/>
      <c r="H145" s="733"/>
      <c r="I145" s="734"/>
      <c r="J145" s="768" t="s">
        <v>610</v>
      </c>
    </row>
    <row r="146" spans="1:10" ht="15" customHeight="1" x14ac:dyDescent="0.35">
      <c r="A146" s="276"/>
      <c r="B146" s="564"/>
      <c r="C146" s="721" t="s">
        <v>611</v>
      </c>
      <c r="D146" s="722" t="s">
        <v>612</v>
      </c>
      <c r="E146" s="277" t="s">
        <v>160</v>
      </c>
      <c r="F146" s="278" t="s">
        <v>141</v>
      </c>
      <c r="G146" s="723">
        <v>0</v>
      </c>
      <c r="H146" s="724"/>
      <c r="I146" s="725">
        <f t="shared" ref="I146:I147" si="19">IF(E146="NA","",H146*G146)</f>
        <v>0</v>
      </c>
      <c r="J146" s="283"/>
    </row>
    <row r="147" spans="1:10" ht="15" customHeight="1" x14ac:dyDescent="0.35">
      <c r="A147" s="276"/>
      <c r="B147" s="564"/>
      <c r="C147" s="721" t="s">
        <v>613</v>
      </c>
      <c r="D147" s="722" t="s">
        <v>614</v>
      </c>
      <c r="E147" s="277" t="s">
        <v>160</v>
      </c>
      <c r="F147" s="278" t="s">
        <v>141</v>
      </c>
      <c r="G147" s="723">
        <v>0</v>
      </c>
      <c r="H147" s="724"/>
      <c r="I147" s="725">
        <f t="shared" si="19"/>
        <v>0</v>
      </c>
      <c r="J147" s="283"/>
    </row>
    <row r="148" spans="1:10" ht="29.25" customHeight="1" x14ac:dyDescent="0.35">
      <c r="A148" s="742"/>
      <c r="B148" s="743"/>
      <c r="C148" s="728" t="s">
        <v>615</v>
      </c>
      <c r="D148" s="729" t="s">
        <v>616</v>
      </c>
      <c r="E148" s="750"/>
      <c r="F148" s="731"/>
      <c r="G148" s="732"/>
      <c r="H148" s="733"/>
      <c r="I148" s="769"/>
      <c r="J148" s="770" t="s">
        <v>617</v>
      </c>
    </row>
    <row r="149" spans="1:10" ht="26.25" customHeight="1" x14ac:dyDescent="0.35">
      <c r="A149" s="276"/>
      <c r="B149" s="564"/>
      <c r="C149" s="721" t="s">
        <v>618</v>
      </c>
      <c r="D149" s="722" t="s">
        <v>619</v>
      </c>
      <c r="E149" s="277" t="s">
        <v>160</v>
      </c>
      <c r="F149" s="278" t="s">
        <v>141</v>
      </c>
      <c r="G149" s="723">
        <v>0</v>
      </c>
      <c r="H149" s="724"/>
      <c r="I149" s="725">
        <f t="shared" ref="I149:I150" si="20">IF(E149="NA","",H149*G149)</f>
        <v>0</v>
      </c>
      <c r="J149" s="283"/>
    </row>
    <row r="150" spans="1:10" ht="26.25" customHeight="1" x14ac:dyDescent="0.35">
      <c r="A150" s="276"/>
      <c r="B150" s="564"/>
      <c r="C150" s="721" t="s">
        <v>620</v>
      </c>
      <c r="D150" s="722" t="s">
        <v>621</v>
      </c>
      <c r="E150" s="277" t="s">
        <v>160</v>
      </c>
      <c r="F150" s="278" t="s">
        <v>141</v>
      </c>
      <c r="G150" s="723">
        <v>0</v>
      </c>
      <c r="H150" s="724"/>
      <c r="I150" s="725">
        <f t="shared" si="20"/>
        <v>0</v>
      </c>
      <c r="J150" s="283"/>
    </row>
    <row r="151" spans="1:10" ht="15" customHeight="1" x14ac:dyDescent="0.35">
      <c r="A151" s="1558" t="s">
        <v>622</v>
      </c>
      <c r="B151" s="1558"/>
      <c r="C151" s="1558"/>
      <c r="D151" s="1559"/>
      <c r="E151" s="1577" t="s">
        <v>154</v>
      </c>
      <c r="F151" s="1578"/>
      <c r="G151" s="1578"/>
      <c r="H151" s="1579"/>
      <c r="I151" s="254">
        <f>SUMIF(E154:E161,"Mandatory",I154:I161)</f>
        <v>0</v>
      </c>
      <c r="J151" s="711"/>
    </row>
    <row r="152" spans="1:10" ht="15" customHeight="1" x14ac:dyDescent="0.35">
      <c r="A152" s="1560"/>
      <c r="B152" s="1560"/>
      <c r="C152" s="1560"/>
      <c r="D152" s="1561"/>
      <c r="E152" s="1580" t="s">
        <v>156</v>
      </c>
      <c r="F152" s="1581"/>
      <c r="G152" s="1581"/>
      <c r="H152" s="1582"/>
      <c r="I152" s="254">
        <f ca="1">SUMIF(E154:E161,"Optional",I157:I161)</f>
        <v>0</v>
      </c>
      <c r="J152" s="711"/>
    </row>
    <row r="153" spans="1:10" customFormat="1" ht="15" customHeight="1" x14ac:dyDescent="0.35">
      <c r="A153" s="742"/>
      <c r="B153" s="743"/>
      <c r="C153" s="747" t="s">
        <v>623</v>
      </c>
      <c r="D153" s="745" t="s">
        <v>622</v>
      </c>
      <c r="E153" s="771"/>
      <c r="F153" s="731"/>
      <c r="G153" s="732"/>
      <c r="H153" s="733"/>
      <c r="I153" s="734"/>
      <c r="J153" s="735"/>
    </row>
    <row r="154" spans="1:10" customFormat="1" ht="15" customHeight="1" x14ac:dyDescent="0.35">
      <c r="A154" s="742"/>
      <c r="B154" s="743"/>
      <c r="C154" s="747" t="s">
        <v>624</v>
      </c>
      <c r="D154" s="745" t="s">
        <v>625</v>
      </c>
      <c r="E154" s="771"/>
      <c r="F154" s="731"/>
      <c r="G154" s="732"/>
      <c r="H154" s="733"/>
      <c r="I154" s="734"/>
      <c r="J154" s="735"/>
    </row>
    <row r="155" spans="1:10" customFormat="1" ht="15" customHeight="1" x14ac:dyDescent="0.35">
      <c r="A155" s="278"/>
      <c r="B155" s="564"/>
      <c r="C155" s="772" t="s">
        <v>626</v>
      </c>
      <c r="D155" s="773" t="s">
        <v>627</v>
      </c>
      <c r="E155" s="645" t="s">
        <v>160</v>
      </c>
      <c r="F155" s="644" t="s">
        <v>141</v>
      </c>
      <c r="G155" s="643">
        <v>0</v>
      </c>
      <c r="H155" s="642"/>
      <c r="I155" s="774">
        <f>IF(E155="NA","",H155*G155)</f>
        <v>0</v>
      </c>
      <c r="J155" s="1576" t="s">
        <v>628</v>
      </c>
    </row>
    <row r="156" spans="1:10" customFormat="1" ht="25.5" customHeight="1" x14ac:dyDescent="0.35">
      <c r="A156" s="278"/>
      <c r="B156" s="564"/>
      <c r="C156" s="772" t="s">
        <v>629</v>
      </c>
      <c r="D156" s="773" t="s">
        <v>630</v>
      </c>
      <c r="E156" s="645" t="s">
        <v>160</v>
      </c>
      <c r="F156" s="644" t="s">
        <v>141</v>
      </c>
      <c r="G156" s="643">
        <v>0</v>
      </c>
      <c r="H156" s="642"/>
      <c r="I156" s="774">
        <f>IF(E156="NA","",H156*G156)</f>
        <v>0</v>
      </c>
      <c r="J156" s="1576"/>
    </row>
    <row r="157" spans="1:10" customFormat="1" ht="15" customHeight="1" x14ac:dyDescent="0.35">
      <c r="A157" s="278"/>
      <c r="B157" s="564"/>
      <c r="C157" s="721" t="s">
        <v>631</v>
      </c>
      <c r="D157" s="736" t="s">
        <v>632</v>
      </c>
      <c r="E157" s="277" t="s">
        <v>160</v>
      </c>
      <c r="F157" s="278" t="s">
        <v>141</v>
      </c>
      <c r="G157" s="723">
        <v>0</v>
      </c>
      <c r="H157" s="724"/>
      <c r="I157" s="725">
        <f t="shared" ref="I157:I160" si="21">IF(E157="NA","",H157*G157)</f>
        <v>0</v>
      </c>
      <c r="J157" s="283" t="s">
        <v>633</v>
      </c>
    </row>
    <row r="158" spans="1:10" customFormat="1" ht="15" customHeight="1" x14ac:dyDescent="0.35">
      <c r="A158" s="278"/>
      <c r="B158" s="564"/>
      <c r="C158" s="721" t="s">
        <v>634</v>
      </c>
      <c r="D158" s="736" t="s">
        <v>635</v>
      </c>
      <c r="E158" s="277" t="s">
        <v>160</v>
      </c>
      <c r="F158" s="278" t="s">
        <v>141</v>
      </c>
      <c r="G158" s="723">
        <v>0</v>
      </c>
      <c r="H158" s="724"/>
      <c r="I158" s="725">
        <f t="shared" si="21"/>
        <v>0</v>
      </c>
      <c r="J158" s="283" t="s">
        <v>633</v>
      </c>
    </row>
    <row r="159" spans="1:10" customFormat="1" ht="14.5" x14ac:dyDescent="0.35">
      <c r="A159" s="278"/>
      <c r="B159" s="564"/>
      <c r="C159" s="721" t="s">
        <v>636</v>
      </c>
      <c r="D159" s="775" t="s">
        <v>637</v>
      </c>
      <c r="E159" s="277" t="s">
        <v>160</v>
      </c>
      <c r="F159" s="278" t="s">
        <v>141</v>
      </c>
      <c r="G159" s="723">
        <v>0</v>
      </c>
      <c r="H159" s="724"/>
      <c r="I159" s="725">
        <f t="shared" si="21"/>
        <v>0</v>
      </c>
      <c r="J159" s="283"/>
    </row>
    <row r="160" spans="1:10" customFormat="1" ht="14.5" x14ac:dyDescent="0.35">
      <c r="A160" s="278"/>
      <c r="B160" s="564"/>
      <c r="C160" s="721" t="s">
        <v>638</v>
      </c>
      <c r="D160" s="775" t="s">
        <v>639</v>
      </c>
      <c r="E160" s="277" t="s">
        <v>160</v>
      </c>
      <c r="F160" s="278" t="s">
        <v>141</v>
      </c>
      <c r="G160" s="723">
        <v>0</v>
      </c>
      <c r="H160" s="724"/>
      <c r="I160" s="725">
        <f t="shared" si="21"/>
        <v>0</v>
      </c>
      <c r="J160" s="283"/>
    </row>
    <row r="161" spans="1:10" customFormat="1" ht="15" customHeight="1" x14ac:dyDescent="0.35">
      <c r="A161" s="278"/>
      <c r="B161" s="564"/>
      <c r="C161" s="772" t="s">
        <v>640</v>
      </c>
      <c r="D161" s="773" t="s">
        <v>641</v>
      </c>
      <c r="E161" s="645" t="s">
        <v>160</v>
      </c>
      <c r="F161" s="644" t="s">
        <v>141</v>
      </c>
      <c r="G161" s="643">
        <v>0</v>
      </c>
      <c r="H161" s="642"/>
      <c r="I161" s="774">
        <f>IF(E161="NA","",H161*G161)</f>
        <v>0</v>
      </c>
      <c r="J161" s="1576" t="s">
        <v>628</v>
      </c>
    </row>
    <row r="162" spans="1:10" customFormat="1" ht="15" customHeight="1" x14ac:dyDescent="0.35">
      <c r="A162" s="278"/>
      <c r="B162" s="564"/>
      <c r="C162" s="772" t="s">
        <v>642</v>
      </c>
      <c r="D162" s="773" t="s">
        <v>643</v>
      </c>
      <c r="E162" s="645" t="s">
        <v>160</v>
      </c>
      <c r="F162" s="644" t="s">
        <v>141</v>
      </c>
      <c r="G162" s="643">
        <v>0</v>
      </c>
      <c r="H162" s="642"/>
      <c r="I162" s="774">
        <f>IF(E162="NA","",H162*G162)</f>
        <v>0</v>
      </c>
      <c r="J162" s="1576"/>
    </row>
    <row r="163" spans="1:10" customFormat="1" ht="14.5" x14ac:dyDescent="0.35">
      <c r="A163" s="278"/>
      <c r="B163" s="564"/>
      <c r="C163" s="721" t="s">
        <v>644</v>
      </c>
      <c r="D163" s="736" t="s">
        <v>645</v>
      </c>
      <c r="E163" s="277" t="s">
        <v>160</v>
      </c>
      <c r="F163" s="278" t="s">
        <v>141</v>
      </c>
      <c r="G163" s="723">
        <v>0</v>
      </c>
      <c r="H163" s="724"/>
      <c r="I163" s="725">
        <f t="shared" ref="I163:I167" si="22">IF(E163="NA","",H163*G163)</f>
        <v>0</v>
      </c>
      <c r="J163" s="283"/>
    </row>
    <row r="164" spans="1:10" customFormat="1" ht="29" x14ac:dyDescent="0.35">
      <c r="A164" s="278"/>
      <c r="B164" s="564"/>
      <c r="C164" s="721" t="s">
        <v>646</v>
      </c>
      <c r="D164" s="736" t="s">
        <v>647</v>
      </c>
      <c r="E164" s="277" t="s">
        <v>160</v>
      </c>
      <c r="F164" s="278" t="s">
        <v>141</v>
      </c>
      <c r="G164" s="723">
        <v>0</v>
      </c>
      <c r="H164" s="724"/>
      <c r="I164" s="725">
        <f t="shared" si="22"/>
        <v>0</v>
      </c>
      <c r="J164" s="283"/>
    </row>
    <row r="165" spans="1:10" customFormat="1" ht="14.5" x14ac:dyDescent="0.35">
      <c r="A165" s="278"/>
      <c r="B165" s="564"/>
      <c r="C165" s="772" t="s">
        <v>648</v>
      </c>
      <c r="D165" s="773" t="s">
        <v>649</v>
      </c>
      <c r="E165" s="645" t="s">
        <v>160</v>
      </c>
      <c r="F165" s="645" t="s">
        <v>650</v>
      </c>
      <c r="G165" s="643">
        <v>0</v>
      </c>
      <c r="H165" s="642"/>
      <c r="I165" s="774">
        <f t="shared" si="22"/>
        <v>0</v>
      </c>
      <c r="J165" s="639" t="s">
        <v>651</v>
      </c>
    </row>
    <row r="166" spans="1:10" ht="29" x14ac:dyDescent="0.35">
      <c r="A166" s="278"/>
      <c r="B166" s="564"/>
      <c r="C166" s="721" t="s">
        <v>652</v>
      </c>
      <c r="D166" s="736" t="s">
        <v>653</v>
      </c>
      <c r="E166" s="277" t="s">
        <v>191</v>
      </c>
      <c r="F166" s="278" t="s">
        <v>141</v>
      </c>
      <c r="G166" s="723">
        <v>0</v>
      </c>
      <c r="H166" s="724"/>
      <c r="I166" s="725" t="str">
        <f t="shared" si="22"/>
        <v/>
      </c>
      <c r="J166" s="776"/>
    </row>
    <row r="167" spans="1:10" ht="29" x14ac:dyDescent="0.35">
      <c r="A167" s="278"/>
      <c r="B167" s="564"/>
      <c r="C167" s="721" t="s">
        <v>654</v>
      </c>
      <c r="D167" s="736" t="s">
        <v>655</v>
      </c>
      <c r="E167" s="277" t="s">
        <v>191</v>
      </c>
      <c r="F167" s="278" t="s">
        <v>141</v>
      </c>
      <c r="G167" s="723">
        <v>0</v>
      </c>
      <c r="H167" s="724"/>
      <c r="I167" s="725" t="str">
        <f t="shared" si="22"/>
        <v/>
      </c>
      <c r="J167" s="776"/>
    </row>
    <row r="168" spans="1:10" ht="15" customHeight="1" x14ac:dyDescent="0.35">
      <c r="A168" s="742"/>
      <c r="B168" s="743"/>
      <c r="C168" s="744" t="s">
        <v>656</v>
      </c>
      <c r="D168" s="777" t="s">
        <v>657</v>
      </c>
      <c r="E168" s="730"/>
      <c r="F168" s="731"/>
      <c r="G168" s="732"/>
      <c r="H168" s="733"/>
      <c r="I168" s="734"/>
      <c r="J168" s="735"/>
    </row>
    <row r="169" spans="1:10" ht="145" x14ac:dyDescent="0.35">
      <c r="A169" s="276"/>
      <c r="B169" s="759"/>
      <c r="C169" s="721" t="s">
        <v>658</v>
      </c>
      <c r="D169" s="778" t="s">
        <v>659</v>
      </c>
      <c r="E169" s="277" t="s">
        <v>160</v>
      </c>
      <c r="F169" s="278" t="s">
        <v>141</v>
      </c>
      <c r="G169" s="723">
        <v>0</v>
      </c>
      <c r="H169" s="724"/>
      <c r="I169" s="725">
        <f t="shared" ref="I169:I177" si="23">IF(E169="NA","",H169*G169)</f>
        <v>0</v>
      </c>
      <c r="J169" s="722"/>
    </row>
    <row r="170" spans="1:10" ht="87" x14ac:dyDescent="0.35">
      <c r="A170" s="276"/>
      <c r="B170" s="759"/>
      <c r="C170" s="721" t="s">
        <v>660</v>
      </c>
      <c r="D170" s="779" t="s">
        <v>661</v>
      </c>
      <c r="E170" s="277" t="s">
        <v>160</v>
      </c>
      <c r="F170" s="278" t="s">
        <v>141</v>
      </c>
      <c r="G170" s="723">
        <v>0</v>
      </c>
      <c r="H170" s="724"/>
      <c r="I170" s="725">
        <f t="shared" si="23"/>
        <v>0</v>
      </c>
      <c r="J170" s="283"/>
    </row>
    <row r="171" spans="1:10" ht="275.5" x14ac:dyDescent="0.35">
      <c r="A171" s="276"/>
      <c r="B171" s="759"/>
      <c r="C171" s="721" t="s">
        <v>662</v>
      </c>
      <c r="D171" s="778" t="s">
        <v>663</v>
      </c>
      <c r="E171" s="277" t="s">
        <v>160</v>
      </c>
      <c r="F171" s="278" t="s">
        <v>141</v>
      </c>
      <c r="G171" s="723">
        <v>0</v>
      </c>
      <c r="H171" s="724"/>
      <c r="I171" s="725">
        <f t="shared" si="23"/>
        <v>0</v>
      </c>
      <c r="J171" s="722"/>
    </row>
    <row r="172" spans="1:10" ht="29" x14ac:dyDescent="0.35">
      <c r="A172" s="740"/>
      <c r="B172" s="780"/>
      <c r="C172" s="721" t="s">
        <v>664</v>
      </c>
      <c r="D172" s="778" t="s">
        <v>665</v>
      </c>
      <c r="E172" s="277" t="s">
        <v>160</v>
      </c>
      <c r="F172" s="278" t="s">
        <v>141</v>
      </c>
      <c r="G172" s="723">
        <v>0</v>
      </c>
      <c r="H172" s="724"/>
      <c r="I172" s="725">
        <f t="shared" si="23"/>
        <v>0</v>
      </c>
      <c r="J172" s="722"/>
    </row>
    <row r="173" spans="1:10" ht="14.5" x14ac:dyDescent="0.35">
      <c r="A173" s="740"/>
      <c r="B173" s="780"/>
      <c r="C173" s="721" t="s">
        <v>666</v>
      </c>
      <c r="D173" s="778" t="s">
        <v>667</v>
      </c>
      <c r="E173" s="277" t="s">
        <v>160</v>
      </c>
      <c r="F173" s="278" t="s">
        <v>141</v>
      </c>
      <c r="G173" s="723">
        <v>0</v>
      </c>
      <c r="H173" s="724"/>
      <c r="I173" s="725">
        <f t="shared" si="23"/>
        <v>0</v>
      </c>
      <c r="J173" s="722"/>
    </row>
    <row r="174" spans="1:10" ht="101.5" x14ac:dyDescent="0.35">
      <c r="A174" s="740"/>
      <c r="B174" s="780"/>
      <c r="C174" s="721" t="s">
        <v>668</v>
      </c>
      <c r="D174" s="778" t="s">
        <v>669</v>
      </c>
      <c r="E174" s="277" t="s">
        <v>160</v>
      </c>
      <c r="F174" s="278" t="s">
        <v>141</v>
      </c>
      <c r="G174" s="723">
        <v>1</v>
      </c>
      <c r="H174" s="724"/>
      <c r="I174" s="725">
        <f t="shared" si="23"/>
        <v>0</v>
      </c>
      <c r="J174" s="722"/>
    </row>
    <row r="175" spans="1:10" ht="72.5" x14ac:dyDescent="0.35">
      <c r="A175" s="740"/>
      <c r="B175" s="780"/>
      <c r="C175" s="721" t="s">
        <v>670</v>
      </c>
      <c r="D175" s="779" t="s">
        <v>671</v>
      </c>
      <c r="E175" s="277" t="s">
        <v>160</v>
      </c>
      <c r="F175" s="278" t="s">
        <v>141</v>
      </c>
      <c r="G175" s="723">
        <v>0</v>
      </c>
      <c r="H175" s="724"/>
      <c r="I175" s="725">
        <f t="shared" si="23"/>
        <v>0</v>
      </c>
      <c r="J175" s="559"/>
    </row>
    <row r="176" spans="1:10" ht="130.5" x14ac:dyDescent="0.35">
      <c r="A176" s="740"/>
      <c r="B176" s="780"/>
      <c r="C176" s="721" t="s">
        <v>672</v>
      </c>
      <c r="D176" s="778" t="s">
        <v>673</v>
      </c>
      <c r="E176" s="277" t="s">
        <v>160</v>
      </c>
      <c r="F176" s="278" t="s">
        <v>141</v>
      </c>
      <c r="G176" s="723">
        <v>0</v>
      </c>
      <c r="H176" s="724"/>
      <c r="I176" s="725">
        <f t="shared" si="23"/>
        <v>0</v>
      </c>
      <c r="J176" s="559"/>
    </row>
    <row r="177" spans="1:10" ht="58" x14ac:dyDescent="0.35">
      <c r="A177" s="740"/>
      <c r="B177" s="780"/>
      <c r="C177" s="721" t="s">
        <v>674</v>
      </c>
      <c r="D177" s="779" t="s">
        <v>675</v>
      </c>
      <c r="E177" s="277" t="s">
        <v>160</v>
      </c>
      <c r="F177" s="278" t="s">
        <v>141</v>
      </c>
      <c r="G177" s="723">
        <v>0</v>
      </c>
      <c r="H177" s="724"/>
      <c r="I177" s="725">
        <f t="shared" si="23"/>
        <v>0</v>
      </c>
      <c r="J177" s="559"/>
    </row>
    <row r="178" spans="1:10" ht="14.5" x14ac:dyDescent="0.35">
      <c r="A178" s="731"/>
      <c r="B178" s="743"/>
      <c r="C178" s="781"/>
      <c r="D178" s="782" t="s">
        <v>676</v>
      </c>
      <c r="E178" s="730"/>
      <c r="F178" s="731"/>
      <c r="G178" s="732"/>
      <c r="H178" s="733"/>
      <c r="I178" s="734"/>
      <c r="J178" s="735"/>
    </row>
    <row r="179" spans="1:10" ht="14.5" x14ac:dyDescent="0.35">
      <c r="A179" s="740"/>
      <c r="B179" s="780"/>
      <c r="C179" s="721" t="s">
        <v>677</v>
      </c>
      <c r="D179" s="773" t="s">
        <v>678</v>
      </c>
      <c r="E179" s="277" t="s">
        <v>160</v>
      </c>
      <c r="F179" s="278" t="s">
        <v>345</v>
      </c>
      <c r="G179" s="723">
        <v>0</v>
      </c>
      <c r="H179" s="724"/>
      <c r="I179" s="725">
        <f t="shared" ref="I179:I188" si="24">IF(E179="NA","",H179*G179)</f>
        <v>0</v>
      </c>
      <c r="J179" s="789" t="s">
        <v>679</v>
      </c>
    </row>
    <row r="180" spans="1:10" ht="14.5" x14ac:dyDescent="0.35">
      <c r="A180" s="740"/>
      <c r="B180" s="780"/>
      <c r="C180" s="721" t="s">
        <v>680</v>
      </c>
      <c r="D180" s="787" t="s">
        <v>681</v>
      </c>
      <c r="E180" s="277" t="s">
        <v>160</v>
      </c>
      <c r="F180" s="278" t="s">
        <v>345</v>
      </c>
      <c r="G180" s="723">
        <v>0</v>
      </c>
      <c r="H180" s="724"/>
      <c r="I180" s="725">
        <f t="shared" si="24"/>
        <v>0</v>
      </c>
      <c r="J180" s="283"/>
    </row>
    <row r="181" spans="1:10" ht="14.5" x14ac:dyDescent="0.35">
      <c r="A181" s="740"/>
      <c r="B181" s="780"/>
      <c r="C181" s="721" t="s">
        <v>382</v>
      </c>
      <c r="D181" s="788" t="s">
        <v>383</v>
      </c>
      <c r="E181" s="277" t="s">
        <v>160</v>
      </c>
      <c r="F181" s="278" t="s">
        <v>141</v>
      </c>
      <c r="G181" s="723">
        <v>0</v>
      </c>
      <c r="H181" s="724"/>
      <c r="I181" s="725">
        <f t="shared" si="24"/>
        <v>0</v>
      </c>
      <c r="J181" s="283"/>
    </row>
    <row r="182" spans="1:10" ht="14.5" x14ac:dyDescent="0.35">
      <c r="A182" s="740"/>
      <c r="B182" s="780"/>
      <c r="C182" s="721" t="s">
        <v>386</v>
      </c>
      <c r="D182" s="787" t="s">
        <v>387</v>
      </c>
      <c r="E182" s="277" t="s">
        <v>160</v>
      </c>
      <c r="F182" s="278" t="s">
        <v>141</v>
      </c>
      <c r="G182" s="723">
        <v>0</v>
      </c>
      <c r="H182" s="724"/>
      <c r="I182" s="725">
        <f t="shared" si="24"/>
        <v>0</v>
      </c>
      <c r="J182" s="283"/>
    </row>
    <row r="183" spans="1:10" ht="14.5" x14ac:dyDescent="0.35">
      <c r="A183" s="740"/>
      <c r="B183" s="780"/>
      <c r="C183" s="721" t="s">
        <v>682</v>
      </c>
      <c r="D183" s="788" t="s">
        <v>683</v>
      </c>
      <c r="E183" s="277" t="s">
        <v>160</v>
      </c>
      <c r="F183" s="278" t="s">
        <v>141</v>
      </c>
      <c r="G183" s="723">
        <v>0</v>
      </c>
      <c r="H183" s="724"/>
      <c r="I183" s="725">
        <f t="shared" si="24"/>
        <v>0</v>
      </c>
      <c r="J183" s="283"/>
    </row>
    <row r="184" spans="1:10" ht="14.5" x14ac:dyDescent="0.35">
      <c r="A184" s="740"/>
      <c r="B184" s="780"/>
      <c r="C184" s="721" t="s">
        <v>408</v>
      </c>
      <c r="D184" s="787" t="s">
        <v>409</v>
      </c>
      <c r="E184" s="277" t="s">
        <v>160</v>
      </c>
      <c r="F184" s="278" t="s">
        <v>141</v>
      </c>
      <c r="G184" s="723">
        <v>0</v>
      </c>
      <c r="H184" s="724"/>
      <c r="I184" s="725">
        <f t="shared" si="24"/>
        <v>0</v>
      </c>
      <c r="J184" s="283"/>
    </row>
    <row r="185" spans="1:10" ht="14.5" x14ac:dyDescent="0.35">
      <c r="A185" s="740"/>
      <c r="B185" s="780"/>
      <c r="C185" s="721" t="s">
        <v>480</v>
      </c>
      <c r="D185" s="773" t="s">
        <v>481</v>
      </c>
      <c r="E185" s="277" t="s">
        <v>160</v>
      </c>
      <c r="F185" s="278" t="s">
        <v>345</v>
      </c>
      <c r="G185" s="723">
        <v>0</v>
      </c>
      <c r="H185" s="724"/>
      <c r="I185" s="725">
        <f t="shared" si="24"/>
        <v>0</v>
      </c>
      <c r="J185" s="283"/>
    </row>
    <row r="186" spans="1:10" ht="14.5" x14ac:dyDescent="0.35">
      <c r="A186" s="740"/>
      <c r="B186" s="780"/>
      <c r="C186" s="721" t="s">
        <v>494</v>
      </c>
      <c r="D186" s="773" t="s">
        <v>495</v>
      </c>
      <c r="E186" s="277" t="s">
        <v>160</v>
      </c>
      <c r="F186" s="278" t="s">
        <v>141</v>
      </c>
      <c r="G186" s="723">
        <v>0</v>
      </c>
      <c r="H186" s="724"/>
      <c r="I186" s="725">
        <f t="shared" si="24"/>
        <v>0</v>
      </c>
      <c r="J186" s="283"/>
    </row>
    <row r="187" spans="1:10" ht="14.5" x14ac:dyDescent="0.35">
      <c r="A187" s="740"/>
      <c r="B187" s="780"/>
      <c r="C187" s="741" t="s">
        <v>484</v>
      </c>
      <c r="D187" s="773" t="s">
        <v>485</v>
      </c>
      <c r="E187" s="277" t="s">
        <v>160</v>
      </c>
      <c r="F187" s="278" t="s">
        <v>345</v>
      </c>
      <c r="G187" s="723">
        <v>0</v>
      </c>
      <c r="H187" s="724"/>
      <c r="I187" s="725">
        <f t="shared" si="24"/>
        <v>0</v>
      </c>
      <c r="J187" s="283"/>
    </row>
    <row r="188" spans="1:10" ht="14.5" x14ac:dyDescent="0.35">
      <c r="A188" s="740"/>
      <c r="B188" s="780"/>
      <c r="C188" s="721" t="s">
        <v>498</v>
      </c>
      <c r="D188" s="773" t="s">
        <v>499</v>
      </c>
      <c r="E188" s="277" t="s">
        <v>160</v>
      </c>
      <c r="F188" s="278" t="s">
        <v>141</v>
      </c>
      <c r="G188" s="723">
        <v>0</v>
      </c>
      <c r="H188" s="724"/>
      <c r="I188" s="725">
        <f t="shared" si="24"/>
        <v>0</v>
      </c>
      <c r="J188" s="283"/>
    </row>
    <row r="189" spans="1:10" ht="33.75" customHeight="1" x14ac:dyDescent="0.35">
      <c r="A189" s="1558" t="s">
        <v>684</v>
      </c>
      <c r="B189" s="1558"/>
      <c r="C189" s="1558"/>
      <c r="D189" s="1559"/>
      <c r="E189" s="1562" t="s">
        <v>154</v>
      </c>
      <c r="F189" s="1563"/>
      <c r="G189" s="1563"/>
      <c r="H189" s="1564"/>
      <c r="I189" s="254">
        <f>SUMIF(E192:E193,"Mandatory",I192:I193)</f>
        <v>0</v>
      </c>
      <c r="J189" s="711"/>
    </row>
    <row r="190" spans="1:10" ht="33.75" customHeight="1" x14ac:dyDescent="0.35">
      <c r="A190" s="1560"/>
      <c r="B190" s="1560"/>
      <c r="C190" s="1560"/>
      <c r="D190" s="1561"/>
      <c r="E190" s="1565" t="s">
        <v>156</v>
      </c>
      <c r="F190" s="1566"/>
      <c r="G190" s="1566"/>
      <c r="H190" s="1567"/>
      <c r="I190" s="254">
        <f>SUMIF(E192:E193,"Optional",I192:I193)</f>
        <v>0</v>
      </c>
      <c r="J190" s="711"/>
    </row>
    <row r="191" spans="1:10" ht="15" customHeight="1" x14ac:dyDescent="0.35">
      <c r="A191" s="761"/>
      <c r="B191" s="760"/>
      <c r="C191" s="783" t="s">
        <v>685</v>
      </c>
      <c r="D191" s="784" t="s">
        <v>686</v>
      </c>
      <c r="E191" s="760"/>
      <c r="F191" s="761"/>
      <c r="G191" s="762"/>
      <c r="H191" s="762"/>
      <c r="I191" s="762"/>
      <c r="J191" s="763"/>
    </row>
    <row r="192" spans="1:10" ht="15" customHeight="1" x14ac:dyDescent="0.35">
      <c r="A192" s="527"/>
      <c r="B192" s="746"/>
      <c r="C192" s="785" t="s">
        <v>687</v>
      </c>
      <c r="D192" s="786" t="s">
        <v>688</v>
      </c>
      <c r="E192" s="277" t="s">
        <v>167</v>
      </c>
      <c r="F192" s="278" t="s">
        <v>141</v>
      </c>
      <c r="G192" s="723">
        <v>0</v>
      </c>
      <c r="H192" s="724"/>
      <c r="I192" s="725">
        <f t="shared" ref="I192:I193" si="25">IF(E192="NA","",H192*G192)</f>
        <v>0</v>
      </c>
      <c r="J192" s="765"/>
    </row>
    <row r="193" spans="1:10" ht="15" customHeight="1" x14ac:dyDescent="0.35">
      <c r="A193" s="527"/>
      <c r="B193" s="746"/>
      <c r="C193" s="785" t="s">
        <v>689</v>
      </c>
      <c r="D193" s="786" t="s">
        <v>690</v>
      </c>
      <c r="E193" s="277" t="s">
        <v>167</v>
      </c>
      <c r="F193" s="278" t="s">
        <v>141</v>
      </c>
      <c r="G193" s="723">
        <v>0</v>
      </c>
      <c r="H193" s="724"/>
      <c r="I193" s="725">
        <f t="shared" si="25"/>
        <v>0</v>
      </c>
      <c r="J193" s="765"/>
    </row>
  </sheetData>
  <mergeCells count="33">
    <mergeCell ref="A189:D190"/>
    <mergeCell ref="E189:H189"/>
    <mergeCell ref="E190:H190"/>
    <mergeCell ref="A151:D152"/>
    <mergeCell ref="E151:H151"/>
    <mergeCell ref="E152:H152"/>
    <mergeCell ref="J155:J156"/>
    <mergeCell ref="J161:J162"/>
    <mergeCell ref="A135:D136"/>
    <mergeCell ref="E135:H135"/>
    <mergeCell ref="E136:H136"/>
    <mergeCell ref="A142:D143"/>
    <mergeCell ref="E142:H142"/>
    <mergeCell ref="E143:H143"/>
    <mergeCell ref="A110:D111"/>
    <mergeCell ref="E110:H110"/>
    <mergeCell ref="E111:H111"/>
    <mergeCell ref="A116:D117"/>
    <mergeCell ref="E116:H116"/>
    <mergeCell ref="E117:H117"/>
    <mergeCell ref="J48:J50"/>
    <mergeCell ref="A71:D72"/>
    <mergeCell ref="E71:H71"/>
    <mergeCell ref="E72:H72"/>
    <mergeCell ref="A88:D89"/>
    <mergeCell ref="E88:H88"/>
    <mergeCell ref="E89:H89"/>
    <mergeCell ref="A5:D6"/>
    <mergeCell ref="E5:H5"/>
    <mergeCell ref="E6:H6"/>
    <mergeCell ref="A41:D42"/>
    <mergeCell ref="E41:H41"/>
    <mergeCell ref="E42:H42"/>
  </mergeCells>
  <dataValidations count="1">
    <dataValidation type="list" allowBlank="1" showInputMessage="1" showErrorMessage="1" sqref="E5:E6 F114:F115 E192:E193 E165:F165 E8:E85 E87:E164 E166:E190" xr:uid="{174597FD-FCB5-4E88-93D3-9D7A2E751976}">
      <formula1>"Mandatory,Optional,NA"</formula1>
    </dataValidation>
  </dataValidations>
  <pageMargins left="0.7" right="0.7" top="0.75" bottom="0.75" header="0.3" footer="0.3"/>
  <pageSetup orientation="portrait" r:id="rId1"/>
  <headerFooter>
    <oddHeader>&amp;C&amp;"Arial"&amp;8&amp;K000000 INTERNAL&amp;1#_x000D_</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90331-EB28-4753-9170-B6660CD2A101}">
  <sheetPr>
    <tabColor rgb="FF00B050"/>
  </sheetPr>
  <dimension ref="B2:K21"/>
  <sheetViews>
    <sheetView showGridLines="0" zoomScale="93" zoomScaleNormal="93" zoomScaleSheetLayoutView="90" workbookViewId="0">
      <selection activeCell="K18" sqref="B8:K18"/>
    </sheetView>
  </sheetViews>
  <sheetFormatPr defaultColWidth="11.54296875" defaultRowHeight="12.5" x14ac:dyDescent="0.25"/>
  <cols>
    <col min="1" max="1" width="1.26953125" style="135" customWidth="1"/>
    <col min="2" max="2" width="18.26953125" style="135" customWidth="1"/>
    <col min="3" max="3" width="49.7265625" style="149" customWidth="1"/>
    <col min="4" max="4" width="16.54296875" style="149" bestFit="1" customWidth="1"/>
    <col min="5" max="5" width="65.26953125" style="135" customWidth="1"/>
    <col min="6" max="6" width="15.26953125" style="149" customWidth="1"/>
    <col min="7" max="7" width="20.26953125" style="149" bestFit="1" customWidth="1"/>
    <col min="8" max="16384" width="11.54296875" style="135"/>
  </cols>
  <sheetData>
    <row r="2" spans="2:11" ht="15.5" x14ac:dyDescent="0.35">
      <c r="B2" s="124"/>
      <c r="C2" s="20"/>
      <c r="D2" s="20"/>
      <c r="E2" s="21" t="s">
        <v>223</v>
      </c>
      <c r="F2" s="23"/>
      <c r="G2" s="22"/>
      <c r="H2" s="22"/>
      <c r="I2" s="22"/>
      <c r="J2" s="22"/>
      <c r="K2" s="22"/>
    </row>
    <row r="3" spans="2:11" ht="15" thickBot="1" x14ac:dyDescent="0.4">
      <c r="B3" s="121"/>
      <c r="C3" s="26"/>
      <c r="D3" s="26"/>
      <c r="E3" s="28"/>
      <c r="F3" s="30"/>
      <c r="G3" s="29"/>
    </row>
    <row r="4" spans="2:11" s="93" customFormat="1" ht="42" customHeight="1" x14ac:dyDescent="0.35">
      <c r="B4" s="125" t="s">
        <v>186</v>
      </c>
      <c r="C4" s="32" t="s">
        <v>136</v>
      </c>
      <c r="D4" s="32" t="s">
        <v>137</v>
      </c>
      <c r="E4" s="32" t="s">
        <v>187</v>
      </c>
      <c r="F4" s="90" t="s">
        <v>139</v>
      </c>
      <c r="G4" s="33" t="s">
        <v>140</v>
      </c>
      <c r="H4" s="156" t="s">
        <v>141</v>
      </c>
      <c r="I4" s="109" t="s">
        <v>145</v>
      </c>
      <c r="J4" s="109" t="s">
        <v>146</v>
      </c>
      <c r="K4" s="157" t="s">
        <v>147</v>
      </c>
    </row>
    <row r="5" spans="2:11" s="136" customFormat="1" ht="14.25" customHeight="1" collapsed="1" x14ac:dyDescent="0.3">
      <c r="B5" s="137"/>
      <c r="C5" s="138"/>
      <c r="D5" s="128"/>
      <c r="E5" s="151" t="s">
        <v>223</v>
      </c>
      <c r="F5" s="115" t="s">
        <v>154</v>
      </c>
      <c r="G5" s="116"/>
      <c r="H5" s="116"/>
      <c r="I5" s="117"/>
      <c r="J5" s="131">
        <f>SUMIF(H7:H18,"Mandatory",J7:J18)</f>
        <v>0</v>
      </c>
      <c r="K5" s="128"/>
    </row>
    <row r="6" spans="2:11" s="136" customFormat="1" ht="14.25" customHeight="1" x14ac:dyDescent="0.3">
      <c r="B6" s="146"/>
      <c r="C6" s="140"/>
      <c r="D6" s="158"/>
      <c r="E6" s="159"/>
      <c r="F6" s="118" t="s">
        <v>156</v>
      </c>
      <c r="G6" s="119"/>
      <c r="H6" s="119"/>
      <c r="I6" s="120"/>
      <c r="J6" s="123">
        <f>SUMIF(H7:H18,"optional",J7:J18)</f>
        <v>0</v>
      </c>
      <c r="K6" s="123"/>
    </row>
    <row r="7" spans="2:11" ht="13" x14ac:dyDescent="0.25">
      <c r="B7" s="139"/>
      <c r="C7" s="140"/>
      <c r="D7" s="129"/>
      <c r="E7" s="133" t="s">
        <v>691</v>
      </c>
      <c r="F7" s="141"/>
      <c r="G7" s="130" t="s">
        <v>207</v>
      </c>
      <c r="H7" s="130" t="s">
        <v>207</v>
      </c>
      <c r="I7" s="130" t="s">
        <v>207</v>
      </c>
      <c r="J7" s="130" t="s">
        <v>207</v>
      </c>
      <c r="K7" s="130" t="s">
        <v>207</v>
      </c>
    </row>
    <row r="8" spans="2:11" s="142" customFormat="1" ht="23" x14ac:dyDescent="0.35">
      <c r="B8" s="143"/>
      <c r="C8" s="152" t="s">
        <v>224</v>
      </c>
      <c r="D8" s="144"/>
      <c r="E8" s="147" t="s">
        <v>225</v>
      </c>
      <c r="F8" s="145" t="s">
        <v>160</v>
      </c>
      <c r="G8" s="144" t="s">
        <v>161</v>
      </c>
      <c r="J8" s="131">
        <f>IF(Tabella15[[#This Row],[SCOPE]]="NA","",Tabella15[[#This Row],[Quantity]]*Tabella15[[#This Row],[Unit Price]])</f>
        <v>0</v>
      </c>
    </row>
    <row r="9" spans="2:11" s="127" customFormat="1" ht="23" x14ac:dyDescent="0.3">
      <c r="B9" s="146"/>
      <c r="C9" s="152" t="s">
        <v>226</v>
      </c>
      <c r="D9" s="144"/>
      <c r="E9" s="147" t="s">
        <v>227</v>
      </c>
      <c r="F9" s="145" t="s">
        <v>160</v>
      </c>
      <c r="G9" s="144" t="s">
        <v>161</v>
      </c>
      <c r="J9" s="131">
        <f>IF(Tabella15[[#This Row],[SCOPE]]="NA","",Tabella15[[#This Row],[Quantity]]*Tabella15[[#This Row],[Unit Price]])</f>
        <v>0</v>
      </c>
    </row>
    <row r="10" spans="2:11" s="127" customFormat="1" ht="23" x14ac:dyDescent="0.3">
      <c r="B10" s="146"/>
      <c r="C10" s="152" t="s">
        <v>228</v>
      </c>
      <c r="D10" s="144"/>
      <c r="E10" s="147" t="s">
        <v>229</v>
      </c>
      <c r="F10" s="145" t="s">
        <v>167</v>
      </c>
      <c r="G10" s="148" t="s">
        <v>161</v>
      </c>
      <c r="J10" s="131">
        <f>IF(Tabella15[[#This Row],[SCOPE]]="NA","",Tabella15[[#This Row],[Quantity]]*Tabella15[[#This Row],[Unit Price]])</f>
        <v>0</v>
      </c>
    </row>
    <row r="11" spans="2:11" s="127" customFormat="1" ht="23" x14ac:dyDescent="0.3">
      <c r="B11" s="146"/>
      <c r="C11" s="152" t="s">
        <v>228</v>
      </c>
      <c r="D11" s="144"/>
      <c r="E11" s="147" t="s">
        <v>230</v>
      </c>
      <c r="F11" s="145" t="s">
        <v>167</v>
      </c>
      <c r="G11" s="148" t="s">
        <v>161</v>
      </c>
      <c r="J11" s="131">
        <f>IF(Tabella15[[#This Row],[SCOPE]]="NA","",Tabella15[[#This Row],[Quantity]]*Tabella15[[#This Row],[Unit Price]])</f>
        <v>0</v>
      </c>
    </row>
    <row r="12" spans="2:11" s="127" customFormat="1" ht="23" x14ac:dyDescent="0.3">
      <c r="B12" s="146"/>
      <c r="C12" s="152" t="s">
        <v>231</v>
      </c>
      <c r="D12" s="144"/>
      <c r="E12" s="147" t="s">
        <v>232</v>
      </c>
      <c r="F12" s="145" t="s">
        <v>160</v>
      </c>
      <c r="G12" s="148" t="s">
        <v>161</v>
      </c>
      <c r="J12" s="131">
        <f>IF(Tabella15[[#This Row],[SCOPE]]="NA","",Tabella15[[#This Row],[Quantity]]*Tabella15[[#This Row],[Unit Price]])</f>
        <v>0</v>
      </c>
    </row>
    <row r="13" spans="2:11" s="127" customFormat="1" ht="23" x14ac:dyDescent="0.3">
      <c r="B13" s="146"/>
      <c r="C13" s="152" t="s">
        <v>233</v>
      </c>
      <c r="D13" s="144"/>
      <c r="E13" s="147" t="s">
        <v>234</v>
      </c>
      <c r="F13" s="145" t="s">
        <v>160</v>
      </c>
      <c r="G13" s="148" t="s">
        <v>161</v>
      </c>
      <c r="J13" s="131">
        <f>IF(Tabella15[[#This Row],[SCOPE]]="NA","",Tabella15[[#This Row],[Quantity]]*Tabella15[[#This Row],[Unit Price]])</f>
        <v>0</v>
      </c>
    </row>
    <row r="14" spans="2:11" s="127" customFormat="1" ht="23" x14ac:dyDescent="0.3">
      <c r="B14" s="146"/>
      <c r="C14" s="152" t="s">
        <v>235</v>
      </c>
      <c r="D14" s="144"/>
      <c r="E14" s="147" t="s">
        <v>236</v>
      </c>
      <c r="F14" s="145" t="s">
        <v>160</v>
      </c>
      <c r="G14" s="148" t="s">
        <v>237</v>
      </c>
      <c r="J14" s="131">
        <f>IF(Tabella15[[#This Row],[SCOPE]]="NA","",Tabella15[[#This Row],[Quantity]]*Tabella15[[#This Row],[Unit Price]])</f>
        <v>0</v>
      </c>
    </row>
    <row r="15" spans="2:11" s="127" customFormat="1" ht="23" x14ac:dyDescent="0.3">
      <c r="B15" s="146"/>
      <c r="C15" s="152" t="s">
        <v>238</v>
      </c>
      <c r="D15" s="144"/>
      <c r="E15" s="147" t="s">
        <v>692</v>
      </c>
      <c r="F15" s="145" t="s">
        <v>167</v>
      </c>
      <c r="G15" s="148" t="s">
        <v>240</v>
      </c>
      <c r="J15" s="131">
        <f>IF(Tabella15[[#This Row],[SCOPE]]="NA","",Tabella15[[#This Row],[Quantity]]*Tabella15[[#This Row],[Unit Price]])</f>
        <v>0</v>
      </c>
    </row>
    <row r="16" spans="2:11" s="127" customFormat="1" ht="23" x14ac:dyDescent="0.3">
      <c r="B16" s="146"/>
      <c r="C16" s="152" t="s">
        <v>241</v>
      </c>
      <c r="D16" s="144"/>
      <c r="E16" s="147" t="s">
        <v>242</v>
      </c>
      <c r="F16" s="145" t="s">
        <v>160</v>
      </c>
      <c r="G16" s="148" t="s">
        <v>237</v>
      </c>
      <c r="J16" s="131">
        <f>IF(Tabella15[[#This Row],[SCOPE]]="NA","",Tabella15[[#This Row],[Quantity]]*Tabella15[[#This Row],[Unit Price]])</f>
        <v>0</v>
      </c>
    </row>
    <row r="17" spans="2:10" s="127" customFormat="1" ht="23" x14ac:dyDescent="0.3">
      <c r="B17" s="146"/>
      <c r="C17" s="152" t="s">
        <v>243</v>
      </c>
      <c r="D17" s="144"/>
      <c r="E17" s="147" t="s">
        <v>244</v>
      </c>
      <c r="F17" s="145" t="s">
        <v>160</v>
      </c>
      <c r="G17" s="148" t="s">
        <v>161</v>
      </c>
      <c r="J17" s="131">
        <f>IF(Tabella15[[#This Row],[SCOPE]]="NA","",Tabella15[[#This Row],[Quantity]]*Tabella15[[#This Row],[Unit Price]])</f>
        <v>0</v>
      </c>
    </row>
    <row r="18" spans="2:10" s="127" customFormat="1" ht="26" x14ac:dyDescent="0.3">
      <c r="B18" s="146"/>
      <c r="C18" s="152" t="s">
        <v>693</v>
      </c>
      <c r="D18" s="144"/>
      <c r="E18" s="153" t="s">
        <v>694</v>
      </c>
      <c r="F18" s="145" t="s">
        <v>167</v>
      </c>
      <c r="G18" s="148" t="s">
        <v>161</v>
      </c>
      <c r="J18" s="131">
        <f>IF(Tabella15[[#This Row],[SCOPE]]="NA","",Tabella15[[#This Row],[Quantity]]*Tabella15[[#This Row],[Unit Price]])</f>
        <v>0</v>
      </c>
    </row>
    <row r="21" spans="2:10" x14ac:dyDescent="0.25">
      <c r="E21" s="150" t="s">
        <v>695</v>
      </c>
    </row>
  </sheetData>
  <dataValidations count="1">
    <dataValidation type="list" allowBlank="1" showInputMessage="1" showErrorMessage="1" sqref="F7:F18" xr:uid="{1DB12D3C-3A87-4930-9323-B17566B1053F}">
      <formula1>"Mandatory,Optional,NA"</formula1>
    </dataValidation>
  </dataValidations>
  <pageMargins left="0.75" right="0.75" top="1" bottom="1" header="0" footer="0"/>
  <pageSetup paperSize="9" orientation="portrait" r:id="rId1"/>
  <headerFooter alignWithMargins="0">
    <oddHeader>&amp;C&amp;"Arial"&amp;8&amp;K000000INTERNAL&amp;1#</oddHead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76a753d-2ad3-40d7-8cb5-6a73a4f89b53">
      <Terms xmlns="http://schemas.microsoft.com/office/infopath/2007/PartnerControls"/>
    </lcf76f155ced4ddcb4097134ff3c332f>
    <TaxCatchAll xmlns="48022365-a8b4-4291-98b8-2e877ecbe4ed" xsi:nil="true"/>
    <_dlc_DocId xmlns="48022365-a8b4-4291-98b8-2e877ecbe4ed">4C6ECVHX73WY-1477382517-945830</_dlc_DocId>
    <_dlc_DocIdUrl xmlns="48022365-a8b4-4291-98b8-2e877ecbe4ed">
      <Url>https://enelcom.sharepoint.com/sites/FSRE0080/REN_GRE_PROC_SOLAR/_layouts/15/DocIdRedir.aspx?ID=4C6ECVHX73WY-1477382517-945830</Url>
      <Description>4C6ECVHX73WY-1477382517-945830</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042DBB1E54BA046A6DB6BCB25BC67A8" ma:contentTypeVersion="17942" ma:contentTypeDescription="Creare un nuovo documento." ma:contentTypeScope="" ma:versionID="3130ca2f8fc5441f70fe7669b2a50d51">
  <xsd:schema xmlns:xsd="http://www.w3.org/2001/XMLSchema" xmlns:xs="http://www.w3.org/2001/XMLSchema" xmlns:p="http://schemas.microsoft.com/office/2006/metadata/properties" xmlns:ns2="48022365-a8b4-4291-98b8-2e877ecbe4ed" xmlns:ns3="f3e23e57-e9f8-49bd-bf17-8b73db59ba78" xmlns:ns4="176a753d-2ad3-40d7-8cb5-6a73a4f89b53" targetNamespace="http://schemas.microsoft.com/office/2006/metadata/properties" ma:root="true" ma:fieldsID="964d84bdcaac207d49051d6bbcad16f4" ns2:_="" ns3:_="" ns4:_="">
    <xsd:import namespace="48022365-a8b4-4291-98b8-2e877ecbe4ed"/>
    <xsd:import namespace="f3e23e57-e9f8-49bd-bf17-8b73db59ba78"/>
    <xsd:import namespace="176a753d-2ad3-40d7-8cb5-6a73a4f89b53"/>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LengthInSeconds"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022365-a8b4-4291-98b8-2e877ecbe4ed" elementFormDefault="qualified">
    <xsd:import namespace="http://schemas.microsoft.com/office/2006/documentManagement/types"/>
    <xsd:import namespace="http://schemas.microsoft.com/office/infopath/2007/PartnerControls"/>
    <xsd:element name="_dlc_DocId" ma:index="8" nillable="true" ma:displayName="Valore ID documento" ma:description="Valore dell'ID documento assegnato all'elemento." ma:internalName="_dlc_DocId" ma:readOnly="true">
      <xsd:simpleType>
        <xsd:restriction base="dms:Text"/>
      </xsd:simpleType>
    </xsd:element>
    <xsd:element name="_dlc_DocIdUrl" ma:index="9" nillable="true" ma:displayName="ID documento" ma:description="Collegamento permanente al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90ea1242-30a7-4601-a685-b1b611d9be61}" ma:internalName="TaxCatchAll" ma:showField="CatchAllData" ma:web="48022365-a8b4-4291-98b8-2e877ecbe4e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e23e57-e9f8-49bd-bf17-8b73db59ba78" elementFormDefault="qualified">
    <xsd:import namespace="http://schemas.microsoft.com/office/2006/documentManagement/types"/>
    <xsd:import namespace="http://schemas.microsoft.com/office/infopath/2007/PartnerControls"/>
    <xsd:element name="SharedWithUsers" ma:index="11"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6a753d-2ad3-40d7-8cb5-6a73a4f89b53" elementFormDefault="qualified">
    <xsd:import namespace="http://schemas.microsoft.com/office/2006/documentManagement/types"/>
    <xsd:import namespace="http://schemas.microsoft.com/office/infopath/2007/PartnerControls"/>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ba5ac2a7-3560-40f7-821c-bf6f1f0e003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5321FE5-3979-4E36-BF92-E331E756E8C5}">
  <ds:schemaRefs>
    <ds:schemaRef ds:uri="http://schemas.microsoft.com/office/infopath/2007/PartnerControls"/>
    <ds:schemaRef ds:uri="http://schemas.microsoft.com/office/2006/metadata/properties"/>
    <ds:schemaRef ds:uri="http://purl.org/dc/terms/"/>
    <ds:schemaRef ds:uri="bafede38-7fd8-4040-b7dc-367d9e6e36dd"/>
    <ds:schemaRef ds:uri="http://www.w3.org/XML/1998/namespace"/>
    <ds:schemaRef ds:uri="http://purl.org/dc/elements/1.1/"/>
    <ds:schemaRef ds:uri="http://schemas.microsoft.com/office/2006/documentManagement/types"/>
    <ds:schemaRef ds:uri="http://schemas.openxmlformats.org/package/2006/metadata/core-properties"/>
    <ds:schemaRef ds:uri="44ef56ac-e65b-4524-b28d-f1dfdfd1de1e"/>
    <ds:schemaRef ds:uri="http://purl.org/dc/dcmitype/"/>
    <ds:schemaRef ds:uri="176a753d-2ad3-40d7-8cb5-6a73a4f89b53"/>
    <ds:schemaRef ds:uri="48022365-a8b4-4291-98b8-2e877ecbe4ed"/>
  </ds:schemaRefs>
</ds:datastoreItem>
</file>

<file path=customXml/itemProps2.xml><?xml version="1.0" encoding="utf-8"?>
<ds:datastoreItem xmlns:ds="http://schemas.openxmlformats.org/officeDocument/2006/customXml" ds:itemID="{8F876A49-FEA3-4402-8D57-9F60D79FEFDF}">
  <ds:schemaRefs>
    <ds:schemaRef ds:uri="http://schemas.microsoft.com/sharepoint/v3/contenttype/forms"/>
  </ds:schemaRefs>
</ds:datastoreItem>
</file>

<file path=customXml/itemProps3.xml><?xml version="1.0" encoding="utf-8"?>
<ds:datastoreItem xmlns:ds="http://schemas.openxmlformats.org/officeDocument/2006/customXml" ds:itemID="{66795213-E308-4722-AEB7-0BA3F65F7D98}"/>
</file>

<file path=customXml/itemProps4.xml><?xml version="1.0" encoding="utf-8"?>
<ds:datastoreItem xmlns:ds="http://schemas.openxmlformats.org/officeDocument/2006/customXml" ds:itemID="{B068148C-DBF4-463F-B73F-BCD21DA88571}">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35</vt:i4>
      </vt:variant>
      <vt:variant>
        <vt:lpstr>Intervalli denominati</vt:lpstr>
      </vt:variant>
      <vt:variant>
        <vt:i4>1</vt:i4>
      </vt:variant>
    </vt:vector>
  </HeadingPairs>
  <TitlesOfParts>
    <vt:vector size="36" baseType="lpstr">
      <vt:lpstr>Index</vt:lpstr>
      <vt:lpstr>Summary</vt:lpstr>
      <vt:lpstr>Per AB</vt:lpstr>
      <vt:lpstr>Miscellaneous</vt:lpstr>
      <vt:lpstr>O&amp;M building</vt:lpstr>
      <vt:lpstr>Foglio1</vt:lpstr>
      <vt:lpstr>Design</vt:lpstr>
      <vt:lpstr>Solar-BOP</vt:lpstr>
      <vt:lpstr>SiteCamp</vt:lpstr>
      <vt:lpstr>Personnel</vt:lpstr>
      <vt:lpstr>HSE</vt:lpstr>
      <vt:lpstr>Commissioning</vt:lpstr>
      <vt:lpstr>EMBOP_CI</vt:lpstr>
      <vt:lpstr>EMBOP-CI_ITA</vt:lpstr>
      <vt:lpstr>EMBOP-SI_ITA</vt:lpstr>
      <vt:lpstr>Civil Works</vt:lpstr>
      <vt:lpstr>ACCESS ROADS</vt:lpstr>
      <vt:lpstr>Env Works</vt:lpstr>
      <vt:lpstr>EMBOP_SI</vt:lpstr>
      <vt:lpstr>EMBOP-TRK Install.</vt:lpstr>
      <vt:lpstr>Tracker Supply</vt:lpstr>
      <vt:lpstr>FX Supply</vt:lpstr>
      <vt:lpstr>Ex Tracker supply</vt:lpstr>
      <vt:lpstr>SI Supply</vt:lpstr>
      <vt:lpstr>PCU Supply</vt:lpstr>
      <vt:lpstr>EMBOP-FX Install.</vt:lpstr>
      <vt:lpstr>TC Supply</vt:lpstr>
      <vt:lpstr>Process_OLD</vt:lpstr>
      <vt:lpstr>Process</vt:lpstr>
      <vt:lpstr>Spare Parts</vt:lpstr>
      <vt:lpstr>HSE (ITA ESP)</vt:lpstr>
      <vt:lpstr>SUS</vt:lpstr>
      <vt:lpstr>Security</vt:lpstr>
      <vt:lpstr>Reference documents</vt:lpstr>
      <vt:lpstr>Labour rates-Mach rental rates</vt:lpstr>
      <vt:lpstr>Index!Area_stampa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Tamma Francesco (EGP&amp;TGX)</dc:creator>
  <cp:keywords/>
  <dc:description/>
  <cp:lastModifiedBy>Polito Antonio 2 (GP EGP&amp;TGX)</cp:lastModifiedBy>
  <cp:revision/>
  <dcterms:created xsi:type="dcterms:W3CDTF">2015-06-05T18:17:20Z</dcterms:created>
  <dcterms:modified xsi:type="dcterms:W3CDTF">2025-06-18T07:32:06Z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7ad33d-ed35-43c0-b526-22bc83c17deb_Enabled">
    <vt:lpwstr>true</vt:lpwstr>
  </property>
  <property fmtid="{D5CDD505-2E9C-101B-9397-08002B2CF9AE}" pid="3" name="MSIP_Label_797ad33d-ed35-43c0-b526-22bc83c17deb_SetDate">
    <vt:lpwstr>2024-09-13T09:45:33Z</vt:lpwstr>
  </property>
  <property fmtid="{D5CDD505-2E9C-101B-9397-08002B2CF9AE}" pid="4" name="MSIP_Label_797ad33d-ed35-43c0-b526-22bc83c17deb_Method">
    <vt:lpwstr>Standard</vt:lpwstr>
  </property>
  <property fmtid="{D5CDD505-2E9C-101B-9397-08002B2CF9AE}" pid="5" name="MSIP_Label_797ad33d-ed35-43c0-b526-22bc83c17deb_Name">
    <vt:lpwstr>797ad33d-ed35-43c0-b526-22bc83c17deb</vt:lpwstr>
  </property>
  <property fmtid="{D5CDD505-2E9C-101B-9397-08002B2CF9AE}" pid="6" name="MSIP_Label_797ad33d-ed35-43c0-b526-22bc83c17deb_SiteId">
    <vt:lpwstr>d539d4bf-5610-471a-afc2-1c76685cfefa</vt:lpwstr>
  </property>
  <property fmtid="{D5CDD505-2E9C-101B-9397-08002B2CF9AE}" pid="7" name="MSIP_Label_797ad33d-ed35-43c0-b526-22bc83c17deb_ActionId">
    <vt:lpwstr>a37771c1-0419-4749-b2cd-3370f75f8421</vt:lpwstr>
  </property>
  <property fmtid="{D5CDD505-2E9C-101B-9397-08002B2CF9AE}" pid="8" name="MSIP_Label_797ad33d-ed35-43c0-b526-22bc83c17deb_ContentBits">
    <vt:lpwstr>1</vt:lpwstr>
  </property>
  <property fmtid="{D5CDD505-2E9C-101B-9397-08002B2CF9AE}" pid="9" name="ContentTypeId">
    <vt:lpwstr>0x0101001042DBB1E54BA046A6DB6BCB25BC67A8</vt:lpwstr>
  </property>
  <property fmtid="{D5CDD505-2E9C-101B-9397-08002B2CF9AE}" pid="10" name="MediaServiceImageTags">
    <vt:lpwstr/>
  </property>
  <property fmtid="{D5CDD505-2E9C-101B-9397-08002B2CF9AE}" pid="11" name="_dlc_DocIdItemGuid">
    <vt:lpwstr>1a5a755a-cf42-4390-8e9a-be69b53cffd6</vt:lpwstr>
  </property>
</Properties>
</file>