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QBIT-BX28R32\Users\TShapiro\QueBIT Documents\Training\Java Class\C4.5\"/>
    </mc:Choice>
  </mc:AlternateContent>
  <bookViews>
    <workbookView xWindow="0" yWindow="0" windowWidth="25980" windowHeight="7920"/>
  </bookViews>
  <sheets>
    <sheet name="PlayGolf Calculation" sheetId="1" r:id="rId1"/>
    <sheet name="Continuous IV" sheetId="3" r:id="rId2"/>
    <sheet name="Entropy Function" sheetId="2" r:id="rId3"/>
  </sheets>
  <definedNames>
    <definedName name="_xlnm._FilterDatabase" localSheetId="1" hidden="1">'Continuous IV'!$B$2:$K$32</definedName>
    <definedName name="_xlnm._FilterDatabase" localSheetId="0" hidden="1">'PlayGolf Calculation'!$B$3:$H$17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1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5" i="3"/>
  <c r="S5" i="3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Y25" i="1"/>
  <c r="Y26" i="1"/>
  <c r="Y27" i="1"/>
  <c r="Y28" i="1"/>
  <c r="Y29" i="1"/>
  <c r="Y30" i="1"/>
  <c r="Y31" i="1"/>
  <c r="Y32" i="1"/>
  <c r="Y33" i="1"/>
  <c r="Y34" i="1"/>
  <c r="Y35" i="1"/>
  <c r="Y24" i="1"/>
  <c r="T25" i="1"/>
  <c r="T26" i="1"/>
  <c r="T27" i="1"/>
  <c r="T28" i="1"/>
  <c r="T29" i="1"/>
  <c r="T30" i="1"/>
  <c r="T31" i="1"/>
  <c r="T32" i="1"/>
  <c r="T33" i="1"/>
  <c r="T34" i="1"/>
  <c r="T35" i="1"/>
  <c r="T24" i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D4" i="3"/>
  <c r="AG22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AK2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AK6" i="3" s="1"/>
  <c r="AK5" i="3" l="1"/>
  <c r="AG5" i="3"/>
  <c r="AK7" i="3"/>
  <c r="AK22" i="3"/>
  <c r="AK24" i="3"/>
  <c r="AG23" i="3"/>
  <c r="AG25" i="3"/>
  <c r="AH25" i="3" s="1"/>
  <c r="AG27" i="3"/>
  <c r="AG8" i="3"/>
  <c r="AP22" i="3"/>
  <c r="AQ22" i="3" s="1"/>
  <c r="AG26" i="3"/>
  <c r="AP23" i="3"/>
  <c r="AQ23" i="3" s="1"/>
  <c r="AG9" i="3"/>
  <c r="AG13" i="3"/>
  <c r="AG24" i="3"/>
  <c r="AG6" i="3"/>
  <c r="AG30" i="3"/>
  <c r="AG29" i="3"/>
  <c r="AP24" i="3"/>
  <c r="AQ24" i="3" s="1"/>
  <c r="AG28" i="3"/>
  <c r="AG7" i="3"/>
  <c r="AG12" i="3"/>
  <c r="AG11" i="3"/>
  <c r="AP5" i="3"/>
  <c r="AQ5" i="3" s="1"/>
  <c r="AG10" i="3"/>
  <c r="AP7" i="3"/>
  <c r="AQ7" i="3" s="1"/>
  <c r="AP6" i="3"/>
  <c r="AQ6" i="3" s="1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6" i="3"/>
  <c r="AC7" i="3"/>
  <c r="AC5" i="3"/>
  <c r="K6" i="1"/>
  <c r="K5" i="1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X19" i="3" s="1"/>
  <c r="Y19" i="3" s="1"/>
  <c r="T48" i="3"/>
  <c r="T49" i="3"/>
  <c r="T50" i="3"/>
  <c r="X20" i="3" s="1"/>
  <c r="Y20" i="3" s="1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" i="3"/>
  <c r="T7" i="3"/>
  <c r="T8" i="3"/>
  <c r="T9" i="3"/>
  <c r="T10" i="3"/>
  <c r="T5" i="3"/>
  <c r="N6" i="3"/>
  <c r="O6" i="3" s="1"/>
  <c r="N5" i="3"/>
  <c r="O5" i="3" s="1"/>
  <c r="N4" i="3"/>
  <c r="O4" i="3" s="1"/>
  <c r="X18" i="3" l="1"/>
  <c r="Y18" i="3" s="1"/>
  <c r="X10" i="3"/>
  <c r="Y10" i="3" s="1"/>
  <c r="X15" i="3"/>
  <c r="Y15" i="3" s="1"/>
  <c r="X7" i="3"/>
  <c r="Y7" i="3" s="1"/>
  <c r="X23" i="3"/>
  <c r="Y23" i="3" s="1"/>
  <c r="X12" i="3"/>
  <c r="Y12" i="3" s="1"/>
  <c r="X11" i="3"/>
  <c r="Y11" i="3" s="1"/>
  <c r="X25" i="3"/>
  <c r="Y25" i="3" s="1"/>
  <c r="X17" i="3"/>
  <c r="Y17" i="3" s="1"/>
  <c r="X9" i="3"/>
  <c r="Y9" i="3" s="1"/>
  <c r="AH11" i="3"/>
  <c r="AQ25" i="3"/>
  <c r="X5" i="3"/>
  <c r="Y5" i="3" s="1"/>
  <c r="X22" i="3"/>
  <c r="Y22" i="3" s="1"/>
  <c r="X14" i="3"/>
  <c r="Y14" i="3" s="1"/>
  <c r="AC26" i="3"/>
  <c r="AH12" i="3"/>
  <c r="AH23" i="3"/>
  <c r="AH8" i="3"/>
  <c r="AH7" i="3"/>
  <c r="AH13" i="3"/>
  <c r="AH6" i="3"/>
  <c r="X24" i="3"/>
  <c r="Y24" i="3" s="1"/>
  <c r="X16" i="3"/>
  <c r="Y16" i="3" s="1"/>
  <c r="X8" i="3"/>
  <c r="Y8" i="3" s="1"/>
  <c r="AH9" i="3"/>
  <c r="X6" i="3"/>
  <c r="Y6" i="3" s="1"/>
  <c r="X21" i="3"/>
  <c r="Y21" i="3" s="1"/>
  <c r="X13" i="3"/>
  <c r="Y13" i="3" s="1"/>
  <c r="AH5" i="3"/>
  <c r="AH10" i="3"/>
  <c r="AH24" i="3"/>
  <c r="AH22" i="3"/>
  <c r="AH27" i="3"/>
  <c r="AH30" i="3"/>
  <c r="AH29" i="3"/>
  <c r="AH28" i="3"/>
  <c r="AH26" i="3"/>
  <c r="AQ8" i="3"/>
  <c r="O7" i="3"/>
  <c r="Z25" i="1"/>
  <c r="Z26" i="1"/>
  <c r="Z27" i="1"/>
  <c r="Z28" i="1"/>
  <c r="Z29" i="1"/>
  <c r="Z30" i="1"/>
  <c r="Z31" i="1"/>
  <c r="Z32" i="1"/>
  <c r="Z33" i="1"/>
  <c r="Z34" i="1"/>
  <c r="Z35" i="1"/>
  <c r="Z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2" i="2"/>
  <c r="A1" i="2"/>
  <c r="Y17" i="1"/>
  <c r="Z17" i="1" s="1"/>
  <c r="Y16" i="1"/>
  <c r="Z16" i="1" s="1"/>
  <c r="Z18" i="1" s="1"/>
  <c r="Y6" i="1"/>
  <c r="Z6" i="1" s="1"/>
  <c r="Y7" i="1"/>
  <c r="Z7" i="1" s="1"/>
  <c r="Y8" i="1"/>
  <c r="Z8" i="1" s="1"/>
  <c r="P16" i="1"/>
  <c r="Q16" i="1" s="1"/>
  <c r="T17" i="1"/>
  <c r="T16" i="1"/>
  <c r="P17" i="1"/>
  <c r="Q17" i="1" s="1"/>
  <c r="P18" i="1"/>
  <c r="Q18" i="1" s="1"/>
  <c r="P19" i="1"/>
  <c r="Q19" i="1" s="1"/>
  <c r="T6" i="1"/>
  <c r="T7" i="1"/>
  <c r="T8" i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AL23" i="3" l="1"/>
  <c r="AM23" i="3" s="1"/>
  <c r="AL6" i="3"/>
  <c r="AM6" i="3" s="1"/>
  <c r="AL7" i="3"/>
  <c r="AM7" i="3" s="1"/>
  <c r="AL24" i="3"/>
  <c r="AM24" i="3" s="1"/>
  <c r="AL22" i="3"/>
  <c r="AM22" i="3" s="1"/>
  <c r="AL5" i="3"/>
  <c r="AM5" i="3" s="1"/>
  <c r="AM8" i="3" s="1"/>
  <c r="AM9" i="3" s="1"/>
  <c r="AQ9" i="3" s="1"/>
  <c r="Y26" i="3"/>
  <c r="Y27" i="3" s="1"/>
  <c r="AC27" i="3" s="1"/>
  <c r="U35" i="1"/>
  <c r="V35" i="1"/>
  <c r="U31" i="1"/>
  <c r="U25" i="1"/>
  <c r="V25" i="1" s="1"/>
  <c r="L6" i="1"/>
  <c r="L5" i="1"/>
  <c r="U34" i="1"/>
  <c r="U26" i="1"/>
  <c r="V26" i="1" s="1"/>
  <c r="U28" i="1"/>
  <c r="V28" i="1" s="1"/>
  <c r="U29" i="1"/>
  <c r="V29" i="1" s="1"/>
  <c r="Z36" i="1"/>
  <c r="U32" i="1"/>
  <c r="V32" i="1" s="1"/>
  <c r="U27" i="1"/>
  <c r="V27" i="1" s="1"/>
  <c r="U24" i="1"/>
  <c r="V24" i="1" s="1"/>
  <c r="U33" i="1"/>
  <c r="V33" i="1" s="1"/>
  <c r="V34" i="1"/>
  <c r="V31" i="1"/>
  <c r="U30" i="1"/>
  <c r="V30" i="1" s="1"/>
  <c r="U8" i="1"/>
  <c r="V8" i="1" s="1"/>
  <c r="U16" i="1"/>
  <c r="V16" i="1" s="1"/>
  <c r="Z9" i="1"/>
  <c r="U6" i="1"/>
  <c r="V6" i="1" s="1"/>
  <c r="U7" i="1"/>
  <c r="V7" i="1" s="1"/>
  <c r="U17" i="1"/>
  <c r="V17" i="1" s="1"/>
  <c r="AM25" i="3" l="1"/>
  <c r="AM26" i="3" s="1"/>
  <c r="AQ26" i="3" s="1"/>
  <c r="L7" i="1"/>
  <c r="V9" i="1"/>
  <c r="V36" i="1"/>
  <c r="V37" i="1" s="1"/>
  <c r="V18" i="1"/>
  <c r="Z19" i="1" s="1"/>
  <c r="V10" i="1" l="1"/>
  <c r="Z10" i="1" s="1"/>
  <c r="V19" i="1"/>
</calcChain>
</file>

<file path=xl/sharedStrings.xml><?xml version="1.0" encoding="utf-8"?>
<sst xmlns="http://schemas.openxmlformats.org/spreadsheetml/2006/main" count="337" uniqueCount="50">
  <si>
    <t>Day</t>
  </si>
  <si>
    <t>Outlook</t>
  </si>
  <si>
    <t>Temp</t>
  </si>
  <si>
    <t>Humidity</t>
  </si>
  <si>
    <t>Windy</t>
  </si>
  <si>
    <t>Decision</t>
  </si>
  <si>
    <t>No</t>
  </si>
  <si>
    <t>Yes</t>
  </si>
  <si>
    <t>Sunny</t>
  </si>
  <si>
    <t>Overcast</t>
  </si>
  <si>
    <t>Rainy</t>
  </si>
  <si>
    <t>Ratio</t>
  </si>
  <si>
    <t>Entropy</t>
  </si>
  <si>
    <t>Total</t>
  </si>
  <si>
    <t>Entropy in D_v</t>
  </si>
  <si>
    <t>Rate</t>
  </si>
  <si>
    <t xml:space="preserve"> Rate</t>
  </si>
  <si>
    <t>D_v Entropy</t>
  </si>
  <si>
    <t>Product</t>
  </si>
  <si>
    <t>Gain (Windy)</t>
  </si>
  <si>
    <t>Count</t>
  </si>
  <si>
    <t>Gain Ratio</t>
  </si>
  <si>
    <t>Total Gain</t>
  </si>
  <si>
    <t>Gain</t>
  </si>
  <si>
    <t>Gain Ratio (Outlook) - Entropy gained by splitting on this variable normalized to instances of this variable</t>
  </si>
  <si>
    <t>Gain (Temp)</t>
  </si>
  <si>
    <t>Gain Ratio(Windy)</t>
  </si>
  <si>
    <t>Gain Ratio(Temp)</t>
  </si>
  <si>
    <t>PlayGolf Dataset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</si>
  <si>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</si>
  <si>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</si>
  <si>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</si>
  <si>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</si>
  <si>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</si>
  <si>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</si>
  <si>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</si>
  <si>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</si>
  <si>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Total Entropy</t>
  </si>
  <si>
    <t>Sepal.Length (Full)</t>
  </si>
  <si>
    <t>A</t>
  </si>
  <si>
    <t>B</t>
  </si>
  <si>
    <t>C</t>
  </si>
  <si>
    <t>Sepal.Length (Arbitrary Clustered)</t>
  </si>
  <si>
    <t>Cluster A</t>
  </si>
  <si>
    <t>Cluster K</t>
  </si>
  <si>
    <t>Sepal.Length (K-means Clustered)</t>
  </si>
  <si>
    <t>Arbitrary Divisions (Orange)</t>
  </si>
  <si>
    <t>K-Means Divisions (Green)</t>
  </si>
  <si>
    <t>Gain (Outlook)</t>
  </si>
  <si>
    <t>In an example with continuous independent variables, you can see how this computation can get out of hand. One way around this is to cluster the continuous variables as a preprocessing step. To illustrate, you can split the Sepal.Length variable into two clusters to show how an arbitrary clusters (A) compare to k-means  generated clusters (K).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</si>
</sst>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left" indent="1"/>
    </xf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0" fillId="0" borderId="5" xfId="0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0" fillId="0" borderId="8" xfId="0" applyBorder="1"/>
    <xf numFmtId="0" fontId="1" fillId="0" borderId="2" xfId="0" applyFont="1" applyBorder="1"/>
    <xf numFmtId="164" fontId="0" fillId="0" borderId="0" xfId="0" applyNumberFormat="1" applyFont="1" applyBorder="1"/>
    <xf numFmtId="0" fontId="0" fillId="2" borderId="0" xfId="0" applyFill="1"/>
    <xf numFmtId="0" fontId="0" fillId="3" borderId="0" xfId="0" applyFill="1"/>
    <xf numFmtId="0" fontId="0" fillId="0" borderId="1" xfId="0" applyBorder="1"/>
    <xf numFmtId="164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Abitrary 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'Continuous IV'!$I$37:$I$38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'Continuous IV'!$H$37:$H$38</c:f>
              <c:numCache>
                <c:formatCode>General</c:formatCode>
                <c:ptCount val="2"/>
                <c:pt idx="0">
                  <c:v>5.4669999999999996</c:v>
                </c:pt>
                <c:pt idx="1">
                  <c:v>5.4669999999999996</c:v>
                </c:pt>
              </c:numCache>
            </c:numRef>
          </c:yVal>
          <c:smooth val="1"/>
        </c:ser>
        <c:ser>
          <c:idx val="2"/>
          <c:order val="2"/>
          <c:tx>
            <c:v>Arbitrary 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'Continuous IV'!$I$39:$I$40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'Continuous IV'!$H$39:$H$40</c:f>
              <c:numCache>
                <c:formatCode>General</c:formatCode>
                <c:ptCount val="2"/>
                <c:pt idx="0">
                  <c:v>6.5330000000000004</c:v>
                </c:pt>
                <c:pt idx="1">
                  <c:v>6.5330000000000004</c:v>
                </c:pt>
              </c:numCache>
            </c:numRef>
          </c:yVal>
          <c:smooth val="1"/>
        </c:ser>
        <c:ser>
          <c:idx val="3"/>
          <c:order val="3"/>
          <c:tx>
            <c:v>K-Means Lower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'Continuous IV'!$I$41:$I$42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'Continuous IV'!$H$41:$H$42</c:f>
              <c:numCache>
                <c:formatCode>General</c:formatCode>
                <c:ptCount val="2"/>
                <c:pt idx="0">
                  <c:v>5.0380000000000003</c:v>
                </c:pt>
                <c:pt idx="1">
                  <c:v>5.0380000000000003</c:v>
                </c:pt>
              </c:numCache>
            </c:numRef>
          </c:yVal>
          <c:smooth val="1"/>
        </c:ser>
        <c:ser>
          <c:idx val="4"/>
          <c:order val="4"/>
          <c:tx>
            <c:v>K-Means Upper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'Continuous IV'!$I$43:$I$44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'Continuous IV'!$H$43:$H$44</c:f>
              <c:numCache>
                <c:formatCode>General</c:formatCode>
                <c:ptCount val="2"/>
                <c:pt idx="0">
                  <c:v>6.04</c:v>
                </c:pt>
                <c:pt idx="1">
                  <c:v>6.04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87960"/>
        <c:axId val="463649816"/>
      </c:scatterChart>
      <c:scatterChart>
        <c:scatterStyle val="lineMarker"/>
        <c:varyColors val="0"/>
        <c:ser>
          <c:idx val="0"/>
          <c:order val="0"/>
          <c:tx>
            <c:v>Sepal.Length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IV'!$J$3:$J$32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'Continuous IV'!$E$3:$E$32</c:f>
              <c:numCache>
                <c:formatCode>General</c:formatCode>
                <c:ptCount val="3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7</c:v>
                </c:pt>
                <c:pt idx="11">
                  <c:v>6.4</c:v>
                </c:pt>
                <c:pt idx="12">
                  <c:v>6.9</c:v>
                </c:pt>
                <c:pt idx="13">
                  <c:v>5.5</c:v>
                </c:pt>
                <c:pt idx="14">
                  <c:v>6.5</c:v>
                </c:pt>
                <c:pt idx="15">
                  <c:v>5.7</c:v>
                </c:pt>
                <c:pt idx="16">
                  <c:v>6.3</c:v>
                </c:pt>
                <c:pt idx="17">
                  <c:v>4.9000000000000004</c:v>
                </c:pt>
                <c:pt idx="18">
                  <c:v>6.6</c:v>
                </c:pt>
                <c:pt idx="19">
                  <c:v>5.2</c:v>
                </c:pt>
                <c:pt idx="20">
                  <c:v>6.5</c:v>
                </c:pt>
                <c:pt idx="21">
                  <c:v>7.6</c:v>
                </c:pt>
                <c:pt idx="22">
                  <c:v>4.9000000000000004</c:v>
                </c:pt>
                <c:pt idx="23">
                  <c:v>7.3</c:v>
                </c:pt>
                <c:pt idx="24">
                  <c:v>6.7</c:v>
                </c:pt>
                <c:pt idx="25">
                  <c:v>7.2</c:v>
                </c:pt>
                <c:pt idx="26">
                  <c:v>6.5</c:v>
                </c:pt>
                <c:pt idx="27">
                  <c:v>6.4</c:v>
                </c:pt>
                <c:pt idx="28">
                  <c:v>6.8</c:v>
                </c:pt>
                <c:pt idx="29">
                  <c:v>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87960"/>
        <c:axId val="463649816"/>
      </c:scatterChart>
      <c:valAx>
        <c:axId val="55588796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9816"/>
        <c:crosses val="autoZero"/>
        <c:crossBetween val="midCat"/>
      </c:valAx>
      <c:valAx>
        <c:axId val="4636498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'Entropy Function'!$A$1:$A$101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'Entropy Function'!$B$1:$B$101</c:f>
              <c:numCache>
                <c:formatCode>General</c:formatCode>
                <c:ptCount val="101"/>
                <c:pt idx="0">
                  <c:v>0</c:v>
                </c:pt>
                <c:pt idx="1">
                  <c:v>6.6438561897747245E-2</c:v>
                </c:pt>
                <c:pt idx="2">
                  <c:v>0.11287712379549449</c:v>
                </c:pt>
                <c:pt idx="3">
                  <c:v>0.15176681067160708</c:v>
                </c:pt>
                <c:pt idx="4">
                  <c:v>0.18575424759098899</c:v>
                </c:pt>
                <c:pt idx="5">
                  <c:v>0.21609640474436814</c:v>
                </c:pt>
                <c:pt idx="6">
                  <c:v>0.24353362134321413</c:v>
                </c:pt>
                <c:pt idx="7">
                  <c:v>0.26855508874019846</c:v>
                </c:pt>
                <c:pt idx="8">
                  <c:v>0.29150849518197802</c:v>
                </c:pt>
                <c:pt idx="9">
                  <c:v>0.31265380694991712</c:v>
                </c:pt>
                <c:pt idx="10">
                  <c:v>0.33219280948873625</c:v>
                </c:pt>
                <c:pt idx="11">
                  <c:v>0.35028670282511704</c:v>
                </c:pt>
                <c:pt idx="12">
                  <c:v>0.36706724268642821</c:v>
                </c:pt>
                <c:pt idx="13">
                  <c:v>0.38264414131237218</c:v>
                </c:pt>
                <c:pt idx="14">
                  <c:v>0.3971101774803969</c:v>
                </c:pt>
                <c:pt idx="15">
                  <c:v>0.41054483912493089</c:v>
                </c:pt>
                <c:pt idx="16">
                  <c:v>0.42301699036395596</c:v>
                </c:pt>
                <c:pt idx="17">
                  <c:v>0.43458686924914552</c:v>
                </c:pt>
                <c:pt idx="18">
                  <c:v>0.44530761389983425</c:v>
                </c:pt>
                <c:pt idx="19">
                  <c:v>0.45522644850291644</c:v>
                </c:pt>
                <c:pt idx="20">
                  <c:v>0.46438561897747255</c:v>
                </c:pt>
                <c:pt idx="21">
                  <c:v>0.47282314106915257</c:v>
                </c:pt>
                <c:pt idx="22">
                  <c:v>0.4805734056502341</c:v>
                </c:pt>
                <c:pt idx="23">
                  <c:v>0.48766767375507386</c:v>
                </c:pt>
                <c:pt idx="24">
                  <c:v>0.49413448537285642</c:v>
                </c:pt>
                <c:pt idx="25">
                  <c:v>0.5</c:v>
                </c:pt>
                <c:pt idx="26">
                  <c:v>0.50528828262474446</c:v>
                </c:pt>
                <c:pt idx="27">
                  <c:v>0.51002154565503921</c:v>
                </c:pt>
                <c:pt idx="28">
                  <c:v>0.51422035496079377</c:v>
                </c:pt>
                <c:pt idx="29">
                  <c:v>0.51790380644767431</c:v>
                </c:pt>
                <c:pt idx="30">
                  <c:v>0.52108967824986185</c:v>
                </c:pt>
                <c:pt idx="31">
                  <c:v>0.52379456261023349</c:v>
                </c:pt>
                <c:pt idx="32">
                  <c:v>0.52603398072791197</c:v>
                </c:pt>
                <c:pt idx="33">
                  <c:v>0.52782248323736958</c:v>
                </c:pt>
                <c:pt idx="34">
                  <c:v>0.52917373849829108</c:v>
                </c:pt>
                <c:pt idx="35">
                  <c:v>0.53010061049041535</c:v>
                </c:pt>
                <c:pt idx="36">
                  <c:v>0.53061522779966841</c:v>
                </c:pt>
                <c:pt idx="37">
                  <c:v>0.53072904493393669</c:v>
                </c:pt>
                <c:pt idx="38">
                  <c:v>0.53045289700583287</c:v>
                </c:pt>
                <c:pt idx="39">
                  <c:v>0.52979704865586574</c:v>
                </c:pt>
                <c:pt idx="40">
                  <c:v>0.52877123795494496</c:v>
                </c:pt>
                <c:pt idx="41">
                  <c:v>0.52738471591422276</c:v>
                </c:pt>
                <c:pt idx="42">
                  <c:v>0.52564628213830511</c:v>
                </c:pt>
                <c:pt idx="43">
                  <c:v>0.52356431708122941</c:v>
                </c:pt>
                <c:pt idx="44">
                  <c:v>0.52114681130046803</c:v>
                </c:pt>
                <c:pt idx="45">
                  <c:v>0.51840139205027236</c:v>
                </c:pt>
                <c:pt idx="46">
                  <c:v>0.51533534751014742</c:v>
                </c:pt>
                <c:pt idx="47">
                  <c:v>0.51195564890563094</c:v>
                </c:pt>
                <c:pt idx="48">
                  <c:v>0.50826897074571287</c:v>
                </c:pt>
                <c:pt idx="49">
                  <c:v>0.50428170937316297</c:v>
                </c:pt>
                <c:pt idx="50">
                  <c:v>0.49999999999999989</c:v>
                </c:pt>
                <c:pt idx="51">
                  <c:v>0.49542973237964677</c:v>
                </c:pt>
                <c:pt idx="52">
                  <c:v>0.49057656524948884</c:v>
                </c:pt>
                <c:pt idx="53">
                  <c:v>0.48544593966210836</c:v>
                </c:pt>
                <c:pt idx="54">
                  <c:v>0.48004309131007816</c:v>
                </c:pt>
                <c:pt idx="55">
                  <c:v>0.47437306193753564</c:v>
                </c:pt>
                <c:pt idx="56">
                  <c:v>0.46844070992158737</c:v>
                </c:pt>
                <c:pt idx="57">
                  <c:v>0.46225072009769019</c:v>
                </c:pt>
                <c:pt idx="58">
                  <c:v>0.45580761289534827</c:v>
                </c:pt>
                <c:pt idx="59">
                  <c:v>0.44911575284360106</c:v>
                </c:pt>
                <c:pt idx="60">
                  <c:v>0.44217935649972351</c:v>
                </c:pt>
                <c:pt idx="61">
                  <c:v>0.43500249984922124</c:v>
                </c:pt>
                <c:pt idx="62">
                  <c:v>0.42758912522046649</c:v>
                </c:pt>
                <c:pt idx="63">
                  <c:v>0.41994304775312896</c:v>
                </c:pt>
                <c:pt idx="64">
                  <c:v>0.41206796145582353</c:v>
                </c:pt>
                <c:pt idx="65">
                  <c:v>0.40396744488507536</c:v>
                </c:pt>
                <c:pt idx="66">
                  <c:v>0.39564496647473879</c:v>
                </c:pt>
                <c:pt idx="67">
                  <c:v>0.38710388954235775</c:v>
                </c:pt>
                <c:pt idx="68">
                  <c:v>0.37834747699658167</c:v>
                </c:pt>
                <c:pt idx="69">
                  <c:v>0.36937889576762301</c:v>
                </c:pt>
                <c:pt idx="70">
                  <c:v>0.36020122098083035</c:v>
                </c:pt>
                <c:pt idx="71">
                  <c:v>0.35081743989172987</c:v>
                </c:pt>
                <c:pt idx="72">
                  <c:v>0.34123045559933651</c:v>
                </c:pt>
                <c:pt idx="73">
                  <c:v>0.33144309055313603</c:v>
                </c:pt>
                <c:pt idx="74">
                  <c:v>0.32145808986787294</c:v>
                </c:pt>
                <c:pt idx="75">
                  <c:v>0.31127812445913244</c:v>
                </c:pt>
                <c:pt idx="76">
                  <c:v>0.30090579401166534</c:v>
                </c:pt>
                <c:pt idx="77">
                  <c:v>0.29034362979146344</c:v>
                </c:pt>
                <c:pt idx="78">
                  <c:v>0.27959409731173107</c:v>
                </c:pt>
                <c:pt idx="79">
                  <c:v>0.26865959886212071</c:v>
                </c:pt>
                <c:pt idx="80">
                  <c:v>0.25754247590988938</c:v>
                </c:pt>
                <c:pt idx="81">
                  <c:v>0.2462450113809804</c:v>
                </c:pt>
                <c:pt idx="82">
                  <c:v>0.23476943182844506</c:v>
                </c:pt>
                <c:pt idx="83">
                  <c:v>0.22311790949507337</c:v>
                </c:pt>
                <c:pt idx="84">
                  <c:v>0.21129256427660947</c:v>
                </c:pt>
                <c:pt idx="85">
                  <c:v>0.19929546559146885</c:v>
                </c:pt>
                <c:pt idx="86">
                  <c:v>0.18712863416245834</c:v>
                </c:pt>
                <c:pt idx="87">
                  <c:v>0.17479404371561619</c:v>
                </c:pt>
                <c:pt idx="88">
                  <c:v>0.16229362260093541</c:v>
                </c:pt>
                <c:pt idx="89">
                  <c:v>0.14962925533941027</c:v>
                </c:pt>
                <c:pt idx="90">
                  <c:v>0.13680278410054425</c:v>
                </c:pt>
                <c:pt idx="91">
                  <c:v>0.12381601011418511</c:v>
                </c:pt>
                <c:pt idx="92">
                  <c:v>0.1106706950202941</c:v>
                </c:pt>
                <c:pt idx="93">
                  <c:v>9.7368562160023958E-2</c:v>
                </c:pt>
                <c:pt idx="94">
                  <c:v>8.3911297811261248E-2</c:v>
                </c:pt>
                <c:pt idx="95">
                  <c:v>7.0300552371587166E-2</c:v>
                </c:pt>
                <c:pt idx="96">
                  <c:v>5.6537941491424902E-2</c:v>
                </c:pt>
                <c:pt idx="97">
                  <c:v>4.2625047159968218E-2</c:v>
                </c:pt>
                <c:pt idx="98">
                  <c:v>2.8563418746325234E-2</c:v>
                </c:pt>
                <c:pt idx="99">
                  <c:v>1.4354573998162987E-2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4384"/>
        <c:axId val="557518504"/>
      </c:scatterChart>
      <c:valAx>
        <c:axId val="5575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18504"/>
        <c:crosses val="autoZero"/>
        <c:crossBetween val="midCat"/>
      </c:valAx>
      <c:valAx>
        <c:axId val="5575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32</xdr:row>
      <xdr:rowOff>57150</xdr:rowOff>
    </xdr:from>
    <xdr:to>
      <xdr:col>15</xdr:col>
      <xdr:colOff>85725</xdr:colOff>
      <xdr:row>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114300</xdr:rowOff>
    </xdr:from>
    <xdr:to>
      <xdr:col>10</xdr:col>
      <xdr:colOff>57150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3"/>
  <sheetViews>
    <sheetView tabSelected="1" workbookViewId="0">
      <selection activeCell="P26" sqref="P26"/>
    </sheetView>
  </sheetViews>
  <sheetFormatPr defaultRowHeight="15" x14ac:dyDescent="0.25"/>
  <cols>
    <col min="1" max="1" width="2.5703125" customWidth="1"/>
    <col min="2" max="2" width="9.140625" customWidth="1"/>
    <col min="5" max="5" width="10.42578125" customWidth="1"/>
    <col min="9" max="9" width="2.85546875" customWidth="1"/>
    <col min="11" max="11" width="8.28515625" customWidth="1"/>
    <col min="13" max="13" width="2.7109375" customWidth="1"/>
    <col min="18" max="18" width="6.140625" customWidth="1"/>
    <col min="21" max="21" width="11.7109375" customWidth="1"/>
    <col min="23" max="23" width="5.42578125" customWidth="1"/>
    <col min="25" max="25" width="10.42578125" customWidth="1"/>
  </cols>
  <sheetData>
    <row r="1" spans="2:26" ht="8.25" customHeight="1" x14ac:dyDescent="0.25"/>
    <row r="2" spans="2:26" x14ac:dyDescent="0.25">
      <c r="B2" s="1" t="s">
        <v>28</v>
      </c>
    </row>
    <row r="3" spans="2:2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J3" s="3" t="s">
        <v>37</v>
      </c>
      <c r="K3" s="4"/>
      <c r="L3" s="5"/>
      <c r="N3" s="3" t="s">
        <v>48</v>
      </c>
      <c r="O3" s="4"/>
      <c r="P3" s="4"/>
      <c r="Q3" s="4"/>
      <c r="R3" s="4"/>
      <c r="S3" s="4"/>
      <c r="T3" s="4"/>
      <c r="U3" s="4"/>
      <c r="V3" s="4"/>
      <c r="W3" s="4"/>
      <c r="X3" s="31" t="s">
        <v>24</v>
      </c>
      <c r="Y3" s="4"/>
      <c r="Z3" s="5"/>
    </row>
    <row r="4" spans="2:26" x14ac:dyDescent="0.25">
      <c r="B4">
        <v>1</v>
      </c>
      <c r="C4" t="s">
        <v>8</v>
      </c>
      <c r="D4">
        <v>85</v>
      </c>
      <c r="E4">
        <v>85</v>
      </c>
      <c r="F4" t="b">
        <v>0</v>
      </c>
      <c r="G4" t="s">
        <v>6</v>
      </c>
      <c r="H4">
        <v>1</v>
      </c>
      <c r="J4" s="10"/>
      <c r="K4" s="7" t="s">
        <v>15</v>
      </c>
      <c r="L4" s="9" t="s">
        <v>12</v>
      </c>
      <c r="N4" s="6" t="s">
        <v>14</v>
      </c>
      <c r="O4" s="7"/>
      <c r="P4" s="7"/>
      <c r="Q4" s="7"/>
      <c r="R4" s="7"/>
      <c r="S4" s="8" t="s">
        <v>22</v>
      </c>
      <c r="T4" s="7"/>
      <c r="U4" s="7"/>
      <c r="V4" s="7"/>
      <c r="W4" s="7"/>
      <c r="X4" s="8" t="s">
        <v>21</v>
      </c>
      <c r="Y4" s="7"/>
      <c r="Z4" s="9"/>
    </row>
    <row r="5" spans="2:26" x14ac:dyDescent="0.25">
      <c r="B5">
        <v>2</v>
      </c>
      <c r="C5" t="s">
        <v>8</v>
      </c>
      <c r="D5">
        <v>80</v>
      </c>
      <c r="E5">
        <v>90</v>
      </c>
      <c r="F5" t="b">
        <v>1</v>
      </c>
      <c r="G5" t="s">
        <v>6</v>
      </c>
      <c r="H5">
        <v>1</v>
      </c>
      <c r="J5" s="10" t="s">
        <v>7</v>
      </c>
      <c r="K5" s="11">
        <f>SUMIF(G4:G17,"=Yes",$H$4:$H$17)/SUM($H$4:$H$17)</f>
        <v>0.6428571428571429</v>
      </c>
      <c r="L5" s="12">
        <f>-1*K5*LOG(K5,2)</f>
        <v>0.40977637753840185</v>
      </c>
      <c r="N5" s="10"/>
      <c r="O5" s="7"/>
      <c r="P5" s="7" t="s">
        <v>11</v>
      </c>
      <c r="Q5" s="7" t="s">
        <v>17</v>
      </c>
      <c r="R5" s="7"/>
      <c r="S5" s="7"/>
      <c r="T5" s="7" t="s">
        <v>15</v>
      </c>
      <c r="U5" s="7" t="s">
        <v>17</v>
      </c>
      <c r="V5" s="7" t="s">
        <v>18</v>
      </c>
      <c r="W5" s="7"/>
      <c r="X5" s="7"/>
      <c r="Y5" s="7" t="s">
        <v>15</v>
      </c>
      <c r="Z5" s="9" t="s">
        <v>12</v>
      </c>
    </row>
    <row r="6" spans="2:26" x14ac:dyDescent="0.25">
      <c r="B6">
        <v>3</v>
      </c>
      <c r="C6" t="s">
        <v>9</v>
      </c>
      <c r="D6">
        <v>83</v>
      </c>
      <c r="E6">
        <v>78</v>
      </c>
      <c r="F6" t="b">
        <v>0</v>
      </c>
      <c r="G6" t="s">
        <v>7</v>
      </c>
      <c r="H6">
        <v>1</v>
      </c>
      <c r="J6" s="10" t="s">
        <v>6</v>
      </c>
      <c r="K6" s="11">
        <f>SUMIF(G4:G17,"=No",$H$4:$H$17)/SUM($H$4:$H$17)</f>
        <v>0.35714285714285715</v>
      </c>
      <c r="L6" s="12">
        <f>-1*K6*LOG(K6,2)</f>
        <v>0.53050958113222912</v>
      </c>
      <c r="N6" s="10" t="s">
        <v>8</v>
      </c>
      <c r="O6" s="7" t="s">
        <v>7</v>
      </c>
      <c r="P6" s="11">
        <f>SUMIFS($H$4:$H$17,$G$4:$G$17,"="&amp;$O6,$C$4:$C$17,"="&amp;$N6)/SUMIF($C$4:$C$17,"="&amp;$N6,$H$4:$H$17)</f>
        <v>0.4</v>
      </c>
      <c r="Q6" s="11">
        <f>IFERROR(-1*P6*LOG(P6,2),0)</f>
        <v>0.52877123795494485</v>
      </c>
      <c r="R6" s="7"/>
      <c r="S6" s="7" t="s">
        <v>8</v>
      </c>
      <c r="T6" s="11">
        <f>SUMIF($C$4:$C$17,"="&amp;N6,$H$4:$H$17)/SUM($H$4:$H$17)</f>
        <v>0.35714285714285715</v>
      </c>
      <c r="U6" s="11">
        <f>SUM(Q6:Q7)</f>
        <v>0.97095059445466858</v>
      </c>
      <c r="V6" s="11">
        <f>T6*U6</f>
        <v>0.34676806944809591</v>
      </c>
      <c r="W6" s="7"/>
      <c r="X6" s="7" t="s">
        <v>8</v>
      </c>
      <c r="Y6" s="11">
        <f>SUMIF($C$4:$C$17,"="&amp;X6,$H$4:$H$17)/SUM($H$4:$H$17)</f>
        <v>0.35714285714285715</v>
      </c>
      <c r="Z6" s="12">
        <f>-1*Y6*LOG(Y6,2)</f>
        <v>0.53050958113222912</v>
      </c>
    </row>
    <row r="7" spans="2:26" x14ac:dyDescent="0.25">
      <c r="B7">
        <v>4</v>
      </c>
      <c r="C7" t="s">
        <v>10</v>
      </c>
      <c r="D7">
        <v>70</v>
      </c>
      <c r="E7">
        <v>96</v>
      </c>
      <c r="F7" t="b">
        <v>0</v>
      </c>
      <c r="G7" t="s">
        <v>7</v>
      </c>
      <c r="H7">
        <v>1</v>
      </c>
      <c r="J7" s="14"/>
      <c r="K7" s="16" t="s">
        <v>13</v>
      </c>
      <c r="L7" s="18">
        <f>SUM(L5:L6)</f>
        <v>0.94028595867063092</v>
      </c>
      <c r="N7" s="10" t="s">
        <v>8</v>
      </c>
      <c r="O7" s="7" t="s">
        <v>6</v>
      </c>
      <c r="P7" s="11">
        <f>SUMIFS($H$4:$H$17,$G$4:$G$17,"="&amp;$O7,$C$4:$C$17,"="&amp;$N7)/SUMIF($C$4:$C$17,"="&amp;$N7,$H$4:$H$17)</f>
        <v>0.6</v>
      </c>
      <c r="Q7" s="11">
        <f t="shared" ref="Q7:Q11" si="0">IFERROR(-1*P7*LOG(P7,2),0)</f>
        <v>0.44217935649972373</v>
      </c>
      <c r="R7" s="7"/>
      <c r="S7" s="7" t="s">
        <v>9</v>
      </c>
      <c r="T7" s="11">
        <f>SUMIF($C$4:$C$17,"="&amp;N8,$H$4:$H$17)/SUM($H$4:$H$17)</f>
        <v>0.2857142857142857</v>
      </c>
      <c r="U7" s="11">
        <f>SUM(Q8:Q9)</f>
        <v>0</v>
      </c>
      <c r="V7" s="11">
        <f t="shared" ref="V7:V8" si="1">T7*U7</f>
        <v>0</v>
      </c>
      <c r="W7" s="7"/>
      <c r="X7" s="7" t="s">
        <v>9</v>
      </c>
      <c r="Y7" s="11">
        <f>SUMIF($C$4:$C$17,"="&amp;X7,$H$4:$H$17)/SUM($H$4:$H$17)</f>
        <v>0.2857142857142857</v>
      </c>
      <c r="Z7" s="12">
        <f>-1*Y7*LOG(Y7,2)</f>
        <v>0.51638712058788683</v>
      </c>
    </row>
    <row r="8" spans="2:26" x14ac:dyDescent="0.25">
      <c r="B8">
        <v>5</v>
      </c>
      <c r="C8" t="s">
        <v>10</v>
      </c>
      <c r="D8">
        <v>68</v>
      </c>
      <c r="E8">
        <v>80</v>
      </c>
      <c r="F8" t="b">
        <v>0</v>
      </c>
      <c r="G8" t="s">
        <v>7</v>
      </c>
      <c r="H8">
        <v>1</v>
      </c>
      <c r="N8" s="10" t="s">
        <v>9</v>
      </c>
      <c r="O8" s="7" t="s">
        <v>7</v>
      </c>
      <c r="P8" s="11">
        <f>SUMIFS($H$4:$H$17,$G$4:$G$17,"="&amp;$O8,$C$4:$C$17,"="&amp;$N8)/SUMIF($C$4:$C$17,"="&amp;$N8,$H$4:$H$17)</f>
        <v>1</v>
      </c>
      <c r="Q8" s="11">
        <f t="shared" si="0"/>
        <v>0</v>
      </c>
      <c r="R8" s="7"/>
      <c r="S8" s="7" t="s">
        <v>10</v>
      </c>
      <c r="T8" s="11">
        <f>SUMIF($C$4:$C$17,"="&amp;S8,$H$4:$H$17)/SUM($H$4:$H$17)</f>
        <v>0.35714285714285715</v>
      </c>
      <c r="U8" s="11">
        <f>SUM(Q10:Q11)</f>
        <v>0.97095059445466858</v>
      </c>
      <c r="V8" s="11">
        <f t="shared" si="1"/>
        <v>0.34676806944809591</v>
      </c>
      <c r="W8" s="7"/>
      <c r="X8" s="7" t="s">
        <v>10</v>
      </c>
      <c r="Y8" s="11">
        <f>SUMIF($C$4:$C$17,"="&amp;X8,$H$4:$H$17)/SUM($H$4:$H$17)</f>
        <v>0.35714285714285715</v>
      </c>
      <c r="Z8" s="12">
        <f>-1*Y8*LOG(Y8,2)</f>
        <v>0.53050958113222912</v>
      </c>
    </row>
    <row r="9" spans="2:26" x14ac:dyDescent="0.25">
      <c r="B9">
        <v>6</v>
      </c>
      <c r="C9" t="s">
        <v>10</v>
      </c>
      <c r="D9">
        <v>65</v>
      </c>
      <c r="E9">
        <v>70</v>
      </c>
      <c r="F9" t="b">
        <v>1</v>
      </c>
      <c r="G9" t="s">
        <v>6</v>
      </c>
      <c r="H9">
        <v>1</v>
      </c>
      <c r="N9" s="10" t="s">
        <v>9</v>
      </c>
      <c r="O9" s="7" t="s">
        <v>6</v>
      </c>
      <c r="P9" s="11">
        <f>SUMIFS($H$4:$H$17,$G$4:$G$17,"="&amp;$O9,$C$4:$C$17,"="&amp;$N9)/SUMIF($C$4:$C$17,"="&amp;$N9,$H$4:$H$17)</f>
        <v>0</v>
      </c>
      <c r="Q9" s="11">
        <f t="shared" si="0"/>
        <v>0</v>
      </c>
      <c r="R9" s="7"/>
      <c r="S9" s="7"/>
      <c r="T9" s="7"/>
      <c r="U9" s="13" t="s">
        <v>13</v>
      </c>
      <c r="V9" s="11">
        <f>SUM(V6:V8)</f>
        <v>0.69353613889619181</v>
      </c>
      <c r="W9" s="7"/>
      <c r="X9" s="7"/>
      <c r="Y9" s="13" t="s">
        <v>13</v>
      </c>
      <c r="Z9" s="12">
        <f>SUM(Z6:Z8)</f>
        <v>1.5774062828523452</v>
      </c>
    </row>
    <row r="10" spans="2:26" x14ac:dyDescent="0.25">
      <c r="B10">
        <v>7</v>
      </c>
      <c r="C10" t="s">
        <v>9</v>
      </c>
      <c r="D10">
        <v>64</v>
      </c>
      <c r="E10">
        <v>65</v>
      </c>
      <c r="F10" t="b">
        <v>1</v>
      </c>
      <c r="G10" t="s">
        <v>7</v>
      </c>
      <c r="H10">
        <v>1</v>
      </c>
      <c r="N10" s="10" t="s">
        <v>10</v>
      </c>
      <c r="O10" s="7" t="s">
        <v>7</v>
      </c>
      <c r="P10" s="11">
        <f>SUMIFS($H$4:$H$17,$G$4:$G$17,"="&amp;$O10,$C$4:$C$17,"="&amp;$N10)/SUMIF($C$4:$C$17,"="&amp;$N10,$H$4:$H$17)</f>
        <v>0.6</v>
      </c>
      <c r="Q10" s="11">
        <f t="shared" si="0"/>
        <v>0.44217935649972373</v>
      </c>
      <c r="R10" s="7"/>
      <c r="S10" s="7"/>
      <c r="T10" s="13"/>
      <c r="U10" s="13" t="s">
        <v>23</v>
      </c>
      <c r="V10" s="11">
        <f>$L$7-$V9</f>
        <v>0.24674981977443911</v>
      </c>
      <c r="W10" s="7"/>
      <c r="X10" s="7"/>
      <c r="Y10" s="13" t="s">
        <v>21</v>
      </c>
      <c r="Z10" s="12">
        <f>V10/Z9</f>
        <v>0.15642756242117517</v>
      </c>
    </row>
    <row r="11" spans="2:26" x14ac:dyDescent="0.25">
      <c r="B11">
        <v>8</v>
      </c>
      <c r="C11" t="s">
        <v>8</v>
      </c>
      <c r="D11">
        <v>72</v>
      </c>
      <c r="E11">
        <v>95</v>
      </c>
      <c r="F11" t="b">
        <v>0</v>
      </c>
      <c r="G11" t="s">
        <v>6</v>
      </c>
      <c r="H11">
        <v>1</v>
      </c>
      <c r="N11" s="14" t="s">
        <v>10</v>
      </c>
      <c r="O11" s="15" t="s">
        <v>6</v>
      </c>
      <c r="P11" s="17">
        <f>SUMIFS($H$4:$H$17,$G$4:$G$17,"="&amp;$O11,$C$4:$C$17,"="&amp;$N11)/SUMIF($C$4:$C$17,"="&amp;$N11,$H$4:$H$17)</f>
        <v>0.4</v>
      </c>
      <c r="Q11" s="17">
        <f t="shared" si="0"/>
        <v>0.52877123795494485</v>
      </c>
      <c r="R11" s="15"/>
      <c r="S11" s="15"/>
      <c r="T11" s="15"/>
      <c r="U11" s="16"/>
      <c r="V11" s="15"/>
      <c r="W11" s="15"/>
      <c r="X11" s="15"/>
      <c r="Y11" s="15"/>
      <c r="Z11" s="30"/>
    </row>
    <row r="12" spans="2:26" x14ac:dyDescent="0.25">
      <c r="B12">
        <v>9</v>
      </c>
      <c r="C12" t="s">
        <v>8</v>
      </c>
      <c r="D12">
        <v>69</v>
      </c>
      <c r="E12">
        <v>70</v>
      </c>
      <c r="F12" t="b">
        <v>0</v>
      </c>
      <c r="G12" t="s">
        <v>7</v>
      </c>
      <c r="H12">
        <v>1</v>
      </c>
    </row>
    <row r="13" spans="2:26" x14ac:dyDescent="0.25">
      <c r="B13">
        <v>10</v>
      </c>
      <c r="C13" t="s">
        <v>10</v>
      </c>
      <c r="D13">
        <v>75</v>
      </c>
      <c r="E13">
        <v>80</v>
      </c>
      <c r="F13" t="b">
        <v>0</v>
      </c>
      <c r="G13" t="s">
        <v>7</v>
      </c>
      <c r="H13">
        <v>1</v>
      </c>
      <c r="N13" s="3" t="s">
        <v>19</v>
      </c>
      <c r="O13" s="4"/>
      <c r="P13" s="4"/>
      <c r="Q13" s="4"/>
      <c r="R13" s="4"/>
      <c r="S13" s="4"/>
      <c r="T13" s="4"/>
      <c r="U13" s="4"/>
      <c r="V13" s="4"/>
      <c r="W13" s="4"/>
      <c r="X13" s="31" t="s">
        <v>26</v>
      </c>
      <c r="Y13" s="4"/>
      <c r="Z13" s="5"/>
    </row>
    <row r="14" spans="2:26" x14ac:dyDescent="0.25">
      <c r="B14">
        <v>11</v>
      </c>
      <c r="C14" t="s">
        <v>8</v>
      </c>
      <c r="D14">
        <v>75</v>
      </c>
      <c r="E14">
        <v>70</v>
      </c>
      <c r="F14" t="b">
        <v>1</v>
      </c>
      <c r="G14" t="s">
        <v>7</v>
      </c>
      <c r="H14">
        <v>1</v>
      </c>
      <c r="N14" s="6" t="s">
        <v>14</v>
      </c>
      <c r="O14" s="7"/>
      <c r="P14" s="7"/>
      <c r="Q14" s="7"/>
      <c r="R14" s="7"/>
      <c r="S14" s="8" t="s">
        <v>22</v>
      </c>
      <c r="T14" s="7"/>
      <c r="U14" s="7"/>
      <c r="V14" s="7"/>
      <c r="W14" s="7"/>
      <c r="X14" s="8" t="s">
        <v>21</v>
      </c>
      <c r="Y14" s="7"/>
      <c r="Z14" s="9"/>
    </row>
    <row r="15" spans="2:26" x14ac:dyDescent="0.25">
      <c r="B15">
        <v>12</v>
      </c>
      <c r="C15" t="s">
        <v>9</v>
      </c>
      <c r="D15">
        <v>72</v>
      </c>
      <c r="E15">
        <v>90</v>
      </c>
      <c r="F15" t="b">
        <v>1</v>
      </c>
      <c r="G15" t="s">
        <v>7</v>
      </c>
      <c r="H15">
        <v>1</v>
      </c>
      <c r="N15" s="10"/>
      <c r="O15" s="7"/>
      <c r="P15" s="7" t="s">
        <v>11</v>
      </c>
      <c r="Q15" s="7" t="s">
        <v>17</v>
      </c>
      <c r="R15" s="7"/>
      <c r="S15" s="7"/>
      <c r="T15" s="7" t="s">
        <v>16</v>
      </c>
      <c r="U15" s="7" t="s">
        <v>17</v>
      </c>
      <c r="V15" s="7" t="s">
        <v>18</v>
      </c>
      <c r="W15" s="7"/>
      <c r="X15" s="7"/>
      <c r="Y15" s="7" t="s">
        <v>15</v>
      </c>
      <c r="Z15" s="9" t="s">
        <v>12</v>
      </c>
    </row>
    <row r="16" spans="2:26" x14ac:dyDescent="0.25">
      <c r="B16">
        <v>13</v>
      </c>
      <c r="C16" t="s">
        <v>9</v>
      </c>
      <c r="D16">
        <v>81</v>
      </c>
      <c r="E16">
        <v>75</v>
      </c>
      <c r="F16" t="b">
        <v>0</v>
      </c>
      <c r="G16" t="s">
        <v>7</v>
      </c>
      <c r="H16">
        <v>1</v>
      </c>
      <c r="N16" s="10" t="b">
        <v>1</v>
      </c>
      <c r="O16" s="7" t="s">
        <v>7</v>
      </c>
      <c r="P16" s="11">
        <f>SUMIFS($H$4:$H$17,$G$4:$G$17,"="&amp;$O16,$F$4:$F$17,"="&amp;$N16)/SUMIF($F$4:$F$17,"="&amp;$N16,$H$4:$H$17)</f>
        <v>0.5</v>
      </c>
      <c r="Q16" s="11">
        <f>IFERROR(-1*P16*LOG(P16,2),0)</f>
        <v>0.5</v>
      </c>
      <c r="R16" s="7"/>
      <c r="S16" s="7" t="b">
        <v>1</v>
      </c>
      <c r="T16" s="11">
        <f>SUMIF($F$4:$F$17,"="&amp;N16,$H$4:$H$17)/SUM($H$4:$H$17)</f>
        <v>0.42857142857142855</v>
      </c>
      <c r="U16" s="11">
        <f>SUM(Q16:Q17)</f>
        <v>1</v>
      </c>
      <c r="V16" s="11">
        <f>T16*U16</f>
        <v>0.42857142857142855</v>
      </c>
      <c r="W16" s="7"/>
      <c r="X16" s="7" t="b">
        <v>1</v>
      </c>
      <c r="Y16" s="11">
        <f>SUMIF($F$4:$F$17,"="&amp;X16,$H$4:$H$17)/SUM($H$4:$H$17)</f>
        <v>0.42857142857142855</v>
      </c>
      <c r="Z16" s="12">
        <f>-1*Y16*LOG(Y16,2)</f>
        <v>0.52388246628704915</v>
      </c>
    </row>
    <row r="17" spans="2:26" x14ac:dyDescent="0.25">
      <c r="B17">
        <v>14</v>
      </c>
      <c r="C17" t="s">
        <v>10</v>
      </c>
      <c r="D17">
        <v>71</v>
      </c>
      <c r="E17">
        <v>80</v>
      </c>
      <c r="F17" t="b">
        <v>1</v>
      </c>
      <c r="G17" t="s">
        <v>6</v>
      </c>
      <c r="H17">
        <v>1</v>
      </c>
      <c r="N17" s="10" t="b">
        <v>1</v>
      </c>
      <c r="O17" s="7" t="s">
        <v>6</v>
      </c>
      <c r="P17" s="11">
        <f>SUMIFS($H$4:$H$17,$G$4:$G$17,"="&amp;$O17,$F$4:$F$17,"="&amp;$N17)/SUMIF($F$4:$F$17,"="&amp;$N17,$H$4:$H$17)</f>
        <v>0.5</v>
      </c>
      <c r="Q17" s="11">
        <f t="shared" ref="Q17:Q19" si="2">IFERROR(-1*P17*LOG(P17,2),0)</f>
        <v>0.5</v>
      </c>
      <c r="R17" s="7"/>
      <c r="S17" s="7" t="b">
        <v>0</v>
      </c>
      <c r="T17" s="11">
        <f>SUMIF($F$4:$F$17,"="&amp;N18,$H$4:$H$17)/SUM($H$4:$H$17)</f>
        <v>0.5714285714285714</v>
      </c>
      <c r="U17" s="11">
        <f>SUM(Q18:Q19)</f>
        <v>0.81127812445913283</v>
      </c>
      <c r="V17" s="11">
        <f t="shared" ref="V17" si="3">T17*U17</f>
        <v>0.46358749969093305</v>
      </c>
      <c r="W17" s="7"/>
      <c r="X17" s="7" t="b">
        <v>0</v>
      </c>
      <c r="Y17" s="11">
        <f>SUMIF($F$4:$F$17,"="&amp;X17,$H$4:$H$17)/SUM($H$4:$H$17)</f>
        <v>0.5714285714285714</v>
      </c>
      <c r="Z17" s="12">
        <f>-1*Y17*LOG(Y17,2)</f>
        <v>0.46134566974720242</v>
      </c>
    </row>
    <row r="18" spans="2:26" x14ac:dyDescent="0.25">
      <c r="N18" s="10" t="b">
        <v>0</v>
      </c>
      <c r="O18" s="7" t="s">
        <v>7</v>
      </c>
      <c r="P18" s="11">
        <f>SUMIFS($H$4:$H$17,$G$4:$G$17,"="&amp;$O18,$F$4:$F$17,"="&amp;$N18)/SUMIF($F$4:$F$17,"="&amp;$N18,$H$4:$H$17)</f>
        <v>0.75</v>
      </c>
      <c r="Q18" s="11">
        <f t="shared" si="2"/>
        <v>0.31127812445913283</v>
      </c>
      <c r="R18" s="7"/>
      <c r="S18" s="7"/>
      <c r="T18" s="11"/>
      <c r="U18" s="13" t="s">
        <v>13</v>
      </c>
      <c r="V18" s="11">
        <f>SUM(V16:V17)</f>
        <v>0.89215892826236165</v>
      </c>
      <c r="W18" s="7"/>
      <c r="X18" s="7"/>
      <c r="Y18" s="13" t="s">
        <v>13</v>
      </c>
      <c r="Z18" s="12">
        <f>SUM(Z16:Z17)</f>
        <v>0.98522813603425163</v>
      </c>
    </row>
    <row r="19" spans="2:26" x14ac:dyDescent="0.25">
      <c r="N19" s="14" t="b">
        <v>0</v>
      </c>
      <c r="O19" s="15" t="s">
        <v>6</v>
      </c>
      <c r="P19" s="17">
        <f>SUMIFS($H$4:$H$17,$G$4:$G$17,"="&amp;$O19,$F$4:$F$17,"="&amp;$N19)/SUMIF($F$4:$F$17,"="&amp;$N19,$H$4:$H$17)</f>
        <v>0.25</v>
      </c>
      <c r="Q19" s="17">
        <f t="shared" si="2"/>
        <v>0.5</v>
      </c>
      <c r="R19" s="15"/>
      <c r="S19" s="15"/>
      <c r="T19" s="16"/>
      <c r="U19" s="16" t="s">
        <v>23</v>
      </c>
      <c r="V19" s="17">
        <f>$L$7-$V18</f>
        <v>4.8127030408269267E-2</v>
      </c>
      <c r="W19" s="15"/>
      <c r="X19" s="15"/>
      <c r="Y19" s="16" t="s">
        <v>21</v>
      </c>
      <c r="Z19" s="18">
        <f>V18/Z18</f>
        <v>0.90553537361761416</v>
      </c>
    </row>
    <row r="20" spans="2:26" x14ac:dyDescent="0.25">
      <c r="Q20" s="2"/>
    </row>
    <row r="21" spans="2:26" x14ac:dyDescent="0.25">
      <c r="N21" s="3" t="s">
        <v>25</v>
      </c>
      <c r="O21" s="4"/>
      <c r="P21" s="4"/>
      <c r="Q21" s="4"/>
      <c r="R21" s="4"/>
      <c r="S21" s="4"/>
      <c r="T21" s="4"/>
      <c r="U21" s="4"/>
      <c r="V21" s="4"/>
      <c r="W21" s="4"/>
      <c r="X21" s="31" t="s">
        <v>27</v>
      </c>
      <c r="Y21" s="4"/>
      <c r="Z21" s="5"/>
    </row>
    <row r="22" spans="2:26" x14ac:dyDescent="0.25">
      <c r="N22" s="6" t="s">
        <v>14</v>
      </c>
      <c r="O22" s="7"/>
      <c r="P22" s="7"/>
      <c r="Q22" s="7"/>
      <c r="R22" s="7"/>
      <c r="S22" s="8" t="s">
        <v>22</v>
      </c>
      <c r="T22" s="7"/>
      <c r="U22" s="7"/>
      <c r="V22" s="7"/>
      <c r="W22" s="7"/>
      <c r="X22" s="8" t="s">
        <v>21</v>
      </c>
      <c r="Y22" s="7"/>
      <c r="Z22" s="9"/>
    </row>
    <row r="23" spans="2:26" x14ac:dyDescent="0.25">
      <c r="N23" s="10"/>
      <c r="O23" s="7"/>
      <c r="P23" s="7" t="s">
        <v>11</v>
      </c>
      <c r="Q23" s="7" t="s">
        <v>17</v>
      </c>
      <c r="R23" s="7"/>
      <c r="S23" s="7"/>
      <c r="T23" s="7" t="s">
        <v>16</v>
      </c>
      <c r="U23" s="7" t="s">
        <v>17</v>
      </c>
      <c r="V23" s="7" t="s">
        <v>18</v>
      </c>
      <c r="W23" s="7"/>
      <c r="X23" s="7"/>
      <c r="Y23" s="7" t="s">
        <v>15</v>
      </c>
      <c r="Z23" s="9" t="s">
        <v>12</v>
      </c>
    </row>
    <row r="24" spans="2:26" x14ac:dyDescent="0.25">
      <c r="N24" s="10">
        <v>64</v>
      </c>
      <c r="O24" s="7" t="s">
        <v>7</v>
      </c>
      <c r="P24" s="11">
        <f>SUMIFS($H$4:$H$17,$G$4:$G$17,"="&amp;$O24,$D$4:$D$17,"&lt;="&amp;$N24)/SUMIF($D$4:$D$17,"&lt;="&amp;$N24,$H$4:$H$17)</f>
        <v>1</v>
      </c>
      <c r="Q24" s="11">
        <f>IFERROR(-1*P24*LOG(P24,2),0)</f>
        <v>0</v>
      </c>
      <c r="R24" s="7"/>
      <c r="S24" s="7">
        <v>64</v>
      </c>
      <c r="T24" s="11">
        <f>SUMIF($D$4:$D$17,"&lt;="&amp;S24,$H$4:$H$17)/SUM($H$4:$H$17)</f>
        <v>7.1428571428571425E-2</v>
      </c>
      <c r="U24" s="11">
        <f>SUM(Q24:Q25)</f>
        <v>0</v>
      </c>
      <c r="V24" s="11">
        <f>T24*U24</f>
        <v>0</v>
      </c>
      <c r="W24" s="7"/>
      <c r="X24" s="7">
        <v>64</v>
      </c>
      <c r="Y24" s="11">
        <f>SUMIF($D$4:$D$17,"&lt;="&amp;X24,$H$4:$H$17)/SUM($H$4:$H$17)</f>
        <v>7.1428571428571425E-2</v>
      </c>
      <c r="Z24" s="12">
        <f>-1*Y24*LOG(Y24,2)</f>
        <v>0.27195392300411458</v>
      </c>
    </row>
    <row r="25" spans="2:26" x14ac:dyDescent="0.25">
      <c r="N25" s="10">
        <v>64</v>
      </c>
      <c r="O25" s="7" t="s">
        <v>6</v>
      </c>
      <c r="P25" s="11">
        <f>SUMIFS($H$4:$H$17,$G$4:$G$17,"="&amp;$O25,$D$4:$D$17,"&lt;="&amp;$N25)/SUMIF($D$4:$D$17,"&lt;="&amp;$N25,$H$4:$H$17)</f>
        <v>0</v>
      </c>
      <c r="Q25" s="11">
        <f t="shared" ref="Q25:Q47" si="4">IFERROR(-1*P25*LOG(P25,2),0)</f>
        <v>0</v>
      </c>
      <c r="R25" s="7"/>
      <c r="S25" s="7">
        <v>65</v>
      </c>
      <c r="T25" s="11">
        <f t="shared" ref="T25:T35" si="5">SUMIF($D$4:$D$17,"&lt;="&amp;S25,$H$4:$H$17)/SUM($H$4:$H$17)</f>
        <v>0.14285714285714285</v>
      </c>
      <c r="U25" s="11">
        <f>SUM(Q26:Q27)</f>
        <v>1</v>
      </c>
      <c r="V25" s="11">
        <f t="shared" ref="V25:V35" si="6">T25*U25</f>
        <v>0.14285714285714285</v>
      </c>
      <c r="W25" s="7"/>
      <c r="X25" s="7">
        <v>65</v>
      </c>
      <c r="Y25" s="11">
        <f>SUMIF($D$4:$D$17,"&lt;="&amp;X25,$H$4:$H$17)/SUM($H$4:$H$17)</f>
        <v>0.14285714285714285</v>
      </c>
      <c r="Z25" s="12">
        <f t="shared" ref="Z25:Z35" si="7">-1*Y25*LOG(Y25,2)</f>
        <v>0.40105070315108637</v>
      </c>
    </row>
    <row r="26" spans="2:26" x14ac:dyDescent="0.25">
      <c r="N26" s="10">
        <v>65</v>
      </c>
      <c r="O26" s="7" t="s">
        <v>7</v>
      </c>
      <c r="P26" s="11">
        <f>SUMIFS($H$4:$H$17,$G$4:$G$17,"="&amp;$O26,$D$4:$D$17,"&lt;="&amp;$N26)/SUMIF($D$4:$D$17,"&lt;="&amp;$N26,$H$4:$H$17)</f>
        <v>0.5</v>
      </c>
      <c r="Q26" s="11">
        <f t="shared" si="4"/>
        <v>0.5</v>
      </c>
      <c r="R26" s="7"/>
      <c r="S26" s="7">
        <v>68</v>
      </c>
      <c r="T26" s="11">
        <f t="shared" si="5"/>
        <v>0.21428571428571427</v>
      </c>
      <c r="U26" s="11">
        <f>SUM(Q28:Q29)</f>
        <v>0.91829583405448956</v>
      </c>
      <c r="V26" s="11">
        <f t="shared" si="6"/>
        <v>0.19677767872596202</v>
      </c>
      <c r="W26" s="7"/>
      <c r="X26" s="7">
        <v>68</v>
      </c>
      <c r="Y26" s="11">
        <f>SUMIF($D$4:$D$17,"&lt;="&amp;X26,$H$4:$H$17)/SUM($H$4:$H$17)</f>
        <v>0.21428571428571427</v>
      </c>
      <c r="Z26" s="12">
        <f t="shared" si="7"/>
        <v>0.47622694742923888</v>
      </c>
    </row>
    <row r="27" spans="2:26" x14ac:dyDescent="0.25">
      <c r="N27" s="10">
        <v>65</v>
      </c>
      <c r="O27" s="7" t="s">
        <v>6</v>
      </c>
      <c r="P27" s="11">
        <f>SUMIFS($H$4:$H$17,$G$4:$G$17,"="&amp;$O27,$D$4:$D$17,"&lt;="&amp;$N27)/SUMIF($D$4:$D$17,"&lt;="&amp;$N27,$H$4:$H$17)</f>
        <v>0.5</v>
      </c>
      <c r="Q27" s="11">
        <f t="shared" si="4"/>
        <v>0.5</v>
      </c>
      <c r="R27" s="7"/>
      <c r="S27" s="7">
        <v>69</v>
      </c>
      <c r="T27" s="11">
        <f t="shared" si="5"/>
        <v>0.2857142857142857</v>
      </c>
      <c r="U27" s="11">
        <f>SUM(Q30:Q31)</f>
        <v>0.81127812445913283</v>
      </c>
      <c r="V27" s="11">
        <f t="shared" si="6"/>
        <v>0.23179374984546652</v>
      </c>
      <c r="W27" s="7"/>
      <c r="X27" s="7">
        <v>69</v>
      </c>
      <c r="Y27" s="11">
        <f>SUMIF($D$4:$D$17,"&lt;="&amp;X27,$H$4:$H$17)/SUM($H$4:$H$17)</f>
        <v>0.2857142857142857</v>
      </c>
      <c r="Z27" s="12">
        <f t="shared" si="7"/>
        <v>0.51638712058788683</v>
      </c>
    </row>
    <row r="28" spans="2:26" x14ac:dyDescent="0.25">
      <c r="N28" s="10">
        <v>68</v>
      </c>
      <c r="O28" s="7" t="s">
        <v>7</v>
      </c>
      <c r="P28" s="11">
        <f>SUMIFS($H$4:$H$17,$G$4:$G$17,"="&amp;$O28,$D$4:$D$17,"&lt;="&amp;$N28)/SUMIF($D$4:$D$17,"&lt;="&amp;$N28,$H$4:$H$17)</f>
        <v>0.66666666666666663</v>
      </c>
      <c r="Q28" s="11">
        <f t="shared" si="4"/>
        <v>0.38997500048077083</v>
      </c>
      <c r="R28" s="7"/>
      <c r="S28" s="7">
        <v>70</v>
      </c>
      <c r="T28" s="11">
        <f t="shared" si="5"/>
        <v>0.35714285714285715</v>
      </c>
      <c r="U28" s="32">
        <f>SUM(Q32:Q33)</f>
        <v>0.72192809488736231</v>
      </c>
      <c r="V28" s="11">
        <f t="shared" si="6"/>
        <v>0.25783146245977229</v>
      </c>
      <c r="W28" s="7"/>
      <c r="X28" s="7">
        <v>70</v>
      </c>
      <c r="Y28" s="11">
        <f>SUMIF($D$4:$D$17,"&lt;="&amp;X28,$H$4:$H$17)/SUM($H$4:$H$17)</f>
        <v>0.35714285714285715</v>
      </c>
      <c r="Z28" s="12">
        <f t="shared" si="7"/>
        <v>0.53050958113222912</v>
      </c>
    </row>
    <row r="29" spans="2:26" x14ac:dyDescent="0.25">
      <c r="N29" s="10">
        <v>68</v>
      </c>
      <c r="O29" s="7" t="s">
        <v>6</v>
      </c>
      <c r="P29" s="11">
        <f>SUMIFS($H$4:$H$17,$G$4:$G$17,"="&amp;$O29,$D$4:$D$17,"&lt;="&amp;$N29)/SUMIF($D$4:$D$17,"&lt;="&amp;$N29,$H$4:$H$17)</f>
        <v>0.33333333333333331</v>
      </c>
      <c r="Q29" s="11">
        <f t="shared" si="4"/>
        <v>0.52832083357371873</v>
      </c>
      <c r="R29" s="7"/>
      <c r="S29" s="7">
        <v>71</v>
      </c>
      <c r="T29" s="11">
        <f t="shared" si="5"/>
        <v>0.42857142857142855</v>
      </c>
      <c r="U29" s="32">
        <f>SUM(Q34:Q35)</f>
        <v>0.91829583405448956</v>
      </c>
      <c r="V29" s="11">
        <f t="shared" si="6"/>
        <v>0.39355535745192405</v>
      </c>
      <c r="W29" s="7"/>
      <c r="X29" s="7">
        <v>71</v>
      </c>
      <c r="Y29" s="11">
        <f>SUMIF($D$4:$D$17,"&lt;="&amp;X29,$H$4:$H$17)/SUM($H$4:$H$17)</f>
        <v>0.42857142857142855</v>
      </c>
      <c r="Z29" s="12">
        <f t="shared" si="7"/>
        <v>0.52388246628704915</v>
      </c>
    </row>
    <row r="30" spans="2:26" x14ac:dyDescent="0.25">
      <c r="N30" s="10">
        <v>69</v>
      </c>
      <c r="O30" s="7" t="s">
        <v>7</v>
      </c>
      <c r="P30" s="11">
        <f>SUMIFS($H$4:$H$17,$G$4:$G$17,"="&amp;$O30,$D$4:$D$17,"&lt;="&amp;$N30)/SUMIF($D$4:$D$17,"&lt;="&amp;$N30,$H$4:$H$17)</f>
        <v>0.75</v>
      </c>
      <c r="Q30" s="11">
        <f t="shared" si="4"/>
        <v>0.31127812445913283</v>
      </c>
      <c r="R30" s="7"/>
      <c r="S30" s="7">
        <v>72</v>
      </c>
      <c r="T30" s="11">
        <f t="shared" si="5"/>
        <v>0.5714285714285714</v>
      </c>
      <c r="U30" s="32">
        <f>SUM(Q36:Q37)</f>
        <v>0.95443400292496494</v>
      </c>
      <c r="V30" s="11">
        <f t="shared" si="6"/>
        <v>0.54539085881426563</v>
      </c>
      <c r="W30" s="7"/>
      <c r="X30" s="7">
        <v>72</v>
      </c>
      <c r="Y30" s="11">
        <f>SUMIF($D$4:$D$17,"&lt;="&amp;X30,$H$4:$H$17)/SUM($H$4:$H$17)</f>
        <v>0.5714285714285714</v>
      </c>
      <c r="Z30" s="12">
        <f t="shared" si="7"/>
        <v>0.46134566974720242</v>
      </c>
    </row>
    <row r="31" spans="2:26" x14ac:dyDescent="0.25">
      <c r="N31" s="10">
        <v>69</v>
      </c>
      <c r="O31" s="7" t="s">
        <v>6</v>
      </c>
      <c r="P31" s="11">
        <f>SUMIFS($H$4:$H$17,$G$4:$G$17,"="&amp;$O31,$D$4:$D$17,"&lt;="&amp;$N31)/SUMIF($D$4:$D$17,"&lt;="&amp;$N31,$H$4:$H$17)</f>
        <v>0.25</v>
      </c>
      <c r="Q31" s="11">
        <f t="shared" si="4"/>
        <v>0.5</v>
      </c>
      <c r="R31" s="7"/>
      <c r="S31" s="7">
        <v>75</v>
      </c>
      <c r="T31" s="11">
        <f t="shared" si="5"/>
        <v>0.7142857142857143</v>
      </c>
      <c r="U31" s="32">
        <f>SUM(Q38:Q39)</f>
        <v>0.8812908992306927</v>
      </c>
      <c r="V31" s="11">
        <f t="shared" si="6"/>
        <v>0.62949349945049482</v>
      </c>
      <c r="W31" s="7"/>
      <c r="X31" s="7">
        <v>75</v>
      </c>
      <c r="Y31" s="11">
        <f>SUMIF($D$4:$D$17,"&lt;="&amp;X31,$H$4:$H$17)/SUM($H$4:$H$17)</f>
        <v>0.7142857142857143</v>
      </c>
      <c r="Z31" s="12">
        <f t="shared" si="7"/>
        <v>0.34673344797874411</v>
      </c>
    </row>
    <row r="32" spans="2:26" x14ac:dyDescent="0.25">
      <c r="N32" s="10">
        <v>70</v>
      </c>
      <c r="O32" s="7" t="s">
        <v>7</v>
      </c>
      <c r="P32" s="11">
        <f>SUMIFS($H$4:$H$17,$G$4:$G$17,"="&amp;$O32,$D$4:$D$17,"&lt;="&amp;$N32)/SUMIF($D$4:$D$17,"&lt;="&amp;$N32,$H$4:$H$17)</f>
        <v>0.8</v>
      </c>
      <c r="Q32" s="11">
        <f t="shared" si="4"/>
        <v>0.25754247590988982</v>
      </c>
      <c r="R32" s="7"/>
      <c r="S32" s="7">
        <v>80</v>
      </c>
      <c r="T32" s="11">
        <f t="shared" si="5"/>
        <v>0.7857142857142857</v>
      </c>
      <c r="U32" s="11">
        <f>SUM(Q40:Q41)</f>
        <v>0.94566030460064021</v>
      </c>
      <c r="V32" s="11">
        <f t="shared" si="6"/>
        <v>0.74301881075764586</v>
      </c>
      <c r="W32" s="7"/>
      <c r="X32" s="7">
        <v>80</v>
      </c>
      <c r="Y32" s="11">
        <f>SUMIF($D$4:$D$17,"&lt;="&amp;X32,$H$4:$H$17)/SUM($H$4:$H$17)</f>
        <v>0.7857142857142857</v>
      </c>
      <c r="Z32" s="12">
        <f t="shared" si="7"/>
        <v>0.27336830983024113</v>
      </c>
    </row>
    <row r="33" spans="14:26" x14ac:dyDescent="0.25">
      <c r="N33" s="10">
        <v>70</v>
      </c>
      <c r="O33" s="7" t="s">
        <v>6</v>
      </c>
      <c r="P33" s="11">
        <f>SUMIFS($H$4:$H$17,$G$4:$G$17,"="&amp;$O33,$D$4:$D$17,"&lt;="&amp;$N33)/SUMIF($D$4:$D$17,"&lt;="&amp;$N33,$H$4:$H$17)</f>
        <v>0.2</v>
      </c>
      <c r="Q33" s="11">
        <f t="shared" si="4"/>
        <v>0.46438561897747244</v>
      </c>
      <c r="R33" s="7"/>
      <c r="S33" s="7">
        <v>81</v>
      </c>
      <c r="T33" s="11">
        <f t="shared" si="5"/>
        <v>0.8571428571428571</v>
      </c>
      <c r="U33" s="11">
        <f>SUM(Q42:Q43)</f>
        <v>0.91829583405448956</v>
      </c>
      <c r="V33" s="11">
        <f t="shared" si="6"/>
        <v>0.7871107149038481</v>
      </c>
      <c r="W33" s="7"/>
      <c r="X33" s="7">
        <v>81</v>
      </c>
      <c r="Y33" s="11">
        <f>SUMIF($D$4:$D$17,"&lt;="&amp;X33,$H$4:$H$17)/SUM($H$4:$H$17)</f>
        <v>0.8571428571428571</v>
      </c>
      <c r="Z33" s="12">
        <f t="shared" si="7"/>
        <v>0.19062207543124116</v>
      </c>
    </row>
    <row r="34" spans="14:26" x14ac:dyDescent="0.25">
      <c r="N34" s="10">
        <v>71</v>
      </c>
      <c r="O34" s="7" t="s">
        <v>7</v>
      </c>
      <c r="P34" s="11">
        <f>SUMIFS($H$4:$H$17,$G$4:$G$17,"="&amp;$O34,$D$4:$D$17,"&lt;="&amp;$N34)/SUMIF($D$4:$D$17,"&lt;="&amp;$N34,$H$4:$H$17)</f>
        <v>0.66666666666666663</v>
      </c>
      <c r="Q34" s="11">
        <f t="shared" si="4"/>
        <v>0.38997500048077083</v>
      </c>
      <c r="R34" s="7"/>
      <c r="S34" s="7">
        <v>83</v>
      </c>
      <c r="T34" s="11">
        <f t="shared" si="5"/>
        <v>0.9285714285714286</v>
      </c>
      <c r="U34" s="11">
        <f>SUM(Q44:Q45)</f>
        <v>0.89049164021949134</v>
      </c>
      <c r="V34" s="11">
        <f t="shared" si="6"/>
        <v>0.82688509448952774</v>
      </c>
      <c r="W34" s="7"/>
      <c r="X34" s="7">
        <v>83</v>
      </c>
      <c r="Y34" s="11">
        <f>SUMIF($D$4:$D$17,"&lt;="&amp;X34,$H$4:$H$17)/SUM($H$4:$H$17)</f>
        <v>0.9285714285714286</v>
      </c>
      <c r="Z34" s="12">
        <f t="shared" si="7"/>
        <v>9.9278403636761062E-2</v>
      </c>
    </row>
    <row r="35" spans="14:26" x14ac:dyDescent="0.25">
      <c r="N35" s="10">
        <v>71</v>
      </c>
      <c r="O35" s="7" t="s">
        <v>6</v>
      </c>
      <c r="P35" s="11">
        <f>SUMIFS($H$4:$H$17,$G$4:$G$17,"="&amp;$O35,$D$4:$D$17,"&lt;="&amp;$N35)/SUMIF($D$4:$D$17,"&lt;="&amp;$N35,$H$4:$H$17)</f>
        <v>0.33333333333333331</v>
      </c>
      <c r="Q35" s="11">
        <f t="shared" si="4"/>
        <v>0.52832083357371873</v>
      </c>
      <c r="R35" s="7"/>
      <c r="S35" s="7">
        <v>85</v>
      </c>
      <c r="T35" s="11">
        <f t="shared" si="5"/>
        <v>1</v>
      </c>
      <c r="U35" s="11">
        <f>SUM(Q46:Q47)</f>
        <v>0.94028595867063092</v>
      </c>
      <c r="V35" s="11">
        <f t="shared" si="6"/>
        <v>0.94028595867063092</v>
      </c>
      <c r="W35" s="7"/>
      <c r="X35" s="7">
        <v>85</v>
      </c>
      <c r="Y35" s="11">
        <f>SUMIF($D$4:$D$17,"&lt;="&amp;X35,$H$4:$H$17)/SUM($H$4:$H$17)</f>
        <v>1</v>
      </c>
      <c r="Z35" s="12">
        <f t="shared" si="7"/>
        <v>0</v>
      </c>
    </row>
    <row r="36" spans="14:26" x14ac:dyDescent="0.25">
      <c r="N36" s="10">
        <v>72</v>
      </c>
      <c r="O36" s="7" t="s">
        <v>7</v>
      </c>
      <c r="P36" s="11">
        <f>SUMIFS($H$4:$H$17,$G$4:$G$17,"="&amp;$O36,$D$4:$D$17,"&lt;="&amp;$N36)/SUMIF($D$4:$D$17,"&lt;="&amp;$N36,$H$4:$H$17)</f>
        <v>0.625</v>
      </c>
      <c r="Q36" s="11">
        <f>IFERROR(-1*P36*LOG(P36,2),0)</f>
        <v>0.42379494069539858</v>
      </c>
      <c r="R36" s="7"/>
      <c r="S36" s="7"/>
      <c r="T36" s="7"/>
      <c r="U36" s="13" t="s">
        <v>13</v>
      </c>
      <c r="V36" s="11">
        <f>SUM(V24:V35)</f>
        <v>5.6950003284266817</v>
      </c>
      <c r="W36" s="7"/>
      <c r="X36" s="7"/>
      <c r="Y36" s="13" t="s">
        <v>13</v>
      </c>
      <c r="Z36" s="12">
        <f>SUM(Z24:Z35)</f>
        <v>4.0913586482157953</v>
      </c>
    </row>
    <row r="37" spans="14:26" x14ac:dyDescent="0.25">
      <c r="N37" s="10">
        <v>72</v>
      </c>
      <c r="O37" s="7" t="s">
        <v>6</v>
      </c>
      <c r="P37" s="11">
        <f>SUMIFS($H$4:$H$17,$G$4:$G$17,"="&amp;$O37,$D$4:$D$17,"&lt;="&amp;$N37)/SUMIF($D$4:$D$17,"&lt;="&amp;$N37,$H$4:$H$17)</f>
        <v>0.375</v>
      </c>
      <c r="Q37" s="11">
        <f t="shared" si="4"/>
        <v>0.53063906222956636</v>
      </c>
      <c r="R37" s="7"/>
      <c r="S37" s="7"/>
      <c r="T37" s="7"/>
      <c r="U37" s="13" t="s">
        <v>23</v>
      </c>
      <c r="V37" s="11">
        <f>$L$7-$V36</f>
        <v>-4.7547143697560506</v>
      </c>
      <c r="W37" s="7"/>
      <c r="X37" s="7"/>
      <c r="Y37" s="13" t="s">
        <v>21</v>
      </c>
      <c r="Z37" s="12">
        <f>V37/Z36</f>
        <v>-1.1621358034279246</v>
      </c>
    </row>
    <row r="38" spans="14:26" x14ac:dyDescent="0.25">
      <c r="N38" s="10">
        <v>75</v>
      </c>
      <c r="O38" s="7" t="s">
        <v>7</v>
      </c>
      <c r="P38" s="11">
        <f>SUMIFS($H$4:$H$17,$G$4:$G$17,"="&amp;$O38,$D$4:$D$17,"&lt;="&amp;$N38)/SUMIF($D$4:$D$17,"&lt;="&amp;$N38,$H$4:$H$17)</f>
        <v>0.7</v>
      </c>
      <c r="Q38" s="11">
        <f t="shared" si="4"/>
        <v>0.36020122098083079</v>
      </c>
      <c r="R38" s="7"/>
      <c r="S38" s="7"/>
      <c r="T38" s="7"/>
      <c r="U38" s="7"/>
      <c r="V38" s="7"/>
      <c r="W38" s="7"/>
      <c r="X38" s="7"/>
      <c r="Y38" s="7"/>
      <c r="Z38" s="9"/>
    </row>
    <row r="39" spans="14:26" x14ac:dyDescent="0.25">
      <c r="N39" s="10">
        <v>75</v>
      </c>
      <c r="O39" s="7" t="s">
        <v>6</v>
      </c>
      <c r="P39" s="11">
        <f>SUMIFS($H$4:$H$17,$G$4:$G$17,"="&amp;$O39,$D$4:$D$17,"&lt;="&amp;$N39)/SUMIF($D$4:$D$17,"&lt;="&amp;$N39,$H$4:$H$17)</f>
        <v>0.3</v>
      </c>
      <c r="Q39" s="11">
        <f t="shared" si="4"/>
        <v>0.52108967824986185</v>
      </c>
      <c r="R39" s="7"/>
      <c r="S39" s="7"/>
      <c r="T39" s="7"/>
      <c r="U39" s="7"/>
      <c r="V39" s="7"/>
      <c r="W39" s="7"/>
      <c r="X39" s="7"/>
      <c r="Y39" s="7"/>
      <c r="Z39" s="9"/>
    </row>
    <row r="40" spans="14:26" x14ac:dyDescent="0.25">
      <c r="N40" s="10">
        <v>80</v>
      </c>
      <c r="O40" s="7" t="s">
        <v>7</v>
      </c>
      <c r="P40" s="11">
        <f>SUMIFS($H$4:$H$17,$G$4:$G$17,"="&amp;$O40,$D$4:$D$17,"&lt;="&amp;$N40)/SUMIF($D$4:$D$17,"&lt;="&amp;$N40,$H$4:$H$17)</f>
        <v>0.63636363636363635</v>
      </c>
      <c r="Q40" s="11">
        <f t="shared" si="4"/>
        <v>0.41495789782344117</v>
      </c>
      <c r="R40" s="7"/>
      <c r="S40" s="7"/>
      <c r="T40" s="7"/>
      <c r="U40" s="7"/>
      <c r="V40" s="7"/>
      <c r="W40" s="7"/>
      <c r="X40" s="7"/>
      <c r="Y40" s="7"/>
      <c r="Z40" s="9"/>
    </row>
    <row r="41" spans="14:26" x14ac:dyDescent="0.25">
      <c r="N41" s="10">
        <v>80</v>
      </c>
      <c r="O41" s="7" t="s">
        <v>6</v>
      </c>
      <c r="P41" s="11">
        <f>SUMIFS($H$4:$H$17,$G$4:$G$17,"="&amp;$O41,$D$4:$D$17,"&lt;="&amp;$N41)/SUMIF($D$4:$D$17,"&lt;="&amp;$N41,$H$4:$H$17)</f>
        <v>0.36363636363636365</v>
      </c>
      <c r="Q41" s="11">
        <f t="shared" si="4"/>
        <v>0.53070240677719904</v>
      </c>
      <c r="R41" s="7"/>
      <c r="S41" s="7"/>
      <c r="T41" s="7"/>
      <c r="U41" s="7"/>
      <c r="V41" s="7"/>
      <c r="W41" s="7"/>
      <c r="X41" s="7"/>
      <c r="Y41" s="7"/>
      <c r="Z41" s="9"/>
    </row>
    <row r="42" spans="14:26" x14ac:dyDescent="0.25">
      <c r="N42" s="10">
        <v>81</v>
      </c>
      <c r="O42" s="7" t="s">
        <v>7</v>
      </c>
      <c r="P42" s="11">
        <f>SUMIFS($H$4:$H$17,$G$4:$G$17,"="&amp;$O42,$D$4:$D$17,"&lt;="&amp;$N42)/SUMIF($D$4:$D$17,"&lt;="&amp;$N42,$H$4:$H$17)</f>
        <v>0.66666666666666663</v>
      </c>
      <c r="Q42" s="11">
        <f t="shared" si="4"/>
        <v>0.38997500048077083</v>
      </c>
      <c r="R42" s="7"/>
      <c r="S42" s="7"/>
      <c r="T42" s="7"/>
      <c r="U42" s="7"/>
      <c r="V42" s="7"/>
      <c r="W42" s="7"/>
      <c r="X42" s="7"/>
      <c r="Y42" s="7"/>
      <c r="Z42" s="9"/>
    </row>
    <row r="43" spans="14:26" x14ac:dyDescent="0.25">
      <c r="N43" s="10">
        <v>81</v>
      </c>
      <c r="O43" s="7" t="s">
        <v>6</v>
      </c>
      <c r="P43" s="11">
        <f>SUMIFS($H$4:$H$17,$G$4:$G$17,"="&amp;$O43,$D$4:$D$17,"&lt;="&amp;$N43)/SUMIF($D$4:$D$17,"&lt;="&amp;$N43,$H$4:$H$17)</f>
        <v>0.33333333333333331</v>
      </c>
      <c r="Q43" s="11">
        <f t="shared" si="4"/>
        <v>0.52832083357371873</v>
      </c>
      <c r="R43" s="7"/>
      <c r="S43" s="7"/>
      <c r="T43" s="7"/>
      <c r="U43" s="7"/>
      <c r="V43" s="7"/>
      <c r="W43" s="7"/>
      <c r="X43" s="7"/>
      <c r="Y43" s="7"/>
      <c r="Z43" s="9"/>
    </row>
    <row r="44" spans="14:26" x14ac:dyDescent="0.25">
      <c r="N44" s="10">
        <v>83</v>
      </c>
      <c r="O44" s="7" t="s">
        <v>7</v>
      </c>
      <c r="P44" s="11">
        <f>SUMIFS($H$4:$H$17,$G$4:$G$17,"="&amp;$O44,$D$4:$D$17,"&lt;="&amp;$N44)/SUMIF($D$4:$D$17,"&lt;="&amp;$N44,$H$4:$H$17)</f>
        <v>0.69230769230769229</v>
      </c>
      <c r="Q44" s="11">
        <f t="shared" si="4"/>
        <v>0.36727941925300145</v>
      </c>
      <c r="R44" s="7"/>
      <c r="S44" s="7"/>
      <c r="T44" s="7"/>
      <c r="U44" s="7"/>
      <c r="V44" s="7"/>
      <c r="W44" s="7"/>
      <c r="X44" s="7"/>
      <c r="Y44" s="7"/>
      <c r="Z44" s="9"/>
    </row>
    <row r="45" spans="14:26" x14ac:dyDescent="0.25">
      <c r="N45" s="10">
        <v>83</v>
      </c>
      <c r="O45" s="7" t="s">
        <v>6</v>
      </c>
      <c r="P45" s="11">
        <f>SUMIFS($H$4:$H$17,$G$4:$G$17,"="&amp;$O45,$D$4:$D$17,"&lt;="&amp;$N45)/SUMIF($D$4:$D$17,"&lt;="&amp;$N45,$H$4:$H$17)</f>
        <v>0.30769230769230771</v>
      </c>
      <c r="Q45" s="11">
        <f t="shared" si="4"/>
        <v>0.52321222096648989</v>
      </c>
      <c r="R45" s="7"/>
      <c r="S45" s="7"/>
      <c r="T45" s="7"/>
      <c r="U45" s="7"/>
      <c r="V45" s="7"/>
      <c r="W45" s="7"/>
      <c r="X45" s="7"/>
      <c r="Y45" s="7"/>
      <c r="Z45" s="9"/>
    </row>
    <row r="46" spans="14:26" x14ac:dyDescent="0.25">
      <c r="N46" s="10">
        <v>85</v>
      </c>
      <c r="O46" s="7" t="s">
        <v>7</v>
      </c>
      <c r="P46" s="11">
        <f>SUMIFS($H$4:$H$17,$G$4:$G$17,"="&amp;$O46,$D$4:$D$17,"&lt;="&amp;$N46)/SUMIF($D$4:$D$17,"&lt;="&amp;$N46,$H$4:$H$17)</f>
        <v>0.6428571428571429</v>
      </c>
      <c r="Q46" s="11">
        <f t="shared" si="4"/>
        <v>0.40977637753840185</v>
      </c>
      <c r="R46" s="7"/>
      <c r="S46" s="7"/>
      <c r="T46" s="7"/>
      <c r="U46" s="7"/>
      <c r="V46" s="7"/>
      <c r="W46" s="7"/>
      <c r="X46" s="7"/>
      <c r="Y46" s="7"/>
      <c r="Z46" s="9"/>
    </row>
    <row r="47" spans="14:26" x14ac:dyDescent="0.25">
      <c r="N47" s="14">
        <v>85</v>
      </c>
      <c r="O47" s="15" t="s">
        <v>6</v>
      </c>
      <c r="P47" s="17">
        <f>SUMIFS($H$4:$H$17,$G$4:$G$17,"="&amp;$O47,$D$4:$D$17,"&lt;="&amp;$N47)/SUMIF($D$4:$D$17,"&lt;="&amp;$N47,$H$4:$H$17)</f>
        <v>0.35714285714285715</v>
      </c>
      <c r="Q47" s="17">
        <f t="shared" si="4"/>
        <v>0.53050958113222912</v>
      </c>
      <c r="R47" s="15"/>
      <c r="S47" s="15"/>
      <c r="T47" s="15"/>
      <c r="U47" s="15"/>
      <c r="V47" s="15"/>
      <c r="W47" s="15"/>
      <c r="X47" s="15"/>
      <c r="Y47" s="15"/>
      <c r="Z47" s="30"/>
    </row>
    <row r="52" ht="15.75" customHeight="1" x14ac:dyDescent="0.25"/>
    <row r="53" ht="15.75" customHeight="1" x14ac:dyDescent="0.25"/>
  </sheetData>
  <autoFilter ref="B3:H17"/>
  <sortState ref="K3:K14">
    <sortCondition ref="K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67"/>
  <sheetViews>
    <sheetView topLeftCell="H1" workbookViewId="0">
      <selection activeCell="AQ39" sqref="AQ39"/>
    </sheetView>
  </sheetViews>
  <sheetFormatPr defaultRowHeight="15" x14ac:dyDescent="0.25"/>
  <cols>
    <col min="1" max="1" width="2.140625" customWidth="1"/>
    <col min="2" max="2" width="6.7109375" customWidth="1"/>
    <col min="3" max="4" width="11.7109375" customWidth="1"/>
    <col min="5" max="5" width="14" customWidth="1"/>
    <col min="6" max="6" width="16.85546875" customWidth="1"/>
    <col min="7" max="7" width="14.42578125" bestFit="1" customWidth="1"/>
    <col min="8" max="8" width="13.85546875" bestFit="1" customWidth="1"/>
    <col min="9" max="9" width="10" bestFit="1" customWidth="1"/>
    <col min="10" max="10" width="3.85546875" customWidth="1"/>
    <col min="11" max="11" width="8.5703125" bestFit="1" customWidth="1"/>
    <col min="12" max="12" width="2.140625" customWidth="1"/>
    <col min="13" max="13" width="10" customWidth="1"/>
    <col min="14" max="14" width="8.42578125" customWidth="1"/>
    <col min="15" max="15" width="9.85546875" customWidth="1"/>
    <col min="16" max="16" width="2.7109375" customWidth="1"/>
    <col min="20" max="20" width="11.42578125" customWidth="1"/>
    <col min="21" max="21" width="3.42578125" customWidth="1"/>
    <col min="22" max="22" width="5.28515625" customWidth="1"/>
    <col min="23" max="23" width="9.42578125" customWidth="1"/>
    <col min="24" max="24" width="11.42578125" customWidth="1"/>
    <col min="25" max="25" width="9.85546875" customWidth="1"/>
    <col min="26" max="26" width="4" customWidth="1"/>
    <col min="27" max="27" width="4.85546875" customWidth="1"/>
    <col min="28" max="28" width="10.5703125" customWidth="1"/>
    <col min="30" max="30" width="2.7109375" customWidth="1"/>
    <col min="31" max="31" width="3.42578125" customWidth="1"/>
    <col min="34" max="34" width="9.140625" customWidth="1"/>
    <col min="35" max="35" width="6" customWidth="1"/>
    <col min="36" max="36" width="3.7109375" customWidth="1"/>
    <col min="37" max="37" width="9.140625" customWidth="1"/>
    <col min="38" max="38" width="12.42578125" customWidth="1"/>
    <col min="39" max="39" width="9.140625" customWidth="1"/>
    <col min="40" max="40" width="5.5703125" customWidth="1"/>
    <col min="41" max="41" width="3.140625" customWidth="1"/>
    <col min="42" max="42" width="10" customWidth="1"/>
  </cols>
  <sheetData>
    <row r="1" spans="2:43" ht="7.5" customHeight="1" x14ac:dyDescent="0.25"/>
    <row r="2" spans="2:43" x14ac:dyDescent="0.25">
      <c r="C2" t="s">
        <v>43</v>
      </c>
      <c r="D2" t="s">
        <v>44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20</v>
      </c>
      <c r="M2" s="13" t="s">
        <v>37</v>
      </c>
      <c r="N2" s="7"/>
      <c r="O2" s="7"/>
      <c r="Q2" s="1" t="s">
        <v>38</v>
      </c>
      <c r="AE2" s="13" t="s">
        <v>42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x14ac:dyDescent="0.25">
      <c r="B3">
        <v>1</v>
      </c>
      <c r="C3" t="str">
        <f>IF(E3&lt;5.46,"A",IF(AND(E3&gt;=5.46,E3&lt;6.53),"B","C"))</f>
        <v>A</v>
      </c>
      <c r="D3" t="str">
        <f>IF(E3&lt;5.038,"A",IF(AND(E3&gt;=5.038,E3&lt;6.04),"B","C"))</f>
        <v>B</v>
      </c>
      <c r="E3">
        <v>5.0999999999999996</v>
      </c>
      <c r="F3">
        <v>3.5</v>
      </c>
      <c r="G3">
        <v>1.4</v>
      </c>
      <c r="H3">
        <v>0.2</v>
      </c>
      <c r="I3" t="s">
        <v>34</v>
      </c>
      <c r="J3">
        <v>1</v>
      </c>
      <c r="K3">
        <v>1</v>
      </c>
      <c r="M3" s="35"/>
      <c r="N3" s="4" t="s">
        <v>15</v>
      </c>
      <c r="O3" s="5" t="s">
        <v>12</v>
      </c>
      <c r="Q3" s="28" t="s">
        <v>14</v>
      </c>
      <c r="R3" s="4"/>
      <c r="S3" s="4"/>
      <c r="T3" s="4"/>
      <c r="U3" s="4"/>
      <c r="V3" s="4"/>
      <c r="W3" s="4"/>
      <c r="X3" s="4"/>
      <c r="Y3" s="4"/>
      <c r="Z3" s="4"/>
      <c r="AA3" s="29" t="s">
        <v>21</v>
      </c>
      <c r="AB3" s="4"/>
      <c r="AC3" s="5"/>
      <c r="AE3" s="28" t="s">
        <v>14</v>
      </c>
      <c r="AF3" s="4"/>
      <c r="AG3" s="4"/>
      <c r="AH3" s="4"/>
      <c r="AI3" s="4"/>
      <c r="AJ3" s="4"/>
      <c r="AK3" s="4"/>
      <c r="AL3" s="4"/>
      <c r="AM3" s="4"/>
      <c r="AN3" s="4"/>
      <c r="AO3" s="29" t="s">
        <v>21</v>
      </c>
      <c r="AP3" s="4"/>
      <c r="AQ3" s="5"/>
    </row>
    <row r="4" spans="2:43" x14ac:dyDescent="0.25">
      <c r="B4">
        <v>2</v>
      </c>
      <c r="C4" t="str">
        <f t="shared" ref="C4:C32" si="0">IF(E4&lt;5.46,"A",IF(AND(E4&gt;=5.46,E4&lt;6.53),"B","C"))</f>
        <v>A</v>
      </c>
      <c r="D4" t="str">
        <f t="shared" ref="D4:D32" si="1">IF(E4&lt;5.038,"A",IF(AND(E4&gt;=5.038,E4&lt;6.04),"B","C"))</f>
        <v>A</v>
      </c>
      <c r="E4">
        <v>4.9000000000000004</v>
      </c>
      <c r="F4">
        <v>3</v>
      </c>
      <c r="G4">
        <v>1.4</v>
      </c>
      <c r="H4">
        <v>0.2</v>
      </c>
      <c r="I4" t="s">
        <v>34</v>
      </c>
      <c r="J4">
        <v>1</v>
      </c>
      <c r="K4">
        <v>1</v>
      </c>
      <c r="M4" s="10" t="s">
        <v>34</v>
      </c>
      <c r="N4" s="11">
        <f>SUMIF(I$3:I$32,"=Setosa",$K$3:$K$32)/SUM($K$3:$K$32)</f>
        <v>0.33333333333333331</v>
      </c>
      <c r="O4" s="12">
        <f>-1*N4*LOG(N4,2)</f>
        <v>0.52832083357371873</v>
      </c>
      <c r="Q4" s="10"/>
      <c r="R4" s="7"/>
      <c r="S4" s="7" t="s">
        <v>11</v>
      </c>
      <c r="T4" s="7" t="s">
        <v>17</v>
      </c>
      <c r="U4" s="7"/>
      <c r="W4" t="s">
        <v>15</v>
      </c>
      <c r="X4" s="7" t="s">
        <v>17</v>
      </c>
      <c r="Y4" s="7" t="s">
        <v>18</v>
      </c>
      <c r="Z4" s="7"/>
      <c r="AA4" s="7"/>
      <c r="AB4" s="7" t="s">
        <v>15</v>
      </c>
      <c r="AC4" s="9" t="s">
        <v>12</v>
      </c>
      <c r="AE4" s="10"/>
      <c r="AF4" s="7"/>
      <c r="AG4" s="7" t="s">
        <v>11</v>
      </c>
      <c r="AH4" s="7" t="s">
        <v>17</v>
      </c>
      <c r="AI4" s="7"/>
      <c r="AJ4" s="7"/>
      <c r="AK4" t="s">
        <v>15</v>
      </c>
      <c r="AL4" s="7" t="s">
        <v>17</v>
      </c>
      <c r="AM4" s="7" t="s">
        <v>18</v>
      </c>
      <c r="AN4" s="7"/>
      <c r="AO4" s="7"/>
      <c r="AP4" s="7" t="s">
        <v>15</v>
      </c>
      <c r="AQ4" s="9" t="s">
        <v>12</v>
      </c>
    </row>
    <row r="5" spans="2:43" x14ac:dyDescent="0.25">
      <c r="B5">
        <v>3</v>
      </c>
      <c r="C5" t="str">
        <f t="shared" si="0"/>
        <v>A</v>
      </c>
      <c r="D5" t="str">
        <f t="shared" si="1"/>
        <v>A</v>
      </c>
      <c r="E5">
        <v>4.7</v>
      </c>
      <c r="F5">
        <v>3.2</v>
      </c>
      <c r="G5">
        <v>1.3</v>
      </c>
      <c r="H5">
        <v>0.2</v>
      </c>
      <c r="I5" t="s">
        <v>34</v>
      </c>
      <c r="J5">
        <v>1</v>
      </c>
      <c r="K5">
        <v>1</v>
      </c>
      <c r="M5" s="10" t="s">
        <v>35</v>
      </c>
      <c r="N5" s="11">
        <f>SUMIF(I$3:I$32,"=versicolor",$K$3:$K$32)/SUM($K$3:$K$32)</f>
        <v>0.33333333333333331</v>
      </c>
      <c r="O5" s="12">
        <f>-1*N5*LOG(N5,2)</f>
        <v>0.52832083357371873</v>
      </c>
      <c r="Q5" s="10">
        <v>4.4000000000000004</v>
      </c>
      <c r="R5" s="7" t="s">
        <v>34</v>
      </c>
      <c r="S5" s="11">
        <f>SUMIFS($K$3:$K$32,$I$3:$I$32,"="&amp;$R5,$E$3:$E$32,"&lt;="&amp;$Q5)/SUMIF($E$3:$E$32,"&lt;="&amp;$Q5,$K$3:$K$32)</f>
        <v>1</v>
      </c>
      <c r="T5" s="11">
        <f>IFERROR(-1*S5*LOG(S5,2),0)</f>
        <v>0</v>
      </c>
      <c r="U5" s="7"/>
      <c r="V5" s="7">
        <v>4.4000000000000004</v>
      </c>
      <c r="W5" s="11">
        <f>SUMIF($E$3:$E$32,"&lt;="&amp;V5,$K$3:$K$32)/SUM($K$3:$K$32)</f>
        <v>3.3333333333333333E-2</v>
      </c>
      <c r="X5" s="11">
        <f>SUMIF($Q$5:$Q$67,"="&amp;V5,$T$5:$T$67)</f>
        <v>0</v>
      </c>
      <c r="Y5" s="11">
        <f>W5*X5</f>
        <v>0</v>
      </c>
      <c r="Z5" s="7"/>
      <c r="AA5" s="7">
        <v>4.4000000000000004</v>
      </c>
      <c r="AB5" s="11">
        <f>SUMIF($E$3:$E$32,"&lt;="&amp;AA5,$K$3:$K$32)/SUM($K$3:$K$32)</f>
        <v>3.3333333333333333E-2</v>
      </c>
      <c r="AC5" s="12">
        <f>-1*AB5*LOG(AB5,2)</f>
        <v>0.16356301985361729</v>
      </c>
      <c r="AE5" s="10" t="s">
        <v>39</v>
      </c>
      <c r="AF5" s="7" t="s">
        <v>34</v>
      </c>
      <c r="AG5" s="11">
        <f>SUMIFS($K$3:$K$32,$I$3:$I$32,"="&amp;$AF5,$C$3:$C$32,"="&amp;$AE5)/SUMIF($C$3:$C$32,"="&amp;$AE5,$K$3:$K$32)</f>
        <v>0.76923076923076927</v>
      </c>
      <c r="AH5" s="11">
        <f>IFERROR(-1*AG5*LOG(AG5,2),0)</f>
        <v>0.29116278711825372</v>
      </c>
      <c r="AI5" s="11"/>
      <c r="AJ5" s="7" t="s">
        <v>39</v>
      </c>
      <c r="AK5" s="11">
        <f>SUMIF($C$3:$C$32,"="&amp;AJ5,$K$3:$K$32)/SUM($K$3:$K$32)</f>
        <v>0.43333333333333335</v>
      </c>
      <c r="AL5" s="11">
        <f>SUMIF($AE$5:$AE$13,"="&amp;AJ5,$AH$5:$AH$13)</f>
        <v>0.99126426053542893</v>
      </c>
      <c r="AM5" s="11">
        <f>AK5*AL5</f>
        <v>0.42954784623201919</v>
      </c>
      <c r="AN5" s="11"/>
      <c r="AO5" s="7" t="s">
        <v>39</v>
      </c>
      <c r="AP5" s="11">
        <f>SUMIF($C$3:$C$32,"="&amp;AO5,$K$3:$K$32)/SUM($K$3:$K$32)</f>
        <v>0.43333333333333335</v>
      </c>
      <c r="AQ5" s="12">
        <f>-1*AP5*LOG(AP5,2)</f>
        <v>0.52279538023588479</v>
      </c>
    </row>
    <row r="6" spans="2:43" x14ac:dyDescent="0.25">
      <c r="B6">
        <v>4</v>
      </c>
      <c r="C6" t="str">
        <f t="shared" si="0"/>
        <v>A</v>
      </c>
      <c r="D6" t="str">
        <f t="shared" si="1"/>
        <v>A</v>
      </c>
      <c r="E6">
        <v>4.5999999999999996</v>
      </c>
      <c r="F6">
        <v>3.1</v>
      </c>
      <c r="G6">
        <v>1.5</v>
      </c>
      <c r="H6">
        <v>0.2</v>
      </c>
      <c r="I6" t="s">
        <v>34</v>
      </c>
      <c r="J6">
        <v>1</v>
      </c>
      <c r="K6">
        <v>1</v>
      </c>
      <c r="M6" s="10" t="s">
        <v>36</v>
      </c>
      <c r="N6" s="11">
        <f>SUMIF(I$3:I$32,"=virginica",$K$3:$K$32)/SUM($K$3:$K$32)</f>
        <v>0.33333333333333331</v>
      </c>
      <c r="O6" s="12">
        <f>-1*N6*LOG(N6,2)</f>
        <v>0.52832083357371873</v>
      </c>
      <c r="Q6" s="10">
        <v>4.4000000000000004</v>
      </c>
      <c r="R6" s="7" t="s">
        <v>35</v>
      </c>
      <c r="S6" s="11">
        <f t="shared" ref="S6:S67" si="2">SUMIFS($K$3:$K$32,$I$3:$I$32,"="&amp;$R6,$E$3:$E$32,"&lt;="&amp;$Q6)/SUMIF($E$3:$E$32,"&lt;="&amp;$Q6,$K$3:$K$32)</f>
        <v>0</v>
      </c>
      <c r="T6" s="11">
        <f t="shared" ref="T6:T67" si="3">IFERROR(-1*S6*LOG(S6,2),0)</f>
        <v>0</v>
      </c>
      <c r="U6" s="7"/>
      <c r="V6" s="7">
        <v>4.5999999999999996</v>
      </c>
      <c r="W6" s="11">
        <f t="shared" ref="W6:W25" si="4">SUMIF($E$3:$E$32,"&lt;="&amp;V6,$K$3:$K$32)/SUM($K$3:$K$32)</f>
        <v>0.1</v>
      </c>
      <c r="X6" s="11">
        <f t="shared" ref="X6:X25" si="5">SUMIF($Q$5:$Q$67,"="&amp;V6,$T$5:$T$67)</f>
        <v>0</v>
      </c>
      <c r="Y6" s="11">
        <f t="shared" ref="Y6:Y25" si="6">W6*X6</f>
        <v>0</v>
      </c>
      <c r="Z6" s="7"/>
      <c r="AA6" s="7">
        <v>4.5999999999999996</v>
      </c>
      <c r="AB6" s="11">
        <f t="shared" ref="AB6:AB25" si="7">SUMIF($E$3:$E$32,"&lt;="&amp;AA6,$K$3:$K$32)/SUM($K$3:$K$32)</f>
        <v>0.1</v>
      </c>
      <c r="AC6" s="12">
        <f>-1*AB6*LOG(AB6,2)</f>
        <v>0.33219280948873625</v>
      </c>
      <c r="AE6" s="10" t="s">
        <v>39</v>
      </c>
      <c r="AF6" s="7" t="s">
        <v>35</v>
      </c>
      <c r="AG6" s="11">
        <f>SUMIFS($K$3:$K$32,$I$3:$I$32,"="&amp;$AF6,$C$3:$C$32,"="&amp;$AE6)/SUMIF($C$3:$C$32,"="&amp;$AE6,$K$3:$K$32)</f>
        <v>0.15384615384615385</v>
      </c>
      <c r="AH6" s="11">
        <f t="shared" ref="AH6:AH13" si="8">IFERROR(-1*AG6*LOG(AG6,2),0)</f>
        <v>0.4154522643293988</v>
      </c>
      <c r="AI6" s="11"/>
      <c r="AJ6" s="7" t="s">
        <v>40</v>
      </c>
      <c r="AK6" s="11">
        <f t="shared" ref="AK6:AK7" si="9">SUMIF($C$3:$C$32,"="&amp;AJ6,$K$3:$K$32)/SUM($K$3:$K$32)</f>
        <v>0.3</v>
      </c>
      <c r="AL6" s="11">
        <f t="shared" ref="AL6:AL7" si="10">SUMIF($AE$5:$AE$13,"="&amp;AJ6,$AH$5:$AH$13)</f>
        <v>0.99107605983822222</v>
      </c>
      <c r="AM6" s="11">
        <f t="shared" ref="AM6:AM7" si="11">AK6*AL6</f>
        <v>0.29732281795146664</v>
      </c>
      <c r="AN6" s="11"/>
      <c r="AO6" s="7" t="s">
        <v>40</v>
      </c>
      <c r="AP6" s="11">
        <f t="shared" ref="AP6:AP7" si="12">SUMIF($C$3:$C$32,"="&amp;AO6,$K$3:$K$32)/SUM($K$3:$K$32)</f>
        <v>0.3</v>
      </c>
      <c r="AQ6" s="12">
        <f t="shared" ref="AQ6:AQ7" si="13">-1*AP6*LOG(AP6,2)</f>
        <v>0.52108967824986185</v>
      </c>
    </row>
    <row r="7" spans="2:43" x14ac:dyDescent="0.25">
      <c r="B7">
        <v>5</v>
      </c>
      <c r="C7" t="str">
        <f t="shared" si="0"/>
        <v>A</v>
      </c>
      <c r="D7" t="str">
        <f t="shared" si="1"/>
        <v>A</v>
      </c>
      <c r="E7">
        <v>5</v>
      </c>
      <c r="F7">
        <v>3.6</v>
      </c>
      <c r="G7">
        <v>1.4</v>
      </c>
      <c r="H7">
        <v>0.2</v>
      </c>
      <c r="I7" t="s">
        <v>34</v>
      </c>
      <c r="J7">
        <v>1</v>
      </c>
      <c r="K7">
        <v>1</v>
      </c>
      <c r="M7" s="14"/>
      <c r="N7" s="16" t="s">
        <v>13</v>
      </c>
      <c r="O7" s="18">
        <f>SUM(O4:O6)</f>
        <v>1.5849625007211561</v>
      </c>
      <c r="Q7" s="10">
        <v>4.4000000000000004</v>
      </c>
      <c r="R7" s="7" t="s">
        <v>36</v>
      </c>
      <c r="S7" s="11">
        <f t="shared" si="2"/>
        <v>0</v>
      </c>
      <c r="T7" s="11">
        <f t="shared" si="3"/>
        <v>0</v>
      </c>
      <c r="U7" s="7"/>
      <c r="V7" s="7">
        <v>4.7</v>
      </c>
      <c r="W7" s="11">
        <f t="shared" si="4"/>
        <v>0.13333333333333333</v>
      </c>
      <c r="X7" s="11">
        <f t="shared" si="5"/>
        <v>0</v>
      </c>
      <c r="Y7" s="11">
        <f t="shared" si="6"/>
        <v>0</v>
      </c>
      <c r="Z7" s="7"/>
      <c r="AA7" s="7">
        <v>4.7</v>
      </c>
      <c r="AB7" s="11">
        <f t="shared" si="7"/>
        <v>0.13333333333333333</v>
      </c>
      <c r="AC7" s="12">
        <f>-1*AB7*LOG(AB7,2)</f>
        <v>0.3875854127478025</v>
      </c>
      <c r="AE7" s="10" t="s">
        <v>39</v>
      </c>
      <c r="AF7" s="7" t="s">
        <v>36</v>
      </c>
      <c r="AG7" s="11">
        <f>SUMIFS($K$3:$K$32,$I$3:$I$32,"="&amp;$AF7,$C$3:$C$32,"="&amp;$AE7)/SUMIF($C$3:$C$32,"="&amp;$AE7,$K$3:$K$32)</f>
        <v>7.6923076923076927E-2</v>
      </c>
      <c r="AH7" s="11">
        <f t="shared" si="8"/>
        <v>0.28464920908777636</v>
      </c>
      <c r="AI7" s="11"/>
      <c r="AJ7" s="7" t="s">
        <v>41</v>
      </c>
      <c r="AK7" s="11">
        <f t="shared" si="9"/>
        <v>0.26666666666666666</v>
      </c>
      <c r="AL7" s="11">
        <f t="shared" si="10"/>
        <v>0.95443400292496494</v>
      </c>
      <c r="AM7" s="11">
        <f t="shared" si="11"/>
        <v>0.25451573411332395</v>
      </c>
      <c r="AN7" s="11"/>
      <c r="AO7" s="7" t="s">
        <v>41</v>
      </c>
      <c r="AP7" s="11">
        <f t="shared" si="12"/>
        <v>0.26666666666666666</v>
      </c>
      <c r="AQ7" s="12">
        <f t="shared" si="13"/>
        <v>0.50850415882893829</v>
      </c>
    </row>
    <row r="8" spans="2:43" x14ac:dyDescent="0.25">
      <c r="B8">
        <v>6</v>
      </c>
      <c r="C8" t="str">
        <f t="shared" si="0"/>
        <v>A</v>
      </c>
      <c r="D8" t="str">
        <f t="shared" si="1"/>
        <v>B</v>
      </c>
      <c r="E8">
        <v>5.4</v>
      </c>
      <c r="F8">
        <v>3.9</v>
      </c>
      <c r="G8">
        <v>1.7</v>
      </c>
      <c r="H8">
        <v>0.4</v>
      </c>
      <c r="I8" t="s">
        <v>34</v>
      </c>
      <c r="J8">
        <v>1</v>
      </c>
      <c r="K8">
        <v>1</v>
      </c>
      <c r="Q8" s="10">
        <v>4.5999999999999996</v>
      </c>
      <c r="R8" s="7" t="s">
        <v>34</v>
      </c>
      <c r="S8" s="11">
        <f t="shared" si="2"/>
        <v>1</v>
      </c>
      <c r="T8" s="11">
        <f t="shared" si="3"/>
        <v>0</v>
      </c>
      <c r="U8" s="7"/>
      <c r="V8" s="7">
        <v>4.9000000000000004</v>
      </c>
      <c r="W8" s="11">
        <f t="shared" si="4"/>
        <v>0.26666666666666666</v>
      </c>
      <c r="X8" s="11">
        <f t="shared" si="5"/>
        <v>1.0612781244591329</v>
      </c>
      <c r="Y8" s="11">
        <f t="shared" si="6"/>
        <v>0.28300749985576878</v>
      </c>
      <c r="Z8" s="7"/>
      <c r="AA8" s="7">
        <v>4.9000000000000004</v>
      </c>
      <c r="AB8" s="11">
        <f t="shared" si="7"/>
        <v>0.26666666666666666</v>
      </c>
      <c r="AC8" s="12">
        <f>-1*AB8*LOG(AB8,2)</f>
        <v>0.50850415882893829</v>
      </c>
      <c r="AE8" s="10" t="s">
        <v>40</v>
      </c>
      <c r="AF8" s="7" t="s">
        <v>34</v>
      </c>
      <c r="AG8" s="11">
        <f>SUMIFS($K$3:$K$32,$I$3:$I$32,"="&amp;$AF8,$C$3:$C$32,"="&amp;$AE8)/SUMIF($C$3:$C$32,"="&amp;$AE8,$K$3:$K$32)</f>
        <v>0</v>
      </c>
      <c r="AH8" s="11">
        <f t="shared" si="8"/>
        <v>0</v>
      </c>
      <c r="AI8" s="11"/>
      <c r="AJ8" s="11"/>
      <c r="AK8" s="11"/>
      <c r="AL8" s="13" t="s">
        <v>13</v>
      </c>
      <c r="AM8" s="11">
        <f>SUM(AM5:AM7)</f>
        <v>0.98138639829680985</v>
      </c>
      <c r="AN8" s="11"/>
      <c r="AO8" s="7"/>
      <c r="AP8" s="13" t="s">
        <v>13</v>
      </c>
      <c r="AQ8" s="12">
        <f>SUM(AQ5:AQ7)</f>
        <v>1.5523892173146849</v>
      </c>
    </row>
    <row r="9" spans="2:43" x14ac:dyDescent="0.25">
      <c r="B9">
        <v>7</v>
      </c>
      <c r="C9" t="str">
        <f t="shared" si="0"/>
        <v>A</v>
      </c>
      <c r="D9" t="str">
        <f t="shared" si="1"/>
        <v>A</v>
      </c>
      <c r="E9">
        <v>4.5999999999999996</v>
      </c>
      <c r="F9">
        <v>3.4</v>
      </c>
      <c r="G9">
        <v>1.4</v>
      </c>
      <c r="H9">
        <v>0.3</v>
      </c>
      <c r="I9" t="s">
        <v>34</v>
      </c>
      <c r="J9">
        <v>1</v>
      </c>
      <c r="K9">
        <v>1</v>
      </c>
      <c r="Q9" s="10">
        <v>4.5999999999999996</v>
      </c>
      <c r="R9" s="7" t="s">
        <v>35</v>
      </c>
      <c r="S9" s="11">
        <f t="shared" si="2"/>
        <v>0</v>
      </c>
      <c r="T9" s="11">
        <f t="shared" si="3"/>
        <v>0</v>
      </c>
      <c r="U9" s="7"/>
      <c r="V9" s="7">
        <v>5</v>
      </c>
      <c r="W9" s="11">
        <f t="shared" si="4"/>
        <v>0.33333333333333331</v>
      </c>
      <c r="X9" s="11">
        <f t="shared" si="5"/>
        <v>0.92192809488736227</v>
      </c>
      <c r="Y9" s="11">
        <f t="shared" si="6"/>
        <v>0.30730936496245409</v>
      </c>
      <c r="Z9" s="7"/>
      <c r="AA9" s="7">
        <v>5</v>
      </c>
      <c r="AB9" s="11">
        <f t="shared" si="7"/>
        <v>0.33333333333333331</v>
      </c>
      <c r="AC9" s="12">
        <f>-1*AB9*LOG(AB9,2)</f>
        <v>0.52832083357371873</v>
      </c>
      <c r="AE9" s="10" t="s">
        <v>40</v>
      </c>
      <c r="AF9" s="7" t="s">
        <v>35</v>
      </c>
      <c r="AG9" s="11">
        <f>SUMIFS($K$3:$K$32,$I$3:$I$32,"="&amp;$AF9,$C$3:$C$32,"="&amp;$AE9)/SUMIF($C$3:$C$32,"="&amp;$AE9,$K$3:$K$32)</f>
        <v>0.55555555555555558</v>
      </c>
      <c r="AH9" s="11">
        <f t="shared" si="8"/>
        <v>0.4711093925305278</v>
      </c>
      <c r="AI9" s="11"/>
      <c r="AJ9" s="11"/>
      <c r="AK9" s="11"/>
      <c r="AL9" s="13" t="s">
        <v>23</v>
      </c>
      <c r="AM9" s="11">
        <f>$O$7-AM8</f>
        <v>0.60357610242434623</v>
      </c>
      <c r="AN9" s="11"/>
      <c r="AO9" s="7"/>
      <c r="AP9" s="13" t="s">
        <v>21</v>
      </c>
      <c r="AQ9" s="36">
        <f>AM9/AQ8</f>
        <v>0.38880462173552655</v>
      </c>
    </row>
    <row r="10" spans="2:43" x14ac:dyDescent="0.25">
      <c r="B10">
        <v>8</v>
      </c>
      <c r="C10" t="str">
        <f t="shared" si="0"/>
        <v>A</v>
      </c>
      <c r="D10" t="str">
        <f t="shared" si="1"/>
        <v>A</v>
      </c>
      <c r="E10">
        <v>5</v>
      </c>
      <c r="F10">
        <v>3.4</v>
      </c>
      <c r="G10">
        <v>1.5</v>
      </c>
      <c r="H10">
        <v>0.2</v>
      </c>
      <c r="I10" t="s">
        <v>34</v>
      </c>
      <c r="J10">
        <v>1</v>
      </c>
      <c r="K10">
        <v>1</v>
      </c>
      <c r="Q10" s="10">
        <v>4.5999999999999996</v>
      </c>
      <c r="R10" s="7" t="s">
        <v>36</v>
      </c>
      <c r="S10" s="11">
        <f t="shared" si="2"/>
        <v>0</v>
      </c>
      <c r="T10" s="11">
        <f t="shared" si="3"/>
        <v>0</v>
      </c>
      <c r="U10" s="7"/>
      <c r="V10" s="7">
        <v>5.0999999999999996</v>
      </c>
      <c r="W10" s="11">
        <f t="shared" si="4"/>
        <v>0.36666666666666664</v>
      </c>
      <c r="X10" s="11">
        <f t="shared" si="5"/>
        <v>0.86585661745722353</v>
      </c>
      <c r="Y10" s="11">
        <f t="shared" si="6"/>
        <v>0.31748075973431528</v>
      </c>
      <c r="Z10" s="7"/>
      <c r="AA10" s="7">
        <v>5.0999999999999996</v>
      </c>
      <c r="AB10" s="11">
        <f t="shared" si="7"/>
        <v>0.36666666666666664</v>
      </c>
      <c r="AC10" s="12">
        <f>-1*AB10*LOG(AB10,2)</f>
        <v>0.53073495822278105</v>
      </c>
      <c r="AE10" s="10" t="s">
        <v>40</v>
      </c>
      <c r="AF10" s="7" t="s">
        <v>36</v>
      </c>
      <c r="AG10" s="11">
        <f>SUMIFS($K$3:$K$32,$I$3:$I$32,"="&amp;$AF10,$C$3:$C$32,"="&amp;$AE10)/SUMIF($C$3:$C$32,"="&amp;$AE10,$K$3:$K$32)</f>
        <v>0.44444444444444442</v>
      </c>
      <c r="AH10" s="11">
        <f t="shared" si="8"/>
        <v>0.51996666730769436</v>
      </c>
      <c r="AI10" s="11"/>
      <c r="AJ10" s="11"/>
      <c r="AK10" s="11"/>
      <c r="AL10" s="11"/>
      <c r="AM10" s="11"/>
      <c r="AN10" s="11"/>
      <c r="AO10" s="7"/>
      <c r="AP10" s="11"/>
      <c r="AQ10" s="12"/>
    </row>
    <row r="11" spans="2:43" x14ac:dyDescent="0.25">
      <c r="B11">
        <v>9</v>
      </c>
      <c r="C11" t="str">
        <f t="shared" si="0"/>
        <v>A</v>
      </c>
      <c r="D11" t="str">
        <f t="shared" si="1"/>
        <v>A</v>
      </c>
      <c r="E11">
        <v>4.4000000000000004</v>
      </c>
      <c r="F11">
        <v>2.9</v>
      </c>
      <c r="G11">
        <v>1.4</v>
      </c>
      <c r="H11">
        <v>0.2</v>
      </c>
      <c r="I11" t="s">
        <v>34</v>
      </c>
      <c r="J11">
        <v>1</v>
      </c>
      <c r="K11">
        <v>1</v>
      </c>
      <c r="Q11" s="10">
        <v>4.7</v>
      </c>
      <c r="R11" s="7" t="s">
        <v>34</v>
      </c>
      <c r="S11" s="11">
        <f t="shared" si="2"/>
        <v>1</v>
      </c>
      <c r="T11" s="11">
        <f t="shared" si="3"/>
        <v>0</v>
      </c>
      <c r="U11" s="7"/>
      <c r="V11" s="7">
        <v>5.2</v>
      </c>
      <c r="W11" s="11">
        <f t="shared" si="4"/>
        <v>0.4</v>
      </c>
      <c r="X11" s="11">
        <f t="shared" si="5"/>
        <v>1.0408520829727552</v>
      </c>
      <c r="Y11" s="11">
        <f t="shared" si="6"/>
        <v>0.41634083318910209</v>
      </c>
      <c r="Z11" s="7"/>
      <c r="AA11" s="7">
        <v>5.2</v>
      </c>
      <c r="AB11" s="11">
        <f t="shared" si="7"/>
        <v>0.4</v>
      </c>
      <c r="AC11" s="12">
        <f>-1*AB11*LOG(AB11,2)</f>
        <v>0.52877123795494485</v>
      </c>
      <c r="AE11" s="10" t="s">
        <v>41</v>
      </c>
      <c r="AF11" s="7" t="s">
        <v>34</v>
      </c>
      <c r="AG11" s="11">
        <f>SUMIFS($K$3:$K$32,$I$3:$I$32,"="&amp;$AF11,$C$3:$C$32,"="&amp;$AE11)/SUMIF($C$3:$C$32,"="&amp;$AE11,$K$3:$K$32)</f>
        <v>0</v>
      </c>
      <c r="AH11" s="11">
        <f t="shared" si="8"/>
        <v>0</v>
      </c>
      <c r="AI11" s="11"/>
      <c r="AJ11" s="11"/>
      <c r="AK11" s="11"/>
      <c r="AL11" s="11"/>
      <c r="AM11" s="11"/>
      <c r="AN11" s="11"/>
      <c r="AO11" s="7"/>
      <c r="AP11" s="11"/>
      <c r="AQ11" s="12"/>
    </row>
    <row r="12" spans="2:43" x14ac:dyDescent="0.25">
      <c r="B12">
        <v>10</v>
      </c>
      <c r="C12" t="str">
        <f t="shared" si="0"/>
        <v>A</v>
      </c>
      <c r="D12" t="str">
        <f t="shared" si="1"/>
        <v>A</v>
      </c>
      <c r="E12">
        <v>4.9000000000000004</v>
      </c>
      <c r="F12">
        <v>3.1</v>
      </c>
      <c r="G12">
        <v>1.5</v>
      </c>
      <c r="H12">
        <v>0.1</v>
      </c>
      <c r="I12" t="s">
        <v>34</v>
      </c>
      <c r="J12">
        <v>1</v>
      </c>
      <c r="K12">
        <v>1</v>
      </c>
      <c r="Q12" s="10">
        <v>4.7</v>
      </c>
      <c r="R12" s="7" t="s">
        <v>35</v>
      </c>
      <c r="S12" s="11">
        <f t="shared" si="2"/>
        <v>0</v>
      </c>
      <c r="T12" s="11">
        <f t="shared" si="3"/>
        <v>0</v>
      </c>
      <c r="U12" s="7"/>
      <c r="V12" s="7">
        <v>5.4</v>
      </c>
      <c r="W12" s="11">
        <f t="shared" si="4"/>
        <v>0.43333333333333335</v>
      </c>
      <c r="X12" s="11">
        <f t="shared" si="5"/>
        <v>0.99126426053542893</v>
      </c>
      <c r="Y12" s="11">
        <f t="shared" si="6"/>
        <v>0.42954784623201919</v>
      </c>
      <c r="Z12" s="7"/>
      <c r="AA12" s="7">
        <v>5.4</v>
      </c>
      <c r="AB12" s="11">
        <f t="shared" si="7"/>
        <v>0.43333333333333335</v>
      </c>
      <c r="AC12" s="12">
        <f>-1*AB12*LOG(AB12,2)</f>
        <v>0.52279538023588479</v>
      </c>
      <c r="AE12" s="10" t="s">
        <v>41</v>
      </c>
      <c r="AF12" s="7" t="s">
        <v>35</v>
      </c>
      <c r="AG12" s="11">
        <f>SUMIFS($K$3:$K$32,$I$3:$I$32,"="&amp;$AF12,$C$3:$C$32,"="&amp;$AE12)/SUMIF($C$3:$C$32,"="&amp;$AE12,$K$3:$K$32)</f>
        <v>0.375</v>
      </c>
      <c r="AH12" s="11">
        <f t="shared" si="8"/>
        <v>0.53063906222956636</v>
      </c>
      <c r="AI12" s="11"/>
      <c r="AJ12" s="11"/>
      <c r="AK12" s="11"/>
      <c r="AL12" s="11"/>
      <c r="AM12" s="11"/>
      <c r="AN12" s="11"/>
      <c r="AO12" s="7"/>
      <c r="AP12" s="11"/>
      <c r="AQ12" s="12"/>
    </row>
    <row r="13" spans="2:43" x14ac:dyDescent="0.25">
      <c r="B13">
        <v>11</v>
      </c>
      <c r="C13" t="str">
        <f t="shared" si="0"/>
        <v>C</v>
      </c>
      <c r="D13" t="str">
        <f t="shared" si="1"/>
        <v>C</v>
      </c>
      <c r="E13">
        <v>7</v>
      </c>
      <c r="F13">
        <v>3.2</v>
      </c>
      <c r="G13">
        <v>4.7</v>
      </c>
      <c r="H13">
        <v>1.4</v>
      </c>
      <c r="I13" t="s">
        <v>35</v>
      </c>
      <c r="J13">
        <v>2</v>
      </c>
      <c r="K13">
        <v>1</v>
      </c>
      <c r="Q13" s="10">
        <v>4.7</v>
      </c>
      <c r="R13" s="7" t="s">
        <v>36</v>
      </c>
      <c r="S13" s="11">
        <f t="shared" si="2"/>
        <v>0</v>
      </c>
      <c r="T13" s="11">
        <f t="shared" si="3"/>
        <v>0</v>
      </c>
      <c r="U13" s="7"/>
      <c r="V13" s="7">
        <v>5.5</v>
      </c>
      <c r="W13" s="11">
        <f t="shared" si="4"/>
        <v>0.46666666666666667</v>
      </c>
      <c r="X13" s="11">
        <f t="shared" si="5"/>
        <v>1.0949143184120975</v>
      </c>
      <c r="Y13" s="11">
        <f t="shared" si="6"/>
        <v>0.51096001525897883</v>
      </c>
      <c r="Z13" s="7"/>
      <c r="AA13" s="7">
        <v>5.5</v>
      </c>
      <c r="AB13" s="11">
        <f t="shared" si="7"/>
        <v>0.46666666666666667</v>
      </c>
      <c r="AC13" s="12">
        <f>-1*AB13*LOG(AB13,2)</f>
        <v>0.51311664765709331</v>
      </c>
      <c r="AE13" s="10" t="s">
        <v>41</v>
      </c>
      <c r="AF13" s="7" t="s">
        <v>36</v>
      </c>
      <c r="AG13" s="11">
        <f>SUMIFS($K$3:$K$32,$I$3:$I$32,"="&amp;$AF13,$C$3:$C$32,"="&amp;$AE13)/SUMIF($C$3:$C$32,"="&amp;$AE13,$K$3:$K$32)</f>
        <v>0.625</v>
      </c>
      <c r="AH13" s="11">
        <f t="shared" si="8"/>
        <v>0.42379494069539858</v>
      </c>
      <c r="AI13" s="11"/>
      <c r="AJ13" s="11"/>
      <c r="AK13" s="11"/>
      <c r="AL13" s="11"/>
      <c r="AM13" s="11"/>
      <c r="AN13" s="11"/>
      <c r="AO13" s="7"/>
      <c r="AP13" s="11"/>
      <c r="AQ13" s="12"/>
    </row>
    <row r="14" spans="2:43" x14ac:dyDescent="0.25">
      <c r="B14">
        <v>12</v>
      </c>
      <c r="C14" t="str">
        <f t="shared" si="0"/>
        <v>B</v>
      </c>
      <c r="D14" t="str">
        <f t="shared" si="1"/>
        <v>C</v>
      </c>
      <c r="E14">
        <v>6.4</v>
      </c>
      <c r="F14">
        <v>3.2</v>
      </c>
      <c r="G14">
        <v>4.5</v>
      </c>
      <c r="H14">
        <v>1.5</v>
      </c>
      <c r="I14" t="s">
        <v>35</v>
      </c>
      <c r="J14">
        <v>2</v>
      </c>
      <c r="K14">
        <v>1</v>
      </c>
      <c r="Q14" s="10">
        <v>4.9000000000000004</v>
      </c>
      <c r="R14" s="7" t="s">
        <v>34</v>
      </c>
      <c r="S14" s="11">
        <f t="shared" si="2"/>
        <v>0.75</v>
      </c>
      <c r="T14" s="11">
        <f t="shared" si="3"/>
        <v>0.31127812445913283</v>
      </c>
      <c r="U14" s="7"/>
      <c r="V14" s="7">
        <v>5.7</v>
      </c>
      <c r="W14" s="11">
        <f t="shared" si="4"/>
        <v>0.53333333333333333</v>
      </c>
      <c r="X14" s="11">
        <f t="shared" si="5"/>
        <v>1.2987949406953985</v>
      </c>
      <c r="Y14" s="11">
        <f t="shared" si="6"/>
        <v>0.6926906350375458</v>
      </c>
      <c r="Z14" s="7"/>
      <c r="AA14" s="7">
        <v>5.7</v>
      </c>
      <c r="AB14" s="11">
        <f t="shared" si="7"/>
        <v>0.53333333333333333</v>
      </c>
      <c r="AC14" s="12">
        <f>-1*AB14*LOG(AB14,2)</f>
        <v>0.48367498432454331</v>
      </c>
      <c r="AE14" s="10"/>
      <c r="AF14" s="7"/>
      <c r="AG14" s="7"/>
      <c r="AI14" s="13"/>
      <c r="AJ14" s="13"/>
      <c r="AK14" s="13"/>
      <c r="AL14" s="13"/>
      <c r="AM14" s="11"/>
      <c r="AN14" s="11"/>
      <c r="AO14" s="7"/>
      <c r="AP14" s="11"/>
      <c r="AQ14" s="12"/>
    </row>
    <row r="15" spans="2:43" x14ac:dyDescent="0.25">
      <c r="B15">
        <v>13</v>
      </c>
      <c r="C15" t="str">
        <f t="shared" si="0"/>
        <v>C</v>
      </c>
      <c r="D15" t="str">
        <f t="shared" si="1"/>
        <v>C</v>
      </c>
      <c r="E15">
        <v>6.9</v>
      </c>
      <c r="F15">
        <v>3.1</v>
      </c>
      <c r="G15">
        <v>4.9000000000000004</v>
      </c>
      <c r="H15">
        <v>1.5</v>
      </c>
      <c r="I15" t="s">
        <v>35</v>
      </c>
      <c r="J15">
        <v>2</v>
      </c>
      <c r="K15">
        <v>1</v>
      </c>
      <c r="Q15" s="10">
        <v>4.9000000000000004</v>
      </c>
      <c r="R15" s="7" t="s">
        <v>35</v>
      </c>
      <c r="S15" s="11">
        <f t="shared" si="2"/>
        <v>0.125</v>
      </c>
      <c r="T15" s="11">
        <f t="shared" si="3"/>
        <v>0.375</v>
      </c>
      <c r="U15" s="7"/>
      <c r="V15" s="7">
        <v>6.3</v>
      </c>
      <c r="W15" s="11">
        <f t="shared" si="4"/>
        <v>0.56666666666666665</v>
      </c>
      <c r="X15" s="11">
        <f t="shared" si="5"/>
        <v>1.3328204045850196</v>
      </c>
      <c r="Y15" s="11">
        <f t="shared" si="6"/>
        <v>0.75526489593151114</v>
      </c>
      <c r="Z15" s="7"/>
      <c r="AA15" s="7">
        <v>6.3</v>
      </c>
      <c r="AB15" s="11">
        <f t="shared" si="7"/>
        <v>0.56666666666666665</v>
      </c>
      <c r="AC15" s="12">
        <f>-1*AB15*LOG(AB15,2)</f>
        <v>0.46434239413630152</v>
      </c>
      <c r="AE15" s="14"/>
      <c r="AF15" s="15"/>
      <c r="AG15" s="15"/>
      <c r="AH15" s="15"/>
      <c r="AI15" s="16"/>
      <c r="AJ15" s="16"/>
      <c r="AK15" s="16"/>
      <c r="AL15" s="16"/>
      <c r="AM15" s="17"/>
      <c r="AN15" s="17"/>
      <c r="AO15" s="15"/>
      <c r="AP15" s="17"/>
      <c r="AQ15" s="18"/>
    </row>
    <row r="16" spans="2:43" x14ac:dyDescent="0.25">
      <c r="B16">
        <v>14</v>
      </c>
      <c r="C16" t="str">
        <f t="shared" si="0"/>
        <v>B</v>
      </c>
      <c r="D16" t="str">
        <f t="shared" si="1"/>
        <v>B</v>
      </c>
      <c r="E16">
        <v>5.5</v>
      </c>
      <c r="F16">
        <v>2.2999999999999998</v>
      </c>
      <c r="G16">
        <v>4</v>
      </c>
      <c r="H16">
        <v>1.3</v>
      </c>
      <c r="I16" t="s">
        <v>35</v>
      </c>
      <c r="J16">
        <v>2</v>
      </c>
      <c r="K16">
        <v>1</v>
      </c>
      <c r="Q16" s="10">
        <v>4.9000000000000004</v>
      </c>
      <c r="R16" s="7" t="s">
        <v>36</v>
      </c>
      <c r="S16" s="11">
        <f t="shared" si="2"/>
        <v>0.125</v>
      </c>
      <c r="T16" s="11">
        <f t="shared" si="3"/>
        <v>0.375</v>
      </c>
      <c r="U16" s="7"/>
      <c r="V16" s="7">
        <v>6.4</v>
      </c>
      <c r="W16" s="11">
        <f t="shared" si="4"/>
        <v>0.6333333333333333</v>
      </c>
      <c r="X16" s="11">
        <f t="shared" si="5"/>
        <v>1.4329831210560049</v>
      </c>
      <c r="Y16" s="11">
        <f t="shared" si="6"/>
        <v>0.90755597666880305</v>
      </c>
      <c r="Z16" s="7"/>
      <c r="AA16" s="7">
        <v>6.4</v>
      </c>
      <c r="AB16" s="11">
        <f t="shared" si="7"/>
        <v>0.6333333333333333</v>
      </c>
      <c r="AC16" s="12">
        <f>-1*AB16*LOG(AB16,2)</f>
        <v>0.41734328537112431</v>
      </c>
      <c r="AH16" s="2"/>
      <c r="AI16" s="2"/>
      <c r="AJ16" s="2"/>
      <c r="AK16" s="2"/>
      <c r="AL16" s="2"/>
      <c r="AM16" s="2"/>
      <c r="AN16" s="2"/>
      <c r="AP16" s="2"/>
      <c r="AQ16" s="2"/>
    </row>
    <row r="17" spans="2:43" x14ac:dyDescent="0.25">
      <c r="B17">
        <v>15</v>
      </c>
      <c r="C17" t="str">
        <f t="shared" si="0"/>
        <v>B</v>
      </c>
      <c r="D17" t="str">
        <f t="shared" si="1"/>
        <v>C</v>
      </c>
      <c r="E17">
        <v>6.5</v>
      </c>
      <c r="F17">
        <v>2.8</v>
      </c>
      <c r="G17">
        <v>4.5999999999999996</v>
      </c>
      <c r="H17">
        <v>1.5</v>
      </c>
      <c r="I17" t="s">
        <v>35</v>
      </c>
      <c r="J17">
        <v>2</v>
      </c>
      <c r="K17">
        <v>1</v>
      </c>
      <c r="Q17" s="10">
        <v>5</v>
      </c>
      <c r="R17" s="7" t="s">
        <v>34</v>
      </c>
      <c r="S17" s="11">
        <f t="shared" si="2"/>
        <v>0.8</v>
      </c>
      <c r="T17" s="11">
        <f t="shared" si="3"/>
        <v>0.25754247590988982</v>
      </c>
      <c r="U17" s="7"/>
      <c r="V17" s="7">
        <v>6.5</v>
      </c>
      <c r="W17" s="11">
        <f t="shared" si="4"/>
        <v>0.73333333333333328</v>
      </c>
      <c r="X17" s="11">
        <f t="shared" si="5"/>
        <v>1.5285040787412218</v>
      </c>
      <c r="Y17" s="11">
        <f t="shared" si="6"/>
        <v>1.1209029910768959</v>
      </c>
      <c r="Z17" s="7"/>
      <c r="AA17" s="7">
        <v>6.5</v>
      </c>
      <c r="AB17" s="11">
        <f t="shared" si="7"/>
        <v>0.73333333333333328</v>
      </c>
      <c r="AC17" s="12">
        <f>-1*AB17*LOG(AB17,2)</f>
        <v>0.32813658311222904</v>
      </c>
      <c r="AH17" s="2"/>
      <c r="AI17" s="2"/>
      <c r="AJ17" s="2"/>
      <c r="AK17" s="2"/>
      <c r="AL17" s="2"/>
      <c r="AM17" s="2"/>
      <c r="AN17" s="2"/>
      <c r="AP17" s="2"/>
      <c r="AQ17" s="2"/>
    </row>
    <row r="18" spans="2:43" x14ac:dyDescent="0.25">
      <c r="B18">
        <v>16</v>
      </c>
      <c r="C18" t="str">
        <f t="shared" si="0"/>
        <v>B</v>
      </c>
      <c r="D18" t="str">
        <f t="shared" si="1"/>
        <v>B</v>
      </c>
      <c r="E18">
        <v>5.7</v>
      </c>
      <c r="F18">
        <v>2.8</v>
      </c>
      <c r="G18">
        <v>4.5</v>
      </c>
      <c r="H18">
        <v>1.3</v>
      </c>
      <c r="I18" t="s">
        <v>35</v>
      </c>
      <c r="J18">
        <v>2</v>
      </c>
      <c r="K18">
        <v>1</v>
      </c>
      <c r="Q18" s="10">
        <v>5</v>
      </c>
      <c r="R18" s="7" t="s">
        <v>35</v>
      </c>
      <c r="S18" s="11">
        <f t="shared" si="2"/>
        <v>0.1</v>
      </c>
      <c r="T18" s="11">
        <f t="shared" si="3"/>
        <v>0.33219280948873625</v>
      </c>
      <c r="U18" s="7"/>
      <c r="V18" s="7">
        <v>6.6</v>
      </c>
      <c r="W18" s="11">
        <f t="shared" si="4"/>
        <v>0.76666666666666672</v>
      </c>
      <c r="X18" s="11">
        <f t="shared" si="5"/>
        <v>1.5310001550435159</v>
      </c>
      <c r="Y18" s="11">
        <f t="shared" si="6"/>
        <v>1.1737667855333622</v>
      </c>
      <c r="Z18" s="7"/>
      <c r="AA18" s="7">
        <v>6.6</v>
      </c>
      <c r="AB18" s="11">
        <f t="shared" si="7"/>
        <v>0.76666666666666672</v>
      </c>
      <c r="AC18" s="12">
        <f>-1*AB18*LOG(AB18,2)</f>
        <v>0.29388529032282096</v>
      </c>
      <c r="AH18" s="2"/>
      <c r="AI18" s="2"/>
      <c r="AJ18" s="2"/>
      <c r="AK18" s="2"/>
      <c r="AL18" s="2"/>
      <c r="AM18" s="2"/>
      <c r="AN18" s="2"/>
      <c r="AP18" s="2"/>
      <c r="AQ18" s="2"/>
    </row>
    <row r="19" spans="2:43" x14ac:dyDescent="0.25">
      <c r="B19">
        <v>17</v>
      </c>
      <c r="C19" t="str">
        <f t="shared" si="0"/>
        <v>B</v>
      </c>
      <c r="D19" t="str">
        <f t="shared" si="1"/>
        <v>C</v>
      </c>
      <c r="E19">
        <v>6.3</v>
      </c>
      <c r="F19">
        <v>3.3</v>
      </c>
      <c r="G19">
        <v>4.7</v>
      </c>
      <c r="H19">
        <v>1.6</v>
      </c>
      <c r="I19" t="s">
        <v>35</v>
      </c>
      <c r="J19">
        <v>2</v>
      </c>
      <c r="K19">
        <v>1</v>
      </c>
      <c r="Q19" s="10">
        <v>5</v>
      </c>
      <c r="R19" s="7" t="s">
        <v>36</v>
      </c>
      <c r="S19" s="11">
        <f t="shared" si="2"/>
        <v>0.1</v>
      </c>
      <c r="T19" s="11">
        <f t="shared" si="3"/>
        <v>0.33219280948873625</v>
      </c>
      <c r="U19" s="7"/>
      <c r="V19" s="7">
        <v>6.7</v>
      </c>
      <c r="W19" s="11">
        <f t="shared" si="4"/>
        <v>0.8</v>
      </c>
      <c r="X19" s="11">
        <f t="shared" si="5"/>
        <v>1.5545851693377994</v>
      </c>
      <c r="Y19" s="11">
        <f t="shared" si="6"/>
        <v>1.2436681354702397</v>
      </c>
      <c r="Z19" s="7"/>
      <c r="AA19" s="7">
        <v>6.7</v>
      </c>
      <c r="AB19" s="11">
        <f t="shared" si="7"/>
        <v>0.8</v>
      </c>
      <c r="AC19" s="12">
        <f>-1*AB19*LOG(AB19,2)</f>
        <v>0.25754247590988982</v>
      </c>
      <c r="AE19" s="13" t="s">
        <v>45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2:43" x14ac:dyDescent="0.25">
      <c r="B20">
        <v>18</v>
      </c>
      <c r="C20" t="str">
        <f t="shared" si="0"/>
        <v>A</v>
      </c>
      <c r="D20" t="str">
        <f t="shared" si="1"/>
        <v>A</v>
      </c>
      <c r="E20">
        <v>4.9000000000000004</v>
      </c>
      <c r="F20">
        <v>2.4</v>
      </c>
      <c r="G20">
        <v>3.3</v>
      </c>
      <c r="H20">
        <v>1</v>
      </c>
      <c r="I20" t="s">
        <v>35</v>
      </c>
      <c r="J20">
        <v>2</v>
      </c>
      <c r="K20">
        <v>1</v>
      </c>
      <c r="Q20" s="10">
        <v>5.0999999999999996</v>
      </c>
      <c r="R20" s="7" t="s">
        <v>34</v>
      </c>
      <c r="S20" s="11">
        <f t="shared" si="2"/>
        <v>0.81818181818181823</v>
      </c>
      <c r="T20" s="11">
        <f t="shared" si="3"/>
        <v>0.23686905043226034</v>
      </c>
      <c r="U20" s="7"/>
      <c r="V20" s="7">
        <v>6.8</v>
      </c>
      <c r="W20" s="11">
        <f t="shared" si="4"/>
        <v>0.83333333333333337</v>
      </c>
      <c r="X20" s="11">
        <f t="shared" si="5"/>
        <v>1.5690255736436505</v>
      </c>
      <c r="Y20" s="11">
        <f t="shared" si="6"/>
        <v>1.3075213113697088</v>
      </c>
      <c r="Z20" s="7"/>
      <c r="AA20" s="7">
        <v>6.8</v>
      </c>
      <c r="AB20" s="11">
        <f t="shared" si="7"/>
        <v>0.83333333333333337</v>
      </c>
      <c r="AC20" s="12">
        <f>-1*AB20*LOG(AB20,2)</f>
        <v>0.21919533819482817</v>
      </c>
      <c r="AE20" s="28" t="s">
        <v>14</v>
      </c>
      <c r="AF20" s="4"/>
      <c r="AG20" s="4"/>
      <c r="AH20" s="4"/>
      <c r="AI20" s="4"/>
      <c r="AJ20" s="4"/>
      <c r="AK20" s="4"/>
      <c r="AL20" s="4"/>
      <c r="AM20" s="4"/>
      <c r="AN20" s="4"/>
      <c r="AO20" s="29" t="s">
        <v>21</v>
      </c>
      <c r="AP20" s="4"/>
      <c r="AQ20" s="5"/>
    </row>
    <row r="21" spans="2:43" x14ac:dyDescent="0.25">
      <c r="B21">
        <v>19</v>
      </c>
      <c r="C21" t="str">
        <f t="shared" si="0"/>
        <v>C</v>
      </c>
      <c r="D21" t="str">
        <f t="shared" si="1"/>
        <v>C</v>
      </c>
      <c r="E21">
        <v>6.6</v>
      </c>
      <c r="F21">
        <v>2.9</v>
      </c>
      <c r="G21">
        <v>4.5999999999999996</v>
      </c>
      <c r="H21">
        <v>1.3</v>
      </c>
      <c r="I21" t="s">
        <v>35</v>
      </c>
      <c r="J21">
        <v>2</v>
      </c>
      <c r="K21">
        <v>1</v>
      </c>
      <c r="Q21" s="10">
        <v>5.0999999999999996</v>
      </c>
      <c r="R21" s="7" t="s">
        <v>35</v>
      </c>
      <c r="S21" s="11">
        <f t="shared" si="2"/>
        <v>9.0909090909090912E-2</v>
      </c>
      <c r="T21" s="11">
        <f t="shared" si="3"/>
        <v>0.31449378351248164</v>
      </c>
      <c r="U21" s="7"/>
      <c r="V21" s="7">
        <v>6.9</v>
      </c>
      <c r="W21" s="11">
        <f t="shared" si="4"/>
        <v>0.8666666666666667</v>
      </c>
      <c r="X21" s="11">
        <f t="shared" si="5"/>
        <v>1.5696670098234899</v>
      </c>
      <c r="Y21" s="11">
        <f t="shared" si="6"/>
        <v>1.360378075180358</v>
      </c>
      <c r="Z21" s="7"/>
      <c r="AA21" s="7">
        <v>6.9</v>
      </c>
      <c r="AB21" s="11">
        <f t="shared" si="7"/>
        <v>0.8666666666666667</v>
      </c>
      <c r="AC21" s="12">
        <f>-1*AB21*LOG(AB21,2)</f>
        <v>0.17892409380510282</v>
      </c>
      <c r="AE21" s="10"/>
      <c r="AF21" s="7"/>
      <c r="AG21" s="7" t="s">
        <v>11</v>
      </c>
      <c r="AH21" s="7" t="s">
        <v>17</v>
      </c>
      <c r="AI21" s="7"/>
      <c r="AJ21" s="7"/>
      <c r="AK21" t="s">
        <v>15</v>
      </c>
      <c r="AL21" s="7" t="s">
        <v>17</v>
      </c>
      <c r="AM21" s="7" t="s">
        <v>18</v>
      </c>
      <c r="AN21" s="7"/>
      <c r="AO21" s="7"/>
      <c r="AP21" s="7" t="s">
        <v>15</v>
      </c>
      <c r="AQ21" s="9" t="s">
        <v>12</v>
      </c>
    </row>
    <row r="22" spans="2:43" x14ac:dyDescent="0.25">
      <c r="B22">
        <v>20</v>
      </c>
      <c r="C22" t="str">
        <f t="shared" si="0"/>
        <v>A</v>
      </c>
      <c r="D22" t="str">
        <f t="shared" si="1"/>
        <v>B</v>
      </c>
      <c r="E22">
        <v>5.2</v>
      </c>
      <c r="F22">
        <v>2.7</v>
      </c>
      <c r="G22">
        <v>3.9</v>
      </c>
      <c r="H22">
        <v>1.4</v>
      </c>
      <c r="I22" t="s">
        <v>35</v>
      </c>
      <c r="J22">
        <v>2</v>
      </c>
      <c r="K22">
        <v>1</v>
      </c>
      <c r="Q22" s="10">
        <v>5.0999999999999996</v>
      </c>
      <c r="R22" s="7" t="s">
        <v>36</v>
      </c>
      <c r="S22" s="11">
        <f t="shared" si="2"/>
        <v>9.0909090909090912E-2</v>
      </c>
      <c r="T22" s="11">
        <f t="shared" si="3"/>
        <v>0.31449378351248164</v>
      </c>
      <c r="U22" s="7"/>
      <c r="V22" s="7">
        <v>7</v>
      </c>
      <c r="W22" s="11">
        <f t="shared" si="4"/>
        <v>0.9</v>
      </c>
      <c r="X22" s="11">
        <f t="shared" si="5"/>
        <v>1.5663672668986361</v>
      </c>
      <c r="Y22" s="11">
        <f t="shared" si="6"/>
        <v>1.4097305402087725</v>
      </c>
      <c r="Z22" s="7"/>
      <c r="AA22" s="7">
        <v>7</v>
      </c>
      <c r="AB22" s="11">
        <f t="shared" si="7"/>
        <v>0.9</v>
      </c>
      <c r="AC22" s="12">
        <f>-1*AB22*LOG(AB22,2)</f>
        <v>0.13680278410054497</v>
      </c>
      <c r="AE22" s="10" t="s">
        <v>39</v>
      </c>
      <c r="AF22" s="7" t="s">
        <v>34</v>
      </c>
      <c r="AG22" s="11">
        <f>SUMIFS($K$3:$K$32,$I$3:$I$32,"="&amp;$AF22,$D$3:$D$32,"="&amp;$AE22)/SUMIF($D$3:$D$32,"="&amp;$AE22,$K$3:$K$32)</f>
        <v>0.8</v>
      </c>
      <c r="AH22" s="11">
        <f>IFERROR(-1*AG22*LOG(AG22,2),0)</f>
        <v>0.25754247590988982</v>
      </c>
      <c r="AI22" s="11"/>
      <c r="AJ22" s="7" t="s">
        <v>39</v>
      </c>
      <c r="AK22" s="11">
        <f>SUMIF($D$3:$D$32,"="&amp;AJ22,$K$3:$K$32)/SUM($K$3:$K$32)</f>
        <v>0.33333333333333331</v>
      </c>
      <c r="AL22" s="11">
        <f>SUMIF($AE$5:$AE$13,"="&amp;AJ22,$AH$5:$AH$13)</f>
        <v>0.99126426053542893</v>
      </c>
      <c r="AM22" s="11">
        <f>AK22*AL22</f>
        <v>0.33042142017847631</v>
      </c>
      <c r="AN22" s="11"/>
      <c r="AO22" s="7" t="s">
        <v>39</v>
      </c>
      <c r="AP22" s="11">
        <f>SUMIF($D$3:$D$32,"="&amp;AO22,$K$3:$K$32)/SUM($K$3:$K$32)</f>
        <v>0.33333333333333331</v>
      </c>
      <c r="AQ22" s="12">
        <f>-1*AP22*LOG(AP22,2)</f>
        <v>0.52832083357371873</v>
      </c>
    </row>
    <row r="23" spans="2:43" x14ac:dyDescent="0.25">
      <c r="B23">
        <v>21</v>
      </c>
      <c r="C23" t="str">
        <f t="shared" si="0"/>
        <v>B</v>
      </c>
      <c r="D23" t="str">
        <f t="shared" si="1"/>
        <v>C</v>
      </c>
      <c r="E23">
        <v>6.5</v>
      </c>
      <c r="F23">
        <v>3</v>
      </c>
      <c r="G23">
        <v>5.8</v>
      </c>
      <c r="H23">
        <v>2.2000000000000002</v>
      </c>
      <c r="I23" t="s">
        <v>36</v>
      </c>
      <c r="J23">
        <v>3</v>
      </c>
      <c r="K23">
        <v>1</v>
      </c>
      <c r="Q23" s="10">
        <v>5.2</v>
      </c>
      <c r="R23" s="7" t="s">
        <v>34</v>
      </c>
      <c r="S23" s="11">
        <f t="shared" si="2"/>
        <v>0.75</v>
      </c>
      <c r="T23" s="11">
        <f t="shared" si="3"/>
        <v>0.31127812445913283</v>
      </c>
      <c r="U23" s="7"/>
      <c r="V23" s="7">
        <v>7.2</v>
      </c>
      <c r="W23" s="11">
        <f t="shared" si="4"/>
        <v>0.93333333333333335</v>
      </c>
      <c r="X23" s="11">
        <f t="shared" si="5"/>
        <v>1.577406282852345</v>
      </c>
      <c r="Y23" s="11">
        <f t="shared" si="6"/>
        <v>1.472245863995522</v>
      </c>
      <c r="Z23" s="7"/>
      <c r="AA23" s="7">
        <v>7.2</v>
      </c>
      <c r="AB23" s="11">
        <f t="shared" si="7"/>
        <v>0.93333333333333335</v>
      </c>
      <c r="AC23" s="12">
        <f>-1*AB23*LOG(AB23,2)</f>
        <v>9.2899961980853443E-2</v>
      </c>
      <c r="AE23" s="10" t="s">
        <v>39</v>
      </c>
      <c r="AF23" s="7" t="s">
        <v>35</v>
      </c>
      <c r="AG23" s="11">
        <f>SUMIFS($K$3:$K$32,$I$3:$I$32,"="&amp;$AF23,$D$3:$D$32,"="&amp;$AE23)/SUMIF($D$3:$D$32,"="&amp;$AE23,$K$3:$K$32)</f>
        <v>0.1</v>
      </c>
      <c r="AH23" s="11">
        <f t="shared" ref="AH23:AH30" si="14">IFERROR(-1*AG23*LOG(AG23,2),0)</f>
        <v>0.33219280948873625</v>
      </c>
      <c r="AI23" s="11"/>
      <c r="AJ23" s="7" t="s">
        <v>40</v>
      </c>
      <c r="AK23" s="11">
        <f t="shared" ref="AK23:AK24" si="15">SUMIF($D$3:$D$32,"="&amp;AJ23,$K$3:$K$32)/SUM($K$3:$K$32)</f>
        <v>0.2</v>
      </c>
      <c r="AL23" s="11">
        <f t="shared" ref="AL23:AL24" si="16">SUMIF($AE$5:$AE$13,"="&amp;AJ23,$AH$5:$AH$13)</f>
        <v>0.99107605983822222</v>
      </c>
      <c r="AM23" s="11">
        <f t="shared" ref="AM23:AM24" si="17">AK23*AL23</f>
        <v>0.19821521196764447</v>
      </c>
      <c r="AN23" s="11"/>
      <c r="AO23" s="7" t="s">
        <v>40</v>
      </c>
      <c r="AP23" s="11">
        <f t="shared" ref="AP23:AP24" si="18">SUMIF($D$3:$D$32,"="&amp;AO23,$K$3:$K$32)/SUM($K$3:$K$32)</f>
        <v>0.2</v>
      </c>
      <c r="AQ23" s="12">
        <f t="shared" ref="AQ23:AQ24" si="19">-1*AP23*LOG(AP23,2)</f>
        <v>0.46438561897747244</v>
      </c>
    </row>
    <row r="24" spans="2:43" x14ac:dyDescent="0.25">
      <c r="B24">
        <v>22</v>
      </c>
      <c r="C24" t="str">
        <f t="shared" si="0"/>
        <v>C</v>
      </c>
      <c r="D24" t="str">
        <f t="shared" si="1"/>
        <v>C</v>
      </c>
      <c r="E24">
        <v>7.6</v>
      </c>
      <c r="F24">
        <v>3</v>
      </c>
      <c r="G24">
        <v>6.6</v>
      </c>
      <c r="H24">
        <v>2.1</v>
      </c>
      <c r="I24" t="s">
        <v>36</v>
      </c>
      <c r="J24">
        <v>3</v>
      </c>
      <c r="K24">
        <v>1</v>
      </c>
      <c r="Q24" s="10">
        <v>5.2</v>
      </c>
      <c r="R24" s="7" t="s">
        <v>35</v>
      </c>
      <c r="S24" s="11">
        <f t="shared" si="2"/>
        <v>0.16666666666666666</v>
      </c>
      <c r="T24" s="11">
        <f t="shared" si="3"/>
        <v>0.43082708345352599</v>
      </c>
      <c r="U24" s="7"/>
      <c r="V24" s="7">
        <v>7.3</v>
      </c>
      <c r="W24" s="11">
        <f t="shared" si="4"/>
        <v>0.96666666666666667</v>
      </c>
      <c r="X24" s="11">
        <f t="shared" si="5"/>
        <v>1.5832262740679837</v>
      </c>
      <c r="Y24" s="11">
        <f t="shared" si="6"/>
        <v>1.5304520649323843</v>
      </c>
      <c r="Z24" s="7"/>
      <c r="AA24" s="7">
        <v>7.3</v>
      </c>
      <c r="AB24" s="11">
        <f t="shared" si="7"/>
        <v>0.96666666666666667</v>
      </c>
      <c r="AC24" s="12">
        <f>-1*AB24*LOG(AB24,2)</f>
        <v>4.727928046491485E-2</v>
      </c>
      <c r="AE24" s="10" t="s">
        <v>39</v>
      </c>
      <c r="AF24" s="7" t="s">
        <v>36</v>
      </c>
      <c r="AG24" s="11">
        <f>SUMIFS($K$3:$K$32,$I$3:$I$32,"="&amp;$AF24,$D$3:$D$32,"="&amp;$AE24)/SUMIF($D$3:$D$32,"="&amp;$AE24,$K$3:$K$32)</f>
        <v>0.1</v>
      </c>
      <c r="AH24" s="11">
        <f t="shared" si="14"/>
        <v>0.33219280948873625</v>
      </c>
      <c r="AI24" s="11"/>
      <c r="AJ24" s="7" t="s">
        <v>41</v>
      </c>
      <c r="AK24" s="11">
        <f t="shared" si="15"/>
        <v>0.46666666666666667</v>
      </c>
      <c r="AL24" s="11">
        <f t="shared" si="16"/>
        <v>0.95443400292496494</v>
      </c>
      <c r="AM24" s="11">
        <f t="shared" si="17"/>
        <v>0.44540253469831698</v>
      </c>
      <c r="AN24" s="11"/>
      <c r="AO24" s="7" t="s">
        <v>41</v>
      </c>
      <c r="AP24" s="11">
        <f t="shared" si="18"/>
        <v>0.46666666666666667</v>
      </c>
      <c r="AQ24" s="12">
        <f t="shared" si="19"/>
        <v>0.51311664765709331</v>
      </c>
    </row>
    <row r="25" spans="2:43" x14ac:dyDescent="0.25">
      <c r="B25">
        <v>23</v>
      </c>
      <c r="C25" t="str">
        <f t="shared" si="0"/>
        <v>A</v>
      </c>
      <c r="D25" t="str">
        <f t="shared" si="1"/>
        <v>A</v>
      </c>
      <c r="E25">
        <v>4.9000000000000004</v>
      </c>
      <c r="F25">
        <v>2.5</v>
      </c>
      <c r="G25">
        <v>4.5</v>
      </c>
      <c r="H25">
        <v>1.7</v>
      </c>
      <c r="I25" t="s">
        <v>36</v>
      </c>
      <c r="J25">
        <v>3</v>
      </c>
      <c r="K25">
        <v>1</v>
      </c>
      <c r="Q25" s="10">
        <v>5.2</v>
      </c>
      <c r="R25" s="7" t="s">
        <v>36</v>
      </c>
      <c r="S25" s="11">
        <f t="shared" si="2"/>
        <v>8.3333333333333329E-2</v>
      </c>
      <c r="T25" s="11">
        <f t="shared" si="3"/>
        <v>0.29874687506009634</v>
      </c>
      <c r="U25" s="7"/>
      <c r="V25" s="7">
        <v>7.6</v>
      </c>
      <c r="W25" s="11">
        <f t="shared" si="4"/>
        <v>1</v>
      </c>
      <c r="X25" s="11">
        <f t="shared" si="5"/>
        <v>1.5849625007211561</v>
      </c>
      <c r="Y25" s="11">
        <f t="shared" si="6"/>
        <v>1.5849625007211561</v>
      </c>
      <c r="Z25" s="7"/>
      <c r="AA25" s="7">
        <v>7.6</v>
      </c>
      <c r="AB25" s="11">
        <f t="shared" si="7"/>
        <v>1</v>
      </c>
      <c r="AC25" s="12">
        <f>-1*AB25*LOG(AB25,2)</f>
        <v>0</v>
      </c>
      <c r="AE25" s="10" t="s">
        <v>40</v>
      </c>
      <c r="AF25" s="7" t="s">
        <v>34</v>
      </c>
      <c r="AG25" s="11">
        <f>SUMIFS($K$3:$K$32,$I$3:$I$32,"="&amp;$AF25,$D$3:$D$32,"="&amp;$AE25)/SUMIF($D$3:$D$32,"="&amp;$AE25,$K$3:$K$32)</f>
        <v>0.33333333333333331</v>
      </c>
      <c r="AH25" s="11">
        <f t="shared" si="14"/>
        <v>0.52832083357371873</v>
      </c>
      <c r="AI25" s="11"/>
      <c r="AJ25" s="11"/>
      <c r="AK25" s="11"/>
      <c r="AL25" s="13" t="s">
        <v>13</v>
      </c>
      <c r="AM25" s="11">
        <f>SUM(AM22:AM24)</f>
        <v>0.9740391668444377</v>
      </c>
      <c r="AN25" s="11"/>
      <c r="AO25" s="7"/>
      <c r="AP25" s="13" t="s">
        <v>13</v>
      </c>
      <c r="AQ25" s="12">
        <f>SUM(AQ22:AQ24)</f>
        <v>1.5058231002082845</v>
      </c>
    </row>
    <row r="26" spans="2:43" x14ac:dyDescent="0.25">
      <c r="B26">
        <v>24</v>
      </c>
      <c r="C26" t="str">
        <f t="shared" si="0"/>
        <v>C</v>
      </c>
      <c r="D26" t="str">
        <f t="shared" si="1"/>
        <v>C</v>
      </c>
      <c r="E26">
        <v>7.3</v>
      </c>
      <c r="F26">
        <v>2.9</v>
      </c>
      <c r="G26">
        <v>6.3</v>
      </c>
      <c r="H26">
        <v>1.8</v>
      </c>
      <c r="I26" t="s">
        <v>36</v>
      </c>
      <c r="J26">
        <v>3</v>
      </c>
      <c r="K26">
        <v>1</v>
      </c>
      <c r="Q26" s="10">
        <v>5.4</v>
      </c>
      <c r="R26" s="7" t="s">
        <v>34</v>
      </c>
      <c r="S26" s="11">
        <f t="shared" si="2"/>
        <v>0.76923076923076927</v>
      </c>
      <c r="T26" s="11">
        <f t="shared" si="3"/>
        <v>0.29116278711825372</v>
      </c>
      <c r="U26" s="7"/>
      <c r="V26" s="7"/>
      <c r="W26" s="7"/>
      <c r="X26" s="13" t="s">
        <v>13</v>
      </c>
      <c r="Y26" s="11">
        <f>SUM(Y5:Y25)</f>
        <v>16.823786095358898</v>
      </c>
      <c r="Z26" s="7"/>
      <c r="AA26" s="7"/>
      <c r="AB26" s="13" t="s">
        <v>13</v>
      </c>
      <c r="AC26" s="12">
        <f>SUM(AC5:AC25)</f>
        <v>6.9356109302866704</v>
      </c>
      <c r="AE26" s="10" t="s">
        <v>40</v>
      </c>
      <c r="AF26" s="7" t="s">
        <v>35</v>
      </c>
      <c r="AG26" s="11">
        <f>SUMIFS($K$3:$K$32,$I$3:$I$32,"="&amp;$AF26,$D$3:$D$32,"="&amp;$AE26)/SUMIF($D$3:$D$32,"="&amp;$AE26,$K$3:$K$32)</f>
        <v>0.5</v>
      </c>
      <c r="AH26" s="11">
        <f t="shared" si="14"/>
        <v>0.5</v>
      </c>
      <c r="AI26" s="11"/>
      <c r="AJ26" s="11"/>
      <c r="AK26" s="11"/>
      <c r="AL26" s="13" t="s">
        <v>23</v>
      </c>
      <c r="AM26" s="11">
        <f>$O$7-AM25</f>
        <v>0.61092333387671838</v>
      </c>
      <c r="AN26" s="11"/>
      <c r="AO26" s="7"/>
      <c r="AP26" s="13" t="s">
        <v>21</v>
      </c>
      <c r="AQ26" s="36">
        <f>AM26/AQ25</f>
        <v>0.40570723997541003</v>
      </c>
    </row>
    <row r="27" spans="2:43" x14ac:dyDescent="0.25">
      <c r="B27">
        <v>25</v>
      </c>
      <c r="C27" t="str">
        <f t="shared" si="0"/>
        <v>C</v>
      </c>
      <c r="D27" t="str">
        <f t="shared" si="1"/>
        <v>C</v>
      </c>
      <c r="E27">
        <v>6.7</v>
      </c>
      <c r="F27">
        <v>2.5</v>
      </c>
      <c r="G27">
        <v>5.8</v>
      </c>
      <c r="H27">
        <v>1.8</v>
      </c>
      <c r="I27" t="s">
        <v>36</v>
      </c>
      <c r="J27">
        <v>3</v>
      </c>
      <c r="K27">
        <v>1</v>
      </c>
      <c r="Q27" s="10">
        <v>5.4</v>
      </c>
      <c r="R27" s="7" t="s">
        <v>35</v>
      </c>
      <c r="S27" s="11">
        <f t="shared" si="2"/>
        <v>0.15384615384615385</v>
      </c>
      <c r="T27" s="11">
        <f t="shared" si="3"/>
        <v>0.4154522643293988</v>
      </c>
      <c r="U27" s="7"/>
      <c r="V27" s="7"/>
      <c r="W27" s="7"/>
      <c r="X27" s="13" t="s">
        <v>23</v>
      </c>
      <c r="Y27" s="11">
        <f>$O$7-$Y26</f>
        <v>-15.238823594637742</v>
      </c>
      <c r="Z27" s="7"/>
      <c r="AA27" s="7"/>
      <c r="AB27" s="13" t="s">
        <v>21</v>
      </c>
      <c r="AC27" s="36">
        <f>Y27/AC26</f>
        <v>-2.1971854747636304</v>
      </c>
      <c r="AE27" s="10" t="s">
        <v>40</v>
      </c>
      <c r="AF27" s="7" t="s">
        <v>36</v>
      </c>
      <c r="AG27" s="11">
        <f>SUMIFS($K$3:$K$32,$I$3:$I$32,"="&amp;$AF27,$D$3:$D$32,"="&amp;$AE27)/SUMIF($D$3:$D$32,"="&amp;$AE27,$K$3:$K$32)</f>
        <v>0.16666666666666666</v>
      </c>
      <c r="AH27" s="11">
        <f t="shared" si="14"/>
        <v>0.43082708345352599</v>
      </c>
      <c r="AI27" s="11"/>
      <c r="AJ27" s="11"/>
      <c r="AK27" s="11"/>
      <c r="AL27" s="11"/>
      <c r="AM27" s="11"/>
      <c r="AN27" s="11"/>
      <c r="AO27" s="7"/>
      <c r="AP27" s="11"/>
      <c r="AQ27" s="12"/>
    </row>
    <row r="28" spans="2:43" x14ac:dyDescent="0.25">
      <c r="B28">
        <v>26</v>
      </c>
      <c r="C28" t="str">
        <f t="shared" si="0"/>
        <v>C</v>
      </c>
      <c r="D28" t="str">
        <f t="shared" si="1"/>
        <v>C</v>
      </c>
      <c r="E28">
        <v>7.2</v>
      </c>
      <c r="F28">
        <v>3.6</v>
      </c>
      <c r="G28">
        <v>6.1</v>
      </c>
      <c r="H28">
        <v>2.5</v>
      </c>
      <c r="I28" t="s">
        <v>36</v>
      </c>
      <c r="J28">
        <v>3</v>
      </c>
      <c r="K28">
        <v>1</v>
      </c>
      <c r="Q28" s="10">
        <v>5.4</v>
      </c>
      <c r="R28" s="7" t="s">
        <v>36</v>
      </c>
      <c r="S28" s="11">
        <f t="shared" si="2"/>
        <v>7.6923076923076927E-2</v>
      </c>
      <c r="T28" s="11">
        <f t="shared" si="3"/>
        <v>0.28464920908777636</v>
      </c>
      <c r="U28" s="7"/>
      <c r="V28" s="7"/>
      <c r="W28" s="7"/>
      <c r="X28" s="7"/>
      <c r="Y28" s="7"/>
      <c r="Z28" s="7"/>
      <c r="AA28" s="7"/>
      <c r="AB28" s="7"/>
      <c r="AC28" s="9"/>
      <c r="AE28" s="10" t="s">
        <v>41</v>
      </c>
      <c r="AF28" s="7" t="s">
        <v>34</v>
      </c>
      <c r="AG28" s="11">
        <f>SUMIFS($K$3:$K$32,$I$3:$I$32,"="&amp;$AF28,$D$3:$D$32,"="&amp;$AE28)/SUMIF($D$3:$D$32,"="&amp;$AE28,$K$3:$K$32)</f>
        <v>0</v>
      </c>
      <c r="AH28" s="11">
        <f t="shared" si="14"/>
        <v>0</v>
      </c>
      <c r="AI28" s="11"/>
      <c r="AJ28" s="11"/>
      <c r="AK28" s="11"/>
      <c r="AL28" s="11"/>
      <c r="AM28" s="11"/>
      <c r="AN28" s="11"/>
      <c r="AO28" s="7"/>
      <c r="AP28" s="11"/>
      <c r="AQ28" s="12"/>
    </row>
    <row r="29" spans="2:43" x14ac:dyDescent="0.25">
      <c r="B29">
        <v>27</v>
      </c>
      <c r="C29" t="str">
        <f t="shared" si="0"/>
        <v>B</v>
      </c>
      <c r="D29" t="str">
        <f t="shared" si="1"/>
        <v>C</v>
      </c>
      <c r="E29">
        <v>6.5</v>
      </c>
      <c r="F29">
        <v>3.2</v>
      </c>
      <c r="G29">
        <v>5.0999999999999996</v>
      </c>
      <c r="H29">
        <v>2</v>
      </c>
      <c r="I29" t="s">
        <v>36</v>
      </c>
      <c r="J29">
        <v>3</v>
      </c>
      <c r="K29">
        <v>1</v>
      </c>
      <c r="Q29" s="10">
        <v>5.5</v>
      </c>
      <c r="R29" s="7" t="s">
        <v>34</v>
      </c>
      <c r="S29" s="11">
        <f t="shared" si="2"/>
        <v>0.7142857142857143</v>
      </c>
      <c r="T29" s="11">
        <f t="shared" si="3"/>
        <v>0.34673344797874411</v>
      </c>
      <c r="U29" s="7"/>
      <c r="V29" s="7"/>
      <c r="W29" s="7"/>
      <c r="X29" s="7"/>
      <c r="Y29" s="7"/>
      <c r="Z29" s="7"/>
      <c r="AA29" s="7"/>
      <c r="AB29" s="7"/>
      <c r="AC29" s="9"/>
      <c r="AE29" s="10" t="s">
        <v>41</v>
      </c>
      <c r="AF29" s="7" t="s">
        <v>35</v>
      </c>
      <c r="AG29" s="11">
        <f>SUMIFS($K$3:$K$32,$I$3:$I$32,"="&amp;$AF29,$D$3:$D$32,"="&amp;$AE29)/SUMIF($D$3:$D$32,"="&amp;$AE29,$K$3:$K$32)</f>
        <v>0.42857142857142855</v>
      </c>
      <c r="AH29" s="11">
        <f t="shared" si="14"/>
        <v>0.52388246628704915</v>
      </c>
      <c r="AI29" s="11"/>
      <c r="AJ29" s="11"/>
      <c r="AK29" s="11"/>
      <c r="AL29" s="11"/>
      <c r="AM29" s="11"/>
      <c r="AN29" s="11"/>
      <c r="AO29" s="7"/>
      <c r="AP29" s="11"/>
      <c r="AQ29" s="12"/>
    </row>
    <row r="30" spans="2:43" x14ac:dyDescent="0.25">
      <c r="B30">
        <v>28</v>
      </c>
      <c r="C30" t="str">
        <f t="shared" si="0"/>
        <v>B</v>
      </c>
      <c r="D30" t="str">
        <f t="shared" si="1"/>
        <v>C</v>
      </c>
      <c r="E30">
        <v>6.4</v>
      </c>
      <c r="F30">
        <v>2.7</v>
      </c>
      <c r="G30">
        <v>5.3</v>
      </c>
      <c r="H30">
        <v>1.9</v>
      </c>
      <c r="I30" t="s">
        <v>36</v>
      </c>
      <c r="J30">
        <v>3</v>
      </c>
      <c r="K30">
        <v>1</v>
      </c>
      <c r="Q30" s="10">
        <v>5.5</v>
      </c>
      <c r="R30" s="7" t="s">
        <v>35</v>
      </c>
      <c r="S30" s="11">
        <f t="shared" si="2"/>
        <v>0.21428571428571427</v>
      </c>
      <c r="T30" s="11">
        <f t="shared" si="3"/>
        <v>0.47622694742923888</v>
      </c>
      <c r="U30" s="7"/>
      <c r="V30" s="7"/>
      <c r="W30" s="7"/>
      <c r="X30" s="7"/>
      <c r="Y30" s="7"/>
      <c r="Z30" s="7"/>
      <c r="AA30" s="7"/>
      <c r="AB30" s="7"/>
      <c r="AC30" s="9"/>
      <c r="AE30" s="10" t="s">
        <v>41</v>
      </c>
      <c r="AF30" s="7" t="s">
        <v>36</v>
      </c>
      <c r="AG30" s="11">
        <f>SUMIFS($K$3:$K$32,$I$3:$I$32,"="&amp;$AF30,$D$3:$D$32,"="&amp;$AE30)/SUMIF($D$3:$D$32,"="&amp;$AE30,$K$3:$K$32)</f>
        <v>0.5714285714285714</v>
      </c>
      <c r="AH30" s="11">
        <f t="shared" si="14"/>
        <v>0.46134566974720242</v>
      </c>
      <c r="AI30" s="11"/>
      <c r="AJ30" s="11"/>
      <c r="AK30" s="11"/>
      <c r="AL30" s="11"/>
      <c r="AM30" s="11"/>
      <c r="AN30" s="11"/>
      <c r="AO30" s="7"/>
      <c r="AP30" s="11"/>
      <c r="AQ30" s="12"/>
    </row>
    <row r="31" spans="2:43" x14ac:dyDescent="0.25">
      <c r="B31">
        <v>29</v>
      </c>
      <c r="C31" t="str">
        <f t="shared" si="0"/>
        <v>C</v>
      </c>
      <c r="D31" t="str">
        <f t="shared" si="1"/>
        <v>C</v>
      </c>
      <c r="E31">
        <v>6.8</v>
      </c>
      <c r="F31">
        <v>3</v>
      </c>
      <c r="G31">
        <v>5.5</v>
      </c>
      <c r="H31">
        <v>2.1</v>
      </c>
      <c r="I31" t="s">
        <v>36</v>
      </c>
      <c r="J31">
        <v>3</v>
      </c>
      <c r="K31">
        <v>1</v>
      </c>
      <c r="Q31" s="10">
        <v>5.5</v>
      </c>
      <c r="R31" s="7" t="s">
        <v>36</v>
      </c>
      <c r="S31" s="11">
        <f t="shared" si="2"/>
        <v>7.1428571428571425E-2</v>
      </c>
      <c r="T31" s="11">
        <f t="shared" si="3"/>
        <v>0.27195392300411458</v>
      </c>
      <c r="U31" s="7"/>
      <c r="V31" s="7"/>
      <c r="W31" s="7"/>
      <c r="X31" s="7"/>
      <c r="Y31" s="7"/>
      <c r="Z31" s="7"/>
      <c r="AA31" s="7"/>
      <c r="AB31" s="7"/>
      <c r="AC31" s="9"/>
      <c r="AE31" s="10"/>
      <c r="AF31" s="7"/>
      <c r="AG31" s="7"/>
      <c r="AH31" s="13"/>
      <c r="AI31" s="13"/>
      <c r="AJ31" s="13"/>
      <c r="AK31" s="13"/>
      <c r="AL31" s="13"/>
      <c r="AM31" s="11"/>
      <c r="AN31" s="11"/>
      <c r="AO31" s="7"/>
      <c r="AP31" s="11"/>
      <c r="AQ31" s="12"/>
    </row>
    <row r="32" spans="2:43" x14ac:dyDescent="0.25">
      <c r="B32">
        <v>30</v>
      </c>
      <c r="C32" t="str">
        <f t="shared" si="0"/>
        <v>B</v>
      </c>
      <c r="D32" t="str">
        <f t="shared" si="1"/>
        <v>B</v>
      </c>
      <c r="E32">
        <v>5.7</v>
      </c>
      <c r="F32">
        <v>2.5</v>
      </c>
      <c r="G32">
        <v>5</v>
      </c>
      <c r="H32">
        <v>2</v>
      </c>
      <c r="I32" t="s">
        <v>36</v>
      </c>
      <c r="J32">
        <v>3</v>
      </c>
      <c r="K32">
        <v>1</v>
      </c>
      <c r="Q32" s="10">
        <v>5.7</v>
      </c>
      <c r="R32" s="7" t="s">
        <v>34</v>
      </c>
      <c r="S32" s="11">
        <f t="shared" si="2"/>
        <v>0.625</v>
      </c>
      <c r="T32" s="11">
        <f t="shared" si="3"/>
        <v>0.42379494069539858</v>
      </c>
      <c r="U32" s="7"/>
      <c r="V32" s="7"/>
      <c r="W32" s="7"/>
      <c r="X32" s="7"/>
      <c r="Y32" s="7"/>
      <c r="Z32" s="7"/>
      <c r="AA32" s="7"/>
      <c r="AB32" s="7"/>
      <c r="AC32" s="9"/>
      <c r="AE32" s="14"/>
      <c r="AF32" s="15"/>
      <c r="AG32" s="15"/>
      <c r="AH32" s="16"/>
      <c r="AI32" s="16"/>
      <c r="AJ32" s="16"/>
      <c r="AK32" s="16"/>
      <c r="AL32" s="16"/>
      <c r="AM32" s="17"/>
      <c r="AN32" s="17"/>
      <c r="AO32" s="15"/>
      <c r="AP32" s="17"/>
      <c r="AQ32" s="18"/>
    </row>
    <row r="33" spans="2:29" x14ac:dyDescent="0.25">
      <c r="Q33" s="10">
        <v>5.7</v>
      </c>
      <c r="R33" s="7" t="s">
        <v>35</v>
      </c>
      <c r="S33" s="11">
        <f t="shared" si="2"/>
        <v>0.25</v>
      </c>
      <c r="T33" s="11">
        <f t="shared" si="3"/>
        <v>0.5</v>
      </c>
      <c r="U33" s="7"/>
      <c r="V33" s="7"/>
      <c r="W33" s="7"/>
      <c r="X33" s="7"/>
      <c r="Y33" s="7"/>
      <c r="Z33" s="7"/>
      <c r="AC33" s="9"/>
    </row>
    <row r="34" spans="2:29" x14ac:dyDescent="0.25">
      <c r="Q34" s="10">
        <v>5.7</v>
      </c>
      <c r="R34" s="7" t="s">
        <v>36</v>
      </c>
      <c r="S34" s="11">
        <f t="shared" si="2"/>
        <v>0.125</v>
      </c>
      <c r="T34" s="11">
        <f t="shared" si="3"/>
        <v>0.375</v>
      </c>
      <c r="U34" s="7"/>
      <c r="V34" s="7"/>
      <c r="W34" s="7"/>
      <c r="X34" s="7"/>
      <c r="Y34" s="7"/>
      <c r="Z34" s="7"/>
      <c r="AC34" s="9"/>
    </row>
    <row r="35" spans="2:29" ht="15" customHeight="1" x14ac:dyDescent="0.25">
      <c r="B35" s="19" t="s">
        <v>49</v>
      </c>
      <c r="C35" s="20"/>
      <c r="D35" s="20"/>
      <c r="E35" s="21"/>
      <c r="Q35" s="10">
        <v>6.3</v>
      </c>
      <c r="R35" s="7" t="s">
        <v>34</v>
      </c>
      <c r="S35" s="11">
        <f t="shared" si="2"/>
        <v>0.58823529411764708</v>
      </c>
      <c r="T35" s="11">
        <f t="shared" si="3"/>
        <v>0.45031455668410414</v>
      </c>
      <c r="U35" s="7"/>
      <c r="V35" s="7"/>
      <c r="W35" s="7"/>
      <c r="X35" s="7"/>
      <c r="Y35" s="7"/>
      <c r="Z35" s="7"/>
      <c r="AA35" s="7"/>
      <c r="AB35" s="7"/>
      <c r="AC35" s="9"/>
    </row>
    <row r="36" spans="2:29" x14ac:dyDescent="0.25">
      <c r="B36" s="22"/>
      <c r="C36" s="23"/>
      <c r="D36" s="23"/>
      <c r="E36" s="24"/>
      <c r="Q36" s="10">
        <v>6.3</v>
      </c>
      <c r="R36" s="7" t="s">
        <v>35</v>
      </c>
      <c r="S36" s="11">
        <f t="shared" si="2"/>
        <v>0.29411764705882354</v>
      </c>
      <c r="T36" s="11">
        <f t="shared" si="3"/>
        <v>0.51927492540087561</v>
      </c>
      <c r="U36" s="7"/>
      <c r="V36" s="7"/>
      <c r="W36" s="7"/>
      <c r="X36" s="7"/>
      <c r="Y36" s="7"/>
      <c r="Z36" s="7"/>
      <c r="AA36" s="7"/>
      <c r="AB36" s="7"/>
      <c r="AC36" s="9"/>
    </row>
    <row r="37" spans="2:29" x14ac:dyDescent="0.25">
      <c r="B37" s="22"/>
      <c r="C37" s="23"/>
      <c r="D37" s="23"/>
      <c r="E37" s="24"/>
      <c r="H37">
        <v>5.4669999999999996</v>
      </c>
      <c r="I37">
        <v>0</v>
      </c>
      <c r="Q37" s="10">
        <v>6.3</v>
      </c>
      <c r="R37" s="7" t="s">
        <v>36</v>
      </c>
      <c r="S37" s="11">
        <f t="shared" si="2"/>
        <v>0.11764705882352941</v>
      </c>
      <c r="T37" s="11">
        <f t="shared" si="3"/>
        <v>0.36323092250003997</v>
      </c>
      <c r="U37" s="7"/>
      <c r="V37" s="7"/>
      <c r="W37" s="7"/>
      <c r="X37" s="7"/>
      <c r="Y37" s="7"/>
      <c r="Z37" s="7"/>
      <c r="AA37" s="7"/>
      <c r="AB37" s="7"/>
      <c r="AC37" s="9"/>
    </row>
    <row r="38" spans="2:29" x14ac:dyDescent="0.25">
      <c r="B38" s="22"/>
      <c r="C38" s="23"/>
      <c r="D38" s="23"/>
      <c r="E38" s="24"/>
      <c r="F38" t="s">
        <v>46</v>
      </c>
      <c r="G38" s="33"/>
      <c r="H38">
        <v>5.4669999999999996</v>
      </c>
      <c r="I38">
        <v>3.5</v>
      </c>
      <c r="Q38" s="10">
        <v>6.4</v>
      </c>
      <c r="R38" s="7" t="s">
        <v>34</v>
      </c>
      <c r="S38" s="11">
        <f t="shared" si="2"/>
        <v>0.52631578947368418</v>
      </c>
      <c r="T38" s="11">
        <f t="shared" si="3"/>
        <v>0.48736811502959115</v>
      </c>
      <c r="U38" s="7"/>
      <c r="V38" s="7"/>
      <c r="W38" s="7"/>
      <c r="X38" s="7"/>
      <c r="Y38" s="7"/>
      <c r="Z38" s="7"/>
      <c r="AA38" s="7"/>
      <c r="AB38" s="7"/>
      <c r="AC38" s="9"/>
    </row>
    <row r="39" spans="2:29" x14ac:dyDescent="0.25">
      <c r="B39" s="22"/>
      <c r="C39" s="23"/>
      <c r="D39" s="23"/>
      <c r="E39" s="24"/>
      <c r="F39">
        <v>5.4669999999999996</v>
      </c>
      <c r="H39">
        <v>6.5330000000000004</v>
      </c>
      <c r="I39">
        <v>0</v>
      </c>
      <c r="Q39" s="10">
        <v>6.4</v>
      </c>
      <c r="R39" s="7" t="s">
        <v>35</v>
      </c>
      <c r="S39" s="11">
        <f t="shared" si="2"/>
        <v>0.31578947368421051</v>
      </c>
      <c r="T39" s="11">
        <f t="shared" si="3"/>
        <v>0.52514684612287243</v>
      </c>
      <c r="U39" s="7"/>
      <c r="V39" s="7"/>
      <c r="W39" s="7"/>
      <c r="X39" s="7"/>
      <c r="Y39" s="7"/>
      <c r="Z39" s="7"/>
      <c r="AA39" s="7"/>
      <c r="AB39" s="7"/>
      <c r="AC39" s="9"/>
    </row>
    <row r="40" spans="2:29" x14ac:dyDescent="0.25">
      <c r="B40" s="22"/>
      <c r="C40" s="23"/>
      <c r="D40" s="23"/>
      <c r="E40" s="24"/>
      <c r="F40">
        <v>6.5330000000000004</v>
      </c>
      <c r="H40">
        <v>6.5330000000000004</v>
      </c>
      <c r="I40">
        <v>3.5</v>
      </c>
      <c r="Q40" s="10">
        <v>6.4</v>
      </c>
      <c r="R40" s="7" t="s">
        <v>36</v>
      </c>
      <c r="S40" s="11">
        <f t="shared" si="2"/>
        <v>0.15789473684210525</v>
      </c>
      <c r="T40" s="11">
        <f t="shared" si="3"/>
        <v>0.42046815990354147</v>
      </c>
      <c r="U40" s="7"/>
      <c r="V40" s="7"/>
      <c r="W40" s="7"/>
      <c r="X40" s="7"/>
      <c r="Y40" s="7"/>
      <c r="Z40" s="7"/>
      <c r="AA40" s="7"/>
      <c r="AB40" s="7"/>
      <c r="AC40" s="9"/>
    </row>
    <row r="41" spans="2:29" x14ac:dyDescent="0.25">
      <c r="B41" s="22"/>
      <c r="C41" s="23"/>
      <c r="D41" s="23"/>
      <c r="E41" s="24"/>
      <c r="H41">
        <v>5.0380000000000003</v>
      </c>
      <c r="I41">
        <v>0</v>
      </c>
      <c r="Q41" s="10">
        <v>6.5</v>
      </c>
      <c r="R41" s="7" t="s">
        <v>34</v>
      </c>
      <c r="S41" s="11">
        <f t="shared" si="2"/>
        <v>0.45454545454545453</v>
      </c>
      <c r="T41" s="11">
        <f t="shared" si="3"/>
        <v>0.51704705624997038</v>
      </c>
      <c r="U41" s="7"/>
      <c r="V41" s="7"/>
      <c r="W41" s="7"/>
      <c r="X41" s="7"/>
      <c r="Y41" s="7"/>
      <c r="Z41" s="7"/>
      <c r="AA41" s="7"/>
      <c r="AB41" s="7"/>
      <c r="AC41" s="9"/>
    </row>
    <row r="42" spans="2:29" x14ac:dyDescent="0.25">
      <c r="B42" s="22"/>
      <c r="C42" s="23"/>
      <c r="D42" s="23"/>
      <c r="E42" s="24"/>
      <c r="F42" t="s">
        <v>47</v>
      </c>
      <c r="G42" s="34"/>
      <c r="H42">
        <v>5.0380000000000003</v>
      </c>
      <c r="I42">
        <v>3.5</v>
      </c>
      <c r="Q42" s="10">
        <v>6.5</v>
      </c>
      <c r="R42" s="7" t="s">
        <v>35</v>
      </c>
      <c r="S42" s="11">
        <f t="shared" si="2"/>
        <v>0.31818181818181818</v>
      </c>
      <c r="T42" s="11">
        <f t="shared" si="3"/>
        <v>0.52566076709353882</v>
      </c>
      <c r="U42" s="7"/>
      <c r="V42" s="7"/>
      <c r="W42" s="7"/>
      <c r="X42" s="7"/>
      <c r="Y42" s="7"/>
      <c r="Z42" s="7"/>
      <c r="AA42" s="7"/>
      <c r="AB42" s="7"/>
      <c r="AC42" s="9"/>
    </row>
    <row r="43" spans="2:29" x14ac:dyDescent="0.25">
      <c r="B43" s="25"/>
      <c r="C43" s="26"/>
      <c r="D43" s="26"/>
      <c r="E43" s="27"/>
      <c r="F43">
        <v>5.0380000000000003</v>
      </c>
      <c r="H43">
        <v>6.04</v>
      </c>
      <c r="I43">
        <v>0</v>
      </c>
      <c r="Q43" s="10">
        <v>6.5</v>
      </c>
      <c r="R43" s="7" t="s">
        <v>36</v>
      </c>
      <c r="S43" s="11">
        <f t="shared" si="2"/>
        <v>0.22727272727272727</v>
      </c>
      <c r="T43" s="11">
        <f t="shared" si="3"/>
        <v>0.48579625539771254</v>
      </c>
      <c r="U43" s="7"/>
      <c r="V43" s="7"/>
      <c r="W43" s="7"/>
      <c r="X43" s="7"/>
      <c r="Y43" s="7"/>
      <c r="Z43" s="7"/>
      <c r="AA43" s="7"/>
      <c r="AB43" s="7"/>
      <c r="AC43" s="9"/>
    </row>
    <row r="44" spans="2:29" x14ac:dyDescent="0.25">
      <c r="F44">
        <v>6.04</v>
      </c>
      <c r="H44">
        <v>6.04</v>
      </c>
      <c r="I44">
        <v>3.5</v>
      </c>
      <c r="Q44" s="10">
        <v>6.6</v>
      </c>
      <c r="R44" s="7" t="s">
        <v>34</v>
      </c>
      <c r="S44" s="11">
        <f t="shared" si="2"/>
        <v>0.43478260869565216</v>
      </c>
      <c r="T44" s="11">
        <f t="shared" si="3"/>
        <v>0.52244950485636987</v>
      </c>
      <c r="U44" s="7"/>
      <c r="V44" s="7"/>
      <c r="W44" s="7"/>
      <c r="X44" s="7"/>
      <c r="Y44" s="7"/>
      <c r="Z44" s="7"/>
      <c r="AA44" s="7"/>
      <c r="AB44" s="7"/>
      <c r="AC44" s="9"/>
    </row>
    <row r="45" spans="2:29" x14ac:dyDescent="0.25">
      <c r="Q45" s="10">
        <v>6.6</v>
      </c>
      <c r="R45" s="7" t="s">
        <v>35</v>
      </c>
      <c r="S45" s="11">
        <f t="shared" si="2"/>
        <v>0.34782608695652173</v>
      </c>
      <c r="T45" s="11">
        <f t="shared" si="3"/>
        <v>0.52993459341113491</v>
      </c>
      <c r="U45" s="7"/>
      <c r="V45" s="7"/>
      <c r="W45" s="7"/>
      <c r="X45" s="7"/>
      <c r="Y45" s="7"/>
      <c r="Z45" s="7"/>
      <c r="AA45" s="7"/>
      <c r="AB45" s="7"/>
      <c r="AC45" s="9"/>
    </row>
    <row r="46" spans="2:29" x14ac:dyDescent="0.25">
      <c r="Q46" s="10">
        <v>6.6</v>
      </c>
      <c r="R46" s="7" t="s">
        <v>36</v>
      </c>
      <c r="S46" s="11">
        <f t="shared" si="2"/>
        <v>0.21739130434782608</v>
      </c>
      <c r="T46" s="11">
        <f t="shared" si="3"/>
        <v>0.47861605677601105</v>
      </c>
      <c r="U46" s="7"/>
      <c r="V46" s="7"/>
      <c r="W46" s="7"/>
      <c r="X46" s="7"/>
      <c r="Y46" s="7"/>
      <c r="Z46" s="7"/>
      <c r="AA46" s="7"/>
      <c r="AB46" s="7"/>
      <c r="AC46" s="9"/>
    </row>
    <row r="47" spans="2:29" x14ac:dyDescent="0.25">
      <c r="Q47" s="10">
        <v>6.7</v>
      </c>
      <c r="R47" s="7" t="s">
        <v>34</v>
      </c>
      <c r="S47" s="11">
        <f t="shared" si="2"/>
        <v>0.41666666666666669</v>
      </c>
      <c r="T47" s="11">
        <f t="shared" si="3"/>
        <v>0.52626433576408072</v>
      </c>
      <c r="U47" s="7"/>
      <c r="V47" s="7"/>
      <c r="W47" s="7"/>
      <c r="X47" s="7"/>
      <c r="Y47" s="7"/>
      <c r="Z47" s="7"/>
      <c r="AA47" s="7"/>
      <c r="AB47" s="7"/>
      <c r="AC47" s="9"/>
    </row>
    <row r="48" spans="2:29" x14ac:dyDescent="0.25">
      <c r="Q48" s="10">
        <v>6.7</v>
      </c>
      <c r="R48" s="7" t="s">
        <v>35</v>
      </c>
      <c r="S48" s="11">
        <f t="shared" si="2"/>
        <v>0.33333333333333331</v>
      </c>
      <c r="T48" s="11">
        <f t="shared" si="3"/>
        <v>0.52832083357371873</v>
      </c>
      <c r="U48" s="7"/>
      <c r="V48" s="7"/>
      <c r="W48" s="7"/>
      <c r="X48" s="7"/>
      <c r="Y48" s="7"/>
      <c r="Z48" s="7"/>
      <c r="AA48" s="7"/>
      <c r="AB48" s="7"/>
      <c r="AC48" s="9"/>
    </row>
    <row r="49" spans="17:29" x14ac:dyDescent="0.25">
      <c r="Q49" s="10">
        <v>6.7</v>
      </c>
      <c r="R49" s="7" t="s">
        <v>36</v>
      </c>
      <c r="S49" s="11">
        <f t="shared" si="2"/>
        <v>0.25</v>
      </c>
      <c r="T49" s="11">
        <f t="shared" si="3"/>
        <v>0.5</v>
      </c>
      <c r="U49" s="7"/>
      <c r="V49" s="7"/>
      <c r="W49" s="7"/>
      <c r="X49" s="7"/>
      <c r="Y49" s="7"/>
      <c r="Z49" s="7"/>
      <c r="AA49" s="7"/>
      <c r="AB49" s="7"/>
      <c r="AC49" s="9"/>
    </row>
    <row r="50" spans="17:29" x14ac:dyDescent="0.25">
      <c r="Q50" s="10">
        <v>6.8</v>
      </c>
      <c r="R50" s="7" t="s">
        <v>34</v>
      </c>
      <c r="S50" s="11">
        <f t="shared" si="2"/>
        <v>0.4</v>
      </c>
      <c r="T50" s="11">
        <f t="shared" si="3"/>
        <v>0.52877123795494485</v>
      </c>
      <c r="U50" s="7"/>
      <c r="V50" s="7"/>
      <c r="W50" s="7"/>
      <c r="X50" s="7"/>
      <c r="Y50" s="7"/>
      <c r="Z50" s="7"/>
      <c r="AA50" s="7"/>
      <c r="AB50" s="7"/>
      <c r="AC50" s="9"/>
    </row>
    <row r="51" spans="17:29" x14ac:dyDescent="0.25">
      <c r="Q51" s="10">
        <v>6.8</v>
      </c>
      <c r="R51" s="7" t="s">
        <v>35</v>
      </c>
      <c r="S51" s="11">
        <f t="shared" si="2"/>
        <v>0.32</v>
      </c>
      <c r="T51" s="11">
        <f t="shared" si="3"/>
        <v>0.52603398072791197</v>
      </c>
      <c r="U51" s="7"/>
      <c r="V51" s="7"/>
      <c r="W51" s="7"/>
      <c r="X51" s="7"/>
      <c r="Y51" s="7"/>
      <c r="Z51" s="7"/>
      <c r="AA51" s="7"/>
      <c r="AB51" s="7"/>
      <c r="AC51" s="9"/>
    </row>
    <row r="52" spans="17:29" x14ac:dyDescent="0.25">
      <c r="Q52" s="10">
        <v>6.8</v>
      </c>
      <c r="R52" s="7" t="s">
        <v>36</v>
      </c>
      <c r="S52" s="11">
        <f t="shared" si="2"/>
        <v>0.28000000000000003</v>
      </c>
      <c r="T52" s="11">
        <f t="shared" si="3"/>
        <v>0.51422035496079377</v>
      </c>
      <c r="U52" s="7"/>
      <c r="V52" s="7"/>
      <c r="W52" s="7"/>
      <c r="X52" s="7"/>
      <c r="Y52" s="7"/>
      <c r="Z52" s="7"/>
      <c r="AA52" s="7"/>
      <c r="AB52" s="7"/>
      <c r="AC52" s="9"/>
    </row>
    <row r="53" spans="17:29" x14ac:dyDescent="0.25">
      <c r="Q53" s="10">
        <v>6.9</v>
      </c>
      <c r="R53" s="7" t="s">
        <v>34</v>
      </c>
      <c r="S53" s="11">
        <f t="shared" si="2"/>
        <v>0.38461538461538464</v>
      </c>
      <c r="T53" s="11">
        <f t="shared" si="3"/>
        <v>0.5301967781745115</v>
      </c>
      <c r="U53" s="7"/>
      <c r="V53" s="7"/>
      <c r="W53" s="7"/>
      <c r="X53" s="7"/>
      <c r="Y53" s="7"/>
      <c r="Z53" s="7"/>
      <c r="AA53" s="7"/>
      <c r="AB53" s="7"/>
      <c r="AC53" s="9"/>
    </row>
    <row r="54" spans="17:29" x14ac:dyDescent="0.25">
      <c r="Q54" s="10">
        <v>6.9</v>
      </c>
      <c r="R54" s="7" t="s">
        <v>35</v>
      </c>
      <c r="S54" s="11">
        <f t="shared" si="2"/>
        <v>0.34615384615384615</v>
      </c>
      <c r="T54" s="11">
        <f t="shared" si="3"/>
        <v>0.52979355578034693</v>
      </c>
      <c r="U54" s="7"/>
      <c r="V54" s="7"/>
      <c r="W54" s="7"/>
      <c r="X54" s="7"/>
      <c r="Y54" s="7"/>
      <c r="Z54" s="7"/>
      <c r="AA54" s="7"/>
      <c r="AB54" s="7"/>
      <c r="AC54" s="9"/>
    </row>
    <row r="55" spans="17:29" x14ac:dyDescent="0.25">
      <c r="Q55" s="10">
        <v>6.9</v>
      </c>
      <c r="R55" s="7" t="s">
        <v>36</v>
      </c>
      <c r="S55" s="11">
        <f t="shared" si="2"/>
        <v>0.26923076923076922</v>
      </c>
      <c r="T55" s="11">
        <f t="shared" si="3"/>
        <v>0.50967667586863141</v>
      </c>
      <c r="U55" s="7"/>
      <c r="V55" s="7"/>
      <c r="W55" s="7"/>
      <c r="X55" s="7"/>
      <c r="Y55" s="7"/>
      <c r="Z55" s="7"/>
      <c r="AA55" s="7"/>
      <c r="AB55" s="7"/>
      <c r="AC55" s="9"/>
    </row>
    <row r="56" spans="17:29" x14ac:dyDescent="0.25">
      <c r="Q56" s="10">
        <v>7</v>
      </c>
      <c r="R56" s="7" t="s">
        <v>34</v>
      </c>
      <c r="S56" s="11">
        <f t="shared" si="2"/>
        <v>0.37037037037037035</v>
      </c>
      <c r="T56" s="11">
        <f t="shared" si="3"/>
        <v>0.53072570639855787</v>
      </c>
      <c r="U56" s="7"/>
      <c r="V56" s="7"/>
      <c r="W56" s="7"/>
      <c r="X56" s="7"/>
      <c r="Y56" s="7"/>
      <c r="Z56" s="7"/>
      <c r="AA56" s="7"/>
      <c r="AB56" s="7"/>
      <c r="AC56" s="9"/>
    </row>
    <row r="57" spans="17:29" x14ac:dyDescent="0.25">
      <c r="Q57" s="10">
        <v>7</v>
      </c>
      <c r="R57" s="7" t="s">
        <v>35</v>
      </c>
      <c r="S57" s="11">
        <f t="shared" si="2"/>
        <v>0.37037037037037035</v>
      </c>
      <c r="T57" s="11">
        <f t="shared" si="3"/>
        <v>0.53072570639855787</v>
      </c>
      <c r="U57" s="7"/>
      <c r="V57" s="7"/>
      <c r="W57" s="7"/>
      <c r="X57" s="7"/>
      <c r="Y57" s="7"/>
      <c r="Z57" s="7"/>
      <c r="AA57" s="7"/>
      <c r="AB57" s="7"/>
      <c r="AC57" s="9"/>
    </row>
    <row r="58" spans="17:29" x14ac:dyDescent="0.25">
      <c r="Q58" s="10">
        <v>7</v>
      </c>
      <c r="R58" s="7" t="s">
        <v>36</v>
      </c>
      <c r="S58" s="11">
        <f t="shared" si="2"/>
        <v>0.25925925925925924</v>
      </c>
      <c r="T58" s="11">
        <f t="shared" si="3"/>
        <v>0.5049158541015204</v>
      </c>
      <c r="U58" s="7"/>
      <c r="V58" s="7"/>
      <c r="W58" s="7"/>
      <c r="X58" s="7"/>
      <c r="Y58" s="7"/>
      <c r="Z58" s="7"/>
      <c r="AA58" s="7"/>
      <c r="AB58" s="7"/>
      <c r="AC58" s="9"/>
    </row>
    <row r="59" spans="17:29" x14ac:dyDescent="0.25">
      <c r="Q59" s="10">
        <v>7.2</v>
      </c>
      <c r="R59" s="7" t="s">
        <v>34</v>
      </c>
      <c r="S59" s="11">
        <f t="shared" si="2"/>
        <v>0.35714285714285715</v>
      </c>
      <c r="T59" s="11">
        <f t="shared" si="3"/>
        <v>0.53050958113222912</v>
      </c>
      <c r="U59" s="7"/>
      <c r="V59" s="7"/>
      <c r="W59" s="7"/>
      <c r="X59" s="7"/>
      <c r="Y59" s="7"/>
      <c r="Z59" s="7"/>
      <c r="AA59" s="7"/>
      <c r="AB59" s="7"/>
      <c r="AC59" s="9"/>
    </row>
    <row r="60" spans="17:29" x14ac:dyDescent="0.25">
      <c r="Q60" s="10">
        <v>7.2</v>
      </c>
      <c r="R60" s="7" t="s">
        <v>35</v>
      </c>
      <c r="S60" s="11">
        <f t="shared" si="2"/>
        <v>0.35714285714285715</v>
      </c>
      <c r="T60" s="11">
        <f t="shared" si="3"/>
        <v>0.53050958113222912</v>
      </c>
      <c r="U60" s="7"/>
      <c r="V60" s="7"/>
      <c r="W60" s="7"/>
      <c r="X60" s="7"/>
      <c r="Y60" s="7"/>
      <c r="Z60" s="7"/>
      <c r="AA60" s="7"/>
      <c r="AB60" s="7"/>
      <c r="AC60" s="9"/>
    </row>
    <row r="61" spans="17:29" x14ac:dyDescent="0.25">
      <c r="Q61" s="10">
        <v>7.2</v>
      </c>
      <c r="R61" s="7" t="s">
        <v>36</v>
      </c>
      <c r="S61" s="11">
        <f t="shared" si="2"/>
        <v>0.2857142857142857</v>
      </c>
      <c r="T61" s="11">
        <f t="shared" si="3"/>
        <v>0.51638712058788683</v>
      </c>
      <c r="U61" s="7"/>
      <c r="V61" s="7"/>
      <c r="W61" s="7"/>
      <c r="X61" s="7"/>
      <c r="Y61" s="7"/>
      <c r="Z61" s="7"/>
      <c r="AA61" s="7"/>
      <c r="AB61" s="7"/>
      <c r="AC61" s="9"/>
    </row>
    <row r="62" spans="17:29" x14ac:dyDescent="0.25">
      <c r="Q62" s="10">
        <v>7.3</v>
      </c>
      <c r="R62" s="7" t="s">
        <v>34</v>
      </c>
      <c r="S62" s="11">
        <f t="shared" si="2"/>
        <v>0.34482758620689657</v>
      </c>
      <c r="T62" s="11">
        <f t="shared" si="3"/>
        <v>0.52967341387593436</v>
      </c>
      <c r="U62" s="7"/>
      <c r="V62" s="7"/>
      <c r="W62" s="7"/>
      <c r="X62" s="7"/>
      <c r="Y62" s="7"/>
      <c r="Z62" s="7"/>
      <c r="AA62" s="7"/>
      <c r="AB62" s="7"/>
      <c r="AC62" s="9"/>
    </row>
    <row r="63" spans="17:29" x14ac:dyDescent="0.25">
      <c r="Q63" s="10">
        <v>7.3</v>
      </c>
      <c r="R63" s="7" t="s">
        <v>35</v>
      </c>
      <c r="S63" s="11">
        <f t="shared" si="2"/>
        <v>0.34482758620689657</v>
      </c>
      <c r="T63" s="11">
        <f t="shared" si="3"/>
        <v>0.52967341387593436</v>
      </c>
      <c r="U63" s="7"/>
      <c r="V63" s="7"/>
      <c r="W63" s="7"/>
      <c r="X63" s="7"/>
      <c r="Y63" s="7"/>
      <c r="Z63" s="7"/>
      <c r="AA63" s="7"/>
      <c r="AB63" s="7"/>
      <c r="AC63" s="9"/>
    </row>
    <row r="64" spans="17:29" x14ac:dyDescent="0.25">
      <c r="Q64" s="10">
        <v>7.3</v>
      </c>
      <c r="R64" s="7" t="s">
        <v>36</v>
      </c>
      <c r="S64" s="11">
        <f t="shared" si="2"/>
        <v>0.31034482758620691</v>
      </c>
      <c r="T64" s="11">
        <f t="shared" si="3"/>
        <v>0.52387944631611505</v>
      </c>
      <c r="U64" s="7"/>
      <c r="V64" s="7"/>
      <c r="W64" s="7"/>
      <c r="X64" s="7"/>
      <c r="Y64" s="7"/>
      <c r="Z64" s="7"/>
      <c r="AA64" s="7"/>
      <c r="AB64" s="7"/>
      <c r="AC64" s="9"/>
    </row>
    <row r="65" spans="17:29" x14ac:dyDescent="0.25">
      <c r="Q65" s="10">
        <v>7.6</v>
      </c>
      <c r="R65" s="7" t="s">
        <v>34</v>
      </c>
      <c r="S65" s="11">
        <f t="shared" si="2"/>
        <v>0.33333333333333331</v>
      </c>
      <c r="T65" s="11">
        <f t="shared" si="3"/>
        <v>0.52832083357371873</v>
      </c>
      <c r="U65" s="7"/>
      <c r="V65" s="7"/>
      <c r="W65" s="7"/>
      <c r="X65" s="7"/>
      <c r="Y65" s="7"/>
      <c r="Z65" s="7"/>
      <c r="AA65" s="7"/>
      <c r="AB65" s="7"/>
      <c r="AC65" s="9"/>
    </row>
    <row r="66" spans="17:29" x14ac:dyDescent="0.25">
      <c r="Q66" s="10">
        <v>7.6</v>
      </c>
      <c r="R66" s="7" t="s">
        <v>35</v>
      </c>
      <c r="S66" s="11">
        <f t="shared" si="2"/>
        <v>0.33333333333333331</v>
      </c>
      <c r="T66" s="11">
        <f t="shared" si="3"/>
        <v>0.52832083357371873</v>
      </c>
      <c r="U66" s="7"/>
      <c r="V66" s="7"/>
      <c r="W66" s="7"/>
      <c r="X66" s="7"/>
      <c r="Y66" s="7"/>
      <c r="Z66" s="7"/>
      <c r="AA66" s="7"/>
      <c r="AB66" s="7"/>
      <c r="AC66" s="9"/>
    </row>
    <row r="67" spans="17:29" x14ac:dyDescent="0.25">
      <c r="Q67" s="14">
        <v>7.6</v>
      </c>
      <c r="R67" s="15" t="s">
        <v>36</v>
      </c>
      <c r="S67" s="17">
        <f t="shared" si="2"/>
        <v>0.33333333333333331</v>
      </c>
      <c r="T67" s="17">
        <f t="shared" si="3"/>
        <v>0.52832083357371873</v>
      </c>
      <c r="U67" s="15"/>
      <c r="V67" s="15"/>
      <c r="W67" s="15"/>
      <c r="X67" s="15"/>
      <c r="Y67" s="15"/>
      <c r="Z67" s="15"/>
      <c r="AA67" s="15"/>
      <c r="AB67" s="15"/>
      <c r="AC67" s="30"/>
    </row>
  </sheetData>
  <autoFilter ref="B2:K32"/>
  <sortState ref="AA5:AA25">
    <sortCondition ref="AA5"/>
  </sortState>
  <mergeCells count="1">
    <mergeCell ref="B35:E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45" sqref="D45"/>
    </sheetView>
  </sheetViews>
  <sheetFormatPr defaultRowHeight="15" x14ac:dyDescent="0.25"/>
  <sheetData>
    <row r="1" spans="1:2" x14ac:dyDescent="0.25">
      <c r="A1">
        <f>0</f>
        <v>0</v>
      </c>
      <c r="B1">
        <v>0</v>
      </c>
    </row>
    <row r="2" spans="1:2" x14ac:dyDescent="0.25">
      <c r="A2">
        <f>A1+0.01</f>
        <v>0.01</v>
      </c>
      <c r="B2">
        <f>-1*A2*LOG(A2,2)</f>
        <v>6.6438561897747245E-2</v>
      </c>
    </row>
    <row r="3" spans="1:2" x14ac:dyDescent="0.25">
      <c r="A3">
        <f t="shared" ref="A3:A66" si="0">A2+0.01</f>
        <v>0.02</v>
      </c>
      <c r="B3">
        <f t="shared" ref="B3:B66" si="1">-1*A3*LOG(A3,2)</f>
        <v>0.11287712379549449</v>
      </c>
    </row>
    <row r="4" spans="1:2" x14ac:dyDescent="0.25">
      <c r="A4">
        <f t="shared" si="0"/>
        <v>0.03</v>
      </c>
      <c r="B4">
        <f t="shared" si="1"/>
        <v>0.15176681067160708</v>
      </c>
    </row>
    <row r="5" spans="1:2" x14ac:dyDescent="0.25">
      <c r="A5">
        <f t="shared" si="0"/>
        <v>0.04</v>
      </c>
      <c r="B5">
        <f t="shared" si="1"/>
        <v>0.18575424759098899</v>
      </c>
    </row>
    <row r="6" spans="1:2" x14ac:dyDescent="0.25">
      <c r="A6">
        <f t="shared" si="0"/>
        <v>0.05</v>
      </c>
      <c r="B6">
        <f t="shared" si="1"/>
        <v>0.21609640474436814</v>
      </c>
    </row>
    <row r="7" spans="1:2" x14ac:dyDescent="0.25">
      <c r="A7">
        <f t="shared" si="0"/>
        <v>6.0000000000000005E-2</v>
      </c>
      <c r="B7">
        <f t="shared" si="1"/>
        <v>0.24353362134321413</v>
      </c>
    </row>
    <row r="8" spans="1:2" x14ac:dyDescent="0.25">
      <c r="A8">
        <f t="shared" si="0"/>
        <v>7.0000000000000007E-2</v>
      </c>
      <c r="B8">
        <f t="shared" si="1"/>
        <v>0.26855508874019846</v>
      </c>
    </row>
    <row r="9" spans="1:2" x14ac:dyDescent="0.25">
      <c r="A9">
        <f t="shared" si="0"/>
        <v>0.08</v>
      </c>
      <c r="B9">
        <f t="shared" si="1"/>
        <v>0.29150849518197802</v>
      </c>
    </row>
    <row r="10" spans="1:2" x14ac:dyDescent="0.25">
      <c r="A10">
        <f t="shared" si="0"/>
        <v>0.09</v>
      </c>
      <c r="B10">
        <f t="shared" si="1"/>
        <v>0.31265380694991712</v>
      </c>
    </row>
    <row r="11" spans="1:2" x14ac:dyDescent="0.25">
      <c r="A11">
        <f t="shared" si="0"/>
        <v>9.9999999999999992E-2</v>
      </c>
      <c r="B11">
        <f t="shared" si="1"/>
        <v>0.33219280948873625</v>
      </c>
    </row>
    <row r="12" spans="1:2" x14ac:dyDescent="0.25">
      <c r="A12">
        <f t="shared" si="0"/>
        <v>0.10999999999999999</v>
      </c>
      <c r="B12">
        <f t="shared" si="1"/>
        <v>0.35028670282511704</v>
      </c>
    </row>
    <row r="13" spans="1:2" x14ac:dyDescent="0.25">
      <c r="A13">
        <f t="shared" si="0"/>
        <v>0.11999999999999998</v>
      </c>
      <c r="B13">
        <f t="shared" si="1"/>
        <v>0.36706724268642821</v>
      </c>
    </row>
    <row r="14" spans="1:2" x14ac:dyDescent="0.25">
      <c r="A14">
        <f t="shared" si="0"/>
        <v>0.12999999999999998</v>
      </c>
      <c r="B14">
        <f t="shared" si="1"/>
        <v>0.38264414131237218</v>
      </c>
    </row>
    <row r="15" spans="1:2" x14ac:dyDescent="0.25">
      <c r="A15">
        <f t="shared" si="0"/>
        <v>0.13999999999999999</v>
      </c>
      <c r="B15">
        <f t="shared" si="1"/>
        <v>0.3971101774803969</v>
      </c>
    </row>
    <row r="16" spans="1:2" x14ac:dyDescent="0.25">
      <c r="A16">
        <f t="shared" si="0"/>
        <v>0.15</v>
      </c>
      <c r="B16">
        <f t="shared" si="1"/>
        <v>0.41054483912493089</v>
      </c>
    </row>
    <row r="17" spans="1:2" x14ac:dyDescent="0.25">
      <c r="A17">
        <f t="shared" si="0"/>
        <v>0.16</v>
      </c>
      <c r="B17">
        <f t="shared" si="1"/>
        <v>0.42301699036395596</v>
      </c>
    </row>
    <row r="18" spans="1:2" x14ac:dyDescent="0.25">
      <c r="A18">
        <f t="shared" si="0"/>
        <v>0.17</v>
      </c>
      <c r="B18">
        <f t="shared" si="1"/>
        <v>0.43458686924914552</v>
      </c>
    </row>
    <row r="19" spans="1:2" x14ac:dyDescent="0.25">
      <c r="A19">
        <f t="shared" si="0"/>
        <v>0.18000000000000002</v>
      </c>
      <c r="B19">
        <f t="shared" si="1"/>
        <v>0.44530761389983425</v>
      </c>
    </row>
    <row r="20" spans="1:2" x14ac:dyDescent="0.25">
      <c r="A20">
        <f t="shared" si="0"/>
        <v>0.19000000000000003</v>
      </c>
      <c r="B20">
        <f t="shared" si="1"/>
        <v>0.45522644850291644</v>
      </c>
    </row>
    <row r="21" spans="1:2" x14ac:dyDescent="0.25">
      <c r="A21">
        <f t="shared" si="0"/>
        <v>0.20000000000000004</v>
      </c>
      <c r="B21">
        <f t="shared" si="1"/>
        <v>0.46438561897747255</v>
      </c>
    </row>
    <row r="22" spans="1:2" x14ac:dyDescent="0.25">
      <c r="A22">
        <f t="shared" si="0"/>
        <v>0.21000000000000005</v>
      </c>
      <c r="B22">
        <f t="shared" si="1"/>
        <v>0.47282314106915257</v>
      </c>
    </row>
    <row r="23" spans="1:2" x14ac:dyDescent="0.25">
      <c r="A23">
        <f t="shared" si="0"/>
        <v>0.22000000000000006</v>
      </c>
      <c r="B23">
        <f t="shared" si="1"/>
        <v>0.4805734056502341</v>
      </c>
    </row>
    <row r="24" spans="1:2" x14ac:dyDescent="0.25">
      <c r="A24">
        <f t="shared" si="0"/>
        <v>0.23000000000000007</v>
      </c>
      <c r="B24">
        <f t="shared" si="1"/>
        <v>0.48766767375507386</v>
      </c>
    </row>
    <row r="25" spans="1:2" x14ac:dyDescent="0.25">
      <c r="A25">
        <f t="shared" si="0"/>
        <v>0.24000000000000007</v>
      </c>
      <c r="B25">
        <f t="shared" si="1"/>
        <v>0.49413448537285642</v>
      </c>
    </row>
    <row r="26" spans="1:2" x14ac:dyDescent="0.25">
      <c r="A26">
        <f t="shared" si="0"/>
        <v>0.25000000000000006</v>
      </c>
      <c r="B26">
        <f t="shared" si="1"/>
        <v>0.5</v>
      </c>
    </row>
    <row r="27" spans="1:2" x14ac:dyDescent="0.25">
      <c r="A27">
        <f t="shared" si="0"/>
        <v>0.26000000000000006</v>
      </c>
      <c r="B27">
        <f t="shared" si="1"/>
        <v>0.50528828262474446</v>
      </c>
    </row>
    <row r="28" spans="1:2" x14ac:dyDescent="0.25">
      <c r="A28">
        <f t="shared" si="0"/>
        <v>0.27000000000000007</v>
      </c>
      <c r="B28">
        <f t="shared" si="1"/>
        <v>0.51002154565503921</v>
      </c>
    </row>
    <row r="29" spans="1:2" x14ac:dyDescent="0.25">
      <c r="A29">
        <f t="shared" si="0"/>
        <v>0.28000000000000008</v>
      </c>
      <c r="B29">
        <f t="shared" si="1"/>
        <v>0.51422035496079377</v>
      </c>
    </row>
    <row r="30" spans="1:2" x14ac:dyDescent="0.25">
      <c r="A30">
        <f t="shared" si="0"/>
        <v>0.29000000000000009</v>
      </c>
      <c r="B30">
        <f t="shared" si="1"/>
        <v>0.51790380644767431</v>
      </c>
    </row>
    <row r="31" spans="1:2" x14ac:dyDescent="0.25">
      <c r="A31">
        <f t="shared" si="0"/>
        <v>0.3000000000000001</v>
      </c>
      <c r="B31">
        <f t="shared" si="1"/>
        <v>0.52108967824986185</v>
      </c>
    </row>
    <row r="32" spans="1:2" x14ac:dyDescent="0.25">
      <c r="A32">
        <f t="shared" si="0"/>
        <v>0.31000000000000011</v>
      </c>
      <c r="B32">
        <f t="shared" si="1"/>
        <v>0.52379456261023349</v>
      </c>
    </row>
    <row r="33" spans="1:2" x14ac:dyDescent="0.25">
      <c r="A33">
        <f t="shared" si="0"/>
        <v>0.32000000000000012</v>
      </c>
      <c r="B33">
        <f t="shared" si="1"/>
        <v>0.52603398072791197</v>
      </c>
    </row>
    <row r="34" spans="1:2" x14ac:dyDescent="0.25">
      <c r="A34">
        <f t="shared" si="0"/>
        <v>0.33000000000000013</v>
      </c>
      <c r="B34">
        <f t="shared" si="1"/>
        <v>0.52782248323736958</v>
      </c>
    </row>
    <row r="35" spans="1:2" x14ac:dyDescent="0.25">
      <c r="A35">
        <f t="shared" si="0"/>
        <v>0.34000000000000014</v>
      </c>
      <c r="B35">
        <f t="shared" si="1"/>
        <v>0.52917373849829108</v>
      </c>
    </row>
    <row r="36" spans="1:2" x14ac:dyDescent="0.25">
      <c r="A36">
        <f t="shared" si="0"/>
        <v>0.35000000000000014</v>
      </c>
      <c r="B36">
        <f t="shared" si="1"/>
        <v>0.53010061049041535</v>
      </c>
    </row>
    <row r="37" spans="1:2" x14ac:dyDescent="0.25">
      <c r="A37">
        <f t="shared" si="0"/>
        <v>0.36000000000000015</v>
      </c>
      <c r="B37">
        <f t="shared" si="1"/>
        <v>0.53061522779966841</v>
      </c>
    </row>
    <row r="38" spans="1:2" x14ac:dyDescent="0.25">
      <c r="A38">
        <f t="shared" si="0"/>
        <v>0.37000000000000016</v>
      </c>
      <c r="B38">
        <f t="shared" si="1"/>
        <v>0.53072904493393669</v>
      </c>
    </row>
    <row r="39" spans="1:2" x14ac:dyDescent="0.25">
      <c r="A39">
        <f t="shared" si="0"/>
        <v>0.38000000000000017</v>
      </c>
      <c r="B39">
        <f t="shared" si="1"/>
        <v>0.53045289700583287</v>
      </c>
    </row>
    <row r="40" spans="1:2" x14ac:dyDescent="0.25">
      <c r="A40">
        <f t="shared" si="0"/>
        <v>0.39000000000000018</v>
      </c>
      <c r="B40">
        <f t="shared" si="1"/>
        <v>0.52979704865586574</v>
      </c>
    </row>
    <row r="41" spans="1:2" x14ac:dyDescent="0.25">
      <c r="A41">
        <f t="shared" si="0"/>
        <v>0.40000000000000019</v>
      </c>
      <c r="B41">
        <f t="shared" si="1"/>
        <v>0.52877123795494496</v>
      </c>
    </row>
    <row r="42" spans="1:2" x14ac:dyDescent="0.25">
      <c r="A42">
        <f t="shared" si="0"/>
        <v>0.4100000000000002</v>
      </c>
      <c r="B42">
        <f t="shared" si="1"/>
        <v>0.52738471591422276</v>
      </c>
    </row>
    <row r="43" spans="1:2" x14ac:dyDescent="0.25">
      <c r="A43">
        <f t="shared" si="0"/>
        <v>0.42000000000000021</v>
      </c>
      <c r="B43">
        <f t="shared" si="1"/>
        <v>0.52564628213830511</v>
      </c>
    </row>
    <row r="44" spans="1:2" x14ac:dyDescent="0.25">
      <c r="A44">
        <f t="shared" si="0"/>
        <v>0.43000000000000022</v>
      </c>
      <c r="B44">
        <f t="shared" si="1"/>
        <v>0.52356431708122941</v>
      </c>
    </row>
    <row r="45" spans="1:2" x14ac:dyDescent="0.25">
      <c r="A45">
        <f t="shared" si="0"/>
        <v>0.44000000000000022</v>
      </c>
      <c r="B45">
        <f t="shared" si="1"/>
        <v>0.52114681130046803</v>
      </c>
    </row>
    <row r="46" spans="1:2" x14ac:dyDescent="0.25">
      <c r="A46">
        <f t="shared" si="0"/>
        <v>0.45000000000000023</v>
      </c>
      <c r="B46">
        <f t="shared" si="1"/>
        <v>0.51840139205027236</v>
      </c>
    </row>
    <row r="47" spans="1:2" x14ac:dyDescent="0.25">
      <c r="A47">
        <f t="shared" si="0"/>
        <v>0.46000000000000024</v>
      </c>
      <c r="B47">
        <f t="shared" si="1"/>
        <v>0.51533534751014742</v>
      </c>
    </row>
    <row r="48" spans="1:2" x14ac:dyDescent="0.25">
      <c r="A48">
        <f t="shared" si="0"/>
        <v>0.47000000000000025</v>
      </c>
      <c r="B48">
        <f t="shared" si="1"/>
        <v>0.51195564890563094</v>
      </c>
    </row>
    <row r="49" spans="1:2" x14ac:dyDescent="0.25">
      <c r="A49">
        <f t="shared" si="0"/>
        <v>0.48000000000000026</v>
      </c>
      <c r="B49">
        <f t="shared" si="1"/>
        <v>0.50826897074571287</v>
      </c>
    </row>
    <row r="50" spans="1:2" x14ac:dyDescent="0.25">
      <c r="A50">
        <f t="shared" si="0"/>
        <v>0.49000000000000027</v>
      </c>
      <c r="B50">
        <f t="shared" si="1"/>
        <v>0.50428170937316297</v>
      </c>
    </row>
    <row r="51" spans="1:2" x14ac:dyDescent="0.25">
      <c r="A51">
        <f t="shared" si="0"/>
        <v>0.50000000000000022</v>
      </c>
      <c r="B51">
        <f t="shared" si="1"/>
        <v>0.49999999999999989</v>
      </c>
    </row>
    <row r="52" spans="1:2" x14ac:dyDescent="0.25">
      <c r="A52">
        <f t="shared" si="0"/>
        <v>0.51000000000000023</v>
      </c>
      <c r="B52">
        <f t="shared" si="1"/>
        <v>0.49542973237964677</v>
      </c>
    </row>
    <row r="53" spans="1:2" x14ac:dyDescent="0.25">
      <c r="A53">
        <f t="shared" si="0"/>
        <v>0.52000000000000024</v>
      </c>
      <c r="B53">
        <f t="shared" si="1"/>
        <v>0.49057656524948884</v>
      </c>
    </row>
    <row r="54" spans="1:2" x14ac:dyDescent="0.25">
      <c r="A54">
        <f t="shared" si="0"/>
        <v>0.53000000000000025</v>
      </c>
      <c r="B54">
        <f t="shared" si="1"/>
        <v>0.48544593966210836</v>
      </c>
    </row>
    <row r="55" spans="1:2" x14ac:dyDescent="0.25">
      <c r="A55">
        <f t="shared" si="0"/>
        <v>0.54000000000000026</v>
      </c>
      <c r="B55">
        <f t="shared" si="1"/>
        <v>0.48004309131007816</v>
      </c>
    </row>
    <row r="56" spans="1:2" x14ac:dyDescent="0.25">
      <c r="A56">
        <f t="shared" si="0"/>
        <v>0.55000000000000027</v>
      </c>
      <c r="B56">
        <f t="shared" si="1"/>
        <v>0.47437306193753564</v>
      </c>
    </row>
    <row r="57" spans="1:2" x14ac:dyDescent="0.25">
      <c r="A57">
        <f t="shared" si="0"/>
        <v>0.56000000000000028</v>
      </c>
      <c r="B57">
        <f t="shared" si="1"/>
        <v>0.46844070992158737</v>
      </c>
    </row>
    <row r="58" spans="1:2" x14ac:dyDescent="0.25">
      <c r="A58">
        <f t="shared" si="0"/>
        <v>0.57000000000000028</v>
      </c>
      <c r="B58">
        <f t="shared" si="1"/>
        <v>0.46225072009769019</v>
      </c>
    </row>
    <row r="59" spans="1:2" x14ac:dyDescent="0.25">
      <c r="A59">
        <f t="shared" si="0"/>
        <v>0.58000000000000029</v>
      </c>
      <c r="B59">
        <f t="shared" si="1"/>
        <v>0.45580761289534827</v>
      </c>
    </row>
    <row r="60" spans="1:2" x14ac:dyDescent="0.25">
      <c r="A60">
        <f t="shared" si="0"/>
        <v>0.5900000000000003</v>
      </c>
      <c r="B60">
        <f t="shared" si="1"/>
        <v>0.44911575284360106</v>
      </c>
    </row>
    <row r="61" spans="1:2" x14ac:dyDescent="0.25">
      <c r="A61">
        <f t="shared" si="0"/>
        <v>0.60000000000000031</v>
      </c>
      <c r="B61">
        <f t="shared" si="1"/>
        <v>0.44217935649972351</v>
      </c>
    </row>
    <row r="62" spans="1:2" x14ac:dyDescent="0.25">
      <c r="A62">
        <f t="shared" si="0"/>
        <v>0.61000000000000032</v>
      </c>
      <c r="B62">
        <f t="shared" si="1"/>
        <v>0.43500249984922124</v>
      </c>
    </row>
    <row r="63" spans="1:2" x14ac:dyDescent="0.25">
      <c r="A63">
        <f t="shared" si="0"/>
        <v>0.62000000000000033</v>
      </c>
      <c r="B63">
        <f t="shared" si="1"/>
        <v>0.42758912522046649</v>
      </c>
    </row>
    <row r="64" spans="1:2" x14ac:dyDescent="0.25">
      <c r="A64">
        <f t="shared" si="0"/>
        <v>0.63000000000000034</v>
      </c>
      <c r="B64">
        <f t="shared" si="1"/>
        <v>0.41994304775312896</v>
      </c>
    </row>
    <row r="65" spans="1:2" x14ac:dyDescent="0.25">
      <c r="A65">
        <f t="shared" si="0"/>
        <v>0.64000000000000035</v>
      </c>
      <c r="B65">
        <f t="shared" si="1"/>
        <v>0.41206796145582353</v>
      </c>
    </row>
    <row r="66" spans="1:2" x14ac:dyDescent="0.25">
      <c r="A66">
        <f t="shared" si="0"/>
        <v>0.65000000000000036</v>
      </c>
      <c r="B66">
        <f t="shared" si="1"/>
        <v>0.40396744488507536</v>
      </c>
    </row>
    <row r="67" spans="1:2" x14ac:dyDescent="0.25">
      <c r="A67">
        <f t="shared" ref="A67:A101" si="2">A66+0.01</f>
        <v>0.66000000000000036</v>
      </c>
      <c r="B67">
        <f t="shared" ref="B67:B101" si="3">-1*A67*LOG(A67,2)</f>
        <v>0.39564496647473879</v>
      </c>
    </row>
    <row r="68" spans="1:2" x14ac:dyDescent="0.25">
      <c r="A68">
        <f t="shared" si="2"/>
        <v>0.67000000000000037</v>
      </c>
      <c r="B68">
        <f t="shared" si="3"/>
        <v>0.38710388954235775</v>
      </c>
    </row>
    <row r="69" spans="1:2" x14ac:dyDescent="0.25">
      <c r="A69">
        <f t="shared" si="2"/>
        <v>0.68000000000000038</v>
      </c>
      <c r="B69">
        <f t="shared" si="3"/>
        <v>0.37834747699658167</v>
      </c>
    </row>
    <row r="70" spans="1:2" x14ac:dyDescent="0.25">
      <c r="A70">
        <f t="shared" si="2"/>
        <v>0.69000000000000039</v>
      </c>
      <c r="B70">
        <f t="shared" si="3"/>
        <v>0.36937889576762301</v>
      </c>
    </row>
    <row r="71" spans="1:2" x14ac:dyDescent="0.25">
      <c r="A71">
        <f t="shared" si="2"/>
        <v>0.7000000000000004</v>
      </c>
      <c r="B71">
        <f t="shared" si="3"/>
        <v>0.36020122098083035</v>
      </c>
    </row>
    <row r="72" spans="1:2" x14ac:dyDescent="0.25">
      <c r="A72">
        <f t="shared" si="2"/>
        <v>0.71000000000000041</v>
      </c>
      <c r="B72">
        <f t="shared" si="3"/>
        <v>0.35081743989172987</v>
      </c>
    </row>
    <row r="73" spans="1:2" x14ac:dyDescent="0.25">
      <c r="A73">
        <f t="shared" si="2"/>
        <v>0.72000000000000042</v>
      </c>
      <c r="B73">
        <f t="shared" si="3"/>
        <v>0.34123045559933651</v>
      </c>
    </row>
    <row r="74" spans="1:2" x14ac:dyDescent="0.25">
      <c r="A74">
        <f t="shared" si="2"/>
        <v>0.73000000000000043</v>
      </c>
      <c r="B74">
        <f t="shared" si="3"/>
        <v>0.33144309055313603</v>
      </c>
    </row>
    <row r="75" spans="1:2" x14ac:dyDescent="0.25">
      <c r="A75">
        <f t="shared" si="2"/>
        <v>0.74000000000000044</v>
      </c>
      <c r="B75">
        <f t="shared" si="3"/>
        <v>0.32145808986787294</v>
      </c>
    </row>
    <row r="76" spans="1:2" x14ac:dyDescent="0.25">
      <c r="A76">
        <f t="shared" si="2"/>
        <v>0.75000000000000044</v>
      </c>
      <c r="B76">
        <f t="shared" si="3"/>
        <v>0.31127812445913244</v>
      </c>
    </row>
    <row r="77" spans="1:2" x14ac:dyDescent="0.25">
      <c r="A77">
        <f t="shared" si="2"/>
        <v>0.76000000000000045</v>
      </c>
      <c r="B77">
        <f t="shared" si="3"/>
        <v>0.30090579401166534</v>
      </c>
    </row>
    <row r="78" spans="1:2" x14ac:dyDescent="0.25">
      <c r="A78">
        <f t="shared" si="2"/>
        <v>0.77000000000000046</v>
      </c>
      <c r="B78">
        <f t="shared" si="3"/>
        <v>0.29034362979146344</v>
      </c>
    </row>
    <row r="79" spans="1:2" x14ac:dyDescent="0.25">
      <c r="A79">
        <f t="shared" si="2"/>
        <v>0.78000000000000047</v>
      </c>
      <c r="B79">
        <f t="shared" si="3"/>
        <v>0.27959409731173107</v>
      </c>
    </row>
    <row r="80" spans="1:2" x14ac:dyDescent="0.25">
      <c r="A80">
        <f t="shared" si="2"/>
        <v>0.79000000000000048</v>
      </c>
      <c r="B80">
        <f t="shared" si="3"/>
        <v>0.26865959886212071</v>
      </c>
    </row>
    <row r="81" spans="1:2" x14ac:dyDescent="0.25">
      <c r="A81">
        <f t="shared" si="2"/>
        <v>0.80000000000000049</v>
      </c>
      <c r="B81">
        <f t="shared" si="3"/>
        <v>0.25754247590988938</v>
      </c>
    </row>
    <row r="82" spans="1:2" x14ac:dyDescent="0.25">
      <c r="A82">
        <f t="shared" si="2"/>
        <v>0.8100000000000005</v>
      </c>
      <c r="B82">
        <f t="shared" si="3"/>
        <v>0.2462450113809804</v>
      </c>
    </row>
    <row r="83" spans="1:2" x14ac:dyDescent="0.25">
      <c r="A83">
        <f t="shared" si="2"/>
        <v>0.82000000000000051</v>
      </c>
      <c r="B83">
        <f t="shared" si="3"/>
        <v>0.23476943182844506</v>
      </c>
    </row>
    <row r="84" spans="1:2" x14ac:dyDescent="0.25">
      <c r="A84">
        <f t="shared" si="2"/>
        <v>0.83000000000000052</v>
      </c>
      <c r="B84">
        <f t="shared" si="3"/>
        <v>0.22311790949507337</v>
      </c>
    </row>
    <row r="85" spans="1:2" x14ac:dyDescent="0.25">
      <c r="A85">
        <f t="shared" si="2"/>
        <v>0.84000000000000052</v>
      </c>
      <c r="B85">
        <f t="shared" si="3"/>
        <v>0.21129256427660947</v>
      </c>
    </row>
    <row r="86" spans="1:2" x14ac:dyDescent="0.25">
      <c r="A86">
        <f t="shared" si="2"/>
        <v>0.85000000000000053</v>
      </c>
      <c r="B86">
        <f t="shared" si="3"/>
        <v>0.19929546559146885</v>
      </c>
    </row>
    <row r="87" spans="1:2" x14ac:dyDescent="0.25">
      <c r="A87">
        <f t="shared" si="2"/>
        <v>0.86000000000000054</v>
      </c>
      <c r="B87">
        <f t="shared" si="3"/>
        <v>0.18712863416245834</v>
      </c>
    </row>
    <row r="88" spans="1:2" x14ac:dyDescent="0.25">
      <c r="A88">
        <f t="shared" si="2"/>
        <v>0.87000000000000055</v>
      </c>
      <c r="B88">
        <f t="shared" si="3"/>
        <v>0.17479404371561619</v>
      </c>
    </row>
    <row r="89" spans="1:2" x14ac:dyDescent="0.25">
      <c r="A89">
        <f t="shared" si="2"/>
        <v>0.88000000000000056</v>
      </c>
      <c r="B89">
        <f t="shared" si="3"/>
        <v>0.16229362260093541</v>
      </c>
    </row>
    <row r="90" spans="1:2" x14ac:dyDescent="0.25">
      <c r="A90">
        <f t="shared" si="2"/>
        <v>0.89000000000000057</v>
      </c>
      <c r="B90">
        <f t="shared" si="3"/>
        <v>0.14962925533941027</v>
      </c>
    </row>
    <row r="91" spans="1:2" x14ac:dyDescent="0.25">
      <c r="A91">
        <f t="shared" si="2"/>
        <v>0.90000000000000058</v>
      </c>
      <c r="B91">
        <f t="shared" si="3"/>
        <v>0.13680278410054425</v>
      </c>
    </row>
    <row r="92" spans="1:2" x14ac:dyDescent="0.25">
      <c r="A92">
        <f t="shared" si="2"/>
        <v>0.91000000000000059</v>
      </c>
      <c r="B92">
        <f t="shared" si="3"/>
        <v>0.12381601011418511</v>
      </c>
    </row>
    <row r="93" spans="1:2" x14ac:dyDescent="0.25">
      <c r="A93">
        <f t="shared" si="2"/>
        <v>0.9200000000000006</v>
      </c>
      <c r="B93">
        <f t="shared" si="3"/>
        <v>0.1106706950202941</v>
      </c>
    </row>
    <row r="94" spans="1:2" x14ac:dyDescent="0.25">
      <c r="A94">
        <f t="shared" si="2"/>
        <v>0.9300000000000006</v>
      </c>
      <c r="B94">
        <f t="shared" si="3"/>
        <v>9.7368562160023958E-2</v>
      </c>
    </row>
    <row r="95" spans="1:2" x14ac:dyDescent="0.25">
      <c r="A95">
        <f t="shared" si="2"/>
        <v>0.94000000000000061</v>
      </c>
      <c r="B95">
        <f t="shared" si="3"/>
        <v>8.3911297811261248E-2</v>
      </c>
    </row>
    <row r="96" spans="1:2" x14ac:dyDescent="0.25">
      <c r="A96">
        <f t="shared" si="2"/>
        <v>0.95000000000000062</v>
      </c>
      <c r="B96">
        <f t="shared" si="3"/>
        <v>7.0300552371587166E-2</v>
      </c>
    </row>
    <row r="97" spans="1:2" x14ac:dyDescent="0.25">
      <c r="A97">
        <f t="shared" si="2"/>
        <v>0.96000000000000063</v>
      </c>
      <c r="B97">
        <f t="shared" si="3"/>
        <v>5.6537941491424902E-2</v>
      </c>
    </row>
    <row r="98" spans="1:2" x14ac:dyDescent="0.25">
      <c r="A98">
        <f t="shared" si="2"/>
        <v>0.97000000000000064</v>
      </c>
      <c r="B98">
        <f t="shared" si="3"/>
        <v>4.2625047159968218E-2</v>
      </c>
    </row>
    <row r="99" spans="1:2" x14ac:dyDescent="0.25">
      <c r="A99">
        <f t="shared" si="2"/>
        <v>0.98000000000000065</v>
      </c>
      <c r="B99">
        <f t="shared" si="3"/>
        <v>2.8563418746325234E-2</v>
      </c>
    </row>
    <row r="100" spans="1:2" x14ac:dyDescent="0.25">
      <c r="A100">
        <f t="shared" si="2"/>
        <v>0.99000000000000066</v>
      </c>
      <c r="B100">
        <f t="shared" si="3"/>
        <v>1.4354573998162987E-2</v>
      </c>
    </row>
    <row r="101" spans="1:2" x14ac:dyDescent="0.25">
      <c r="A101">
        <f t="shared" si="2"/>
        <v>1.0000000000000007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PlayGolf Calculation</vt:lpstr>
      <vt:lpstr>Continuous IV</vt:lpstr>
      <vt:lpstr>Entropy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Shaprio</dc:creator>
  <cp:lastModifiedBy>Trent Shaprio</cp:lastModifiedBy>
  <dcterms:created xsi:type="dcterms:W3CDTF">2017-02-28T23:10:50Z</dcterms:created>
  <dcterms:modified xsi:type="dcterms:W3CDTF">2017-03-05T05:47:16Z</dcterms:modified>
</cp:coreProperties>
</file>