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asse PC\OneDrive\Bureau\KAP AMUSE\ANALYSES AMUSES\"/>
    </mc:Choice>
  </mc:AlternateContent>
  <xr:revisionPtr revIDLastSave="0" documentId="13_ncr:1_{B2CA0E76-4AF1-4B42-9048-39CCFA092F63}" xr6:coauthVersionLast="47" xr6:coauthVersionMax="47" xr10:uidLastSave="{00000000-0000-0000-0000-000000000000}"/>
  <bookViews>
    <workbookView xWindow="-120" yWindow="-120" windowWidth="20730" windowHeight="11160" tabRatio="771" activeTab="2" xr2:uid="{00000000-000D-0000-FFFF-FFFF00000000}"/>
  </bookViews>
  <sheets>
    <sheet name="CARACTERISTIQUES_REPONDANTS" sheetId="7" r:id="rId1"/>
    <sheet name="GENERALITES_GESTION_FERMES" sheetId="12" r:id="rId2"/>
    <sheet name="VOLAILLE" sheetId="32" r:id="rId3"/>
    <sheet name="BOVINS" sheetId="31" r:id="rId4"/>
    <sheet name="OVINS_CAPRINS" sheetId="34" r:id="rId5"/>
    <sheet name="PORCS" sheetId="33" r:id="rId6"/>
    <sheet name="EQUINS_ASINS" sheetId="36" r:id="rId7"/>
    <sheet name="LAPINS" sheetId="35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2" l="1"/>
  <c r="D26" i="12"/>
  <c r="D24" i="12"/>
  <c r="D23" i="12"/>
  <c r="D21" i="12"/>
  <c r="D20" i="12"/>
  <c r="D18" i="12"/>
  <c r="D17" i="12"/>
  <c r="D15" i="12"/>
  <c r="D14" i="12"/>
  <c r="F13" i="12"/>
  <c r="F14" i="12"/>
  <c r="F12" i="12"/>
  <c r="F10" i="12"/>
  <c r="F11" i="12"/>
  <c r="E13" i="12"/>
  <c r="E14" i="12"/>
  <c r="E12" i="12"/>
  <c r="E10" i="12"/>
  <c r="E11" i="12"/>
  <c r="D391" i="12"/>
  <c r="E383" i="12"/>
  <c r="D383" i="12"/>
  <c r="E382" i="12"/>
  <c r="E381" i="12"/>
  <c r="D390" i="12"/>
  <c r="D389" i="12"/>
  <c r="D382" i="12"/>
  <c r="D381" i="12"/>
  <c r="D398" i="12"/>
  <c r="D397" i="12"/>
  <c r="G233" i="12"/>
  <c r="G234" i="12"/>
  <c r="G232" i="12"/>
  <c r="F234" i="12"/>
  <c r="F233" i="12"/>
  <c r="F232" i="12"/>
  <c r="D52" i="7"/>
  <c r="D53" i="7"/>
  <c r="D54" i="7"/>
  <c r="D55" i="7"/>
  <c r="D56" i="7"/>
  <c r="D57" i="7"/>
  <c r="D58" i="7"/>
  <c r="D51" i="7"/>
  <c r="D72" i="35"/>
  <c r="D71" i="35"/>
  <c r="D83" i="36"/>
  <c r="D222" i="33"/>
  <c r="D221" i="33"/>
  <c r="D220" i="33"/>
  <c r="D219" i="33"/>
  <c r="D218" i="33"/>
  <c r="D332" i="34"/>
  <c r="D331" i="34"/>
  <c r="D330" i="34"/>
  <c r="D329" i="34"/>
  <c r="D328" i="34"/>
  <c r="D293" i="31"/>
  <c r="D292" i="31"/>
  <c r="D291" i="31"/>
  <c r="D290" i="31"/>
  <c r="D289" i="31"/>
  <c r="D518" i="32"/>
  <c r="D517" i="32"/>
  <c r="D516" i="32"/>
  <c r="D515" i="32"/>
  <c r="D514" i="32"/>
  <c r="D513" i="32"/>
  <c r="C190" i="33"/>
  <c r="C262" i="34"/>
  <c r="C466" i="32"/>
  <c r="C467" i="32"/>
  <c r="C468" i="32"/>
  <c r="C465" i="32"/>
  <c r="B469" i="32"/>
  <c r="C402" i="32"/>
  <c r="C403" i="32"/>
  <c r="C404" i="32"/>
  <c r="C405" i="32"/>
  <c r="C401" i="32"/>
  <c r="B406" i="32"/>
  <c r="C21" i="36"/>
  <c r="C22" i="36" s="1"/>
  <c r="C26" i="36"/>
  <c r="C27" i="36" s="1"/>
  <c r="C31" i="36"/>
  <c r="C32" i="36" s="1"/>
  <c r="C16" i="36"/>
  <c r="C5" i="36"/>
  <c r="C14" i="33"/>
  <c r="C15" i="33" s="1"/>
  <c r="C16" i="33" s="1"/>
  <c r="C17" i="33" s="1"/>
  <c r="C18" i="33" s="1"/>
  <c r="C5" i="33"/>
  <c r="C6" i="33" s="1"/>
  <c r="C7" i="33" s="1"/>
  <c r="C8" i="33" s="1"/>
  <c r="C5" i="31"/>
  <c r="C6" i="31" s="1"/>
  <c r="C7" i="31" s="1"/>
  <c r="C8" i="31" s="1"/>
  <c r="C9" i="31" s="1"/>
  <c r="C10" i="31" s="1"/>
  <c r="C11" i="31" s="1"/>
  <c r="C12" i="31" s="1"/>
  <c r="C13" i="31" s="1"/>
  <c r="C18" i="3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7" i="31"/>
  <c r="C38" i="31" s="1"/>
  <c r="C39" i="31" s="1"/>
  <c r="C40" i="31" s="1"/>
  <c r="C47" i="31"/>
  <c r="C48" i="31" s="1"/>
  <c r="C49" i="31" s="1"/>
  <c r="C50" i="31" s="1"/>
  <c r="C51" i="31" s="1"/>
  <c r="C52" i="31" s="1"/>
  <c r="C88" i="34"/>
  <c r="C89" i="34" s="1"/>
  <c r="C90" i="34" s="1"/>
  <c r="C91" i="34" s="1"/>
  <c r="C74" i="34"/>
  <c r="C75" i="34" s="1"/>
  <c r="C76" i="34" s="1"/>
  <c r="C77" i="34" s="1"/>
  <c r="C78" i="34" s="1"/>
  <c r="C79" i="34" s="1"/>
  <c r="C80" i="34" s="1"/>
  <c r="C81" i="34" s="1"/>
  <c r="C82" i="34" s="1"/>
  <c r="C83" i="34" s="1"/>
  <c r="C55" i="34"/>
  <c r="C56" i="34" s="1"/>
  <c r="C57" i="34" s="1"/>
  <c r="C58" i="34" s="1"/>
  <c r="C59" i="34" s="1"/>
  <c r="C60" i="34" s="1"/>
  <c r="C61" i="34" s="1"/>
  <c r="C62" i="34" s="1"/>
  <c r="C63" i="34" s="1"/>
  <c r="C64" i="34" s="1"/>
  <c r="C65" i="34" s="1"/>
  <c r="C66" i="34" s="1"/>
  <c r="C67" i="34" s="1"/>
  <c r="C68" i="34" s="1"/>
  <c r="C69" i="34" s="1"/>
  <c r="C43" i="34"/>
  <c r="C44" i="34" s="1"/>
  <c r="C45" i="34" s="1"/>
  <c r="C46" i="34" s="1"/>
  <c r="C47" i="34" s="1"/>
  <c r="C48" i="34" s="1"/>
  <c r="C49" i="34" s="1"/>
  <c r="C50" i="34" s="1"/>
  <c r="C22" i="34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5" i="34"/>
  <c r="C6" i="34" s="1"/>
  <c r="C7" i="34" s="1"/>
  <c r="C8" i="34" s="1"/>
  <c r="C9" i="34" s="1"/>
  <c r="C10" i="34" s="1"/>
  <c r="C11" i="34" s="1"/>
  <c r="C12" i="34" s="1"/>
  <c r="C13" i="34" s="1"/>
  <c r="C14" i="34" s="1"/>
  <c r="C15" i="34" s="1"/>
  <c r="C16" i="34" s="1"/>
  <c r="C17" i="34" s="1"/>
  <c r="C45" i="33"/>
  <c r="C46" i="33"/>
  <c r="C32" i="33"/>
  <c r="C33" i="33" s="1"/>
  <c r="C34" i="33" s="1"/>
  <c r="C35" i="33" s="1"/>
  <c r="C23" i="33"/>
  <c r="C24" i="33" s="1"/>
  <c r="C25" i="33" s="1"/>
  <c r="C26" i="33" s="1"/>
  <c r="C27" i="33" s="1"/>
  <c r="C10" i="36"/>
  <c r="C11" i="36" s="1"/>
  <c r="C16" i="35"/>
  <c r="C17" i="35" s="1"/>
  <c r="C10" i="35"/>
  <c r="C11" i="35" s="1"/>
  <c r="C5" i="35"/>
  <c r="C112" i="32"/>
  <c r="C113" i="32" s="1"/>
  <c r="C114" i="32" s="1"/>
  <c r="C115" i="32" s="1"/>
  <c r="C116" i="32" s="1"/>
  <c r="C117" i="32" s="1"/>
  <c r="C118" i="32" s="1"/>
  <c r="C119" i="32" s="1"/>
  <c r="C120" i="32" s="1"/>
  <c r="C121" i="32" s="1"/>
  <c r="C122" i="32" s="1"/>
  <c r="C123" i="32" s="1"/>
  <c r="C124" i="32" s="1"/>
  <c r="C125" i="32" s="1"/>
  <c r="C126" i="32" s="1"/>
  <c r="C127" i="32" s="1"/>
  <c r="C128" i="32" s="1"/>
  <c r="C129" i="32" s="1"/>
  <c r="C130" i="32" s="1"/>
  <c r="C131" i="32" s="1"/>
  <c r="C132" i="32" s="1"/>
  <c r="C133" i="32" s="1"/>
  <c r="C134" i="32" s="1"/>
  <c r="C135" i="32" s="1"/>
  <c r="C136" i="32" s="1"/>
  <c r="C137" i="32" s="1"/>
  <c r="C138" i="32" s="1"/>
  <c r="C139" i="32" s="1"/>
  <c r="C140" i="32" s="1"/>
  <c r="C141" i="32" s="1"/>
  <c r="C96" i="32"/>
  <c r="C97" i="32" s="1"/>
  <c r="C98" i="32" s="1"/>
  <c r="C99" i="32" s="1"/>
  <c r="C100" i="32" s="1"/>
  <c r="C101" i="32" s="1"/>
  <c r="C102" i="32" s="1"/>
  <c r="C103" i="32" s="1"/>
  <c r="C104" i="32" s="1"/>
  <c r="C105" i="32" s="1"/>
  <c r="C106" i="32" s="1"/>
  <c r="C107" i="32" s="1"/>
  <c r="C81" i="32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5" i="32"/>
  <c r="C6" i="32" s="1"/>
  <c r="C7" i="32" s="1"/>
  <c r="C8" i="32" s="1"/>
  <c r="C9" i="32" s="1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63" i="7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262" i="33"/>
  <c r="C263" i="33"/>
  <c r="C264" i="33"/>
  <c r="C265" i="33"/>
  <c r="C266" i="33"/>
  <c r="C267" i="33"/>
  <c r="C274" i="33"/>
  <c r="D274" i="33"/>
  <c r="E274" i="33"/>
  <c r="F274" i="33"/>
  <c r="G274" i="33"/>
  <c r="H274" i="33"/>
  <c r="C280" i="33"/>
  <c r="D280" i="33"/>
  <c r="E280" i="33"/>
  <c r="F280" i="33"/>
  <c r="G280" i="33"/>
  <c r="H280" i="33"/>
  <c r="C285" i="33"/>
  <c r="D285" i="33"/>
  <c r="E285" i="33"/>
  <c r="F285" i="33"/>
  <c r="G285" i="33"/>
  <c r="H285" i="33"/>
  <c r="C291" i="33"/>
  <c r="D291" i="33"/>
  <c r="E291" i="33"/>
  <c r="F291" i="33"/>
  <c r="G291" i="33"/>
  <c r="H291" i="33"/>
  <c r="C295" i="33"/>
  <c r="D295" i="33"/>
  <c r="E295" i="33"/>
  <c r="F295" i="33"/>
  <c r="G295" i="33"/>
  <c r="H295" i="33"/>
  <c r="C299" i="33"/>
  <c r="D299" i="33"/>
  <c r="E299" i="33"/>
  <c r="F299" i="33"/>
  <c r="G299" i="33"/>
  <c r="H299" i="33"/>
  <c r="C303" i="33"/>
  <c r="D303" i="33"/>
  <c r="E303" i="33"/>
  <c r="F303" i="33"/>
  <c r="G303" i="33"/>
  <c r="H303" i="33"/>
  <c r="C309" i="33"/>
  <c r="D309" i="33"/>
  <c r="E309" i="33"/>
  <c r="F309" i="33"/>
  <c r="G309" i="33"/>
  <c r="H309" i="33"/>
  <c r="C317" i="33"/>
  <c r="D317" i="33"/>
  <c r="E317" i="33"/>
  <c r="F317" i="33"/>
  <c r="G317" i="33"/>
  <c r="H317" i="33"/>
  <c r="K457" i="34"/>
  <c r="J457" i="34"/>
  <c r="I457" i="34"/>
  <c r="H457" i="34"/>
  <c r="G457" i="34"/>
  <c r="F457" i="34"/>
  <c r="E457" i="34"/>
  <c r="D457" i="34"/>
  <c r="C457" i="34"/>
  <c r="K448" i="34"/>
  <c r="J448" i="34"/>
  <c r="I448" i="34"/>
  <c r="H448" i="34"/>
  <c r="G448" i="34"/>
  <c r="F448" i="34"/>
  <c r="E448" i="34"/>
  <c r="D448" i="34"/>
  <c r="C448" i="34"/>
  <c r="K442" i="34"/>
  <c r="J442" i="34"/>
  <c r="I442" i="34"/>
  <c r="H442" i="34"/>
  <c r="G442" i="34"/>
  <c r="F442" i="34"/>
  <c r="E442" i="34"/>
  <c r="D442" i="34"/>
  <c r="C442" i="34"/>
  <c r="K434" i="34"/>
  <c r="J434" i="34"/>
  <c r="I434" i="34"/>
  <c r="H434" i="34"/>
  <c r="G434" i="34"/>
  <c r="F434" i="34"/>
  <c r="E434" i="34"/>
  <c r="D434" i="34"/>
  <c r="C434" i="34"/>
  <c r="K428" i="34"/>
  <c r="J428" i="34"/>
  <c r="I428" i="34"/>
  <c r="H428" i="34"/>
  <c r="G428" i="34"/>
  <c r="F428" i="34"/>
  <c r="E428" i="34"/>
  <c r="D428" i="34"/>
  <c r="C428" i="34"/>
  <c r="K419" i="34"/>
  <c r="J419" i="34"/>
  <c r="I419" i="34"/>
  <c r="H419" i="34"/>
  <c r="G419" i="34"/>
  <c r="F419" i="34"/>
  <c r="E419" i="34"/>
  <c r="D419" i="34"/>
  <c r="C419" i="34"/>
  <c r="K411" i="34"/>
  <c r="J411" i="34"/>
  <c r="I411" i="34"/>
  <c r="H411" i="34"/>
  <c r="G411" i="34"/>
  <c r="F411" i="34"/>
  <c r="E411" i="34"/>
  <c r="D411" i="34"/>
  <c r="C411" i="34"/>
  <c r="C368" i="31"/>
  <c r="D368" i="31"/>
  <c r="E368" i="31"/>
  <c r="F368" i="31"/>
  <c r="G368" i="31"/>
  <c r="H368" i="31"/>
  <c r="I368" i="31"/>
  <c r="C374" i="31"/>
  <c r="D374" i="31"/>
  <c r="E374" i="31"/>
  <c r="F374" i="31"/>
  <c r="G374" i="31"/>
  <c r="H374" i="31"/>
  <c r="I374" i="31"/>
  <c r="C384" i="31"/>
  <c r="D384" i="31"/>
  <c r="E384" i="31"/>
  <c r="F384" i="31"/>
  <c r="G384" i="31"/>
  <c r="H384" i="31"/>
  <c r="I384" i="31"/>
  <c r="C392" i="31"/>
  <c r="D392" i="31"/>
  <c r="E392" i="31"/>
  <c r="F392" i="31"/>
  <c r="G392" i="31"/>
  <c r="H392" i="31"/>
  <c r="I392" i="31"/>
  <c r="C400" i="31"/>
  <c r="D400" i="31"/>
  <c r="E400" i="31"/>
  <c r="F400" i="31"/>
  <c r="G400" i="31"/>
  <c r="H400" i="31"/>
  <c r="I400" i="31"/>
  <c r="C411" i="31"/>
  <c r="D411" i="31"/>
  <c r="E411" i="31"/>
  <c r="F411" i="31"/>
  <c r="G411" i="31"/>
  <c r="H411" i="31"/>
  <c r="I411" i="31"/>
  <c r="N686" i="32"/>
  <c r="M686" i="32"/>
  <c r="L686" i="32"/>
  <c r="K686" i="32"/>
  <c r="J686" i="32"/>
  <c r="I686" i="32"/>
  <c r="H686" i="32"/>
  <c r="G686" i="32"/>
  <c r="F686" i="32"/>
  <c r="E686" i="32"/>
  <c r="D686" i="32"/>
  <c r="C686" i="32"/>
  <c r="N675" i="32"/>
  <c r="M675" i="32"/>
  <c r="L675" i="32"/>
  <c r="K675" i="32"/>
  <c r="J675" i="32"/>
  <c r="I675" i="32"/>
  <c r="H675" i="32"/>
  <c r="G675" i="32"/>
  <c r="F675" i="32"/>
  <c r="E675" i="32"/>
  <c r="D675" i="32"/>
  <c r="C675" i="32"/>
  <c r="N668" i="32"/>
  <c r="M668" i="32"/>
  <c r="L668" i="32"/>
  <c r="K668" i="32"/>
  <c r="J668" i="32"/>
  <c r="I668" i="32"/>
  <c r="H668" i="32"/>
  <c r="G668" i="32"/>
  <c r="F668" i="32"/>
  <c r="E668" i="32"/>
  <c r="D668" i="32"/>
  <c r="C668" i="32"/>
  <c r="N663" i="32"/>
  <c r="M663" i="32"/>
  <c r="L663" i="32"/>
  <c r="K663" i="32"/>
  <c r="J663" i="32"/>
  <c r="I663" i="32"/>
  <c r="H663" i="32"/>
  <c r="G663" i="32"/>
  <c r="F663" i="32"/>
  <c r="E663" i="32"/>
  <c r="D663" i="32"/>
  <c r="C663" i="32"/>
  <c r="N657" i="32"/>
  <c r="M657" i="32"/>
  <c r="L657" i="32"/>
  <c r="K657" i="32"/>
  <c r="J657" i="32"/>
  <c r="I657" i="32"/>
  <c r="H657" i="32"/>
  <c r="G657" i="32"/>
  <c r="F657" i="32"/>
  <c r="E657" i="32"/>
  <c r="D657" i="32"/>
  <c r="C657" i="32"/>
  <c r="N650" i="32"/>
  <c r="M650" i="32"/>
  <c r="L650" i="32"/>
  <c r="K650" i="32"/>
  <c r="J650" i="32"/>
  <c r="I650" i="32"/>
  <c r="H650" i="32"/>
  <c r="G650" i="32"/>
  <c r="F650" i="32"/>
  <c r="E650" i="32"/>
  <c r="D650" i="32"/>
  <c r="C650" i="32"/>
  <c r="N643" i="32"/>
  <c r="M643" i="32"/>
  <c r="L643" i="32"/>
  <c r="K643" i="32"/>
  <c r="J643" i="32"/>
  <c r="I643" i="32"/>
  <c r="H643" i="32"/>
  <c r="G643" i="32"/>
  <c r="F643" i="32"/>
  <c r="E643" i="32"/>
  <c r="D643" i="32"/>
  <c r="C643" i="32"/>
  <c r="N636" i="32"/>
  <c r="M636" i="32"/>
  <c r="L636" i="32"/>
  <c r="K636" i="32"/>
  <c r="J636" i="32"/>
  <c r="I636" i="32"/>
  <c r="H636" i="32"/>
  <c r="G636" i="32"/>
  <c r="F636" i="32"/>
  <c r="E636" i="32"/>
  <c r="D636" i="32"/>
  <c r="C636" i="32"/>
  <c r="N624" i="32"/>
  <c r="M624" i="32"/>
  <c r="L624" i="32"/>
  <c r="K624" i="32"/>
  <c r="J624" i="32"/>
  <c r="I624" i="32"/>
  <c r="H624" i="32"/>
  <c r="G624" i="32"/>
  <c r="F624" i="32"/>
  <c r="E624" i="32"/>
  <c r="D624" i="32"/>
  <c r="C624" i="32"/>
  <c r="N618" i="32"/>
  <c r="M618" i="32"/>
  <c r="L618" i="32"/>
  <c r="K618" i="32"/>
  <c r="J618" i="32"/>
  <c r="I618" i="32"/>
  <c r="H618" i="32"/>
  <c r="G618" i="32"/>
  <c r="F618" i="32"/>
  <c r="E618" i="32"/>
  <c r="D618" i="32"/>
  <c r="C618" i="32"/>
  <c r="C5" i="12"/>
  <c r="C6" i="12"/>
  <c r="C35" i="12"/>
  <c r="C34" i="12"/>
  <c r="C419" i="12"/>
  <c r="C418" i="12"/>
  <c r="C414" i="12"/>
  <c r="C417" i="12"/>
  <c r="C415" i="12"/>
  <c r="C413" i="12"/>
  <c r="C416" i="12"/>
  <c r="C407" i="12"/>
  <c r="C406" i="12"/>
  <c r="C405" i="12"/>
  <c r="C404" i="12"/>
  <c r="C398" i="12"/>
  <c r="C397" i="12"/>
  <c r="C391" i="12"/>
  <c r="C390" i="12"/>
  <c r="C389" i="12"/>
  <c r="C383" i="12"/>
  <c r="C382" i="12"/>
  <c r="C381" i="12"/>
  <c r="C213" i="12"/>
  <c r="C212" i="12"/>
  <c r="C211" i="12"/>
  <c r="C210" i="12"/>
  <c r="C209" i="12"/>
  <c r="C203" i="12"/>
  <c r="C202" i="12"/>
  <c r="C196" i="12"/>
  <c r="C195" i="12"/>
  <c r="C189" i="12"/>
  <c r="C188" i="12"/>
  <c r="C182" i="12"/>
  <c r="C181" i="12"/>
  <c r="C175" i="12"/>
  <c r="C174" i="12"/>
  <c r="C167" i="12"/>
  <c r="C166" i="12"/>
  <c r="C165" i="12"/>
  <c r="C164" i="12"/>
  <c r="C158" i="12"/>
  <c r="C157" i="12"/>
  <c r="C156" i="12"/>
  <c r="C155" i="12"/>
  <c r="C154" i="12"/>
  <c r="C148" i="12"/>
  <c r="C147" i="12"/>
  <c r="C146" i="12"/>
  <c r="C145" i="12"/>
  <c r="C144" i="12"/>
  <c r="C137" i="12"/>
  <c r="C136" i="12"/>
  <c r="C135" i="12"/>
  <c r="C129" i="12"/>
  <c r="C128" i="12"/>
  <c r="C127" i="12"/>
  <c r="C121" i="12"/>
  <c r="C120" i="12"/>
  <c r="C114" i="12"/>
  <c r="C113" i="12"/>
  <c r="C112" i="12"/>
  <c r="C106" i="12"/>
  <c r="C105" i="12"/>
  <c r="C99" i="12"/>
  <c r="C98" i="12"/>
  <c r="C91" i="12"/>
  <c r="C90" i="12"/>
  <c r="C84" i="12"/>
  <c r="C83" i="12"/>
  <c r="C82" i="12"/>
  <c r="B77" i="12"/>
  <c r="C76" i="12"/>
  <c r="C75" i="12"/>
  <c r="C69" i="12"/>
  <c r="C68" i="12"/>
  <c r="C61" i="12"/>
  <c r="C60" i="12"/>
  <c r="C53" i="12"/>
  <c r="C52" i="12"/>
  <c r="C51" i="12"/>
  <c r="C50" i="12"/>
  <c r="C46" i="7"/>
  <c r="C44" i="7"/>
  <c r="C41" i="7"/>
  <c r="C38" i="7"/>
  <c r="C32" i="7"/>
  <c r="C23" i="35"/>
  <c r="C39" i="35"/>
  <c r="C55" i="35"/>
  <c r="C60" i="35"/>
  <c r="C61" i="35" s="1"/>
  <c r="C66" i="35"/>
  <c r="C67" i="35" s="1"/>
  <c r="C77" i="35"/>
  <c r="C89" i="35"/>
  <c r="C88" i="35"/>
  <c r="C83" i="35"/>
  <c r="C84" i="35" s="1"/>
  <c r="C76" i="35"/>
  <c r="C54" i="35"/>
  <c r="C56" i="35" s="1"/>
  <c r="C49" i="35"/>
  <c r="C50" i="35" s="1"/>
  <c r="C44" i="35"/>
  <c r="C45" i="35" s="1"/>
  <c r="C38" i="35"/>
  <c r="C33" i="35"/>
  <c r="C34" i="35" s="1"/>
  <c r="C28" i="35"/>
  <c r="C29" i="35" s="1"/>
  <c r="C22" i="35"/>
  <c r="C62" i="36"/>
  <c r="C68" i="36"/>
  <c r="C67" i="36"/>
  <c r="C73" i="36"/>
  <c r="C74" i="36" s="1"/>
  <c r="C78" i="36"/>
  <c r="C79" i="36" s="1"/>
  <c r="C88" i="36"/>
  <c r="C99" i="36"/>
  <c r="C98" i="36"/>
  <c r="C93" i="36"/>
  <c r="C94" i="36" s="1"/>
  <c r="C87" i="36"/>
  <c r="C61" i="36"/>
  <c r="C56" i="36"/>
  <c r="C57" i="36" s="1"/>
  <c r="C51" i="36"/>
  <c r="C52" i="36" s="1"/>
  <c r="C46" i="36"/>
  <c r="C47" i="36" s="1"/>
  <c r="C41" i="36"/>
  <c r="C42" i="36" s="1"/>
  <c r="C36" i="36"/>
  <c r="C37" i="36" s="1"/>
  <c r="C102" i="34"/>
  <c r="C108" i="34"/>
  <c r="C109" i="34"/>
  <c r="C115" i="34"/>
  <c r="C116" i="34"/>
  <c r="C117" i="34"/>
  <c r="C123" i="34"/>
  <c r="C129" i="34"/>
  <c r="C130" i="34"/>
  <c r="C131" i="34"/>
  <c r="C137" i="34"/>
  <c r="C143" i="34"/>
  <c r="C149" i="34"/>
  <c r="C155" i="34"/>
  <c r="C160" i="34"/>
  <c r="C161" i="34" s="1"/>
  <c r="C165" i="34"/>
  <c r="C166" i="34" s="1"/>
  <c r="C171" i="34"/>
  <c r="C172" i="34"/>
  <c r="C173" i="34"/>
  <c r="C179" i="34"/>
  <c r="C178" i="34"/>
  <c r="C184" i="34"/>
  <c r="C185" i="34" s="1"/>
  <c r="C190" i="34"/>
  <c r="C201" i="34"/>
  <c r="C202" i="34" s="1"/>
  <c r="C196" i="34"/>
  <c r="C195" i="34"/>
  <c r="C216" i="34"/>
  <c r="C215" i="34"/>
  <c r="C221" i="34"/>
  <c r="C222" i="34" s="1"/>
  <c r="C207" i="34"/>
  <c r="C208" i="34"/>
  <c r="C209" i="34"/>
  <c r="C210" i="34"/>
  <c r="C234" i="34"/>
  <c r="C233" i="34"/>
  <c r="C239" i="34"/>
  <c r="C240" i="34" s="1"/>
  <c r="C227" i="34"/>
  <c r="C228" i="34"/>
  <c r="C245" i="34"/>
  <c r="C257" i="34"/>
  <c r="C256" i="34"/>
  <c r="C251" i="34"/>
  <c r="C250" i="34"/>
  <c r="C268" i="34"/>
  <c r="C267" i="34"/>
  <c r="C291" i="34"/>
  <c r="C290" i="34"/>
  <c r="C284" i="34"/>
  <c r="C285" i="34"/>
  <c r="C283" i="34"/>
  <c r="C274" i="34"/>
  <c r="C275" i="34"/>
  <c r="C276" i="34"/>
  <c r="C277" i="34"/>
  <c r="C278" i="34"/>
  <c r="C302" i="34"/>
  <c r="C303" i="34" s="1"/>
  <c r="C297" i="34"/>
  <c r="C296" i="34"/>
  <c r="C308" i="34"/>
  <c r="C309" i="34"/>
  <c r="C310" i="34"/>
  <c r="C311" i="34"/>
  <c r="C312" i="34"/>
  <c r="C313" i="34"/>
  <c r="C314" i="34"/>
  <c r="C315" i="34"/>
  <c r="C307" i="34"/>
  <c r="C320" i="34"/>
  <c r="C321" i="34"/>
  <c r="C322" i="34"/>
  <c r="C323" i="34"/>
  <c r="C319" i="34"/>
  <c r="C337" i="34"/>
  <c r="C338" i="34"/>
  <c r="C344" i="34"/>
  <c r="C345" i="34"/>
  <c r="C346" i="34"/>
  <c r="C347" i="34"/>
  <c r="C353" i="34"/>
  <c r="C354" i="34"/>
  <c r="C355" i="34"/>
  <c r="C356" i="34"/>
  <c r="C362" i="34"/>
  <c r="C363" i="34"/>
  <c r="C364" i="34"/>
  <c r="C365" i="34"/>
  <c r="C371" i="34"/>
  <c r="C372" i="34"/>
  <c r="C373" i="34"/>
  <c r="C374" i="34"/>
  <c r="C380" i="34"/>
  <c r="C386" i="34"/>
  <c r="C387" i="34"/>
  <c r="C352" i="34"/>
  <c r="C361" i="34"/>
  <c r="C370" i="34"/>
  <c r="C379" i="34"/>
  <c r="C385" i="34"/>
  <c r="C343" i="34"/>
  <c r="C336" i="34"/>
  <c r="C273" i="34"/>
  <c r="C244" i="34"/>
  <c r="C226" i="34"/>
  <c r="C206" i="34"/>
  <c r="C189" i="34"/>
  <c r="C170" i="34"/>
  <c r="C154" i="34"/>
  <c r="C148" i="34"/>
  <c r="C142" i="34"/>
  <c r="C136" i="34"/>
  <c r="C128" i="34"/>
  <c r="C122" i="34"/>
  <c r="C114" i="34"/>
  <c r="C107" i="34"/>
  <c r="C101" i="34"/>
  <c r="C239" i="33"/>
  <c r="C240" i="33" s="1"/>
  <c r="C57" i="33"/>
  <c r="C68" i="33"/>
  <c r="C73" i="33"/>
  <c r="C74" i="33" s="1"/>
  <c r="C78" i="33"/>
  <c r="C79" i="33" s="1"/>
  <c r="C84" i="33"/>
  <c r="C85" i="33"/>
  <c r="C91" i="33"/>
  <c r="C90" i="33"/>
  <c r="C96" i="33"/>
  <c r="C97" i="33" s="1"/>
  <c r="C102" i="33"/>
  <c r="C107" i="33"/>
  <c r="C108" i="33" s="1"/>
  <c r="C112" i="33"/>
  <c r="C113" i="33" s="1"/>
  <c r="C118" i="33"/>
  <c r="C119" i="33"/>
  <c r="C124" i="33"/>
  <c r="C125" i="33" s="1"/>
  <c r="C129" i="33"/>
  <c r="C130" i="33" s="1"/>
  <c r="C135" i="33"/>
  <c r="C136" i="33"/>
  <c r="C141" i="33"/>
  <c r="C142" i="33" s="1"/>
  <c r="C146" i="33"/>
  <c r="C147" i="33" s="1"/>
  <c r="C152" i="33"/>
  <c r="C157" i="33"/>
  <c r="C158" i="33" s="1"/>
  <c r="C162" i="33"/>
  <c r="C163" i="33" s="1"/>
  <c r="C167" i="33"/>
  <c r="C168" i="33" s="1"/>
  <c r="C173" i="33"/>
  <c r="C174" i="33"/>
  <c r="C180" i="33"/>
  <c r="C179" i="33"/>
  <c r="C185" i="33"/>
  <c r="C186" i="33" s="1"/>
  <c r="C195" i="33"/>
  <c r="C196" i="33" s="1"/>
  <c r="C200" i="33"/>
  <c r="C201" i="33" s="1"/>
  <c r="C212" i="33"/>
  <c r="C213" i="33"/>
  <c r="C211" i="33"/>
  <c r="C206" i="33"/>
  <c r="C207" i="33"/>
  <c r="C227" i="33"/>
  <c r="C233" i="33"/>
  <c r="C234" i="33"/>
  <c r="C244" i="33"/>
  <c r="C245" i="33" s="1"/>
  <c r="C249" i="33"/>
  <c r="C250" i="33" s="1"/>
  <c r="C255" i="33"/>
  <c r="C254" i="33"/>
  <c r="C232" i="33"/>
  <c r="C226" i="33"/>
  <c r="C205" i="33"/>
  <c r="C172" i="33"/>
  <c r="C151" i="33"/>
  <c r="C134" i="33"/>
  <c r="C117" i="33"/>
  <c r="C101" i="33"/>
  <c r="C103" i="33" s="1"/>
  <c r="C83" i="33"/>
  <c r="C67" i="33"/>
  <c r="C62" i="33"/>
  <c r="C63" i="33" s="1"/>
  <c r="C56" i="33"/>
  <c r="C51" i="33"/>
  <c r="C52" i="33" s="1"/>
  <c r="C40" i="33"/>
  <c r="C41" i="33" s="1"/>
  <c r="C588" i="32"/>
  <c r="C589" i="32"/>
  <c r="C590" i="32"/>
  <c r="C581" i="32"/>
  <c r="C582" i="32"/>
  <c r="C580" i="32"/>
  <c r="C572" i="32"/>
  <c r="C573" i="32"/>
  <c r="C574" i="32"/>
  <c r="C575" i="32"/>
  <c r="C571" i="32"/>
  <c r="C559" i="32"/>
  <c r="C560" i="32"/>
  <c r="C561" i="32"/>
  <c r="C562" i="32"/>
  <c r="C563" i="32"/>
  <c r="C564" i="32"/>
  <c r="C565" i="32"/>
  <c r="C558" i="32"/>
  <c r="C550" i="32"/>
  <c r="C551" i="32"/>
  <c r="C552" i="32"/>
  <c r="C553" i="32"/>
  <c r="C549" i="32"/>
  <c r="C540" i="32"/>
  <c r="C541" i="32"/>
  <c r="C542" i="32"/>
  <c r="C543" i="32"/>
  <c r="C544" i="32"/>
  <c r="C539" i="32"/>
  <c r="C531" i="32"/>
  <c r="C532" i="32"/>
  <c r="C533" i="32"/>
  <c r="C534" i="32"/>
  <c r="C523" i="32"/>
  <c r="C524" i="32"/>
  <c r="C525" i="32"/>
  <c r="C502" i="32"/>
  <c r="C503" i="32"/>
  <c r="C504" i="32"/>
  <c r="C505" i="32"/>
  <c r="C506" i="32"/>
  <c r="C507" i="32"/>
  <c r="C508" i="32"/>
  <c r="C501" i="32"/>
  <c r="C488" i="32"/>
  <c r="C489" i="32"/>
  <c r="C490" i="32"/>
  <c r="C491" i="32"/>
  <c r="C492" i="32"/>
  <c r="C493" i="32"/>
  <c r="C494" i="32"/>
  <c r="C495" i="32"/>
  <c r="C496" i="32"/>
  <c r="C497" i="32"/>
  <c r="C482" i="32"/>
  <c r="C481" i="32"/>
  <c r="C474" i="32"/>
  <c r="C475" i="32"/>
  <c r="C476" i="32"/>
  <c r="C473" i="32"/>
  <c r="C459" i="32"/>
  <c r="C458" i="32"/>
  <c r="C453" i="32"/>
  <c r="C452" i="32"/>
  <c r="C446" i="32"/>
  <c r="C447" i="32"/>
  <c r="C445" i="32"/>
  <c r="C440" i="32"/>
  <c r="C439" i="32"/>
  <c r="C419" i="32"/>
  <c r="C420" i="32"/>
  <c r="C421" i="32"/>
  <c r="C422" i="32"/>
  <c r="C423" i="32"/>
  <c r="C424" i="32"/>
  <c r="C425" i="32"/>
  <c r="C426" i="32"/>
  <c r="C427" i="32"/>
  <c r="C428" i="32"/>
  <c r="C429" i="32"/>
  <c r="C430" i="32"/>
  <c r="C431" i="32"/>
  <c r="C432" i="32"/>
  <c r="C433" i="32"/>
  <c r="C434" i="32"/>
  <c r="C418" i="32"/>
  <c r="C411" i="32"/>
  <c r="C412" i="32"/>
  <c r="C413" i="32"/>
  <c r="C410" i="32"/>
  <c r="C396" i="32"/>
  <c r="C397" i="32" s="1"/>
  <c r="C391" i="32"/>
  <c r="C390" i="32"/>
  <c r="C379" i="32"/>
  <c r="C380" i="32"/>
  <c r="C381" i="32"/>
  <c r="C382" i="32"/>
  <c r="C383" i="32"/>
  <c r="C384" i="32"/>
  <c r="C385" i="32"/>
  <c r="C378" i="32"/>
  <c r="C373" i="32"/>
  <c r="C374" i="32" s="1"/>
  <c r="C368" i="32"/>
  <c r="C367" i="32"/>
  <c r="C352" i="32"/>
  <c r="C353" i="32"/>
  <c r="C354" i="32"/>
  <c r="C355" i="32"/>
  <c r="C356" i="32"/>
  <c r="C357" i="32"/>
  <c r="C358" i="32"/>
  <c r="C359" i="32"/>
  <c r="C360" i="32"/>
  <c r="C361" i="32"/>
  <c r="C362" i="32"/>
  <c r="C346" i="32"/>
  <c r="C347" i="32" s="1"/>
  <c r="C341" i="32"/>
  <c r="C340" i="32"/>
  <c r="C333" i="32"/>
  <c r="C334" i="32"/>
  <c r="C335" i="32"/>
  <c r="C327" i="32"/>
  <c r="C328" i="32" s="1"/>
  <c r="C322" i="32"/>
  <c r="C321" i="32"/>
  <c r="C312" i="32"/>
  <c r="C313" i="32"/>
  <c r="C314" i="32"/>
  <c r="C315" i="32"/>
  <c r="C316" i="32"/>
  <c r="C306" i="32"/>
  <c r="C307" i="32" s="1"/>
  <c r="C301" i="32"/>
  <c r="C300" i="32"/>
  <c r="C290" i="32"/>
  <c r="C291" i="32"/>
  <c r="C292" i="32"/>
  <c r="C293" i="32"/>
  <c r="C294" i="32"/>
  <c r="C295" i="32"/>
  <c r="C284" i="32"/>
  <c r="C285" i="32" s="1"/>
  <c r="C279" i="32"/>
  <c r="C280" i="32" s="1"/>
  <c r="C273" i="32"/>
  <c r="C272" i="32"/>
  <c r="C257" i="32"/>
  <c r="C258" i="32"/>
  <c r="C259" i="32"/>
  <c r="C260" i="32"/>
  <c r="C261" i="32"/>
  <c r="C262" i="32"/>
  <c r="C263" i="32"/>
  <c r="C264" i="32"/>
  <c r="C265" i="32"/>
  <c r="C266" i="32"/>
  <c r="C267" i="32"/>
  <c r="C256" i="32"/>
  <c r="C251" i="32"/>
  <c r="C252" i="32" s="1"/>
  <c r="C246" i="32"/>
  <c r="C245" i="32"/>
  <c r="C235" i="32"/>
  <c r="C236" i="32"/>
  <c r="C237" i="32"/>
  <c r="C238" i="32"/>
  <c r="C239" i="32"/>
  <c r="C240" i="32"/>
  <c r="C234" i="32"/>
  <c r="C229" i="32"/>
  <c r="C228" i="32"/>
  <c r="C223" i="32"/>
  <c r="C222" i="32"/>
  <c r="C209" i="32"/>
  <c r="C210" i="32"/>
  <c r="C211" i="32"/>
  <c r="C212" i="32"/>
  <c r="C213" i="32"/>
  <c r="C214" i="32"/>
  <c r="C215" i="32"/>
  <c r="C216" i="32"/>
  <c r="C217" i="32"/>
  <c r="C208" i="32"/>
  <c r="C203" i="32"/>
  <c r="C204" i="32" s="1"/>
  <c r="C198" i="32"/>
  <c r="C197" i="32"/>
  <c r="C191" i="32"/>
  <c r="C192" i="32"/>
  <c r="C190" i="32"/>
  <c r="C181" i="32"/>
  <c r="C182" i="32"/>
  <c r="C183" i="32"/>
  <c r="C184" i="32"/>
  <c r="C185" i="32"/>
  <c r="C180" i="32"/>
  <c r="C174" i="32"/>
  <c r="C168" i="32"/>
  <c r="C162" i="32"/>
  <c r="C173" i="32"/>
  <c r="C167" i="32"/>
  <c r="C161" i="32"/>
  <c r="C155" i="32"/>
  <c r="C156" i="32"/>
  <c r="C154" i="32"/>
  <c r="C147" i="32"/>
  <c r="C148" i="32"/>
  <c r="C149" i="32"/>
  <c r="C146" i="32"/>
  <c r="C587" i="32"/>
  <c r="C530" i="32"/>
  <c r="C522" i="32"/>
  <c r="C487" i="32"/>
  <c r="C351" i="32"/>
  <c r="C332" i="32"/>
  <c r="C311" i="32"/>
  <c r="C289" i="32"/>
  <c r="C58" i="31"/>
  <c r="C64" i="31"/>
  <c r="C65" i="31"/>
  <c r="C66" i="31"/>
  <c r="C72" i="31"/>
  <c r="C78" i="31"/>
  <c r="C79" i="31"/>
  <c r="C85" i="31"/>
  <c r="C91" i="31"/>
  <c r="C97" i="31"/>
  <c r="C115" i="31"/>
  <c r="C114" i="31"/>
  <c r="C103" i="31"/>
  <c r="C109" i="31"/>
  <c r="C108" i="31"/>
  <c r="C121" i="31"/>
  <c r="C122" i="31"/>
  <c r="C123" i="31"/>
  <c r="C124" i="31"/>
  <c r="C130" i="31"/>
  <c r="C129" i="31"/>
  <c r="C135" i="31"/>
  <c r="C136" i="31" s="1"/>
  <c r="C141" i="31"/>
  <c r="C142" i="31"/>
  <c r="C148" i="31"/>
  <c r="C147" i="31"/>
  <c r="C153" i="31"/>
  <c r="C154" i="31" s="1"/>
  <c r="C159" i="31"/>
  <c r="C160" i="31"/>
  <c r="C161" i="31"/>
  <c r="C167" i="31"/>
  <c r="C166" i="31"/>
  <c r="C172" i="31"/>
  <c r="C173" i="31" s="1"/>
  <c r="C178" i="31"/>
  <c r="C179" i="31"/>
  <c r="C180" i="31"/>
  <c r="C186" i="31"/>
  <c r="C185" i="31"/>
  <c r="C191" i="31"/>
  <c r="C192" i="31" s="1"/>
  <c r="C197" i="31"/>
  <c r="C203" i="31"/>
  <c r="C202" i="31"/>
  <c r="C208" i="31"/>
  <c r="C209" i="31" s="1"/>
  <c r="C214" i="31"/>
  <c r="C219" i="31"/>
  <c r="C220" i="31" s="1"/>
  <c r="C224" i="31"/>
  <c r="C225" i="31" s="1"/>
  <c r="C230" i="31"/>
  <c r="C229" i="31"/>
  <c r="C236" i="31"/>
  <c r="C237" i="31"/>
  <c r="C238" i="31"/>
  <c r="C239" i="31"/>
  <c r="C240" i="31"/>
  <c r="C241" i="31"/>
  <c r="C247" i="31"/>
  <c r="C248" i="31"/>
  <c r="C246" i="31"/>
  <c r="C254" i="31"/>
  <c r="C253" i="31"/>
  <c r="C260" i="31"/>
  <c r="C259" i="31"/>
  <c r="C266" i="31"/>
  <c r="C265" i="31"/>
  <c r="C272" i="31"/>
  <c r="C273" i="31"/>
  <c r="C274" i="31"/>
  <c r="C275" i="31"/>
  <c r="C276" i="31"/>
  <c r="C277" i="31"/>
  <c r="C271" i="31"/>
  <c r="C282" i="31"/>
  <c r="C283" i="31"/>
  <c r="C284" i="31"/>
  <c r="C281" i="31"/>
  <c r="C298" i="31"/>
  <c r="C299" i="31"/>
  <c r="C305" i="31"/>
  <c r="C306" i="31"/>
  <c r="C307" i="31"/>
  <c r="C308" i="31"/>
  <c r="C314" i="31"/>
  <c r="C315" i="31"/>
  <c r="C316" i="31"/>
  <c r="C317" i="31"/>
  <c r="C313" i="31"/>
  <c r="C323" i="31"/>
  <c r="C324" i="31"/>
  <c r="C325" i="31"/>
  <c r="C326" i="31"/>
  <c r="C322" i="31"/>
  <c r="C333" i="31"/>
  <c r="C334" i="31"/>
  <c r="C335" i="31"/>
  <c r="C332" i="31"/>
  <c r="C341" i="31"/>
  <c r="C340" i="31"/>
  <c r="C347" i="31"/>
  <c r="C346" i="31"/>
  <c r="C304" i="31"/>
  <c r="C297" i="31"/>
  <c r="C235" i="31"/>
  <c r="C213" i="31"/>
  <c r="C196" i="31"/>
  <c r="C177" i="31"/>
  <c r="C158" i="31"/>
  <c r="C140" i="31"/>
  <c r="C120" i="31"/>
  <c r="C102" i="31"/>
  <c r="C96" i="31"/>
  <c r="C90" i="31"/>
  <c r="C84" i="31"/>
  <c r="C77" i="31"/>
  <c r="C71" i="31"/>
  <c r="C63" i="31"/>
  <c r="C57" i="31"/>
  <c r="C43" i="12"/>
  <c r="C42" i="12"/>
  <c r="C121" i="7"/>
  <c r="C122" i="7"/>
  <c r="C123" i="7"/>
  <c r="C124" i="7"/>
  <c r="C125" i="7"/>
  <c r="C126" i="7"/>
  <c r="C120" i="7"/>
  <c r="C113" i="7"/>
  <c r="C114" i="7"/>
  <c r="C112" i="7"/>
  <c r="C106" i="7"/>
  <c r="C105" i="7"/>
  <c r="C52" i="7"/>
  <c r="C53" i="7"/>
  <c r="C54" i="7"/>
  <c r="C55" i="7"/>
  <c r="C56" i="7"/>
  <c r="C57" i="7"/>
  <c r="C58" i="7"/>
  <c r="C51" i="7"/>
  <c r="C15" i="7"/>
  <c r="C16" i="7"/>
  <c r="C17" i="7"/>
  <c r="C18" i="7"/>
  <c r="C19" i="7"/>
  <c r="C20" i="7"/>
  <c r="C21" i="7"/>
  <c r="C22" i="7"/>
  <c r="C23" i="7"/>
  <c r="C24" i="7"/>
  <c r="C14" i="7"/>
  <c r="C6" i="7"/>
  <c r="C7" i="7"/>
  <c r="C8" i="7"/>
  <c r="C9" i="7"/>
  <c r="C5" i="7"/>
  <c r="C90" i="35" l="1"/>
  <c r="C47" i="33"/>
  <c r="C58" i="33"/>
  <c r="C180" i="34"/>
  <c r="C116" i="31"/>
  <c r="C104" i="31"/>
  <c r="C92" i="31"/>
  <c r="C73" i="31"/>
  <c r="C168" i="31"/>
  <c r="C103" i="34"/>
  <c r="C269" i="34"/>
  <c r="C246" i="34"/>
  <c r="C156" i="34"/>
  <c r="C110" i="34"/>
  <c r="C217" i="34"/>
  <c r="C138" i="34"/>
  <c r="C150" i="34"/>
  <c r="C348" i="34"/>
  <c r="C132" i="34"/>
  <c r="C197" i="34"/>
  <c r="C258" i="34"/>
  <c r="C268" i="33"/>
  <c r="C181" i="33"/>
  <c r="C175" i="33"/>
  <c r="C191" i="33"/>
  <c r="C120" i="33"/>
  <c r="C214" i="33"/>
  <c r="C235" i="33"/>
  <c r="C69" i="33"/>
  <c r="C153" i="33"/>
  <c r="C92" i="33"/>
  <c r="C89" i="36"/>
  <c r="C100" i="36"/>
  <c r="C63" i="36"/>
  <c r="C40" i="35"/>
  <c r="C78" i="35"/>
  <c r="C86" i="31"/>
  <c r="C215" i="31"/>
  <c r="C110" i="31"/>
  <c r="C261" i="31"/>
  <c r="C131" i="31"/>
  <c r="C149" i="31"/>
  <c r="C198" i="31"/>
  <c r="C143" i="31"/>
  <c r="C162" i="31"/>
  <c r="C59" i="31"/>
  <c r="C300" i="31"/>
  <c r="C80" i="31"/>
  <c r="C309" i="31"/>
  <c r="C336" i="31"/>
  <c r="C255" i="31"/>
  <c r="C249" i="31"/>
  <c r="C302" i="32"/>
  <c r="C24" i="35"/>
  <c r="C69" i="36"/>
  <c r="C256" i="33"/>
  <c r="C86" i="33"/>
  <c r="C137" i="33"/>
  <c r="C208" i="33"/>
  <c r="C228" i="33"/>
  <c r="C381" i="34"/>
  <c r="C375" i="34"/>
  <c r="C286" i="34"/>
  <c r="C366" i="34"/>
  <c r="C263" i="34"/>
  <c r="C124" i="34"/>
  <c r="C339" i="34"/>
  <c r="C298" i="34"/>
  <c r="C181" i="31"/>
  <c r="C348" i="31"/>
  <c r="C231" i="31"/>
  <c r="C278" i="31"/>
  <c r="C267" i="31"/>
  <c r="C98" i="31"/>
  <c r="C342" i="31"/>
  <c r="C318" i="31"/>
  <c r="C187" i="31"/>
  <c r="C125" i="31"/>
  <c r="C242" i="31"/>
  <c r="C327" i="31"/>
  <c r="C67" i="31"/>
  <c r="C285" i="31"/>
  <c r="C204" i="31"/>
  <c r="C19" i="33"/>
  <c r="C9" i="33"/>
  <c r="C92" i="34"/>
  <c r="C93" i="34" s="1"/>
  <c r="C94" i="34" s="1"/>
  <c r="C95" i="34" s="1"/>
  <c r="C96" i="34" s="1"/>
  <c r="C41" i="31"/>
  <c r="C42" i="31" s="1"/>
  <c r="C324" i="34"/>
  <c r="C252" i="34"/>
  <c r="C174" i="34"/>
  <c r="C357" i="34"/>
  <c r="C292" i="34"/>
  <c r="C191" i="34"/>
  <c r="C316" i="34"/>
  <c r="C211" i="34"/>
  <c r="C279" i="34"/>
  <c r="C235" i="34"/>
  <c r="C229" i="34"/>
  <c r="C388" i="34"/>
  <c r="C144" i="34"/>
  <c r="C118" i="34"/>
  <c r="C526" i="32"/>
  <c r="C535" i="32"/>
  <c r="C576" i="32"/>
  <c r="C554" i="32"/>
  <c r="C77" i="12"/>
  <c r="C70" i="12"/>
  <c r="C7" i="12"/>
  <c r="C197" i="12"/>
  <c r="C183" i="12"/>
  <c r="C36" i="12"/>
  <c r="C115" i="12"/>
  <c r="C122" i="12"/>
  <c r="C399" i="12"/>
  <c r="C138" i="12"/>
  <c r="C107" i="12"/>
  <c r="C62" i="12"/>
  <c r="C190" i="12"/>
  <c r="C92" i="12"/>
  <c r="C384" i="12"/>
  <c r="C408" i="12"/>
  <c r="C204" i="12"/>
  <c r="C47" i="7"/>
  <c r="C130" i="12"/>
  <c r="C100" i="12"/>
  <c r="C159" i="12"/>
  <c r="C85" i="12"/>
  <c r="C176" i="12"/>
  <c r="C149" i="12"/>
  <c r="C214" i="12"/>
  <c r="C392" i="12"/>
  <c r="C168" i="12"/>
  <c r="C420" i="12"/>
  <c r="C54" i="12"/>
  <c r="C230" i="32"/>
  <c r="C274" i="32"/>
  <c r="C448" i="32"/>
  <c r="C591" i="32"/>
  <c r="C454" i="32"/>
  <c r="C460" i="32"/>
  <c r="C199" i="32"/>
  <c r="C483" i="32"/>
  <c r="C583" i="32"/>
  <c r="C241" i="32"/>
  <c r="C247" i="32"/>
  <c r="C414" i="32"/>
  <c r="C545" i="32"/>
  <c r="C566" i="32"/>
  <c r="C193" i="32"/>
  <c r="C469" i="32"/>
  <c r="C150" i="32"/>
  <c r="C169" i="32"/>
  <c r="C224" i="32"/>
  <c r="C386" i="32"/>
  <c r="C392" i="32"/>
  <c r="C296" i="32"/>
  <c r="C317" i="32"/>
  <c r="C157" i="32"/>
  <c r="C336" i="32"/>
  <c r="C369" i="32"/>
  <c r="C477" i="32"/>
  <c r="C115" i="7"/>
  <c r="C59" i="7"/>
  <c r="C107" i="7"/>
  <c r="C25" i="7"/>
  <c r="C127" i="7"/>
  <c r="C10" i="7"/>
  <c r="C218" i="32"/>
  <c r="C323" i="32"/>
  <c r="C441" i="32"/>
  <c r="C509" i="32"/>
  <c r="C175" i="32"/>
  <c r="C186" i="32"/>
  <c r="C363" i="32"/>
  <c r="C163" i="32"/>
  <c r="C406" i="32"/>
  <c r="C268" i="32"/>
  <c r="C498" i="32"/>
  <c r="C342" i="32"/>
  <c r="C435" i="32"/>
  <c r="C44" i="12"/>
</calcChain>
</file>

<file path=xl/sharedStrings.xml><?xml version="1.0" encoding="utf-8"?>
<sst xmlns="http://schemas.openxmlformats.org/spreadsheetml/2006/main" count="2397" uniqueCount="462">
  <si>
    <t>Homme</t>
  </si>
  <si>
    <t>Femme</t>
  </si>
  <si>
    <t>Total</t>
  </si>
  <si>
    <t>Effectif</t>
  </si>
  <si>
    <t>Bissigin</t>
  </si>
  <si>
    <t>Dapelgo</t>
  </si>
  <si>
    <t>Gampéla</t>
  </si>
  <si>
    <t>Gonghin</t>
  </si>
  <si>
    <t>Gonsé</t>
  </si>
  <si>
    <t>Goupana</t>
  </si>
  <si>
    <t>Koubri</t>
  </si>
  <si>
    <t>Napamboum</t>
  </si>
  <si>
    <t>Pabré</t>
  </si>
  <si>
    <t>Tansèga</t>
  </si>
  <si>
    <t>Yamba</t>
  </si>
  <si>
    <t>[17-22[</t>
  </si>
  <si>
    <t>[22-27[</t>
  </si>
  <si>
    <t>[27-32[</t>
  </si>
  <si>
    <t>[32-37[</t>
  </si>
  <si>
    <t>[37-42[</t>
  </si>
  <si>
    <t>[42-47[</t>
  </si>
  <si>
    <t>[47-52[</t>
  </si>
  <si>
    <t>[52-57]</t>
  </si>
  <si>
    <t>Aucun niveau</t>
  </si>
  <si>
    <t>Alphabétisation</t>
  </si>
  <si>
    <t>Ouagadougou</t>
  </si>
  <si>
    <t>Saaba</t>
  </si>
  <si>
    <t>Type de ferme</t>
  </si>
  <si>
    <t>Ferme familiale</t>
  </si>
  <si>
    <t>Ferme commerciale</t>
  </si>
  <si>
    <t>%</t>
  </si>
  <si>
    <t>Village</t>
  </si>
  <si>
    <t>Franco-Arabe</t>
  </si>
  <si>
    <t>Niveau universitaire</t>
  </si>
  <si>
    <t>Formation professionnelle</t>
  </si>
  <si>
    <t>Niveau secondaire</t>
  </si>
  <si>
    <t>Niveau primaire</t>
  </si>
  <si>
    <t>Moi-même</t>
  </si>
  <si>
    <t>Mon époux/épouse</t>
  </si>
  <si>
    <t>Autre personne</t>
  </si>
  <si>
    <t>Oui</t>
  </si>
  <si>
    <t>Non</t>
  </si>
  <si>
    <t>Possession</t>
  </si>
  <si>
    <t>Main d’œuvre salariée</t>
  </si>
  <si>
    <t>Epouse/Epoux</t>
  </si>
  <si>
    <t>Autre membre de la famille</t>
  </si>
  <si>
    <t>Toute l’année</t>
  </si>
  <si>
    <t>Certains mois /périodes</t>
  </si>
  <si>
    <t>Occasionnellement</t>
  </si>
  <si>
    <t>Aux voisins</t>
  </si>
  <si>
    <t>A la coopérative</t>
  </si>
  <si>
    <t>Aux intermédiaires / commerçants</t>
  </si>
  <si>
    <t>Où avez-vous vendu les œufs ?</t>
  </si>
  <si>
    <t>Au quotidien</t>
  </si>
  <si>
    <t>Trois fois par semaine</t>
  </si>
  <si>
    <t>Une fois la semaine</t>
  </si>
  <si>
    <t>Une fois le mois</t>
  </si>
  <si>
    <t>N’en consomme pas</t>
  </si>
  <si>
    <t>Tout le revenu</t>
  </si>
  <si>
    <t>La majeur partie du revenu</t>
  </si>
  <si>
    <t>La moitié du revenu</t>
  </si>
  <si>
    <t>Une partie mineure du revenu</t>
  </si>
  <si>
    <t>Aucune part</t>
  </si>
  <si>
    <t>Guérisseur traditionnel</t>
  </si>
  <si>
    <t>Travailleur Communautaire en santé anim</t>
  </si>
  <si>
    <t>Vétérinaire privé (qualification inconn</t>
  </si>
  <si>
    <t>Vétérinaire privé (qualifié)</t>
  </si>
  <si>
    <t>Vétérinaire public</t>
  </si>
  <si>
    <t>Ami/Voisin</t>
  </si>
  <si>
    <t>Personne</t>
  </si>
  <si>
    <t>Vétérinaire privé</t>
  </si>
  <si>
    <t>Travailleur communautaire en santé anim</t>
  </si>
  <si>
    <t>Voisin/Ami</t>
  </si>
  <si>
    <t>Ne sait pas</t>
  </si>
  <si>
    <t>D’accord avec A</t>
  </si>
  <si>
    <t>D’accord avec B</t>
  </si>
  <si>
    <t>Ne sais pas</t>
  </si>
  <si>
    <t>Sur quoi avez-vous été formé ?</t>
  </si>
  <si>
    <t>Détecter les maladies animales</t>
  </si>
  <si>
    <t>Traiter les maladies animales</t>
  </si>
  <si>
    <t>Utilisation de médicaments vétérinaires</t>
  </si>
  <si>
    <t>Généralités sur l'élevage</t>
  </si>
  <si>
    <t>Qui vous a formé ?</t>
  </si>
  <si>
    <t>Vétérinaires du gouvernement</t>
  </si>
  <si>
    <t>Vétérinaires privés</t>
  </si>
  <si>
    <t>ONG</t>
  </si>
  <si>
    <t>Organisation de l'église</t>
  </si>
  <si>
    <t>Coopératives Agricoles</t>
  </si>
  <si>
    <t>Société pharmaceutique</t>
  </si>
  <si>
    <t>Propriétaires de pharmacie / Agrovet</t>
  </si>
  <si>
    <t xml:space="preserve"> Où avez-vous vendu le lait ?</t>
  </si>
  <si>
    <t>Urgence</t>
  </si>
  <si>
    <t>Qui assure le Traitement ou soins des animaux malades ?</t>
  </si>
  <si>
    <t>Avez-vous vendu du lait durant les 12 derniers mois ?</t>
  </si>
  <si>
    <t>Avez-vous vendu du lait au cours de l’année écoulée ?</t>
  </si>
  <si>
    <t>Avez-vous vendu le lait toute l’année, à certains mois ou occasionnellement ?</t>
  </si>
  <si>
    <t>Avez-vous vendu des œufs au cours de l’année écoulée ?</t>
  </si>
  <si>
    <t>Avez-vous vendu les œufs toute l’année, à certains mois ou occasionnellement ?</t>
  </si>
  <si>
    <t>Avez-vous vendu des animaux vivants au cours de l’année écoulée ?</t>
  </si>
  <si>
    <t>Avez-vous vendu les animaux vivants toute l’année, à certains mois ou occasionnellement ?</t>
  </si>
  <si>
    <t>Où avez-vous vendu les animaux vivants ?</t>
  </si>
  <si>
    <t>A quelle fréquence le ménage consomme-t-il des œufs ?</t>
  </si>
  <si>
    <t>A quelle fréquence le ménage consomme-t-il le lait ?</t>
  </si>
  <si>
    <t>A quelle fréquence le ménage consomme-t-il la viande ?</t>
  </si>
  <si>
    <t>Le ménage obtient-il des Revenus d’agriculture?</t>
  </si>
  <si>
    <t>Le ménage obtient-il des Revenus d’élevage?</t>
  </si>
  <si>
    <t xml:space="preserve">Le ménage obtient-il des Revenus d’une activité personnelle autre que l’agriculture </t>
  </si>
  <si>
    <t>Quelle part du revenu du ménage provient des animaux ?</t>
  </si>
  <si>
    <t>Qui est votre principal prestataire de service de santé animale ?</t>
  </si>
  <si>
    <t>Avez-vous utilisé les services de laboratoire, par exemple pour un test d’échantillon de sang, ces 12 derniers mois ?</t>
  </si>
  <si>
    <t>Avez-vous pris part à des campagnes ou programmes concernant la santé animale ces 12 derniers mois ?</t>
  </si>
  <si>
    <t>A qui vous adressez-vous régulièrement pour des conseils sur les médicaments ?</t>
  </si>
  <si>
    <t>Consommez-vous le lait d’animaux qui viennent d’être traités avec des médicaments ?</t>
  </si>
  <si>
    <t>Si non, combien de jours devez- vous attendre avant de consommer le lait d’animaux traités ?</t>
  </si>
  <si>
    <t>Consommez-vous les œufs d’animaux qui viennent d’être traités avec des médicaments ?</t>
  </si>
  <si>
    <t>Consommez-vous la viande d’animaux qui viennent d’être traités avec des médicaments ?</t>
  </si>
  <si>
    <t>Si non, combien de jours devez- vous attendre avant de consommer la viande d’animaux traités ?</t>
  </si>
  <si>
    <t>Utilisez-vous parfois des médicaments destinés aux hommes pour les animaux ?</t>
  </si>
  <si>
    <t>Quelle est la raison pour laquelle vous le faites ?</t>
  </si>
  <si>
    <t>Avez-vous déjà assisté à une formation pour les éleveurs sur la prévention ou le contrôle des maladies ?</t>
  </si>
  <si>
    <t>Vaccines</t>
  </si>
  <si>
    <t>Antihelmintics (sAlbendazol, etc.)</t>
  </si>
  <si>
    <t>Acaricides (ectoparasites)</t>
  </si>
  <si>
    <t>Tetracyclines</t>
  </si>
  <si>
    <t>Penicillin (and combinations with Penic</t>
  </si>
  <si>
    <t>Other antibiotics</t>
  </si>
  <si>
    <t>Vitamins/Iron supplements</t>
  </si>
  <si>
    <t>Moi même</t>
  </si>
  <si>
    <t>Vétérinaire</t>
  </si>
  <si>
    <t>Tous les animaux</t>
  </si>
  <si>
    <t>Tous les animaux d’un certain âge</t>
  </si>
  <si>
    <t>Par quel canal avez-vous obtenu</t>
  </si>
  <si>
    <t>De la pharmacie vétérinaire /Agrovet</t>
  </si>
  <si>
    <t>Du véto</t>
  </si>
  <si>
    <t>D’un autre prestataire de service anima</t>
  </si>
  <si>
    <t>Du marché</t>
  </si>
  <si>
    <t>Plantes</t>
  </si>
  <si>
    <t>Tradiprationnels</t>
  </si>
  <si>
    <t>Mes connaissances personnelles</t>
  </si>
  <si>
    <t>Conseil du vétérinaire</t>
  </si>
  <si>
    <t>Conseil d’un voisin /ami</t>
  </si>
  <si>
    <t>Conseils d'un autre prestataire de serv</t>
  </si>
  <si>
    <t>Oui, complètement</t>
  </si>
  <si>
    <t>Oui, partiellement</t>
  </si>
  <si>
    <t>Dans une armoire</t>
  </si>
  <si>
    <t>Dans une étagère</t>
  </si>
  <si>
    <t>Dans l'animalerie</t>
  </si>
  <si>
    <t>Usage unique</t>
  </si>
  <si>
    <t>Vaccin apporté par le vétérinaire</t>
  </si>
  <si>
    <t>En fonction des exigences du vaccin</t>
  </si>
  <si>
    <t>Sulphonamides</t>
  </si>
  <si>
    <t>Fluoroquinolones</t>
  </si>
  <si>
    <t>Macrolides</t>
  </si>
  <si>
    <t>Aminoglycosides</t>
  </si>
  <si>
    <t>Other drugs</t>
  </si>
  <si>
    <t>Bascourier</t>
  </si>
  <si>
    <t>Agent communautaire</t>
  </si>
  <si>
    <t>Ami</t>
  </si>
  <si>
    <t>De la pharmacie humaine</t>
  </si>
  <si>
    <t>Des marchands ambulants</t>
  </si>
  <si>
    <t>Des amis / des voisins / de la famille</t>
  </si>
  <si>
    <t>Conseil du pharmacien / Agent pharmacie</t>
  </si>
  <si>
    <t>Avis de la notice d’utilisation du médi</t>
  </si>
  <si>
    <t>Congélateur</t>
  </si>
  <si>
    <t>pharmacie vétérinaire /Agrovet</t>
  </si>
  <si>
    <t>Voisin</t>
  </si>
  <si>
    <t>Les animaux malades</t>
  </si>
  <si>
    <t>Qui a administré le médicament la dernière utilisation ?</t>
  </si>
  <si>
    <t>A quels bovins avez-vous donnés les médicaments à la dernière utilisation ?</t>
  </si>
  <si>
    <t>Comment connaissiez-vous le mode d’emploi du médicament ?</t>
  </si>
  <si>
    <t>Le traitement a-t-il réussi ?</t>
  </si>
  <si>
    <t>Où gardez-vous normalement les médicaments achetés ?</t>
  </si>
  <si>
    <t>Qui a administré les médicaments la dernière utilisation ?</t>
  </si>
  <si>
    <t>A quels poulets/oiseaux  donnés les médicaments à la dernière utilisation ?</t>
  </si>
  <si>
    <t>Par quel canal avez-vous obtenu le médicament ?</t>
  </si>
  <si>
    <t>A quels porcs  donnés les médicaments à la dernière utilisation ?</t>
  </si>
  <si>
    <t xml:space="preserve">Comment connaissiez-vous le mode d’emploi du médicament ? </t>
  </si>
  <si>
    <t> Comment connaissiez-vous le mode d’emploi du médicament?</t>
  </si>
  <si>
    <t>Par quel canal avez-vous obtenu le médicament?</t>
  </si>
  <si>
    <t>A quels moutons/chèvres  donnés les médicaments à la dernière utilisation ?</t>
  </si>
  <si>
    <t>A quels  chevaux/ânes avez-vous donnés les médicaments à la dernière utilisation ?</t>
  </si>
  <si>
    <t>A quels  lapins avez-vous donnés les médicaments à la dernière utilisation ?</t>
  </si>
  <si>
    <t>Laitières et Boucherie</t>
  </si>
  <si>
    <t>Boucherie uniquement</t>
  </si>
  <si>
    <t>Zéro-pâturage</t>
  </si>
  <si>
    <t>Pâturage cloturé</t>
  </si>
  <si>
    <t>Attachés</t>
  </si>
  <si>
    <t>Pâturage pastoral</t>
  </si>
  <si>
    <t>Stabulation</t>
  </si>
  <si>
    <t>Pâturage communautaire</t>
  </si>
  <si>
    <t>Utiliser comme fertilisant</t>
  </si>
  <si>
    <t>Vendre (commerce)</t>
  </si>
  <si>
    <t>Les donner</t>
  </si>
  <si>
    <t>La raison 1</t>
  </si>
  <si>
    <t>Prévention</t>
  </si>
  <si>
    <t>Traitement</t>
  </si>
  <si>
    <t>La raison 2</t>
  </si>
  <si>
    <t>Embouche</t>
  </si>
  <si>
    <t>La raison</t>
  </si>
  <si>
    <t>La raison 3</t>
  </si>
  <si>
    <t>Autre</t>
  </si>
  <si>
    <t>Antihelmintics (Albendazol, etc.)</t>
  </si>
  <si>
    <t>Nettoyer/désinfecter</t>
  </si>
  <si>
    <t>Médicaments vétérinaires (Vaccins inclu</t>
  </si>
  <si>
    <t>Bien les nourrir</t>
  </si>
  <si>
    <t>Médicaments traditionnels</t>
  </si>
  <si>
    <t>Quand était-ce la dernière</t>
  </si>
  <si>
    <t>Il y a moins d’un (1) mois</t>
  </si>
  <si>
    <t>Il y a 1-6 mois</t>
  </si>
  <si>
    <t>Il y a7-12 mois</t>
  </si>
  <si>
    <t>Jamais été malades</t>
  </si>
  <si>
    <t>Respiratoire</t>
  </si>
  <si>
    <t>Digestive/ intestinale</t>
  </si>
  <si>
    <t>Mort subite</t>
  </si>
  <si>
    <t>Maladies de la peau/Plaies</t>
  </si>
  <si>
    <t>Parasites externes</t>
  </si>
  <si>
    <t>Signes neurologiques</t>
  </si>
  <si>
    <t>Utiliser les médicaments traditionnels</t>
  </si>
  <si>
    <t>Consulter un travailleur communautaire</t>
  </si>
  <si>
    <t>Consulter un vétérinaire public</t>
  </si>
  <si>
    <t>Consulter un vétérinaire privé</t>
  </si>
  <si>
    <t>L'utiliser normalement (consommer ou ve</t>
  </si>
  <si>
    <t>Le jeter</t>
  </si>
  <si>
    <t xml:space="preserve">La raison </t>
  </si>
  <si>
    <t>Vitamines</t>
  </si>
  <si>
    <t>Acaricides</t>
  </si>
  <si>
    <t>Pondeuses (production d’œufs)</t>
  </si>
  <si>
    <t>Poulet (Chair)</t>
  </si>
  <si>
    <t>Production de poussins d'un jour</t>
  </si>
  <si>
    <t>Toutes les trois options précédentes</t>
  </si>
  <si>
    <t>Comment gardez-vous les poulets ?</t>
  </si>
  <si>
    <t>Logés jour et nuit</t>
  </si>
  <si>
    <t>En liberté le jour - logé la nuit</t>
  </si>
  <si>
    <t>En liberté jour et nuit</t>
  </si>
  <si>
    <t>Utilisés comme fertilisants</t>
  </si>
  <si>
    <t>Utilisés comme combustible (y compris b</t>
  </si>
  <si>
    <t>Le vendre</t>
  </si>
  <si>
    <t>Le donner</t>
  </si>
  <si>
    <t>Le laisser sur place</t>
  </si>
  <si>
    <t>Autres antibiotiques</t>
  </si>
  <si>
    <t>N/A médicaments traditionnels</t>
  </si>
  <si>
    <t>N/A trisulmycine</t>
  </si>
  <si>
    <t>Autre usage</t>
  </si>
  <si>
    <t>Ponte</t>
  </si>
  <si>
    <t>Autre médicament</t>
  </si>
  <si>
    <t>N/A TRIBULATIONS 80/400 WSP</t>
  </si>
  <si>
    <t>N/A VITAMINOLYTE SUPER</t>
  </si>
  <si>
    <t>Gonflement de tête</t>
  </si>
  <si>
    <t>Gonflement de tête et des yeux</t>
  </si>
  <si>
    <t>Gonflement de yeux</t>
  </si>
  <si>
    <t>Pus dans les yeux</t>
  </si>
  <si>
    <t>Consulter un guérisseur traditionnel</t>
  </si>
  <si>
    <t>Le mélanger avec le lait d’autres vache</t>
  </si>
  <si>
    <t>Enterrer l’animal mort</t>
  </si>
  <si>
    <t>Bruler l’animal mort</t>
  </si>
  <si>
    <t>Logés</t>
  </si>
  <si>
    <t>Que faites-vous du fumier des porcs ?</t>
  </si>
  <si>
    <t>ALFACERYL AMINE TOTAL</t>
  </si>
  <si>
    <t>Viande</t>
  </si>
  <si>
    <t>Laine</t>
  </si>
  <si>
    <t>Laiterie</t>
  </si>
  <si>
    <t>Peau</t>
  </si>
  <si>
    <t>Laisser à l’air</t>
  </si>
  <si>
    <t>Toux</t>
  </si>
  <si>
    <t>Transport</t>
  </si>
  <si>
    <t>Consommation familiale</t>
  </si>
  <si>
    <t>Vente</t>
  </si>
  <si>
    <t>En Cages</t>
  </si>
  <si>
    <t>La jeter</t>
  </si>
  <si>
    <t>Nombre de mâles de plus de 2 ans</t>
  </si>
  <si>
    <t>Nombre de femelles de plus de 2 ans</t>
  </si>
  <si>
    <t>Nombre de jeunes bovins de plus de 6 mois</t>
  </si>
  <si>
    <t>Nombre de veaux/velles de moins de 6 mois</t>
  </si>
  <si>
    <t>Vaches laitières ou boucherie</t>
  </si>
  <si>
    <t>Comment gardez-vous vos animaux ?</t>
  </si>
  <si>
    <t>Est-ce que les bovins sont à l'étable ou vont au pâturage ?</t>
  </si>
  <si>
    <t>Que faites-vous de l'engrais des bovins ?</t>
  </si>
  <si>
    <t>Utilisez-vous des grains ou résidus de récolte</t>
  </si>
  <si>
    <t>Utilisez-vous des déchets ménages de votre maison ou d'ailleurs ?</t>
  </si>
  <si>
    <t>Utilisez-vous des aliments commerciaux préfabriqués ?</t>
  </si>
  <si>
    <t>médicaments traditionnels</t>
  </si>
  <si>
    <t>Retard de croissance</t>
  </si>
  <si>
    <t>Que faites-vous pour maintenir vos vaches en bonne santé afin qu'elles ne tombent pas malades ?</t>
  </si>
  <si>
    <t>Quand était-ce la dernière fois qu'une vache était malade ?</t>
  </si>
  <si>
    <t>Il y a plus de douze (12) mois</t>
  </si>
  <si>
    <t>Quel type de maladie était-ce ?</t>
  </si>
  <si>
    <t>Qu'avez-vous fait lorsque vos vaches étaient malades ?</t>
  </si>
  <si>
    <t>À qui avez-vous demandé de l'aide pour le diagnostic et le traitement ?</t>
  </si>
  <si>
    <t>Que faites -vous du lait des animaux malades durant et quelque temps après traitement ?</t>
  </si>
  <si>
    <t>Que faites-vous normalement si une vache malade meurt quelques temps après traitement ?</t>
  </si>
  <si>
    <t>Nombre de Poulets</t>
  </si>
  <si>
    <t>Nombre de Dindons</t>
  </si>
  <si>
    <t>Nombre de Canards</t>
  </si>
  <si>
    <t>Quelle est le principal but de votre élevage de volaille ?</t>
  </si>
  <si>
    <t>Utilisez-vous des grains ou résidus de récolte pour les poulets ?</t>
  </si>
  <si>
    <t>Utilisez-vous des déchets ménagers de votre maison ou d'ailleurs pour les poulets ?</t>
  </si>
  <si>
    <t>Utilisez-vous des aliments commerciaux préfabriqués pour les poulets ?</t>
  </si>
  <si>
    <t xml:space="preserve">Que faites-vous des fientes de poulets ? </t>
  </si>
  <si>
    <t>Contre le retard de croissance chez certains sujets</t>
  </si>
  <si>
    <t>Selectionnez les deux medicaments les plus couramment utilises</t>
  </si>
  <si>
    <t>Que faites-vous pour maintenir les poulets/oiseaux en bonne santé afin qu'ils ne tombent pas malades ?</t>
  </si>
  <si>
    <t>Quand était-ce la dernière fois qu'un poulet/oiseau était malade ?</t>
  </si>
  <si>
    <t>Maladie des yeux avec une pue dans le..</t>
  </si>
  <si>
    <t>Qu'avez-vous fait lorsque vos poulets/oiseaux étaient malades ?</t>
  </si>
  <si>
    <t>Que faites -vous des œufs des poulets/oiseaux malades durant et quelques temps après traitement ?</t>
  </si>
  <si>
    <t>Que faites-vous habituellement si un poulet/oiseau malade meurt quelques temps après traitement ?</t>
  </si>
  <si>
    <t>Combien de truies de plus de 18 mois et ayant mise bas avez-vous ?</t>
  </si>
  <si>
    <t>Combien de verrats au-dessus de 1 an avez-vous ?</t>
  </si>
  <si>
    <t>Combien de porcs d’engraissement de 3 mois-1 an avez- vous ?</t>
  </si>
  <si>
    <t>Combien de porcelets (&lt;3 mois) avez- vous ?</t>
  </si>
  <si>
    <t>Comment gardez-vous les porcs ?</t>
  </si>
  <si>
    <t>Utilisez-vous des grains ou résidus de récolte pour les porcs  ?</t>
  </si>
  <si>
    <t>Utilisez-vous des déchets ménagers de votre maison ou d'ailleurs pour les porcs  ?</t>
  </si>
  <si>
    <t>Utilisez-vous des aliments commerciaux préfabriqués pour les porcs ?</t>
  </si>
  <si>
    <t>Que faites-vous pour maintenir vos porcs en bonne santé afin qu'ils ne tombent pas malades?</t>
  </si>
  <si>
    <t>Quand était-ce la dernière fois qu'un porc était malade ?</t>
  </si>
  <si>
    <t>Qu’avez-vous fait lorsque vos porcs étaient malades ?</t>
  </si>
  <si>
    <t>Que faites-vous normalement si un porc malade meurt quelques temps après traitement ?</t>
  </si>
  <si>
    <t>Combien de béliers de plus de 1 an avez-vous ?</t>
  </si>
  <si>
    <t>Combien de brebis de plus de 1 an avez-vous ?</t>
  </si>
  <si>
    <t>Combien de boucs de plus de 1 an avez-vous ?</t>
  </si>
  <si>
    <t>Combien de chèvre de plus de 1 an avez-vous ?</t>
  </si>
  <si>
    <t>Agneaux (moins de 1 an)</t>
  </si>
  <si>
    <t>Chevreaux (moins de 1 an)</t>
  </si>
  <si>
    <t>Vos moutons sont-ils destinés à la viande, la laine ou la peau ?</t>
  </si>
  <si>
    <t>Vos chèvres sont-elles destinées à la viande, la laiterie ou la peau ?</t>
  </si>
  <si>
    <t>Comment gardez-vous vos moutons et chèvres ?</t>
  </si>
  <si>
    <t>Est-ce que les moutons et chèvres sont à l’étable ou vont au pâturage ?</t>
  </si>
  <si>
    <t>Que faites-vous de l’engrais des moutons et chèvres ?</t>
  </si>
  <si>
    <t>Utilisez-vous des grains ou résidus de récolte pour les moutons et chèvres  ?</t>
  </si>
  <si>
    <t>Utilisez-vous des déchets ménagers de votre maison ou d’ailleurs pour les moutons et chèvres ?</t>
  </si>
  <si>
    <t>Utilisez-vous des aliments commerciaux préfabriqués pour les moutons et chèvres ?</t>
  </si>
  <si>
    <t>Pour corriger un retard de croissance</t>
  </si>
  <si>
    <t>Que faites-vous pour maintenir vos moutons et chèvre en bonne santé afin qu'ils ne tombent pas malades?</t>
  </si>
  <si>
    <t>Quand était-ce la dernière fois qu'un mouton ou une chèvre étaient malades ?</t>
  </si>
  <si>
    <t>Qu’avez-vous fait lorsque vos moutons ou chèvres étaient malades ?</t>
  </si>
  <si>
    <t>Faire venir le propriétaire</t>
  </si>
  <si>
    <t>Que faites-vous normalement si un mouton ou une chèvre malade meurt quelques temps après traitement ?</t>
  </si>
  <si>
    <t>Combien d’étalons de plus de 2 ans avez-vous ?</t>
  </si>
  <si>
    <t>Combien de juments de plus de 2 ans avez-vous ?</t>
  </si>
  <si>
    <t>Combien de jeunes de moins de 2 ans avez-vous ?</t>
  </si>
  <si>
    <t>A quelle fin gardez-vous les chevaux ou les ânes ?</t>
  </si>
  <si>
    <t xml:space="preserve">Comment gardez-vous vos chevaux et/ou ânes ? </t>
  </si>
  <si>
    <t>Est-ce que les chevaux et/ou ânes sont à l’étable ou vont au pâturage ?</t>
  </si>
  <si>
    <t>Que faites-vous de l’engrais des chevaux et/ou ânes ?</t>
  </si>
  <si>
    <t>Utilisez-vous des grains ou résidus de récolte pour les chevaux et/ou ânes ?</t>
  </si>
  <si>
    <t>Utilisez-vous des déchets ménagers de votre maison ou d’ailleurs pour les chevaux et/ou ânes ?</t>
  </si>
  <si>
    <t>Utilisez-vous des aliments commerciaux préfabriqués pour les chevaux et/ou ânes ?</t>
  </si>
  <si>
    <t xml:space="preserve">Utilisez-vous des aliments commerciaux Hay ou des Fourrages pour les chevaux et/ou ânes ? </t>
  </si>
  <si>
    <t>Que faites-vous pour maintenir vos chevaux/ânes en bonne santé afin qu'ils ne tombent pas malades?</t>
  </si>
  <si>
    <t>Quand était-ce la dernière fois qu'un cheval ou un âne était malade ?</t>
  </si>
  <si>
    <t>Que faites-vous normalement si un cheval ou un âne malade meurt quelques temps après traitement ?</t>
  </si>
  <si>
    <t>Combien de lapins mâles adultes avez-vous ?</t>
  </si>
  <si>
    <t>Combien de lapins femelles adultes avez-vous ?</t>
  </si>
  <si>
    <t>Combien de lapereaux avez-vous ?</t>
  </si>
  <si>
    <t>A quelle fin sont destinés vos lapins</t>
  </si>
  <si>
    <t>Comment gardez-vous vos lapins ?</t>
  </si>
  <si>
    <t>Que faites-vous de l’engrais des lapins ?</t>
  </si>
  <si>
    <t>Utilisez-vous du foin pour les lapins ?</t>
  </si>
  <si>
    <t>Utilisez-vous des végétaux frais pour les lapins</t>
  </si>
  <si>
    <t>Utilisez-vous des granulés commerciaux préfabriqués pour les lapins ?</t>
  </si>
  <si>
    <t>Que faites-vous pour maintenir vos lapins en bonne santé afin qu’elles ne tombent pas malades ?</t>
  </si>
  <si>
    <t>Quand était-ce la dernière fois qu'un lapin était malade ?</t>
  </si>
  <si>
    <t>Que faites-vous normalement si un lapin malade meurt quelques temps après traitement ?</t>
  </si>
  <si>
    <t xml:space="preserve">Autre usage </t>
  </si>
  <si>
    <t>Vaccins</t>
  </si>
  <si>
    <t>Déparasitants</t>
  </si>
  <si>
    <t>Antibiotiques</t>
  </si>
  <si>
    <t>Etes-vous le propriétaire des animaux ?</t>
  </si>
  <si>
    <t>Distribution de l'âge</t>
  </si>
  <si>
    <t>Penicillin (and combinations with Penicillin)</t>
  </si>
  <si>
    <t>ecart type</t>
  </si>
  <si>
    <t>Ovins/Caprins</t>
  </si>
  <si>
    <t>Lapins</t>
  </si>
  <si>
    <t>Bovins</t>
  </si>
  <si>
    <t>Volaille</t>
  </si>
  <si>
    <t>Volaille - Analyse des médicaments communément utilisés</t>
  </si>
  <si>
    <t>Porcs</t>
  </si>
  <si>
    <t>Nombre d'observations</t>
  </si>
  <si>
    <t>Dépense moyenne</t>
  </si>
  <si>
    <t>Dépense totale</t>
  </si>
  <si>
    <t>Dépense minimale</t>
  </si>
  <si>
    <t>Dépense maximale</t>
  </si>
  <si>
    <t>Tableaux - médicaments communément utilisés</t>
  </si>
  <si>
    <t>Caractéristiques socio-démographiques des répondants</t>
  </si>
  <si>
    <t>Equins/Asins</t>
  </si>
  <si>
    <t>Espèces - si les répondants en possèdent ou pas</t>
  </si>
  <si>
    <t>Caractéristiques et Gestion des fermes enquêtées</t>
  </si>
  <si>
    <t>Répartition par commune</t>
  </si>
  <si>
    <t>Répartition par villages</t>
  </si>
  <si>
    <t>Répartition par commune et villages (Poids des villages dans les communes)</t>
  </si>
  <si>
    <t>Répartition par classe d'âge</t>
  </si>
  <si>
    <t>Effectifs cumulés</t>
  </si>
  <si>
    <t>Répartition par sexe</t>
  </si>
  <si>
    <t>Statut du répondant dans le ménage - Qui est le chef de ménage ?</t>
  </si>
  <si>
    <t>Répartition suivant le niveau d'éducation</t>
  </si>
  <si>
    <t>Qui assure l'Alimentation et les soins quotidiens des animaux ?</t>
  </si>
  <si>
    <t>Qui assure la Vente des animaux ou produits animaux comme le lait ou les œufs ?</t>
  </si>
  <si>
    <t>LAPIN</t>
  </si>
  <si>
    <t>EQUINS - ASINS</t>
  </si>
  <si>
    <t>PORCS</t>
  </si>
  <si>
    <t>OVINS - CAPRINS</t>
  </si>
  <si>
    <t>BOVINS</t>
  </si>
  <si>
    <t>VOLAILLE</t>
  </si>
  <si>
    <t xml:space="preserve">Nombre de fois utilisés - Vaccines </t>
  </si>
  <si>
    <t>Nombre - Autre volaille</t>
  </si>
  <si>
    <t>Utilisés comme combustible</t>
  </si>
  <si>
    <t>Autres</t>
  </si>
  <si>
    <t>Nombre de fois utilisés - Antihelmintics (Albendazol, etc.)</t>
  </si>
  <si>
    <t>Nombre de fois utilisés - Acaricides (ectoparasites)</t>
  </si>
  <si>
    <t>Nombre de fois utilisés - Tetracyclines</t>
  </si>
  <si>
    <t>Nombre de fois utilisés - Sulphonamides</t>
  </si>
  <si>
    <t>Nombre de fois utilisés - Penicillin (and combinations with Penicillin)</t>
  </si>
  <si>
    <t>Nombre de fois utilisés - Fluoroquinolones</t>
  </si>
  <si>
    <t>Nombre de fois utilisés - Macrolides</t>
  </si>
  <si>
    <t>Nombre de fois utilisés - Aminoglycosides</t>
  </si>
  <si>
    <t>Triméthoprime</t>
  </si>
  <si>
    <t>Polymyxine</t>
  </si>
  <si>
    <t>Trisulmycine</t>
  </si>
  <si>
    <t>Virunet</t>
  </si>
  <si>
    <t>Nombre de fois utilisés - Other antibiotics</t>
  </si>
  <si>
    <t>Nombre de fois utilisés - Vitamins/Iron supplements</t>
  </si>
  <si>
    <t>Nombre de fois utilisés - Other drugs</t>
  </si>
  <si>
    <t>Médicament 1</t>
  </si>
  <si>
    <t>Médicament 2</t>
  </si>
  <si>
    <t>Médicaments vétérinaires (Vaccins inclus)</t>
  </si>
  <si>
    <t xml:space="preserve">Acaricides (ectoparasites) </t>
  </si>
  <si>
    <t xml:space="preserve">Aminoglycosides </t>
  </si>
  <si>
    <t xml:space="preserve">Other antibiotics </t>
  </si>
  <si>
    <t xml:space="preserve">Vitamins/Iron supplements </t>
  </si>
  <si>
    <t>L'utiliser normalement</t>
  </si>
  <si>
    <t xml:space="preserve">L’utiliser normalement </t>
  </si>
  <si>
    <t>Nombre de fois utilisés - Vaccines</t>
  </si>
  <si>
    <t>Médicaments vétérinaires</t>
  </si>
  <si>
    <t>Utiliser les médicaments vétérinaires</t>
  </si>
  <si>
    <t>Le ménage obtient-il de Salaire d’un emploi ?</t>
  </si>
  <si>
    <t>Le ménage obtient-il de Salaire d’un travail occasionnel ?</t>
  </si>
  <si>
    <t>Selon vous, la vaccination peut-elle servir Pour soigner des animaux malades ?</t>
  </si>
  <si>
    <t>Selon vous, la vaccination peut-elle servir Pour prévenir la maladie chez animaux ?</t>
  </si>
  <si>
    <t>Selon vous, la vaccination peut-elle servir Pour engraisser rapidement les animaux (embouche) ?</t>
  </si>
  <si>
    <t>Selon vous, les antibiotiques peuvent -ils servir Pour soigner des animaux malades ?</t>
  </si>
  <si>
    <t>Selon vous, les antibiotiques peuvent -ils servir Pour prévenir la maladie chez animaux ?</t>
  </si>
  <si>
    <t>Selon vous, les antibiotiques peuvent -ils servir Pour engraisser rapidement les animaux (embouche) ?</t>
  </si>
  <si>
    <t>Si non, combien de jours devez- vous attendre avant de consommer les œufs d’animaux traités  ?</t>
  </si>
  <si>
    <t>Niveau de connaissance - B à raison</t>
  </si>
  <si>
    <t>Niveau de connaissance - A à raison</t>
  </si>
  <si>
    <t>La raison 4</t>
  </si>
  <si>
    <t>Selectionnez les deux medicaments les plus couramment utilisés</t>
  </si>
  <si>
    <t>Autres types de maladie</t>
  </si>
  <si>
    <t>Médicaments appliquées / laissées par le vétérinaire</t>
  </si>
  <si>
    <t>Penicillin (and combinations with Penic...)</t>
  </si>
  <si>
    <t>Souvent quand on constate que les animaux ne mangent pas bien</t>
  </si>
  <si>
    <t>L'utiliser normalement (consommer ou vendre)</t>
  </si>
  <si>
    <t>Utiliser comme combustible</t>
  </si>
  <si>
    <t>Selectionnez les duex medicaments les plus couramment utilisés</t>
  </si>
  <si>
    <t>Dépense totale et moyenne par médicaments</t>
  </si>
  <si>
    <t>Recours à l'aide d'un professionnel</t>
  </si>
  <si>
    <t>Avez-vous eu recours à l’aide d’un professionnel, un vétérinaire diplômé par exemple, ces 2 derniers mois ?</t>
  </si>
  <si>
    <t>Recours à un laboratoire</t>
  </si>
  <si>
    <t>Pris part à des campagnes sur la santé animale</t>
  </si>
  <si>
    <t>Affirmation 1</t>
  </si>
  <si>
    <t>Affirmation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</si>
</sst>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%"/>
  </numFmts>
  <fonts count="10">
    <font>
      <sz val="11"/>
      <name val="Calibri"/>
    </font>
    <font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0"/>
      <name val="Arial Black"/>
      <family val="2"/>
    </font>
    <font>
      <b/>
      <sz val="12"/>
      <name val="Arial Black"/>
      <family val="2"/>
    </font>
    <font>
      <b/>
      <sz val="14"/>
      <name val="Arial Black"/>
      <family val="2"/>
    </font>
    <font>
      <b/>
      <sz val="16"/>
      <name val="Arial Black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10" fontId="2" fillId="0" borderId="0" xfId="2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1" fontId="2" fillId="0" borderId="0" xfId="1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41" fontId="2" fillId="0" borderId="1" xfId="1" applyFont="1" applyBorder="1" applyAlignment="1">
      <alignment horizontal="center"/>
    </xf>
    <xf numFmtId="41" fontId="2" fillId="0" borderId="0" xfId="1" applyFont="1" applyAlignment="1">
      <alignment horizontal="center"/>
    </xf>
    <xf numFmtId="41" fontId="2" fillId="0" borderId="0" xfId="1" applyFont="1" applyFill="1" applyBorder="1" applyAlignment="1">
      <alignment horizontal="center"/>
    </xf>
    <xf numFmtId="41" fontId="2" fillId="0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/>
    <xf numFmtId="0" fontId="3" fillId="3" borderId="0" xfId="0" applyFont="1" applyFill="1" applyAlignment="1">
      <alignment horizontal="left"/>
    </xf>
    <xf numFmtId="164" fontId="2" fillId="0" borderId="0" xfId="2" applyNumberFormat="1" applyFont="1"/>
    <xf numFmtId="10" fontId="2" fillId="0" borderId="0" xfId="2" applyNumberFormat="1" applyFont="1"/>
    <xf numFmtId="10" fontId="2" fillId="0" borderId="0" xfId="0" applyNumberFormat="1" applyFont="1"/>
    <xf numFmtId="0" fontId="5" fillId="3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indent="1"/>
    </xf>
    <xf numFmtId="0" fontId="2" fillId="0" borderId="1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</cellXfs>
  <cellStyles count="3">
    <cellStyle name="Milliers [0]" xfId="1" builtinId="6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GENERALITES_GESTION_FERMES!$D$380</c:f>
              <c:strCache>
                <c:ptCount val="1"/>
                <c:pt idx="0">
                  <c:v>Affirmation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GENERALITES_GESTION_FERMES!$A$381:$A$383</c:f>
              <c:strCache>
                <c:ptCount val="3"/>
                <c:pt idx="0">
                  <c:v>D’accord avec A</c:v>
                </c:pt>
                <c:pt idx="1">
                  <c:v>D’accord avec B</c:v>
                </c:pt>
                <c:pt idx="2">
                  <c:v>Ne sais pas</c:v>
                </c:pt>
              </c:strCache>
            </c:strRef>
          </c:cat>
          <c:val>
            <c:numRef>
              <c:f>GENERALITES_GESTION_FERMES!$D$381:$D$383</c:f>
              <c:numCache>
                <c:formatCode>0.00%</c:formatCode>
                <c:ptCount val="3"/>
                <c:pt idx="0">
                  <c:v>0.68055555555555558</c:v>
                </c:pt>
                <c:pt idx="1">
                  <c:v>0.25462962962962959</c:v>
                </c:pt>
                <c:pt idx="2">
                  <c:v>6.4814814814814825E-2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5-4CE1-8039-1ECBC02C4D37}"/>
            </c:ext>
          </c:extLst>
        </c:ser>
        <c:ser>
          <c:idx val="1"/>
          <c:order val="1"/>
          <c:tx>
            <c:strRef>
              <c:f>GENERALITES_GESTION_FERMES!$E$380</c:f>
              <c:strCache>
                <c:ptCount val="1"/>
                <c:pt idx="0">
                  <c:v>Affirmation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GENERALITES_GESTION_FERMES!$A$381:$A$383</c:f>
              <c:strCache>
                <c:ptCount val="3"/>
                <c:pt idx="0">
                  <c:v>D’accord avec A</c:v>
                </c:pt>
                <c:pt idx="1">
                  <c:v>D’accord avec B</c:v>
                </c:pt>
                <c:pt idx="2">
                  <c:v>Ne sais pas</c:v>
                </c:pt>
              </c:strCache>
            </c:strRef>
          </c:cat>
          <c:val>
            <c:numRef>
              <c:f>GENERALITES_GESTION_FERMES!$E$381:$E$383</c:f>
              <c:numCache>
                <c:formatCode>0.00%</c:formatCode>
                <c:ptCount val="3"/>
                <c:pt idx="0">
                  <c:v>0.41203703703703703</c:v>
                </c:pt>
                <c:pt idx="1">
                  <c:v>0.50925925925925919</c:v>
                </c:pt>
                <c:pt idx="2">
                  <c:v>7.8703703703703706E-2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5-4CE1-8039-1ECBC02C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71264"/>
        <c:axId val="465875008"/>
      </c:barChart>
      <c:catAx>
        <c:axId val="46587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75008"/>
        <c:crosses val="autoZero"/>
        <c:auto val="1"/>
        <c:lblAlgn val="ctr"/>
        <c:lblOffset val="100"/>
        <c:noMultiLvlLbl val="0"/>
      </c:catAx>
      <c:valAx>
        <c:axId val="465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8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GENERALITES_GESTION_FERMES!$E$10:$E$14</c:f>
              <c:strCache>
                <c:ptCount val="5"/>
                <c:pt idx="0">
                  <c:v>Ovins/Caprins</c:v>
                </c:pt>
                <c:pt idx="1">
                  <c:v>Bovins</c:v>
                </c:pt>
                <c:pt idx="2">
                  <c:v>Porcs</c:v>
                </c:pt>
                <c:pt idx="3">
                  <c:v>Equins/Asins</c:v>
                </c:pt>
                <c:pt idx="4">
                  <c:v>Lapins</c:v>
                </c:pt>
              </c:strCache>
            </c:strRef>
          </c:cat>
          <c:val>
            <c:numRef>
              <c:f>GENERALITES_GESTION_FERMES!$F$10:$F$14</c:f>
              <c:numCache>
                <c:formatCode>0.0%</c:formatCode>
                <c:ptCount val="5"/>
                <c:pt idx="0">
                  <c:v>0.27314814814814814</c:v>
                </c:pt>
                <c:pt idx="1">
                  <c:v>0.22685185185185186</c:v>
                </c:pt>
                <c:pt idx="2">
                  <c:v>2.7777777777777776E-2</c:v>
                </c:pt>
                <c:pt idx="3">
                  <c:v>2.7777777777777776E-2</c:v>
                </c:pt>
                <c:pt idx="4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7-4B0B-A96C-B853D38F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15216"/>
        <c:axId val="192702320"/>
      </c:barChart>
      <c:catAx>
        <c:axId val="19271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702320"/>
        <c:crosses val="autoZero"/>
        <c:auto val="1"/>
        <c:lblAlgn val="ctr"/>
        <c:lblOffset val="100"/>
        <c:noMultiLvlLbl val="0"/>
      </c:catAx>
      <c:valAx>
        <c:axId val="1927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71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4800600</xdr:colOff>
      <xdr:row>380</xdr:row>
      <xdr:rowOff>91440</xdr:rowOff>
    </xdr:from>
    <xdr:to>
      <xdr:col>2</xdr:col>
      <xdr:colOff>2148840</xdr:colOff>
      <xdr:row>396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BCD6AB3-FD2C-48CA-A84D-431B5378E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2118360</xdr:colOff>
      <xdr:row>14</xdr:row>
      <xdr:rowOff>137160</xdr:rowOff>
    </xdr:from>
    <xdr:to>
      <xdr:col>8</xdr:col>
      <xdr:colOff>480060</xdr:colOff>
      <xdr:row>31</xdr:row>
      <xdr:rowOff>30480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A04918C-6F9E-49DA-8B8F-B65D5E742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EB6-5B05-4781-8A92-EF3664B63A4D}">
  <sheetPr>
    <tabColor rgb="FF00B050"/>
  </sheetPr>
  <dimension ref="A1:D127"/>
  <sheetViews>
    <sheetView topLeftCell="A127" zoomScaleNormal="100" workbookViewId="0">
      <selection activeCell="D134" sqref="D134"/>
    </sheetView>
  </sheetViews>
  <sheetFormatPr baseColWidth="10" defaultColWidth="11.5703125" defaultRowHeight="12.75"/>
  <cols>
    <col min="1" max="1" width="54.28515625" style="1" customWidth="1"/>
    <col min="2" max="2" width="21.5703125" style="13" customWidth="1"/>
    <col min="3" max="3" width="25.5703125" style="10" customWidth="1"/>
    <col min="4" max="16384" width="11.5703125" style="1"/>
  </cols>
  <sheetData>
    <row r="1" spans="1:4" ht="24.75">
      <c r="A1" s="49" t="s">
        <v>384</v>
      </c>
      <c r="B1" s="49"/>
      <c r="C1" s="49"/>
    </row>
    <row r="3" spans="1:4" ht="15">
      <c r="A3" s="48" t="s">
        <v>388</v>
      </c>
      <c r="B3" s="48"/>
      <c r="C3" s="48"/>
    </row>
    <row r="4" spans="1:4">
      <c r="A4" s="4"/>
      <c r="B4" s="14" t="s">
        <v>3</v>
      </c>
      <c r="C4" s="17" t="s">
        <v>30</v>
      </c>
    </row>
    <row r="5" spans="1:4">
      <c r="A5" s="2" t="s">
        <v>25</v>
      </c>
      <c r="B5" s="12">
        <v>2</v>
      </c>
      <c r="C5" s="19">
        <f>B5*100/216</f>
        <v>0.92592592592592593</v>
      </c>
    </row>
    <row r="6" spans="1:4">
      <c r="A6" s="2" t="s">
        <v>12</v>
      </c>
      <c r="B6" s="12">
        <v>147</v>
      </c>
      <c r="C6" s="19">
        <f>B6*100/216</f>
        <v>68.055555555555557</v>
      </c>
    </row>
    <row r="7" spans="1:4">
      <c r="A7" s="2" t="s">
        <v>5</v>
      </c>
      <c r="B7" s="12">
        <v>8</v>
      </c>
      <c r="C7" s="19">
        <f>B7*100/216</f>
        <v>3.7037037037037037</v>
      </c>
    </row>
    <row r="8" spans="1:4">
      <c r="A8" s="2" t="s">
        <v>26</v>
      </c>
      <c r="B8" s="12">
        <v>55</v>
      </c>
      <c r="C8" s="19">
        <f>B8*100/216</f>
        <v>25.462962962962962</v>
      </c>
    </row>
    <row r="9" spans="1:4">
      <c r="A9" s="2" t="s">
        <v>10</v>
      </c>
      <c r="B9" s="12">
        <v>4</v>
      </c>
      <c r="C9" s="19">
        <f>B9*100/216</f>
        <v>1.8518518518518519</v>
      </c>
    </row>
    <row r="10" spans="1:4">
      <c r="A10" s="4" t="s">
        <v>2</v>
      </c>
      <c r="B10" s="14">
        <v>216</v>
      </c>
      <c r="C10" s="20">
        <f>SUM(C5:C9)</f>
        <v>100</v>
      </c>
      <c r="D10" s="3"/>
    </row>
    <row r="12" spans="1:4" ht="15">
      <c r="A12" s="48" t="s">
        <v>389</v>
      </c>
      <c r="B12" s="48"/>
      <c r="C12" s="48"/>
    </row>
    <row r="13" spans="1:4">
      <c r="A13" s="4"/>
      <c r="B13" s="14" t="s">
        <v>3</v>
      </c>
      <c r="C13" s="17" t="s">
        <v>30</v>
      </c>
    </row>
    <row r="14" spans="1:4">
      <c r="A14" s="2" t="s">
        <v>12</v>
      </c>
      <c r="B14" s="12">
        <v>118</v>
      </c>
      <c r="C14" s="19">
        <f t="shared" ref="C14:C24" si="0">B14*100/216</f>
        <v>54.629629629629626</v>
      </c>
    </row>
    <row r="15" spans="1:4">
      <c r="A15" s="2" t="s">
        <v>8</v>
      </c>
      <c r="B15" s="12">
        <v>43</v>
      </c>
      <c r="C15" s="19">
        <f t="shared" si="0"/>
        <v>19.907407407407408</v>
      </c>
    </row>
    <row r="16" spans="1:4">
      <c r="A16" s="2" t="s">
        <v>11</v>
      </c>
      <c r="B16" s="12">
        <v>13</v>
      </c>
      <c r="C16" s="19">
        <f t="shared" si="0"/>
        <v>6.0185185185185182</v>
      </c>
    </row>
    <row r="17" spans="1:3">
      <c r="A17" s="2" t="s">
        <v>6</v>
      </c>
      <c r="B17" s="12">
        <v>12</v>
      </c>
      <c r="C17" s="19">
        <f t="shared" si="0"/>
        <v>5.5555555555555554</v>
      </c>
    </row>
    <row r="18" spans="1:3">
      <c r="A18" s="2" t="s">
        <v>9</v>
      </c>
      <c r="B18" s="12">
        <v>9</v>
      </c>
      <c r="C18" s="19">
        <f t="shared" si="0"/>
        <v>4.166666666666667</v>
      </c>
    </row>
    <row r="19" spans="1:3">
      <c r="A19" s="2" t="s">
        <v>14</v>
      </c>
      <c r="B19" s="12">
        <v>5</v>
      </c>
      <c r="C19" s="19">
        <f t="shared" si="0"/>
        <v>2.3148148148148149</v>
      </c>
    </row>
    <row r="20" spans="1:3">
      <c r="A20" s="2" t="s">
        <v>5</v>
      </c>
      <c r="B20" s="12">
        <v>4</v>
      </c>
      <c r="C20" s="19">
        <f t="shared" si="0"/>
        <v>1.8518518518518519</v>
      </c>
    </row>
    <row r="21" spans="1:3">
      <c r="A21" s="2" t="s">
        <v>10</v>
      </c>
      <c r="B21" s="12">
        <v>4</v>
      </c>
      <c r="C21" s="19">
        <f t="shared" si="0"/>
        <v>1.8518518518518519</v>
      </c>
    </row>
    <row r="22" spans="1:3">
      <c r="A22" s="2" t="s">
        <v>13</v>
      </c>
      <c r="B22" s="12">
        <v>4</v>
      </c>
      <c r="C22" s="19">
        <f t="shared" si="0"/>
        <v>1.8518518518518519</v>
      </c>
    </row>
    <row r="23" spans="1:3">
      <c r="A23" s="2" t="s">
        <v>4</v>
      </c>
      <c r="B23" s="12">
        <v>2</v>
      </c>
      <c r="C23" s="19">
        <f t="shared" si="0"/>
        <v>0.92592592592592593</v>
      </c>
    </row>
    <row r="24" spans="1:3">
      <c r="A24" s="2" t="s">
        <v>7</v>
      </c>
      <c r="B24" s="12">
        <v>2</v>
      </c>
      <c r="C24" s="19">
        <f t="shared" si="0"/>
        <v>0.92592592592592593</v>
      </c>
    </row>
    <row r="25" spans="1:3">
      <c r="A25" s="4" t="s">
        <v>2</v>
      </c>
      <c r="B25" s="14">
        <v>216</v>
      </c>
      <c r="C25" s="20">
        <f>SUM(C14:C24)</f>
        <v>99.999999999999986</v>
      </c>
    </row>
    <row r="26" spans="1:3">
      <c r="A26" s="6"/>
      <c r="B26" s="15"/>
      <c r="C26" s="7"/>
    </row>
    <row r="27" spans="1:3">
      <c r="A27" s="6"/>
      <c r="B27" s="15"/>
      <c r="C27" s="7"/>
    </row>
    <row r="28" spans="1:3">
      <c r="A28" s="6"/>
      <c r="B28" s="15"/>
      <c r="C28" s="7"/>
    </row>
    <row r="29" spans="1:3" ht="15">
      <c r="A29" s="48" t="s">
        <v>390</v>
      </c>
      <c r="B29" s="48"/>
      <c r="C29" s="48"/>
    </row>
    <row r="30" spans="1:3">
      <c r="A30" s="4"/>
      <c r="B30" s="14" t="s">
        <v>31</v>
      </c>
      <c r="C30" s="17" t="s">
        <v>3</v>
      </c>
    </row>
    <row r="31" spans="1:3">
      <c r="A31" s="50" t="s">
        <v>25</v>
      </c>
      <c r="B31" s="9" t="s">
        <v>4</v>
      </c>
      <c r="C31" s="18">
        <v>2</v>
      </c>
    </row>
    <row r="32" spans="1:3">
      <c r="A32" s="52"/>
      <c r="B32" s="25" t="s">
        <v>2</v>
      </c>
      <c r="C32" s="26">
        <f>SUM(C31)</f>
        <v>2</v>
      </c>
    </row>
    <row r="33" spans="1:3">
      <c r="A33" s="50" t="s">
        <v>12</v>
      </c>
      <c r="B33" s="9" t="s">
        <v>9</v>
      </c>
      <c r="C33" s="18">
        <v>9</v>
      </c>
    </row>
    <row r="34" spans="1:3">
      <c r="A34" s="51"/>
      <c r="B34" s="8" t="s">
        <v>7</v>
      </c>
      <c r="C34" s="18">
        <v>2</v>
      </c>
    </row>
    <row r="35" spans="1:3">
      <c r="A35" s="51"/>
      <c r="B35" s="8" t="s">
        <v>11</v>
      </c>
      <c r="C35" s="18">
        <v>13</v>
      </c>
    </row>
    <row r="36" spans="1:3">
      <c r="A36" s="51"/>
      <c r="B36" s="8" t="s">
        <v>12</v>
      </c>
      <c r="C36" s="18">
        <v>118</v>
      </c>
    </row>
    <row r="37" spans="1:3">
      <c r="A37" s="51"/>
      <c r="B37" s="8" t="s">
        <v>14</v>
      </c>
      <c r="C37" s="18">
        <v>5</v>
      </c>
    </row>
    <row r="38" spans="1:3">
      <c r="A38" s="52"/>
      <c r="B38" s="25" t="s">
        <v>2</v>
      </c>
      <c r="C38" s="26">
        <f>C33+C34++C35+C36+C37</f>
        <v>147</v>
      </c>
    </row>
    <row r="39" spans="1:3">
      <c r="A39" s="50" t="s">
        <v>5</v>
      </c>
      <c r="B39" s="8" t="s">
        <v>5</v>
      </c>
      <c r="C39" s="18">
        <v>4</v>
      </c>
    </row>
    <row r="40" spans="1:3">
      <c r="A40" s="51"/>
      <c r="B40" s="8" t="s">
        <v>13</v>
      </c>
      <c r="C40" s="18">
        <v>4</v>
      </c>
    </row>
    <row r="41" spans="1:3">
      <c r="A41" s="52"/>
      <c r="B41" s="25" t="s">
        <v>2</v>
      </c>
      <c r="C41" s="26">
        <f>C39+C40</f>
        <v>8</v>
      </c>
    </row>
    <row r="42" spans="1:3">
      <c r="A42" s="50" t="s">
        <v>26</v>
      </c>
      <c r="B42" s="8" t="s">
        <v>6</v>
      </c>
      <c r="C42" s="18">
        <v>12</v>
      </c>
    </row>
    <row r="43" spans="1:3">
      <c r="A43" s="51"/>
      <c r="B43" s="8" t="s">
        <v>8</v>
      </c>
      <c r="C43" s="18">
        <v>43</v>
      </c>
    </row>
    <row r="44" spans="1:3">
      <c r="A44" s="52"/>
      <c r="B44" s="25" t="s">
        <v>2</v>
      </c>
      <c r="C44" s="26">
        <f>C42+C43</f>
        <v>55</v>
      </c>
    </row>
    <row r="45" spans="1:3">
      <c r="A45" s="50" t="s">
        <v>10</v>
      </c>
      <c r="B45" s="8" t="s">
        <v>10</v>
      </c>
      <c r="C45" s="18">
        <v>4</v>
      </c>
    </row>
    <row r="46" spans="1:3">
      <c r="A46" s="52"/>
      <c r="B46" s="25" t="s">
        <v>2</v>
      </c>
      <c r="C46" s="26">
        <f>C45</f>
        <v>4</v>
      </c>
    </row>
    <row r="47" spans="1:3">
      <c r="A47" s="17" t="s">
        <v>2</v>
      </c>
      <c r="B47" s="14"/>
      <c r="C47" s="17">
        <f>C32+C38+C41+C44+C46</f>
        <v>216</v>
      </c>
    </row>
    <row r="49" spans="1:4" ht="15">
      <c r="A49" s="48" t="s">
        <v>391</v>
      </c>
      <c r="B49" s="48"/>
      <c r="C49" s="48"/>
    </row>
    <row r="50" spans="1:4">
      <c r="A50" s="4"/>
      <c r="B50" s="14" t="s">
        <v>3</v>
      </c>
      <c r="C50" s="17" t="s">
        <v>30</v>
      </c>
    </row>
    <row r="51" spans="1:4">
      <c r="A51" s="2" t="s">
        <v>15</v>
      </c>
      <c r="B51" s="12">
        <v>28</v>
      </c>
      <c r="C51" s="19">
        <f t="shared" ref="C51:C58" si="1">B51*100/216</f>
        <v>12.962962962962964</v>
      </c>
      <c r="D51" s="45">
        <f>C51/100</f>
        <v>0.12962962962962965</v>
      </c>
    </row>
    <row r="52" spans="1:4">
      <c r="A52" s="2" t="s">
        <v>16</v>
      </c>
      <c r="B52" s="12">
        <v>51</v>
      </c>
      <c r="C52" s="19">
        <f t="shared" si="1"/>
        <v>23.611111111111111</v>
      </c>
      <c r="D52" s="45">
        <f t="shared" ref="D52:D58" si="2">C52/100</f>
        <v>0.2361111111111111</v>
      </c>
    </row>
    <row r="53" spans="1:4">
      <c r="A53" s="2" t="s">
        <v>17</v>
      </c>
      <c r="B53" s="12">
        <v>45</v>
      </c>
      <c r="C53" s="19">
        <f t="shared" si="1"/>
        <v>20.833333333333332</v>
      </c>
      <c r="D53" s="45">
        <f t="shared" si="2"/>
        <v>0.20833333333333331</v>
      </c>
    </row>
    <row r="54" spans="1:4">
      <c r="A54" s="2" t="s">
        <v>18</v>
      </c>
      <c r="B54" s="12">
        <v>37</v>
      </c>
      <c r="C54" s="19">
        <f t="shared" si="1"/>
        <v>17.12962962962963</v>
      </c>
      <c r="D54" s="45">
        <f t="shared" si="2"/>
        <v>0.17129629629629631</v>
      </c>
    </row>
    <row r="55" spans="1:4">
      <c r="A55" s="2" t="s">
        <v>19</v>
      </c>
      <c r="B55" s="12">
        <v>23</v>
      </c>
      <c r="C55" s="19">
        <f t="shared" si="1"/>
        <v>10.648148148148149</v>
      </c>
      <c r="D55" s="45">
        <f t="shared" si="2"/>
        <v>0.10648148148148148</v>
      </c>
    </row>
    <row r="56" spans="1:4">
      <c r="A56" s="2" t="s">
        <v>20</v>
      </c>
      <c r="B56" s="12">
        <v>14</v>
      </c>
      <c r="C56" s="19">
        <f t="shared" si="1"/>
        <v>6.4814814814814818</v>
      </c>
      <c r="D56" s="45">
        <f t="shared" si="2"/>
        <v>6.4814814814814825E-2</v>
      </c>
    </row>
    <row r="57" spans="1:4">
      <c r="A57" s="2" t="s">
        <v>21</v>
      </c>
      <c r="B57" s="12">
        <v>12</v>
      </c>
      <c r="C57" s="19">
        <f t="shared" si="1"/>
        <v>5.5555555555555554</v>
      </c>
      <c r="D57" s="45">
        <f t="shared" si="2"/>
        <v>5.5555555555555552E-2</v>
      </c>
    </row>
    <row r="58" spans="1:4">
      <c r="A58" s="2" t="s">
        <v>22</v>
      </c>
      <c r="B58" s="12">
        <v>6</v>
      </c>
      <c r="C58" s="19">
        <f t="shared" si="1"/>
        <v>2.7777777777777777</v>
      </c>
      <c r="D58" s="45">
        <f t="shared" si="2"/>
        <v>2.7777777777777776E-2</v>
      </c>
    </row>
    <row r="59" spans="1:4">
      <c r="A59" s="4" t="s">
        <v>2</v>
      </c>
      <c r="B59" s="14">
        <v>216</v>
      </c>
      <c r="C59" s="20">
        <f>SUM(C51:C58)</f>
        <v>100</v>
      </c>
    </row>
    <row r="61" spans="1:4" ht="15">
      <c r="A61" s="48" t="s">
        <v>369</v>
      </c>
      <c r="B61" s="48"/>
      <c r="C61" s="48"/>
    </row>
    <row r="62" spans="1:4">
      <c r="A62" s="4"/>
      <c r="B62" s="14" t="s">
        <v>3</v>
      </c>
      <c r="C62" s="14" t="s">
        <v>392</v>
      </c>
    </row>
    <row r="63" spans="1:4">
      <c r="A63" s="5">
        <v>17</v>
      </c>
      <c r="B63" s="12">
        <v>1</v>
      </c>
      <c r="C63" s="36">
        <f>B63</f>
        <v>1</v>
      </c>
    </row>
    <row r="64" spans="1:4">
      <c r="A64" s="5">
        <v>18</v>
      </c>
      <c r="B64" s="12">
        <v>4</v>
      </c>
      <c r="C64" s="36">
        <f>B64+C63</f>
        <v>5</v>
      </c>
    </row>
    <row r="65" spans="1:3">
      <c r="A65" s="5">
        <v>19</v>
      </c>
      <c r="B65" s="12">
        <v>6</v>
      </c>
      <c r="C65" s="36">
        <f t="shared" ref="C65:C99" si="3">B65+C64</f>
        <v>11</v>
      </c>
    </row>
    <row r="66" spans="1:3">
      <c r="A66" s="5">
        <v>20</v>
      </c>
      <c r="B66" s="12">
        <v>9</v>
      </c>
      <c r="C66" s="36">
        <f t="shared" si="3"/>
        <v>20</v>
      </c>
    </row>
    <row r="67" spans="1:3">
      <c r="A67" s="5">
        <v>21</v>
      </c>
      <c r="B67" s="12">
        <v>8</v>
      </c>
      <c r="C67" s="36">
        <f t="shared" si="3"/>
        <v>28</v>
      </c>
    </row>
    <row r="68" spans="1:3">
      <c r="A68" s="5">
        <v>22</v>
      </c>
      <c r="B68" s="12">
        <v>7</v>
      </c>
      <c r="C68" s="36">
        <f t="shared" si="3"/>
        <v>35</v>
      </c>
    </row>
    <row r="69" spans="1:3">
      <c r="A69" s="5">
        <v>23</v>
      </c>
      <c r="B69" s="12">
        <v>12</v>
      </c>
      <c r="C69" s="36">
        <f t="shared" si="3"/>
        <v>47</v>
      </c>
    </row>
    <row r="70" spans="1:3">
      <c r="A70" s="5">
        <v>24</v>
      </c>
      <c r="B70" s="12">
        <v>6</v>
      </c>
      <c r="C70" s="36">
        <f t="shared" si="3"/>
        <v>53</v>
      </c>
    </row>
    <row r="71" spans="1:3">
      <c r="A71" s="5">
        <v>25</v>
      </c>
      <c r="B71" s="12">
        <v>19</v>
      </c>
      <c r="C71" s="36">
        <f t="shared" si="3"/>
        <v>72</v>
      </c>
    </row>
    <row r="72" spans="1:3">
      <c r="A72" s="5">
        <v>26</v>
      </c>
      <c r="B72" s="12">
        <v>7</v>
      </c>
      <c r="C72" s="36">
        <f t="shared" si="3"/>
        <v>79</v>
      </c>
    </row>
    <row r="73" spans="1:3">
      <c r="A73" s="5">
        <v>27</v>
      </c>
      <c r="B73" s="12">
        <v>12</v>
      </c>
      <c r="C73" s="36">
        <f t="shared" si="3"/>
        <v>91</v>
      </c>
    </row>
    <row r="74" spans="1:3">
      <c r="A74" s="5">
        <v>28</v>
      </c>
      <c r="B74" s="12">
        <v>15</v>
      </c>
      <c r="C74" s="36">
        <f t="shared" si="3"/>
        <v>106</v>
      </c>
    </row>
    <row r="75" spans="1:3">
      <c r="A75" s="5">
        <v>29</v>
      </c>
      <c r="B75" s="12">
        <v>5</v>
      </c>
      <c r="C75" s="36">
        <f t="shared" si="3"/>
        <v>111</v>
      </c>
    </row>
    <row r="76" spans="1:3">
      <c r="A76" s="5">
        <v>30</v>
      </c>
      <c r="B76" s="12">
        <v>7</v>
      </c>
      <c r="C76" s="36">
        <f t="shared" si="3"/>
        <v>118</v>
      </c>
    </row>
    <row r="77" spans="1:3">
      <c r="A77" s="5">
        <v>31</v>
      </c>
      <c r="B77" s="12">
        <v>6</v>
      </c>
      <c r="C77" s="36">
        <f t="shared" si="3"/>
        <v>124</v>
      </c>
    </row>
    <row r="78" spans="1:3">
      <c r="A78" s="5">
        <v>32</v>
      </c>
      <c r="B78" s="12">
        <v>8</v>
      </c>
      <c r="C78" s="36">
        <f t="shared" si="3"/>
        <v>132</v>
      </c>
    </row>
    <row r="79" spans="1:3">
      <c r="A79" s="5">
        <v>33</v>
      </c>
      <c r="B79" s="12">
        <v>7</v>
      </c>
      <c r="C79" s="36">
        <f t="shared" si="3"/>
        <v>139</v>
      </c>
    </row>
    <row r="80" spans="1:3">
      <c r="A80" s="5">
        <v>34</v>
      </c>
      <c r="B80" s="12">
        <v>3</v>
      </c>
      <c r="C80" s="36">
        <f t="shared" si="3"/>
        <v>142</v>
      </c>
    </row>
    <row r="81" spans="1:3">
      <c r="A81" s="5">
        <v>35</v>
      </c>
      <c r="B81" s="12">
        <v>12</v>
      </c>
      <c r="C81" s="36">
        <f t="shared" si="3"/>
        <v>154</v>
      </c>
    </row>
    <row r="82" spans="1:3">
      <c r="A82" s="5">
        <v>36</v>
      </c>
      <c r="B82" s="12">
        <v>7</v>
      </c>
      <c r="C82" s="36">
        <f t="shared" si="3"/>
        <v>161</v>
      </c>
    </row>
    <row r="83" spans="1:3">
      <c r="A83" s="5">
        <v>37</v>
      </c>
      <c r="B83" s="12">
        <v>3</v>
      </c>
      <c r="C83" s="36">
        <f t="shared" si="3"/>
        <v>164</v>
      </c>
    </row>
    <row r="84" spans="1:3">
      <c r="A84" s="5">
        <v>38</v>
      </c>
      <c r="B84" s="12">
        <v>5</v>
      </c>
      <c r="C84" s="36">
        <f t="shared" si="3"/>
        <v>169</v>
      </c>
    </row>
    <row r="85" spans="1:3">
      <c r="A85" s="5">
        <v>39</v>
      </c>
      <c r="B85" s="12">
        <v>9</v>
      </c>
      <c r="C85" s="36">
        <f t="shared" si="3"/>
        <v>178</v>
      </c>
    </row>
    <row r="86" spans="1:3">
      <c r="A86" s="5">
        <v>40</v>
      </c>
      <c r="B86" s="12">
        <v>2</v>
      </c>
      <c r="C86" s="36">
        <f t="shared" si="3"/>
        <v>180</v>
      </c>
    </row>
    <row r="87" spans="1:3">
      <c r="A87" s="5">
        <v>41</v>
      </c>
      <c r="B87" s="12">
        <v>4</v>
      </c>
      <c r="C87" s="36">
        <f t="shared" si="3"/>
        <v>184</v>
      </c>
    </row>
    <row r="88" spans="1:3">
      <c r="A88" s="5">
        <v>42</v>
      </c>
      <c r="B88" s="12">
        <v>6</v>
      </c>
      <c r="C88" s="36">
        <f t="shared" si="3"/>
        <v>190</v>
      </c>
    </row>
    <row r="89" spans="1:3">
      <c r="A89" s="5">
        <v>43</v>
      </c>
      <c r="B89" s="12">
        <v>2</v>
      </c>
      <c r="C89" s="36">
        <f t="shared" si="3"/>
        <v>192</v>
      </c>
    </row>
    <row r="90" spans="1:3">
      <c r="A90" s="5">
        <v>45</v>
      </c>
      <c r="B90" s="12">
        <v>4</v>
      </c>
      <c r="C90" s="36">
        <f t="shared" si="3"/>
        <v>196</v>
      </c>
    </row>
    <row r="91" spans="1:3">
      <c r="A91" s="5">
        <v>46</v>
      </c>
      <c r="B91" s="12">
        <v>2</v>
      </c>
      <c r="C91" s="36">
        <f t="shared" si="3"/>
        <v>198</v>
      </c>
    </row>
    <row r="92" spans="1:3">
      <c r="A92" s="5">
        <v>47</v>
      </c>
      <c r="B92" s="12">
        <v>2</v>
      </c>
      <c r="C92" s="36">
        <f>B92+C91</f>
        <v>200</v>
      </c>
    </row>
    <row r="93" spans="1:3">
      <c r="A93" s="5">
        <v>48</v>
      </c>
      <c r="B93" s="12">
        <v>3</v>
      </c>
      <c r="C93" s="36">
        <f t="shared" si="3"/>
        <v>203</v>
      </c>
    </row>
    <row r="94" spans="1:3">
      <c r="A94" s="5">
        <v>49</v>
      </c>
      <c r="B94" s="12">
        <v>2</v>
      </c>
      <c r="C94" s="36">
        <f t="shared" si="3"/>
        <v>205</v>
      </c>
    </row>
    <row r="95" spans="1:3">
      <c r="A95" s="5">
        <v>50</v>
      </c>
      <c r="B95" s="12">
        <v>3</v>
      </c>
      <c r="C95" s="36">
        <f t="shared" si="3"/>
        <v>208</v>
      </c>
    </row>
    <row r="96" spans="1:3">
      <c r="A96" s="5">
        <v>51</v>
      </c>
      <c r="B96" s="12">
        <v>2</v>
      </c>
      <c r="C96" s="36">
        <f t="shared" si="3"/>
        <v>210</v>
      </c>
    </row>
    <row r="97" spans="1:3">
      <c r="A97" s="5">
        <v>52</v>
      </c>
      <c r="B97" s="12">
        <v>2</v>
      </c>
      <c r="C97" s="36">
        <f t="shared" si="3"/>
        <v>212</v>
      </c>
    </row>
    <row r="98" spans="1:3">
      <c r="A98" s="5">
        <v>53</v>
      </c>
      <c r="B98" s="12">
        <v>2</v>
      </c>
      <c r="C98" s="36">
        <f t="shared" si="3"/>
        <v>214</v>
      </c>
    </row>
    <row r="99" spans="1:3">
      <c r="A99" s="5">
        <v>57</v>
      </c>
      <c r="B99" s="12">
        <v>2</v>
      </c>
      <c r="C99" s="36">
        <f t="shared" si="3"/>
        <v>216</v>
      </c>
    </row>
    <row r="100" spans="1:3">
      <c r="A100" s="4" t="s">
        <v>2</v>
      </c>
      <c r="B100" s="14">
        <v>216</v>
      </c>
      <c r="C100" s="37"/>
    </row>
    <row r="103" spans="1:3" ht="15">
      <c r="A103" s="48" t="s">
        <v>393</v>
      </c>
      <c r="B103" s="48"/>
      <c r="C103" s="48"/>
    </row>
    <row r="104" spans="1:3">
      <c r="A104" s="4"/>
      <c r="B104" s="14" t="s">
        <v>3</v>
      </c>
      <c r="C104" s="17" t="s">
        <v>30</v>
      </c>
    </row>
    <row r="105" spans="1:3">
      <c r="A105" s="2" t="s">
        <v>0</v>
      </c>
      <c r="B105" s="12">
        <v>199</v>
      </c>
      <c r="C105" s="19">
        <f>B105*100/216</f>
        <v>92.129629629629633</v>
      </c>
    </row>
    <row r="106" spans="1:3">
      <c r="A106" s="2" t="s">
        <v>1</v>
      </c>
      <c r="B106" s="12">
        <v>17</v>
      </c>
      <c r="C106" s="19">
        <f>B106*100/216</f>
        <v>7.8703703703703702</v>
      </c>
    </row>
    <row r="107" spans="1:3">
      <c r="A107" s="4" t="s">
        <v>2</v>
      </c>
      <c r="B107" s="14">
        <v>216</v>
      </c>
      <c r="C107" s="20">
        <f>SUM(C105:C106)</f>
        <v>100</v>
      </c>
    </row>
    <row r="110" spans="1:3" ht="15">
      <c r="A110" s="48" t="s">
        <v>394</v>
      </c>
      <c r="B110" s="48"/>
      <c r="C110" s="48"/>
    </row>
    <row r="111" spans="1:3">
      <c r="A111" s="4"/>
      <c r="B111" s="14" t="s">
        <v>3</v>
      </c>
      <c r="C111" s="17" t="s">
        <v>30</v>
      </c>
    </row>
    <row r="112" spans="1:3">
      <c r="A112" s="2" t="s">
        <v>37</v>
      </c>
      <c r="B112" s="12">
        <v>64</v>
      </c>
      <c r="C112" s="19">
        <f>B112*100/216</f>
        <v>29.62962962962963</v>
      </c>
    </row>
    <row r="113" spans="1:3">
      <c r="A113" s="2" t="s">
        <v>38</v>
      </c>
      <c r="B113" s="12">
        <v>2</v>
      </c>
      <c r="C113" s="19">
        <f>B113*100/216</f>
        <v>0.92592592592592593</v>
      </c>
    </row>
    <row r="114" spans="1:3">
      <c r="A114" s="2" t="s">
        <v>39</v>
      </c>
      <c r="B114" s="12">
        <v>150</v>
      </c>
      <c r="C114" s="19">
        <f>B114*100/216</f>
        <v>69.444444444444443</v>
      </c>
    </row>
    <row r="115" spans="1:3">
      <c r="A115" s="4" t="s">
        <v>2</v>
      </c>
      <c r="B115" s="14">
        <v>216</v>
      </c>
      <c r="C115" s="20">
        <f>SUM(C112:C114)</f>
        <v>100</v>
      </c>
    </row>
    <row r="116" spans="1:3">
      <c r="A116" s="6"/>
      <c r="B116" s="16"/>
      <c r="C116" s="7"/>
    </row>
    <row r="118" spans="1:3" ht="15">
      <c r="A118" s="48" t="s">
        <v>395</v>
      </c>
      <c r="B118" s="48"/>
      <c r="C118" s="48"/>
    </row>
    <row r="119" spans="1:3">
      <c r="A119" s="4"/>
      <c r="B119" s="14" t="s">
        <v>3</v>
      </c>
      <c r="C119" s="17" t="s">
        <v>30</v>
      </c>
    </row>
    <row r="120" spans="1:3">
      <c r="A120" s="2" t="s">
        <v>23</v>
      </c>
      <c r="B120" s="12">
        <v>49</v>
      </c>
      <c r="C120" s="19">
        <f t="shared" ref="C120:C126" si="4">B120*100/216</f>
        <v>22.685185185185187</v>
      </c>
    </row>
    <row r="121" spans="1:3">
      <c r="A121" s="2" t="s">
        <v>24</v>
      </c>
      <c r="B121" s="12">
        <v>9</v>
      </c>
      <c r="C121" s="19">
        <f t="shared" si="4"/>
        <v>4.166666666666667</v>
      </c>
    </row>
    <row r="122" spans="1:3">
      <c r="A122" s="2" t="s">
        <v>32</v>
      </c>
      <c r="B122" s="12">
        <v>4</v>
      </c>
      <c r="C122" s="19">
        <f t="shared" si="4"/>
        <v>1.8518518518518519</v>
      </c>
    </row>
    <row r="123" spans="1:3">
      <c r="A123" s="2" t="s">
        <v>36</v>
      </c>
      <c r="B123" s="12">
        <v>79</v>
      </c>
      <c r="C123" s="19">
        <f t="shared" si="4"/>
        <v>36.574074074074076</v>
      </c>
    </row>
    <row r="124" spans="1:3">
      <c r="A124" s="2" t="s">
        <v>35</v>
      </c>
      <c r="B124" s="12">
        <v>66</v>
      </c>
      <c r="C124" s="19">
        <f t="shared" si="4"/>
        <v>30.555555555555557</v>
      </c>
    </row>
    <row r="125" spans="1:3">
      <c r="A125" s="2" t="s">
        <v>34</v>
      </c>
      <c r="B125" s="12">
        <v>2</v>
      </c>
      <c r="C125" s="19">
        <f t="shared" si="4"/>
        <v>0.92592592592592593</v>
      </c>
    </row>
    <row r="126" spans="1:3">
      <c r="A126" s="2" t="s">
        <v>33</v>
      </c>
      <c r="B126" s="12">
        <v>7</v>
      </c>
      <c r="C126" s="19">
        <f t="shared" si="4"/>
        <v>3.2407407407407409</v>
      </c>
    </row>
    <row r="127" spans="1:3">
      <c r="A127" s="4" t="s">
        <v>2</v>
      </c>
      <c r="B127" s="14">
        <v>216</v>
      </c>
      <c r="C127" s="20">
        <f>SUM(C120:C126)</f>
        <v>100.00000000000001</v>
      </c>
    </row>
  </sheetData>
  <mergeCells count="14">
    <mergeCell ref="A110:C110"/>
    <mergeCell ref="A118:C118"/>
    <mergeCell ref="A1:C1"/>
    <mergeCell ref="A29:C29"/>
    <mergeCell ref="A49:C49"/>
    <mergeCell ref="A61:C61"/>
    <mergeCell ref="A103:C103"/>
    <mergeCell ref="A42:A44"/>
    <mergeCell ref="A45:A46"/>
    <mergeCell ref="A3:C3"/>
    <mergeCell ref="A12:C12"/>
    <mergeCell ref="A31:A32"/>
    <mergeCell ref="A33:A38"/>
    <mergeCell ref="A39:A4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7692-834C-471F-945A-4DC675E6AFD6}">
  <sheetPr>
    <tabColor theme="5" tint="-0.499984740745262"/>
  </sheetPr>
  <dimension ref="A1:G420"/>
  <sheetViews>
    <sheetView topLeftCell="A385" workbookViewId="0">
      <selection activeCell="E78" sqref="E78"/>
    </sheetView>
  </sheetViews>
  <sheetFormatPr baseColWidth="10" defaultColWidth="11.5703125" defaultRowHeight="12.75"/>
  <cols>
    <col min="1" max="1" width="74.7109375" style="1" customWidth="1"/>
    <col min="2" max="2" width="30.7109375" style="27" customWidth="1"/>
    <col min="3" max="3" width="32.140625" style="27" customWidth="1"/>
    <col min="4" max="4" width="11.5703125" style="1"/>
    <col min="5" max="5" width="12.28515625" style="1" customWidth="1"/>
    <col min="6" max="16384" width="11.5703125" style="1"/>
  </cols>
  <sheetData>
    <row r="1" spans="1:6" ht="24.75">
      <c r="A1" s="49" t="s">
        <v>387</v>
      </c>
      <c r="B1" s="49"/>
      <c r="C1" s="49"/>
    </row>
    <row r="3" spans="1:6" ht="15">
      <c r="A3" s="48" t="s">
        <v>27</v>
      </c>
      <c r="B3" s="48"/>
      <c r="C3" s="48"/>
    </row>
    <row r="4" spans="1:6">
      <c r="A4" s="4"/>
      <c r="B4" s="17" t="s">
        <v>3</v>
      </c>
      <c r="C4" s="17" t="s">
        <v>30</v>
      </c>
    </row>
    <row r="5" spans="1:6">
      <c r="A5" s="2" t="s">
        <v>29</v>
      </c>
      <c r="B5" s="5">
        <v>173</v>
      </c>
      <c r="C5" s="19">
        <f>B5*100/216</f>
        <v>80.092592592592595</v>
      </c>
      <c r="D5" s="45"/>
    </row>
    <row r="6" spans="1:6">
      <c r="A6" s="2" t="s">
        <v>28</v>
      </c>
      <c r="B6" s="5">
        <v>43</v>
      </c>
      <c r="C6" s="19">
        <f>B6*100/216</f>
        <v>19.907407407407408</v>
      </c>
    </row>
    <row r="7" spans="1:6">
      <c r="A7" s="4" t="s">
        <v>2</v>
      </c>
      <c r="B7" s="17">
        <v>216</v>
      </c>
      <c r="C7" s="20">
        <f>SUM(C6:C6)</f>
        <v>19.907407407407408</v>
      </c>
    </row>
    <row r="8" spans="1:6">
      <c r="A8" s="6"/>
      <c r="B8" s="21"/>
      <c r="C8" s="7"/>
    </row>
    <row r="9" spans="1:6" ht="15">
      <c r="A9" s="48" t="s">
        <v>386</v>
      </c>
      <c r="B9" s="48"/>
      <c r="C9" s="48"/>
    </row>
    <row r="10" spans="1:6">
      <c r="A10" s="4"/>
      <c r="B10" s="17" t="s">
        <v>42</v>
      </c>
      <c r="C10" s="17" t="s">
        <v>3</v>
      </c>
      <c r="E10" s="1" t="str">
        <f>A17</f>
        <v>Ovins/Caprins</v>
      </c>
      <c r="F10" s="45">
        <f>D18</f>
        <v>0.27314814814814814</v>
      </c>
    </row>
    <row r="11" spans="1:6">
      <c r="A11" s="54" t="s">
        <v>375</v>
      </c>
      <c r="B11" s="5" t="s">
        <v>41</v>
      </c>
      <c r="C11" s="5">
        <v>0</v>
      </c>
      <c r="E11" s="1" t="str">
        <f>A14</f>
        <v>Bovins</v>
      </c>
      <c r="F11" s="45">
        <f>D15</f>
        <v>0.22685185185185186</v>
      </c>
    </row>
    <row r="12" spans="1:6">
      <c r="A12" s="54"/>
      <c r="B12" s="5" t="s">
        <v>40</v>
      </c>
      <c r="C12" s="5">
        <v>216</v>
      </c>
      <c r="E12" s="1" t="str">
        <f>A20</f>
        <v>Porcs</v>
      </c>
      <c r="F12" s="45">
        <f>D21</f>
        <v>2.7777777777777776E-2</v>
      </c>
    </row>
    <row r="13" spans="1:6">
      <c r="A13" s="54"/>
      <c r="B13" s="17" t="s">
        <v>2</v>
      </c>
      <c r="C13" s="17">
        <v>216</v>
      </c>
      <c r="E13" s="1" t="str">
        <f>A26</f>
        <v>Equins/Asins</v>
      </c>
      <c r="F13" s="45">
        <f>D27</f>
        <v>2.7777777777777776E-2</v>
      </c>
    </row>
    <row r="14" spans="1:6">
      <c r="A14" s="54" t="s">
        <v>374</v>
      </c>
      <c r="B14" s="5" t="s">
        <v>41</v>
      </c>
      <c r="C14" s="5">
        <v>167</v>
      </c>
      <c r="D14" s="45">
        <f>C14/216</f>
        <v>0.77314814814814814</v>
      </c>
      <c r="E14" s="1" t="str">
        <f>A23</f>
        <v>Lapins</v>
      </c>
      <c r="F14" s="45">
        <f>D24</f>
        <v>9.2592592592592587E-3</v>
      </c>
    </row>
    <row r="15" spans="1:6">
      <c r="A15" s="54"/>
      <c r="B15" s="5" t="s">
        <v>40</v>
      </c>
      <c r="C15" s="5">
        <v>49</v>
      </c>
      <c r="D15" s="45">
        <f>C15/216</f>
        <v>0.22685185185185186</v>
      </c>
    </row>
    <row r="16" spans="1:6">
      <c r="A16" s="54"/>
      <c r="B16" s="17" t="s">
        <v>2</v>
      </c>
      <c r="C16" s="17">
        <v>216</v>
      </c>
    </row>
    <row r="17" spans="1:4">
      <c r="A17" s="54" t="s">
        <v>372</v>
      </c>
      <c r="B17" s="5" t="s">
        <v>41</v>
      </c>
      <c r="C17" s="5">
        <v>157</v>
      </c>
      <c r="D17" s="45">
        <f>C17/216</f>
        <v>0.72685185185185186</v>
      </c>
    </row>
    <row r="18" spans="1:4">
      <c r="A18" s="54"/>
      <c r="B18" s="5" t="s">
        <v>40</v>
      </c>
      <c r="C18" s="5">
        <v>59</v>
      </c>
      <c r="D18" s="45">
        <f>C18/216</f>
        <v>0.27314814814814814</v>
      </c>
    </row>
    <row r="19" spans="1:4">
      <c r="A19" s="54"/>
      <c r="B19" s="17" t="s">
        <v>2</v>
      </c>
      <c r="C19" s="17">
        <v>216</v>
      </c>
    </row>
    <row r="20" spans="1:4">
      <c r="A20" s="54" t="s">
        <v>377</v>
      </c>
      <c r="B20" s="5" t="s">
        <v>41</v>
      </c>
      <c r="C20" s="5">
        <v>210</v>
      </c>
      <c r="D20" s="45">
        <f>C20/216</f>
        <v>0.97222222222222221</v>
      </c>
    </row>
    <row r="21" spans="1:4">
      <c r="A21" s="54"/>
      <c r="B21" s="5" t="s">
        <v>40</v>
      </c>
      <c r="C21" s="5">
        <v>6</v>
      </c>
      <c r="D21" s="45">
        <f>C21/216</f>
        <v>2.7777777777777776E-2</v>
      </c>
    </row>
    <row r="22" spans="1:4">
      <c r="A22" s="54"/>
      <c r="B22" s="17" t="s">
        <v>2</v>
      </c>
      <c r="C22" s="17">
        <v>216</v>
      </c>
    </row>
    <row r="23" spans="1:4">
      <c r="A23" s="54" t="s">
        <v>373</v>
      </c>
      <c r="B23" s="5" t="s">
        <v>41</v>
      </c>
      <c r="C23" s="5">
        <v>214</v>
      </c>
      <c r="D23" s="45">
        <f>C23/216</f>
        <v>0.9907407407407407</v>
      </c>
    </row>
    <row r="24" spans="1:4">
      <c r="A24" s="54"/>
      <c r="B24" s="5" t="s">
        <v>40</v>
      </c>
      <c r="C24" s="5">
        <v>2</v>
      </c>
      <c r="D24" s="45">
        <f>C24/216</f>
        <v>9.2592592592592587E-3</v>
      </c>
    </row>
    <row r="25" spans="1:4">
      <c r="A25" s="54"/>
      <c r="B25" s="17" t="s">
        <v>2</v>
      </c>
      <c r="C25" s="17">
        <v>216</v>
      </c>
    </row>
    <row r="26" spans="1:4">
      <c r="A26" s="54" t="s">
        <v>385</v>
      </c>
      <c r="B26" s="5" t="s">
        <v>41</v>
      </c>
      <c r="C26" s="5">
        <v>210</v>
      </c>
      <c r="D26" s="45">
        <f>C26/216</f>
        <v>0.97222222222222221</v>
      </c>
    </row>
    <row r="27" spans="1:4">
      <c r="A27" s="54"/>
      <c r="B27" s="5" t="s">
        <v>40</v>
      </c>
      <c r="C27" s="5">
        <v>6</v>
      </c>
      <c r="D27" s="45">
        <f>C27/216</f>
        <v>2.7777777777777776E-2</v>
      </c>
    </row>
    <row r="28" spans="1:4">
      <c r="A28" s="54"/>
      <c r="B28" s="17" t="s">
        <v>2</v>
      </c>
      <c r="C28" s="17">
        <v>216</v>
      </c>
    </row>
    <row r="29" spans="1:4">
      <c r="B29" s="13"/>
    </row>
    <row r="30" spans="1:4">
      <c r="B30" s="13"/>
    </row>
    <row r="31" spans="1:4">
      <c r="B31" s="13"/>
    </row>
    <row r="32" spans="1:4" ht="15">
      <c r="A32" s="48" t="s">
        <v>368</v>
      </c>
      <c r="B32" s="48"/>
      <c r="C32" s="48"/>
    </row>
    <row r="33" spans="1:3">
      <c r="A33" s="4"/>
      <c r="B33" s="14" t="s">
        <v>3</v>
      </c>
      <c r="C33" s="17" t="s">
        <v>30</v>
      </c>
    </row>
    <row r="34" spans="1:3">
      <c r="A34" s="2" t="s">
        <v>40</v>
      </c>
      <c r="B34" s="36">
        <v>57</v>
      </c>
      <c r="C34" s="19">
        <f>B34*100/216</f>
        <v>26.388888888888889</v>
      </c>
    </row>
    <row r="35" spans="1:3">
      <c r="A35" s="2" t="s">
        <v>41</v>
      </c>
      <c r="B35" s="36">
        <v>159</v>
      </c>
      <c r="C35" s="19">
        <f>B35*100/216</f>
        <v>73.611111111111114</v>
      </c>
    </row>
    <row r="36" spans="1:3">
      <c r="A36" s="4" t="s">
        <v>2</v>
      </c>
      <c r="B36" s="14">
        <v>216</v>
      </c>
      <c r="C36" s="20">
        <f>SUM(C34:C35)</f>
        <v>100</v>
      </c>
    </row>
    <row r="37" spans="1:3">
      <c r="B37" s="13"/>
    </row>
    <row r="39" spans="1:3" ht="15">
      <c r="A39" s="48" t="s">
        <v>396</v>
      </c>
      <c r="B39" s="48"/>
      <c r="C39" s="48"/>
    </row>
    <row r="41" spans="1:3">
      <c r="A41" s="4"/>
      <c r="B41" s="17" t="s">
        <v>3</v>
      </c>
      <c r="C41" s="17" t="s">
        <v>30</v>
      </c>
    </row>
    <row r="42" spans="1:3">
      <c r="A42" s="2" t="s">
        <v>37</v>
      </c>
      <c r="B42" s="5">
        <v>213</v>
      </c>
      <c r="C42" s="19">
        <f>B42*100/216</f>
        <v>98.611111111111114</v>
      </c>
    </row>
    <row r="43" spans="1:3">
      <c r="A43" s="2" t="s">
        <v>43</v>
      </c>
      <c r="B43" s="5">
        <v>3</v>
      </c>
      <c r="C43" s="19">
        <f>B43*100/216</f>
        <v>1.3888888888888888</v>
      </c>
    </row>
    <row r="44" spans="1:3">
      <c r="A44" s="4" t="s">
        <v>2</v>
      </c>
      <c r="B44" s="17">
        <v>216</v>
      </c>
      <c r="C44" s="20">
        <f>SUM(C42:C43)</f>
        <v>100</v>
      </c>
    </row>
    <row r="47" spans="1:3" ht="15">
      <c r="A47" s="48" t="s">
        <v>397</v>
      </c>
      <c r="B47" s="48"/>
      <c r="C47" s="48"/>
    </row>
    <row r="49" spans="1:3">
      <c r="A49" s="4"/>
      <c r="B49" s="17" t="s">
        <v>3</v>
      </c>
      <c r="C49" s="17" t="s">
        <v>30</v>
      </c>
    </row>
    <row r="50" spans="1:3">
      <c r="A50" s="2" t="s">
        <v>37</v>
      </c>
      <c r="B50" s="5">
        <v>201</v>
      </c>
      <c r="C50" s="19">
        <f>B50*100/216</f>
        <v>93.055555555555557</v>
      </c>
    </row>
    <row r="51" spans="1:3">
      <c r="A51" s="2" t="s">
        <v>44</v>
      </c>
      <c r="B51" s="5">
        <v>1</v>
      </c>
      <c r="C51" s="19">
        <f t="shared" ref="C51:C53" si="0">B51*100/216</f>
        <v>0.46296296296296297</v>
      </c>
    </row>
    <row r="52" spans="1:3">
      <c r="A52" s="2" t="s">
        <v>45</v>
      </c>
      <c r="B52" s="5">
        <v>13</v>
      </c>
      <c r="C52" s="19">
        <f t="shared" si="0"/>
        <v>6.0185185185185182</v>
      </c>
    </row>
    <row r="53" spans="1:3">
      <c r="A53" s="2" t="s">
        <v>43</v>
      </c>
      <c r="B53" s="5">
        <v>1</v>
      </c>
      <c r="C53" s="19">
        <f t="shared" si="0"/>
        <v>0.46296296296296297</v>
      </c>
    </row>
    <row r="54" spans="1:3">
      <c r="A54" s="4" t="s">
        <v>2</v>
      </c>
      <c r="B54" s="17">
        <v>216</v>
      </c>
      <c r="C54" s="20">
        <f>SUM(C50:C53)</f>
        <v>100</v>
      </c>
    </row>
    <row r="57" spans="1:3" ht="15">
      <c r="A57" s="48" t="s">
        <v>92</v>
      </c>
      <c r="B57" s="48"/>
      <c r="C57" s="48"/>
    </row>
    <row r="59" spans="1:3">
      <c r="A59" s="4"/>
      <c r="B59" s="17" t="s">
        <v>3</v>
      </c>
      <c r="C59" s="17" t="s">
        <v>30</v>
      </c>
    </row>
    <row r="60" spans="1:3">
      <c r="A60" s="2" t="s">
        <v>37</v>
      </c>
      <c r="B60" s="5">
        <v>212</v>
      </c>
      <c r="C60" s="19">
        <f>B60*100/216</f>
        <v>98.148148148148152</v>
      </c>
    </row>
    <row r="61" spans="1:3">
      <c r="A61" s="2" t="s">
        <v>43</v>
      </c>
      <c r="B61" s="5">
        <v>4</v>
      </c>
      <c r="C61" s="19">
        <f>B61*100/216</f>
        <v>1.8518518518518519</v>
      </c>
    </row>
    <row r="62" spans="1:3">
      <c r="A62" s="4" t="s">
        <v>2</v>
      </c>
      <c r="B62" s="17">
        <v>216</v>
      </c>
      <c r="C62" s="20">
        <f>SUM(C60:C61)</f>
        <v>100</v>
      </c>
    </row>
    <row r="65" spans="1:3" ht="15">
      <c r="A65" s="48" t="s">
        <v>93</v>
      </c>
      <c r="B65" s="48"/>
      <c r="C65" s="48"/>
    </row>
    <row r="67" spans="1:3">
      <c r="A67" s="4"/>
      <c r="B67" s="17" t="s">
        <v>3</v>
      </c>
      <c r="C67" s="17" t="s">
        <v>30</v>
      </c>
    </row>
    <row r="68" spans="1:3">
      <c r="A68" s="2" t="s">
        <v>40</v>
      </c>
      <c r="B68" s="5">
        <v>4</v>
      </c>
      <c r="C68" s="19">
        <f>B68*100/49</f>
        <v>8.1632653061224492</v>
      </c>
    </row>
    <row r="69" spans="1:3">
      <c r="A69" s="2" t="s">
        <v>41</v>
      </c>
      <c r="B69" s="5">
        <v>45</v>
      </c>
      <c r="C69" s="19">
        <f>B69*100/49</f>
        <v>91.836734693877546</v>
      </c>
    </row>
    <row r="70" spans="1:3">
      <c r="A70" s="4" t="s">
        <v>2</v>
      </c>
      <c r="B70" s="17">
        <v>49</v>
      </c>
      <c r="C70" s="20">
        <f>SUM(C68:C69)</f>
        <v>100</v>
      </c>
    </row>
    <row r="72" spans="1:3" ht="15">
      <c r="A72" s="48" t="s">
        <v>94</v>
      </c>
      <c r="B72" s="48"/>
      <c r="C72" s="48"/>
    </row>
    <row r="74" spans="1:3">
      <c r="A74" s="4"/>
      <c r="B74" s="17" t="s">
        <v>3</v>
      </c>
      <c r="C74" s="17" t="s">
        <v>30</v>
      </c>
    </row>
    <row r="75" spans="1:3">
      <c r="A75" s="2" t="s">
        <v>40</v>
      </c>
      <c r="B75" s="5">
        <v>3</v>
      </c>
      <c r="C75" s="19">
        <f>B75*100/$B$50</f>
        <v>1.4925373134328359</v>
      </c>
    </row>
    <row r="76" spans="1:3">
      <c r="A76" s="2" t="s">
        <v>41</v>
      </c>
      <c r="B76" s="5">
        <v>46</v>
      </c>
      <c r="C76" s="19">
        <f>B76*100/$B$50</f>
        <v>22.885572139303484</v>
      </c>
    </row>
    <row r="77" spans="1:3">
      <c r="A77" s="4" t="s">
        <v>2</v>
      </c>
      <c r="B77" s="17">
        <f>SUM(B75:B76)</f>
        <v>49</v>
      </c>
      <c r="C77" s="20">
        <f>SUM(C75:C76)</f>
        <v>24.378109452736322</v>
      </c>
    </row>
    <row r="79" spans="1:3" ht="15">
      <c r="A79" s="48" t="s">
        <v>95</v>
      </c>
      <c r="B79" s="48"/>
      <c r="C79" s="48"/>
    </row>
    <row r="81" spans="1:3">
      <c r="A81" s="4"/>
      <c r="B81" s="17" t="s">
        <v>3</v>
      </c>
      <c r="C81" s="17" t="s">
        <v>30</v>
      </c>
    </row>
    <row r="82" spans="1:3">
      <c r="A82" s="2" t="s">
        <v>46</v>
      </c>
      <c r="B82" s="5">
        <v>1</v>
      </c>
      <c r="C82" s="19">
        <f>B82*100/3</f>
        <v>33.333333333333336</v>
      </c>
    </row>
    <row r="83" spans="1:3">
      <c r="A83" s="2" t="s">
        <v>47</v>
      </c>
      <c r="B83" s="5">
        <v>1</v>
      </c>
      <c r="C83" s="19">
        <f t="shared" ref="C83:C84" si="1">B83*100/3</f>
        <v>33.333333333333336</v>
      </c>
    </row>
    <row r="84" spans="1:3">
      <c r="A84" s="2" t="s">
        <v>48</v>
      </c>
      <c r="B84" s="5">
        <v>1</v>
      </c>
      <c r="C84" s="19">
        <f t="shared" si="1"/>
        <v>33.333333333333336</v>
      </c>
    </row>
    <row r="85" spans="1:3">
      <c r="A85" s="4" t="s">
        <v>2</v>
      </c>
      <c r="B85" s="17">
        <v>3</v>
      </c>
      <c r="C85" s="20">
        <f>SUM(C82:C84)</f>
        <v>100</v>
      </c>
    </row>
    <row r="86" spans="1:3">
      <c r="A86" s="6"/>
      <c r="B86" s="21"/>
      <c r="C86" s="7"/>
    </row>
    <row r="87" spans="1:3" ht="15">
      <c r="A87" s="48" t="s">
        <v>90</v>
      </c>
      <c r="B87" s="48"/>
      <c r="C87" s="48"/>
    </row>
    <row r="89" spans="1:3">
      <c r="A89" s="4"/>
      <c r="B89" s="17" t="s">
        <v>3</v>
      </c>
      <c r="C89" s="17" t="s">
        <v>30</v>
      </c>
    </row>
    <row r="90" spans="1:3">
      <c r="A90" s="2" t="s">
        <v>49</v>
      </c>
      <c r="B90" s="5">
        <v>2</v>
      </c>
      <c r="C90" s="19">
        <f>B90*100/3</f>
        <v>66.666666666666671</v>
      </c>
    </row>
    <row r="91" spans="1:3">
      <c r="A91" s="2" t="s">
        <v>51</v>
      </c>
      <c r="B91" s="5">
        <v>1</v>
      </c>
      <c r="C91" s="19">
        <f>B91*100/3</f>
        <v>33.333333333333336</v>
      </c>
    </row>
    <row r="92" spans="1:3">
      <c r="A92" s="4" t="s">
        <v>2</v>
      </c>
      <c r="B92" s="17">
        <v>3</v>
      </c>
      <c r="C92" s="20">
        <f>SUM(C90:C91)</f>
        <v>100</v>
      </c>
    </row>
    <row r="95" spans="1:3" ht="15">
      <c r="A95" s="48" t="s">
        <v>96</v>
      </c>
      <c r="B95" s="48"/>
      <c r="C95" s="48"/>
    </row>
    <row r="97" spans="1:3">
      <c r="A97" s="4"/>
      <c r="B97" s="17" t="s">
        <v>3</v>
      </c>
      <c r="C97" s="17" t="s">
        <v>30</v>
      </c>
    </row>
    <row r="98" spans="1:3">
      <c r="A98" s="2" t="s">
        <v>40</v>
      </c>
      <c r="B98" s="5">
        <v>64</v>
      </c>
      <c r="C98" s="19">
        <f>B98*100/216</f>
        <v>29.62962962962963</v>
      </c>
    </row>
    <row r="99" spans="1:3">
      <c r="A99" s="2" t="s">
        <v>41</v>
      </c>
      <c r="B99" s="5">
        <v>152</v>
      </c>
      <c r="C99" s="19">
        <f>B99*100/216</f>
        <v>70.370370370370367</v>
      </c>
    </row>
    <row r="100" spans="1:3">
      <c r="A100" s="4" t="s">
        <v>2</v>
      </c>
      <c r="B100" s="17">
        <v>216</v>
      </c>
      <c r="C100" s="20">
        <f>SUM(C98:C99)</f>
        <v>100</v>
      </c>
    </row>
    <row r="102" spans="1:3" ht="15">
      <c r="A102" s="48" t="s">
        <v>97</v>
      </c>
      <c r="B102" s="48"/>
      <c r="C102" s="48"/>
    </row>
    <row r="104" spans="1:3">
      <c r="A104" s="4"/>
      <c r="B104" s="17" t="s">
        <v>3</v>
      </c>
      <c r="C104" s="17" t="s">
        <v>30</v>
      </c>
    </row>
    <row r="105" spans="1:3">
      <c r="A105" s="2" t="s">
        <v>46</v>
      </c>
      <c r="B105" s="5">
        <v>36</v>
      </c>
      <c r="C105" s="19">
        <f>B105*100/64</f>
        <v>56.25</v>
      </c>
    </row>
    <row r="106" spans="1:3">
      <c r="A106" s="2" t="s">
        <v>47</v>
      </c>
      <c r="B106" s="5">
        <v>28</v>
      </c>
      <c r="C106" s="19">
        <f>B106*100/64</f>
        <v>43.75</v>
      </c>
    </row>
    <row r="107" spans="1:3">
      <c r="A107" s="4" t="s">
        <v>2</v>
      </c>
      <c r="B107" s="17">
        <v>64</v>
      </c>
      <c r="C107" s="20">
        <f>SUM(C105:C106)</f>
        <v>100</v>
      </c>
    </row>
    <row r="108" spans="1:3">
      <c r="A108" s="6"/>
      <c r="B108" s="21"/>
      <c r="C108" s="7"/>
    </row>
    <row r="109" spans="1:3" ht="15">
      <c r="A109" s="48" t="s">
        <v>52</v>
      </c>
      <c r="B109" s="48"/>
      <c r="C109" s="48"/>
    </row>
    <row r="111" spans="1:3">
      <c r="A111" s="4"/>
      <c r="B111" s="17" t="s">
        <v>3</v>
      </c>
      <c r="C111" s="17" t="s">
        <v>30</v>
      </c>
    </row>
    <row r="112" spans="1:3">
      <c r="A112" s="2" t="s">
        <v>49</v>
      </c>
      <c r="B112" s="5">
        <v>14</v>
      </c>
      <c r="C112" s="19">
        <f>B112*100/64</f>
        <v>21.875</v>
      </c>
    </row>
    <row r="113" spans="1:3">
      <c r="A113" s="2" t="s">
        <v>50</v>
      </c>
      <c r="B113" s="5">
        <v>9</v>
      </c>
      <c r="C113" s="19">
        <f t="shared" ref="C113:C114" si="2">B113*100/64</f>
        <v>14.0625</v>
      </c>
    </row>
    <row r="114" spans="1:3">
      <c r="A114" s="2" t="s">
        <v>51</v>
      </c>
      <c r="B114" s="5">
        <v>41</v>
      </c>
      <c r="C114" s="19">
        <f t="shared" si="2"/>
        <v>64.0625</v>
      </c>
    </row>
    <row r="115" spans="1:3">
      <c r="A115" s="4" t="s">
        <v>2</v>
      </c>
      <c r="B115" s="17">
        <v>64</v>
      </c>
      <c r="C115" s="20">
        <f>SUM(C112:C114)</f>
        <v>100</v>
      </c>
    </row>
    <row r="117" spans="1:3" ht="15">
      <c r="A117" s="48" t="s">
        <v>98</v>
      </c>
      <c r="B117" s="48"/>
      <c r="C117" s="48"/>
    </row>
    <row r="119" spans="1:3">
      <c r="A119" s="4"/>
      <c r="B119" s="17" t="s">
        <v>3</v>
      </c>
      <c r="C119" s="17" t="s">
        <v>30</v>
      </c>
    </row>
    <row r="120" spans="1:3">
      <c r="A120" s="2" t="s">
        <v>40</v>
      </c>
      <c r="B120" s="5">
        <v>204</v>
      </c>
      <c r="C120" s="19">
        <f>B120*100/216</f>
        <v>94.444444444444443</v>
      </c>
    </row>
    <row r="121" spans="1:3">
      <c r="A121" s="2" t="s">
        <v>41</v>
      </c>
      <c r="B121" s="5">
        <v>12</v>
      </c>
      <c r="C121" s="19">
        <f>B121*100/216</f>
        <v>5.5555555555555554</v>
      </c>
    </row>
    <row r="122" spans="1:3">
      <c r="A122" s="4" t="s">
        <v>2</v>
      </c>
      <c r="B122" s="17">
        <v>216</v>
      </c>
      <c r="C122" s="20">
        <f>SUM(C120:C121)</f>
        <v>100</v>
      </c>
    </row>
    <row r="124" spans="1:3" ht="15">
      <c r="A124" s="48" t="s">
        <v>99</v>
      </c>
      <c r="B124" s="48"/>
      <c r="C124" s="48"/>
    </row>
    <row r="126" spans="1:3">
      <c r="A126" s="4"/>
      <c r="B126" s="17" t="s">
        <v>3</v>
      </c>
      <c r="C126" s="17" t="s">
        <v>30</v>
      </c>
    </row>
    <row r="127" spans="1:3">
      <c r="A127" s="2" t="s">
        <v>46</v>
      </c>
      <c r="B127" s="5">
        <v>2</v>
      </c>
      <c r="C127" s="19">
        <f>B127*100/204</f>
        <v>0.98039215686274506</v>
      </c>
    </row>
    <row r="128" spans="1:3">
      <c r="A128" s="2" t="s">
        <v>47</v>
      </c>
      <c r="B128" s="5">
        <v>170</v>
      </c>
      <c r="C128" s="19">
        <f t="shared" ref="C128:C129" si="3">B128*100/204</f>
        <v>83.333333333333329</v>
      </c>
    </row>
    <row r="129" spans="1:3">
      <c r="A129" s="2" t="s">
        <v>48</v>
      </c>
      <c r="B129" s="5">
        <v>32</v>
      </c>
      <c r="C129" s="19">
        <f t="shared" si="3"/>
        <v>15.686274509803921</v>
      </c>
    </row>
    <row r="130" spans="1:3">
      <c r="A130" s="4" t="s">
        <v>2</v>
      </c>
      <c r="B130" s="17">
        <v>204</v>
      </c>
      <c r="C130" s="20">
        <f>SUM(C127:C129)</f>
        <v>100</v>
      </c>
    </row>
    <row r="132" spans="1:3" ht="15">
      <c r="A132" s="48" t="s">
        <v>100</v>
      </c>
      <c r="B132" s="48"/>
      <c r="C132" s="48"/>
    </row>
    <row r="134" spans="1:3">
      <c r="A134" s="4"/>
      <c r="B134" s="17" t="s">
        <v>3</v>
      </c>
      <c r="C134" s="17" t="s">
        <v>30</v>
      </c>
    </row>
    <row r="135" spans="1:3">
      <c r="A135" s="2" t="s">
        <v>49</v>
      </c>
      <c r="B135" s="5">
        <v>34</v>
      </c>
      <c r="C135" s="19">
        <f>B135*100/204</f>
        <v>16.666666666666668</v>
      </c>
    </row>
    <row r="136" spans="1:3">
      <c r="A136" s="2" t="s">
        <v>50</v>
      </c>
      <c r="B136" s="5">
        <v>9</v>
      </c>
      <c r="C136" s="19">
        <f t="shared" ref="C136:C137" si="4">B136*100/204</f>
        <v>4.4117647058823533</v>
      </c>
    </row>
    <row r="137" spans="1:3">
      <c r="A137" s="2" t="s">
        <v>51</v>
      </c>
      <c r="B137" s="5">
        <v>161</v>
      </c>
      <c r="C137" s="19">
        <f t="shared" si="4"/>
        <v>78.921568627450981</v>
      </c>
    </row>
    <row r="138" spans="1:3">
      <c r="A138" s="4" t="s">
        <v>2</v>
      </c>
      <c r="B138" s="17">
        <v>204</v>
      </c>
      <c r="C138" s="20">
        <f>SUM(C135:C137)</f>
        <v>100</v>
      </c>
    </row>
    <row r="141" spans="1:3" ht="15">
      <c r="A141" s="48" t="s">
        <v>101</v>
      </c>
      <c r="B141" s="48"/>
      <c r="C141" s="48"/>
    </row>
    <row r="143" spans="1:3">
      <c r="A143" s="4"/>
      <c r="B143" s="17" t="s">
        <v>3</v>
      </c>
      <c r="C143" s="17" t="s">
        <v>30</v>
      </c>
    </row>
    <row r="144" spans="1:3">
      <c r="A144" s="2" t="s">
        <v>53</v>
      </c>
      <c r="B144" s="5">
        <v>83</v>
      </c>
      <c r="C144" s="19">
        <f>B144*100/216</f>
        <v>38.425925925925924</v>
      </c>
    </row>
    <row r="145" spans="1:3">
      <c r="A145" s="2" t="s">
        <v>54</v>
      </c>
      <c r="B145" s="5">
        <v>61</v>
      </c>
      <c r="C145" s="19">
        <f t="shared" ref="C145:C148" si="5">B145*100/216</f>
        <v>28.24074074074074</v>
      </c>
    </row>
    <row r="146" spans="1:3">
      <c r="A146" s="2" t="s">
        <v>55</v>
      </c>
      <c r="B146" s="5">
        <v>42</v>
      </c>
      <c r="C146" s="19">
        <f t="shared" si="5"/>
        <v>19.444444444444443</v>
      </c>
    </row>
    <row r="147" spans="1:3">
      <c r="A147" s="2" t="s">
        <v>56</v>
      </c>
      <c r="B147" s="5">
        <v>20</v>
      </c>
      <c r="C147" s="19">
        <f t="shared" si="5"/>
        <v>9.2592592592592595</v>
      </c>
    </row>
    <row r="148" spans="1:3">
      <c r="A148" s="2" t="s">
        <v>57</v>
      </c>
      <c r="B148" s="5">
        <v>10</v>
      </c>
      <c r="C148" s="19">
        <f t="shared" si="5"/>
        <v>4.6296296296296298</v>
      </c>
    </row>
    <row r="149" spans="1:3">
      <c r="A149" s="4" t="s">
        <v>2</v>
      </c>
      <c r="B149" s="17">
        <v>216</v>
      </c>
      <c r="C149" s="20">
        <f>SUM(C144:C148)</f>
        <v>99.999999999999986</v>
      </c>
    </row>
    <row r="151" spans="1:3" ht="15">
      <c r="A151" s="48" t="s">
        <v>102</v>
      </c>
      <c r="B151" s="48"/>
      <c r="C151" s="48"/>
    </row>
    <row r="153" spans="1:3">
      <c r="A153" s="4"/>
      <c r="B153" s="17" t="s">
        <v>3</v>
      </c>
      <c r="C153" s="17" t="s">
        <v>30</v>
      </c>
    </row>
    <row r="154" spans="1:3">
      <c r="A154" s="2" t="s">
        <v>53</v>
      </c>
      <c r="B154" s="5">
        <v>95</v>
      </c>
      <c r="C154" s="19">
        <f>B154*100/216</f>
        <v>43.981481481481481</v>
      </c>
    </row>
    <row r="155" spans="1:3">
      <c r="A155" s="2" t="s">
        <v>54</v>
      </c>
      <c r="B155" s="5">
        <v>66</v>
      </c>
      <c r="C155" s="19">
        <f t="shared" ref="C155:C158" si="6">B155*100/216</f>
        <v>30.555555555555557</v>
      </c>
    </row>
    <row r="156" spans="1:3">
      <c r="A156" s="2" t="s">
        <v>55</v>
      </c>
      <c r="B156" s="5">
        <v>40</v>
      </c>
      <c r="C156" s="19">
        <f t="shared" si="6"/>
        <v>18.518518518518519</v>
      </c>
    </row>
    <row r="157" spans="1:3">
      <c r="A157" s="2" t="s">
        <v>56</v>
      </c>
      <c r="B157" s="5">
        <v>10</v>
      </c>
      <c r="C157" s="19">
        <f t="shared" si="6"/>
        <v>4.6296296296296298</v>
      </c>
    </row>
    <row r="158" spans="1:3">
      <c r="A158" s="2" t="s">
        <v>57</v>
      </c>
      <c r="B158" s="5">
        <v>5</v>
      </c>
      <c r="C158" s="19">
        <f t="shared" si="6"/>
        <v>2.3148148148148149</v>
      </c>
    </row>
    <row r="159" spans="1:3">
      <c r="A159" s="4" t="s">
        <v>2</v>
      </c>
      <c r="B159" s="17">
        <v>216</v>
      </c>
      <c r="C159" s="20">
        <f>SUM(C154:C158)</f>
        <v>100</v>
      </c>
    </row>
    <row r="161" spans="1:3" ht="15">
      <c r="A161" s="48" t="s">
        <v>103</v>
      </c>
      <c r="B161" s="48"/>
      <c r="C161" s="48"/>
    </row>
    <row r="163" spans="1:3">
      <c r="A163" s="4"/>
      <c r="B163" s="17" t="s">
        <v>3</v>
      </c>
      <c r="C163" s="17" t="s">
        <v>30</v>
      </c>
    </row>
    <row r="164" spans="1:3">
      <c r="A164" s="2" t="s">
        <v>53</v>
      </c>
      <c r="B164" s="5">
        <v>101</v>
      </c>
      <c r="C164" s="19">
        <f>B164*100/216</f>
        <v>46.75925925925926</v>
      </c>
    </row>
    <row r="165" spans="1:3">
      <c r="A165" s="2" t="s">
        <v>54</v>
      </c>
      <c r="B165" s="5">
        <v>53</v>
      </c>
      <c r="C165" s="19">
        <f t="shared" ref="C165:C167" si="7">B165*100/216</f>
        <v>24.537037037037038</v>
      </c>
    </row>
    <row r="166" spans="1:3">
      <c r="A166" s="2" t="s">
        <v>55</v>
      </c>
      <c r="B166" s="5">
        <v>41</v>
      </c>
      <c r="C166" s="19">
        <f t="shared" si="7"/>
        <v>18.981481481481481</v>
      </c>
    </row>
    <row r="167" spans="1:3">
      <c r="A167" s="2" t="s">
        <v>56</v>
      </c>
      <c r="B167" s="5">
        <v>21</v>
      </c>
      <c r="C167" s="19">
        <f t="shared" si="7"/>
        <v>9.7222222222222214</v>
      </c>
    </row>
    <row r="168" spans="1:3">
      <c r="A168" s="4" t="s">
        <v>2</v>
      </c>
      <c r="B168" s="17">
        <v>216</v>
      </c>
      <c r="C168" s="20">
        <f>SUM(C164:C167)</f>
        <v>100</v>
      </c>
    </row>
    <row r="171" spans="1:3" ht="15">
      <c r="A171" s="48" t="s">
        <v>104</v>
      </c>
      <c r="B171" s="48"/>
      <c r="C171" s="48"/>
    </row>
    <row r="173" spans="1:3">
      <c r="A173" s="4"/>
      <c r="B173" s="17" t="s">
        <v>3</v>
      </c>
      <c r="C173" s="17" t="s">
        <v>30</v>
      </c>
    </row>
    <row r="174" spans="1:3">
      <c r="A174" s="2" t="s">
        <v>40</v>
      </c>
      <c r="B174" s="5">
        <v>163</v>
      </c>
      <c r="C174" s="19">
        <f>B174*100/216</f>
        <v>75.462962962962962</v>
      </c>
    </row>
    <row r="175" spans="1:3">
      <c r="A175" s="2" t="s">
        <v>41</v>
      </c>
      <c r="B175" s="5">
        <v>53</v>
      </c>
      <c r="C175" s="19">
        <f>B175*100/216</f>
        <v>24.537037037037038</v>
      </c>
    </row>
    <row r="176" spans="1:3">
      <c r="A176" s="4" t="s">
        <v>2</v>
      </c>
      <c r="B176" s="17">
        <v>216</v>
      </c>
      <c r="C176" s="20">
        <f>SUM(C174:C175)</f>
        <v>100</v>
      </c>
    </row>
    <row r="178" spans="1:3" ht="15">
      <c r="A178" s="48" t="s">
        <v>105</v>
      </c>
      <c r="B178" s="48"/>
      <c r="C178" s="48"/>
    </row>
    <row r="180" spans="1:3">
      <c r="A180" s="4"/>
      <c r="B180" s="17" t="s">
        <v>3</v>
      </c>
      <c r="C180" s="17" t="s">
        <v>30</v>
      </c>
    </row>
    <row r="181" spans="1:3">
      <c r="A181" s="2" t="s">
        <v>40</v>
      </c>
      <c r="B181" s="5">
        <v>210</v>
      </c>
      <c r="C181" s="19">
        <f>B181*100/216</f>
        <v>97.222222222222229</v>
      </c>
    </row>
    <row r="182" spans="1:3">
      <c r="A182" s="2" t="s">
        <v>41</v>
      </c>
      <c r="B182" s="5">
        <v>6</v>
      </c>
      <c r="C182" s="19">
        <f>B182*100/216</f>
        <v>2.7777777777777777</v>
      </c>
    </row>
    <row r="183" spans="1:3">
      <c r="A183" s="4" t="s">
        <v>2</v>
      </c>
      <c r="B183" s="17">
        <v>216</v>
      </c>
      <c r="C183" s="20">
        <f>SUM(C181:C182)</f>
        <v>100</v>
      </c>
    </row>
    <row r="185" spans="1:3" ht="15">
      <c r="A185" s="48" t="s">
        <v>106</v>
      </c>
      <c r="B185" s="48"/>
      <c r="C185" s="48"/>
    </row>
    <row r="187" spans="1:3">
      <c r="A187" s="4"/>
      <c r="B187" s="17" t="s">
        <v>3</v>
      </c>
      <c r="C187" s="17" t="s">
        <v>30</v>
      </c>
    </row>
    <row r="188" spans="1:3">
      <c r="A188" s="2" t="s">
        <v>40</v>
      </c>
      <c r="B188" s="5">
        <v>145</v>
      </c>
      <c r="C188" s="19">
        <f>B188*100/216</f>
        <v>67.129629629629633</v>
      </c>
    </row>
    <row r="189" spans="1:3">
      <c r="A189" s="2" t="s">
        <v>41</v>
      </c>
      <c r="B189" s="5">
        <v>71</v>
      </c>
      <c r="C189" s="19">
        <f>B189*100/216</f>
        <v>32.870370370370374</v>
      </c>
    </row>
    <row r="190" spans="1:3">
      <c r="A190" s="4" t="s">
        <v>2</v>
      </c>
      <c r="B190" s="17">
        <v>216</v>
      </c>
      <c r="C190" s="20">
        <f>SUM(C188:C189)</f>
        <v>100</v>
      </c>
    </row>
    <row r="192" spans="1:3" ht="15">
      <c r="A192" s="48" t="s">
        <v>435</v>
      </c>
      <c r="B192" s="48"/>
      <c r="C192" s="48"/>
    </row>
    <row r="194" spans="1:3">
      <c r="A194" s="4"/>
      <c r="B194" s="17" t="s">
        <v>3</v>
      </c>
      <c r="C194" s="17" t="s">
        <v>30</v>
      </c>
    </row>
    <row r="195" spans="1:3">
      <c r="A195" s="2" t="s">
        <v>40</v>
      </c>
      <c r="B195" s="5">
        <v>93</v>
      </c>
      <c r="C195" s="19">
        <f>B195*100/216</f>
        <v>43.055555555555557</v>
      </c>
    </row>
    <row r="196" spans="1:3">
      <c r="A196" s="2" t="s">
        <v>41</v>
      </c>
      <c r="B196" s="5">
        <v>123</v>
      </c>
      <c r="C196" s="19">
        <f>B196*100/216</f>
        <v>56.944444444444443</v>
      </c>
    </row>
    <row r="197" spans="1:3">
      <c r="A197" s="4" t="s">
        <v>2</v>
      </c>
      <c r="B197" s="17">
        <v>216</v>
      </c>
      <c r="C197" s="20">
        <f>SUM(C195:C196)</f>
        <v>100</v>
      </c>
    </row>
    <row r="199" spans="1:3" ht="15">
      <c r="A199" s="48" t="s">
        <v>436</v>
      </c>
      <c r="B199" s="48"/>
      <c r="C199" s="48"/>
    </row>
    <row r="201" spans="1:3">
      <c r="A201" s="4"/>
      <c r="B201" s="17" t="s">
        <v>3</v>
      </c>
      <c r="C201" s="17" t="s">
        <v>30</v>
      </c>
    </row>
    <row r="202" spans="1:3">
      <c r="A202" s="2" t="s">
        <v>40</v>
      </c>
      <c r="B202" s="5">
        <v>136</v>
      </c>
      <c r="C202" s="19">
        <f>B202*100/216</f>
        <v>62.962962962962962</v>
      </c>
    </row>
    <row r="203" spans="1:3">
      <c r="A203" s="2" t="s">
        <v>41</v>
      </c>
      <c r="B203" s="5">
        <v>80</v>
      </c>
      <c r="C203" s="19">
        <f>B203*100/216</f>
        <v>37.037037037037038</v>
      </c>
    </row>
    <row r="204" spans="1:3">
      <c r="A204" s="4" t="s">
        <v>2</v>
      </c>
      <c r="B204" s="17">
        <v>216</v>
      </c>
      <c r="C204" s="20">
        <f>SUM(C202:C203)</f>
        <v>100</v>
      </c>
    </row>
    <row r="206" spans="1:3" ht="15">
      <c r="A206" s="48" t="s">
        <v>107</v>
      </c>
      <c r="B206" s="48"/>
      <c r="C206" s="48"/>
    </row>
    <row r="208" spans="1:3">
      <c r="A208" s="4"/>
      <c r="B208" s="17" t="s">
        <v>3</v>
      </c>
      <c r="C208" s="17" t="s">
        <v>30</v>
      </c>
    </row>
    <row r="209" spans="1:3">
      <c r="A209" s="2" t="s">
        <v>58</v>
      </c>
      <c r="B209" s="5">
        <v>2</v>
      </c>
      <c r="C209" s="19">
        <f>B209*100/216</f>
        <v>0.92592592592592593</v>
      </c>
    </row>
    <row r="210" spans="1:3">
      <c r="A210" s="2" t="s">
        <v>59</v>
      </c>
      <c r="B210" s="5">
        <v>23</v>
      </c>
      <c r="C210" s="19">
        <f t="shared" ref="C210:C213" si="8">B210*100/216</f>
        <v>10.648148148148149</v>
      </c>
    </row>
    <row r="211" spans="1:3">
      <c r="A211" s="2" t="s">
        <v>60</v>
      </c>
      <c r="B211" s="5">
        <v>62</v>
      </c>
      <c r="C211" s="19">
        <f t="shared" si="8"/>
        <v>28.703703703703702</v>
      </c>
    </row>
    <row r="212" spans="1:3">
      <c r="A212" s="2" t="s">
        <v>61</v>
      </c>
      <c r="B212" s="5">
        <v>128</v>
      </c>
      <c r="C212" s="19">
        <f t="shared" si="8"/>
        <v>59.25925925925926</v>
      </c>
    </row>
    <row r="213" spans="1:3">
      <c r="A213" s="2" t="s">
        <v>62</v>
      </c>
      <c r="B213" s="5">
        <v>1</v>
      </c>
      <c r="C213" s="19">
        <f t="shared" si="8"/>
        <v>0.46296296296296297</v>
      </c>
    </row>
    <row r="214" spans="1:3">
      <c r="A214" s="4" t="s">
        <v>2</v>
      </c>
      <c r="B214" s="17">
        <v>216</v>
      </c>
      <c r="C214" s="20">
        <f>SUM(C209:C213)</f>
        <v>100</v>
      </c>
    </row>
    <row r="216" spans="1:3" ht="15">
      <c r="A216" s="48" t="s">
        <v>108</v>
      </c>
      <c r="B216" s="48"/>
      <c r="C216" s="48"/>
    </row>
    <row r="218" spans="1:3">
      <c r="A218" s="4"/>
      <c r="B218" s="17" t="s">
        <v>3</v>
      </c>
      <c r="C218" s="17" t="s">
        <v>30</v>
      </c>
    </row>
    <row r="219" spans="1:3">
      <c r="A219" s="2" t="s">
        <v>63</v>
      </c>
      <c r="B219" s="5">
        <v>3</v>
      </c>
      <c r="C219" s="19">
        <v>1.3888888888888888</v>
      </c>
    </row>
    <row r="220" spans="1:3">
      <c r="A220" s="2" t="s">
        <v>64</v>
      </c>
      <c r="B220" s="5">
        <v>89</v>
      </c>
      <c r="C220" s="19">
        <v>41.203703703703702</v>
      </c>
    </row>
    <row r="221" spans="1:3">
      <c r="A221" s="2" t="s">
        <v>65</v>
      </c>
      <c r="B221" s="5">
        <v>19</v>
      </c>
      <c r="C221" s="19">
        <v>8.7962962962962958</v>
      </c>
    </row>
    <row r="222" spans="1:3">
      <c r="A222" s="2" t="s">
        <v>66</v>
      </c>
      <c r="B222" s="5">
        <v>26</v>
      </c>
      <c r="C222" s="19">
        <v>12.037037037037036</v>
      </c>
    </row>
    <row r="223" spans="1:3">
      <c r="A223" s="2" t="s">
        <v>67</v>
      </c>
      <c r="B223" s="5">
        <v>55</v>
      </c>
      <c r="C223" s="19">
        <v>25.462962962962962</v>
      </c>
    </row>
    <row r="224" spans="1:3">
      <c r="A224" s="2" t="s">
        <v>37</v>
      </c>
      <c r="B224" s="5">
        <v>13</v>
      </c>
      <c r="C224" s="19">
        <v>6.0185185185185182</v>
      </c>
    </row>
    <row r="225" spans="1:7">
      <c r="A225" s="2" t="s">
        <v>68</v>
      </c>
      <c r="B225" s="5">
        <v>11</v>
      </c>
      <c r="C225" s="19">
        <v>5.0925925925925926</v>
      </c>
    </row>
    <row r="226" spans="1:7">
      <c r="A226" s="4" t="s">
        <v>2</v>
      </c>
      <c r="B226" s="17">
        <v>216</v>
      </c>
      <c r="C226" s="20">
        <v>100</v>
      </c>
    </row>
    <row r="228" spans="1:7" ht="15">
      <c r="A228" s="53" t="s">
        <v>457</v>
      </c>
      <c r="B228" s="53"/>
      <c r="C228" s="53"/>
    </row>
    <row r="230" spans="1:7">
      <c r="A230" s="4"/>
      <c r="B230" s="17" t="s">
        <v>3</v>
      </c>
      <c r="C230" s="17" t="s">
        <v>30</v>
      </c>
    </row>
    <row r="231" spans="1:7">
      <c r="A231" s="2" t="s">
        <v>40</v>
      </c>
      <c r="B231" s="5">
        <v>59</v>
      </c>
      <c r="C231" s="19">
        <v>27.314814814814813</v>
      </c>
      <c r="F231" s="1" t="s">
        <v>40</v>
      </c>
      <c r="G231" s="1" t="s">
        <v>41</v>
      </c>
    </row>
    <row r="232" spans="1:7">
      <c r="A232" s="2" t="s">
        <v>41</v>
      </c>
      <c r="B232" s="5">
        <v>157</v>
      </c>
      <c r="C232" s="19">
        <v>72.68518518518519</v>
      </c>
      <c r="E232" s="1" t="s">
        <v>456</v>
      </c>
      <c r="F232" s="46">
        <f>C231/100</f>
        <v>0.27314814814814814</v>
      </c>
      <c r="G232" s="46">
        <f>1-F232</f>
        <v>0.72685185185185186</v>
      </c>
    </row>
    <row r="233" spans="1:7">
      <c r="A233" s="4" t="s">
        <v>2</v>
      </c>
      <c r="B233" s="17">
        <v>216</v>
      </c>
      <c r="C233" s="20">
        <v>100</v>
      </c>
      <c r="E233" s="1" t="s">
        <v>458</v>
      </c>
      <c r="F233" s="46">
        <f>C238/100</f>
        <v>0.10648148148148148</v>
      </c>
      <c r="G233" s="46">
        <f t="shared" ref="G233:G234" si="9">1-F233</f>
        <v>0.89351851851851849</v>
      </c>
    </row>
    <row r="234" spans="1:7">
      <c r="E234" s="1" t="s">
        <v>459</v>
      </c>
      <c r="F234" s="46">
        <f>C246/100</f>
        <v>3.2407407407407413E-2</v>
      </c>
      <c r="G234" s="46">
        <f t="shared" si="9"/>
        <v>0.96759259259259256</v>
      </c>
    </row>
    <row r="235" spans="1:7" ht="15">
      <c r="A235" s="53" t="s">
        <v>109</v>
      </c>
      <c r="B235" s="53"/>
      <c r="C235" s="53"/>
      <c r="F235" s="46"/>
      <c r="G235" s="46"/>
    </row>
    <row r="237" spans="1:7">
      <c r="A237" s="4"/>
      <c r="B237" s="17" t="s">
        <v>3</v>
      </c>
      <c r="C237" s="17" t="s">
        <v>30</v>
      </c>
    </row>
    <row r="238" spans="1:7">
      <c r="A238" s="2" t="s">
        <v>40</v>
      </c>
      <c r="B238" s="5">
        <v>23</v>
      </c>
      <c r="C238" s="19">
        <v>10.648148148148149</v>
      </c>
    </row>
    <row r="239" spans="1:7">
      <c r="A239" s="2" t="s">
        <v>41</v>
      </c>
      <c r="B239" s="5">
        <v>193</v>
      </c>
      <c r="C239" s="19">
        <v>89.351851851851848</v>
      </c>
    </row>
    <row r="240" spans="1:7">
      <c r="A240" s="4" t="s">
        <v>2</v>
      </c>
      <c r="B240" s="17">
        <v>216</v>
      </c>
      <c r="C240" s="20">
        <v>100</v>
      </c>
    </row>
    <row r="243" spans="1:3" ht="15">
      <c r="A243" s="53" t="s">
        <v>110</v>
      </c>
      <c r="B243" s="53"/>
      <c r="C243" s="53"/>
    </row>
    <row r="245" spans="1:3">
      <c r="A245" s="4"/>
      <c r="B245" s="17" t="s">
        <v>3</v>
      </c>
      <c r="C245" s="17" t="s">
        <v>30</v>
      </c>
    </row>
    <row r="246" spans="1:3">
      <c r="A246" s="2" t="s">
        <v>40</v>
      </c>
      <c r="B246" s="5">
        <v>7</v>
      </c>
      <c r="C246" s="19">
        <v>3.2407407407407409</v>
      </c>
    </row>
    <row r="247" spans="1:3">
      <c r="A247" s="2" t="s">
        <v>41</v>
      </c>
      <c r="B247" s="5">
        <v>209</v>
      </c>
      <c r="C247" s="19">
        <v>96.759259259259252</v>
      </c>
    </row>
    <row r="248" spans="1:3">
      <c r="A248" s="4" t="s">
        <v>2</v>
      </c>
      <c r="B248" s="17">
        <v>216</v>
      </c>
      <c r="C248" s="20">
        <v>100</v>
      </c>
    </row>
    <row r="250" spans="1:3" ht="15">
      <c r="A250" s="48" t="s">
        <v>111</v>
      </c>
      <c r="B250" s="48"/>
      <c r="C250" s="48"/>
    </row>
    <row r="252" spans="1:3">
      <c r="A252" s="4"/>
      <c r="B252" s="17" t="s">
        <v>3</v>
      </c>
      <c r="C252" s="17" t="s">
        <v>30</v>
      </c>
    </row>
    <row r="253" spans="1:3">
      <c r="A253" s="2" t="s">
        <v>69</v>
      </c>
      <c r="B253" s="5">
        <v>30</v>
      </c>
      <c r="C253" s="19">
        <v>13.888888888888889</v>
      </c>
    </row>
    <row r="254" spans="1:3">
      <c r="A254" s="2" t="s">
        <v>70</v>
      </c>
      <c r="B254" s="5">
        <v>39</v>
      </c>
      <c r="C254" s="19">
        <v>18.055555555555557</v>
      </c>
    </row>
    <row r="255" spans="1:3">
      <c r="A255" s="2" t="s">
        <v>67</v>
      </c>
      <c r="B255" s="5">
        <v>56</v>
      </c>
      <c r="C255" s="19">
        <v>25.925925925925927</v>
      </c>
    </row>
    <row r="256" spans="1:3">
      <c r="A256" s="2" t="s">
        <v>71</v>
      </c>
      <c r="B256" s="5">
        <v>68</v>
      </c>
      <c r="C256" s="19">
        <v>31.481481481481481</v>
      </c>
    </row>
    <row r="257" spans="1:3">
      <c r="A257" s="2" t="s">
        <v>72</v>
      </c>
      <c r="B257" s="5">
        <v>23</v>
      </c>
      <c r="C257" s="19">
        <v>10.648148148148149</v>
      </c>
    </row>
    <row r="258" spans="1:3">
      <c r="A258" s="4" t="s">
        <v>2</v>
      </c>
      <c r="B258" s="17">
        <v>216</v>
      </c>
      <c r="C258" s="20">
        <v>100</v>
      </c>
    </row>
    <row r="261" spans="1:3" ht="15">
      <c r="A261" s="48" t="s">
        <v>437</v>
      </c>
      <c r="B261" s="48"/>
      <c r="C261" s="48"/>
    </row>
    <row r="263" spans="1:3">
      <c r="A263" s="4"/>
      <c r="B263" s="17" t="s">
        <v>3</v>
      </c>
      <c r="C263" s="17" t="s">
        <v>30</v>
      </c>
    </row>
    <row r="264" spans="1:3">
      <c r="A264" s="2" t="s">
        <v>40</v>
      </c>
      <c r="B264" s="5">
        <v>143</v>
      </c>
      <c r="C264" s="19">
        <v>66.203703703703709</v>
      </c>
    </row>
    <row r="265" spans="1:3">
      <c r="A265" s="2" t="s">
        <v>41</v>
      </c>
      <c r="B265" s="5">
        <v>50</v>
      </c>
      <c r="C265" s="19">
        <v>23.148148148148149</v>
      </c>
    </row>
    <row r="266" spans="1:3">
      <c r="A266" s="2" t="s">
        <v>73</v>
      </c>
      <c r="B266" s="5">
        <v>23</v>
      </c>
      <c r="C266" s="19">
        <v>10.648148148148149</v>
      </c>
    </row>
    <row r="267" spans="1:3">
      <c r="A267" s="4" t="s">
        <v>2</v>
      </c>
      <c r="B267" s="17">
        <v>216</v>
      </c>
      <c r="C267" s="20">
        <v>100.00000000000001</v>
      </c>
    </row>
    <row r="269" spans="1:3" ht="15">
      <c r="A269" s="48" t="s">
        <v>438</v>
      </c>
      <c r="B269" s="48"/>
      <c r="C269" s="48"/>
    </row>
    <row r="271" spans="1:3">
      <c r="A271" s="4"/>
      <c r="B271" s="17" t="s">
        <v>3</v>
      </c>
      <c r="C271" s="17" t="s">
        <v>30</v>
      </c>
    </row>
    <row r="272" spans="1:3">
      <c r="A272" s="2" t="s">
        <v>40</v>
      </c>
      <c r="B272" s="5">
        <v>195</v>
      </c>
      <c r="C272" s="19">
        <v>90.277777777777771</v>
      </c>
    </row>
    <row r="273" spans="1:3">
      <c r="A273" s="2" t="s">
        <v>41</v>
      </c>
      <c r="B273" s="5">
        <v>11</v>
      </c>
      <c r="C273" s="19">
        <v>5.0925925925925926</v>
      </c>
    </row>
    <row r="274" spans="1:3">
      <c r="A274" s="2" t="s">
        <v>73</v>
      </c>
      <c r="B274" s="5">
        <v>10</v>
      </c>
      <c r="C274" s="19">
        <v>4.6296296296296298</v>
      </c>
    </row>
    <row r="275" spans="1:3">
      <c r="A275" s="4" t="s">
        <v>2</v>
      </c>
      <c r="B275" s="17">
        <v>216</v>
      </c>
      <c r="C275" s="20">
        <v>100</v>
      </c>
    </row>
    <row r="277" spans="1:3" ht="15">
      <c r="A277" s="48" t="s">
        <v>439</v>
      </c>
      <c r="B277" s="48"/>
      <c r="C277" s="48"/>
    </row>
    <row r="279" spans="1:3">
      <c r="A279" s="4"/>
      <c r="B279" s="17" t="s">
        <v>3</v>
      </c>
      <c r="C279" s="17" t="s">
        <v>30</v>
      </c>
    </row>
    <row r="280" spans="1:3">
      <c r="A280" s="2" t="s">
        <v>40</v>
      </c>
      <c r="B280" s="5">
        <v>138</v>
      </c>
      <c r="C280" s="19">
        <v>63.888888888888886</v>
      </c>
    </row>
    <row r="281" spans="1:3">
      <c r="A281" s="2" t="s">
        <v>41</v>
      </c>
      <c r="B281" s="5">
        <v>58</v>
      </c>
      <c r="C281" s="19">
        <v>26.851851851851851</v>
      </c>
    </row>
    <row r="282" spans="1:3">
      <c r="A282" s="2" t="s">
        <v>73</v>
      </c>
      <c r="B282" s="5">
        <v>20</v>
      </c>
      <c r="C282" s="19">
        <v>9.2592592592592595</v>
      </c>
    </row>
    <row r="283" spans="1:3">
      <c r="A283" s="4" t="s">
        <v>2</v>
      </c>
      <c r="B283" s="17">
        <v>216</v>
      </c>
      <c r="C283" s="20">
        <v>100</v>
      </c>
    </row>
    <row r="285" spans="1:3" ht="15">
      <c r="A285" s="48" t="s">
        <v>440</v>
      </c>
      <c r="B285" s="48"/>
      <c r="C285" s="48"/>
    </row>
    <row r="287" spans="1:3">
      <c r="A287" s="4"/>
      <c r="B287" s="17" t="s">
        <v>3</v>
      </c>
      <c r="C287" s="17" t="s">
        <v>30</v>
      </c>
    </row>
    <row r="288" spans="1:3">
      <c r="A288" s="2" t="s">
        <v>40</v>
      </c>
      <c r="B288" s="5">
        <v>203</v>
      </c>
      <c r="C288" s="19">
        <v>93.981481481481481</v>
      </c>
    </row>
    <row r="289" spans="1:3">
      <c r="A289" s="2" t="s">
        <v>41</v>
      </c>
      <c r="B289" s="5">
        <v>6</v>
      </c>
      <c r="C289" s="19">
        <v>2.7777777777777777</v>
      </c>
    </row>
    <row r="290" spans="1:3">
      <c r="A290" s="2" t="s">
        <v>73</v>
      </c>
      <c r="B290" s="5">
        <v>7</v>
      </c>
      <c r="C290" s="19">
        <v>3.2407407407407409</v>
      </c>
    </row>
    <row r="291" spans="1:3">
      <c r="A291" s="4" t="s">
        <v>2</v>
      </c>
      <c r="B291" s="17">
        <v>216</v>
      </c>
      <c r="C291" s="20">
        <v>100</v>
      </c>
    </row>
    <row r="293" spans="1:3" ht="15">
      <c r="A293" s="53" t="s">
        <v>441</v>
      </c>
      <c r="B293" s="53"/>
      <c r="C293" s="53"/>
    </row>
    <row r="295" spans="1:3">
      <c r="A295" s="4"/>
      <c r="B295" s="17" t="s">
        <v>3</v>
      </c>
      <c r="C295" s="17" t="s">
        <v>30</v>
      </c>
    </row>
    <row r="296" spans="1:3">
      <c r="A296" s="2" t="s">
        <v>40</v>
      </c>
      <c r="B296" s="5">
        <v>185</v>
      </c>
      <c r="C296" s="19">
        <v>85.648148148148152</v>
      </c>
    </row>
    <row r="297" spans="1:3">
      <c r="A297" s="2" t="s">
        <v>41</v>
      </c>
      <c r="B297" s="5">
        <v>22</v>
      </c>
      <c r="C297" s="19">
        <v>10.185185185185185</v>
      </c>
    </row>
    <row r="298" spans="1:3">
      <c r="A298" s="2" t="s">
        <v>73</v>
      </c>
      <c r="B298" s="5">
        <v>9</v>
      </c>
      <c r="C298" s="19">
        <v>4.166666666666667</v>
      </c>
    </row>
    <row r="299" spans="1:3">
      <c r="A299" s="4" t="s">
        <v>2</v>
      </c>
      <c r="B299" s="17">
        <v>216</v>
      </c>
      <c r="C299" s="20">
        <v>100.00000000000001</v>
      </c>
    </row>
    <row r="301" spans="1:3" ht="15">
      <c r="A301" s="53" t="s">
        <v>442</v>
      </c>
      <c r="B301" s="53"/>
      <c r="C301" s="53"/>
    </row>
    <row r="303" spans="1:3">
      <c r="A303" s="4"/>
      <c r="B303" s="17" t="s">
        <v>3</v>
      </c>
      <c r="C303" s="17" t="s">
        <v>30</v>
      </c>
    </row>
    <row r="304" spans="1:3">
      <c r="A304" s="2" t="s">
        <v>40</v>
      </c>
      <c r="B304" s="5">
        <v>126</v>
      </c>
      <c r="C304" s="19">
        <v>58.333333333333336</v>
      </c>
    </row>
    <row r="305" spans="1:3">
      <c r="A305" s="2" t="s">
        <v>41</v>
      </c>
      <c r="B305" s="5">
        <v>65</v>
      </c>
      <c r="C305" s="19">
        <v>30.092592592592592</v>
      </c>
    </row>
    <row r="306" spans="1:3">
      <c r="A306" s="2" t="s">
        <v>73</v>
      </c>
      <c r="B306" s="5">
        <v>25</v>
      </c>
      <c r="C306" s="19">
        <v>11.574074074074074</v>
      </c>
    </row>
    <row r="307" spans="1:3">
      <c r="A307" s="4" t="s">
        <v>2</v>
      </c>
      <c r="B307" s="17">
        <v>216</v>
      </c>
      <c r="C307" s="20">
        <v>100</v>
      </c>
    </row>
    <row r="310" spans="1:3" ht="15">
      <c r="A310" s="48" t="s">
        <v>112</v>
      </c>
      <c r="B310" s="48"/>
      <c r="C310" s="48"/>
    </row>
    <row r="312" spans="1:3">
      <c r="A312" s="4"/>
      <c r="B312" s="17" t="s">
        <v>3</v>
      </c>
      <c r="C312" s="17" t="s">
        <v>30</v>
      </c>
    </row>
    <row r="313" spans="1:3">
      <c r="A313" s="2" t="s">
        <v>40</v>
      </c>
      <c r="B313" s="5">
        <v>142</v>
      </c>
      <c r="C313" s="19">
        <v>65.740740740740748</v>
      </c>
    </row>
    <row r="314" spans="1:3">
      <c r="A314" s="2" t="s">
        <v>41</v>
      </c>
      <c r="B314" s="5">
        <v>74</v>
      </c>
      <c r="C314" s="19">
        <v>34.25925925925926</v>
      </c>
    </row>
    <row r="315" spans="1:3">
      <c r="A315" s="4" t="s">
        <v>2</v>
      </c>
      <c r="B315" s="17">
        <v>216</v>
      </c>
      <c r="C315" s="20">
        <v>100</v>
      </c>
    </row>
    <row r="317" spans="1:3" ht="15">
      <c r="A317" s="48" t="s">
        <v>113</v>
      </c>
      <c r="B317" s="48"/>
      <c r="C317" s="48"/>
    </row>
    <row r="319" spans="1:3">
      <c r="A319" s="4"/>
      <c r="B319" s="17" t="s">
        <v>3</v>
      </c>
      <c r="C319" s="17" t="s">
        <v>30</v>
      </c>
    </row>
    <row r="320" spans="1:3">
      <c r="A320" s="2">
        <v>2</v>
      </c>
      <c r="B320" s="5">
        <v>20</v>
      </c>
      <c r="C320" s="19">
        <v>27.027027027027028</v>
      </c>
    </row>
    <row r="321" spans="1:3">
      <c r="A321" s="2">
        <v>3</v>
      </c>
      <c r="B321" s="5">
        <v>23</v>
      </c>
      <c r="C321" s="19">
        <v>31.081081081081081</v>
      </c>
    </row>
    <row r="322" spans="1:3">
      <c r="A322" s="2">
        <v>4</v>
      </c>
      <c r="B322" s="5">
        <v>8</v>
      </c>
      <c r="C322" s="19">
        <v>10.810810810810811</v>
      </c>
    </row>
    <row r="323" spans="1:3">
      <c r="A323" s="2">
        <v>5</v>
      </c>
      <c r="B323" s="5">
        <v>12</v>
      </c>
      <c r="C323" s="19">
        <v>16.216216216216218</v>
      </c>
    </row>
    <row r="324" spans="1:3">
      <c r="A324" s="2">
        <v>6</v>
      </c>
      <c r="B324" s="5">
        <v>5</v>
      </c>
      <c r="C324" s="19">
        <v>6.756756756756757</v>
      </c>
    </row>
    <row r="325" spans="1:3">
      <c r="A325" s="2">
        <v>7</v>
      </c>
      <c r="B325" s="5">
        <v>6</v>
      </c>
      <c r="C325" s="19">
        <v>8.1081081081081088</v>
      </c>
    </row>
    <row r="326" spans="1:3">
      <c r="A326" s="4" t="s">
        <v>2</v>
      </c>
      <c r="B326" s="17">
        <v>74</v>
      </c>
      <c r="C326" s="20">
        <v>100</v>
      </c>
    </row>
    <row r="328" spans="1:3" ht="15">
      <c r="A328" s="48" t="s">
        <v>114</v>
      </c>
      <c r="B328" s="48"/>
      <c r="C328" s="48"/>
    </row>
    <row r="330" spans="1:3">
      <c r="A330" s="4"/>
      <c r="B330" s="17" t="s">
        <v>3</v>
      </c>
      <c r="C330" s="17" t="s">
        <v>30</v>
      </c>
    </row>
    <row r="331" spans="1:3">
      <c r="A331" s="2" t="s">
        <v>40</v>
      </c>
      <c r="B331" s="5">
        <v>149</v>
      </c>
      <c r="C331" s="19">
        <v>68.981481481481481</v>
      </c>
    </row>
    <row r="332" spans="1:3">
      <c r="A332" s="2" t="s">
        <v>41</v>
      </c>
      <c r="B332" s="5">
        <v>67</v>
      </c>
      <c r="C332" s="19">
        <v>31.018518518518519</v>
      </c>
    </row>
    <row r="333" spans="1:3">
      <c r="A333" s="4" t="s">
        <v>2</v>
      </c>
      <c r="B333" s="17">
        <v>216</v>
      </c>
      <c r="C333" s="20">
        <v>100</v>
      </c>
    </row>
    <row r="335" spans="1:3" ht="15">
      <c r="A335" s="48" t="s">
        <v>443</v>
      </c>
      <c r="B335" s="48"/>
      <c r="C335" s="48"/>
    </row>
    <row r="337" spans="1:3">
      <c r="A337" s="4"/>
      <c r="B337" s="17" t="s">
        <v>3</v>
      </c>
      <c r="C337" s="17" t="s">
        <v>30</v>
      </c>
    </row>
    <row r="338" spans="1:3">
      <c r="A338" s="2">
        <v>2</v>
      </c>
      <c r="B338" s="5">
        <v>20</v>
      </c>
      <c r="C338" s="19">
        <v>29.850746268656717</v>
      </c>
    </row>
    <row r="339" spans="1:3">
      <c r="A339" s="2">
        <v>3</v>
      </c>
      <c r="B339" s="5">
        <v>19</v>
      </c>
      <c r="C339" s="19">
        <v>28.35820895522388</v>
      </c>
    </row>
    <row r="340" spans="1:3">
      <c r="A340" s="2">
        <v>4</v>
      </c>
      <c r="B340" s="5">
        <v>10</v>
      </c>
      <c r="C340" s="19">
        <v>14.925373134328359</v>
      </c>
    </row>
    <row r="341" spans="1:3">
      <c r="A341" s="2">
        <v>5</v>
      </c>
      <c r="B341" s="5">
        <v>10</v>
      </c>
      <c r="C341" s="19">
        <v>14.925373134328359</v>
      </c>
    </row>
    <row r="342" spans="1:3">
      <c r="A342" s="2">
        <v>6</v>
      </c>
      <c r="B342" s="5">
        <v>2</v>
      </c>
      <c r="C342" s="19">
        <v>2.9850746268656718</v>
      </c>
    </row>
    <row r="343" spans="1:3">
      <c r="A343" s="2">
        <v>7</v>
      </c>
      <c r="B343" s="5">
        <v>6</v>
      </c>
      <c r="C343" s="19">
        <v>8.9552238805970141</v>
      </c>
    </row>
    <row r="344" spans="1:3">
      <c r="A344" s="4" t="s">
        <v>2</v>
      </c>
      <c r="B344" s="17">
        <v>67</v>
      </c>
      <c r="C344" s="20">
        <v>99.999999999999986</v>
      </c>
    </row>
    <row r="346" spans="1:3" ht="15">
      <c r="A346" s="48" t="s">
        <v>115</v>
      </c>
      <c r="B346" s="48"/>
      <c r="C346" s="48"/>
    </row>
    <row r="348" spans="1:3">
      <c r="A348" s="4"/>
      <c r="B348" s="17" t="s">
        <v>3</v>
      </c>
      <c r="C348" s="17" t="s">
        <v>30</v>
      </c>
    </row>
    <row r="349" spans="1:3">
      <c r="A349" s="2" t="s">
        <v>40</v>
      </c>
      <c r="B349" s="5">
        <v>149</v>
      </c>
      <c r="C349" s="19">
        <v>68.981481481481481</v>
      </c>
    </row>
    <row r="350" spans="1:3">
      <c r="A350" s="2" t="s">
        <v>41</v>
      </c>
      <c r="B350" s="5">
        <v>67</v>
      </c>
      <c r="C350" s="19">
        <v>31.018518518518519</v>
      </c>
    </row>
    <row r="351" spans="1:3">
      <c r="A351" s="4" t="s">
        <v>2</v>
      </c>
      <c r="B351" s="17">
        <v>216</v>
      </c>
      <c r="C351" s="20">
        <v>100</v>
      </c>
    </row>
    <row r="354" spans="1:3" ht="15">
      <c r="A354" s="48" t="s">
        <v>116</v>
      </c>
      <c r="B354" s="48"/>
      <c r="C354" s="48"/>
    </row>
    <row r="356" spans="1:3">
      <c r="A356" s="4"/>
      <c r="B356" s="17" t="s">
        <v>3</v>
      </c>
      <c r="C356" s="17" t="s">
        <v>30</v>
      </c>
    </row>
    <row r="357" spans="1:3">
      <c r="A357" s="2">
        <v>2</v>
      </c>
      <c r="B357" s="5">
        <v>17</v>
      </c>
      <c r="C357" s="19">
        <v>25.373134328358208</v>
      </c>
    </row>
    <row r="358" spans="1:3">
      <c r="A358" s="2">
        <v>3</v>
      </c>
      <c r="B358" s="5">
        <v>20</v>
      </c>
      <c r="C358" s="19">
        <v>29.850746268656717</v>
      </c>
    </row>
    <row r="359" spans="1:3">
      <c r="A359" s="2">
        <v>4</v>
      </c>
      <c r="B359" s="5">
        <v>9</v>
      </c>
      <c r="C359" s="19">
        <v>13.432835820895523</v>
      </c>
    </row>
    <row r="360" spans="1:3">
      <c r="A360" s="2">
        <v>5</v>
      </c>
      <c r="B360" s="5">
        <v>11</v>
      </c>
      <c r="C360" s="19">
        <v>16.417910447761194</v>
      </c>
    </row>
    <row r="361" spans="1:3">
      <c r="A361" s="2">
        <v>6</v>
      </c>
      <c r="B361" s="5">
        <v>3</v>
      </c>
      <c r="C361" s="19">
        <v>4.4776119402985071</v>
      </c>
    </row>
    <row r="362" spans="1:3">
      <c r="A362" s="2">
        <v>7</v>
      </c>
      <c r="B362" s="5">
        <v>7</v>
      </c>
      <c r="C362" s="19">
        <v>10.447761194029852</v>
      </c>
    </row>
    <row r="363" spans="1:3">
      <c r="A363" s="4" t="s">
        <v>2</v>
      </c>
      <c r="B363" s="17">
        <v>67</v>
      </c>
      <c r="C363" s="20">
        <v>99.999999999999986</v>
      </c>
    </row>
    <row r="365" spans="1:3" ht="15">
      <c r="A365" s="48" t="s">
        <v>117</v>
      </c>
      <c r="B365" s="48"/>
      <c r="C365" s="48"/>
    </row>
    <row r="367" spans="1:3">
      <c r="A367" s="4"/>
      <c r="B367" s="17" t="s">
        <v>3</v>
      </c>
      <c r="C367" s="17" t="s">
        <v>30</v>
      </c>
    </row>
    <row r="368" spans="1:3">
      <c r="A368" s="2" t="s">
        <v>40</v>
      </c>
      <c r="B368" s="5">
        <v>1</v>
      </c>
      <c r="C368" s="19">
        <v>0.46296296296296297</v>
      </c>
    </row>
    <row r="369" spans="1:5">
      <c r="A369" s="2" t="s">
        <v>41</v>
      </c>
      <c r="B369" s="5">
        <v>215</v>
      </c>
      <c r="C369" s="19">
        <v>99.537037037037038</v>
      </c>
    </row>
    <row r="370" spans="1:5">
      <c r="A370" s="4" t="s">
        <v>2</v>
      </c>
      <c r="B370" s="17">
        <v>216</v>
      </c>
      <c r="C370" s="20">
        <v>100</v>
      </c>
    </row>
    <row r="372" spans="1:5" ht="15">
      <c r="A372" s="48" t="s">
        <v>118</v>
      </c>
      <c r="B372" s="48"/>
      <c r="C372" s="48"/>
    </row>
    <row r="374" spans="1:5">
      <c r="A374" s="4"/>
      <c r="B374" s="17" t="s">
        <v>3</v>
      </c>
      <c r="C374" s="17" t="s">
        <v>30</v>
      </c>
    </row>
    <row r="375" spans="1:5">
      <c r="A375" s="2" t="s">
        <v>91</v>
      </c>
      <c r="B375" s="5">
        <v>1</v>
      </c>
      <c r="C375" s="19">
        <v>100</v>
      </c>
    </row>
    <row r="376" spans="1:5">
      <c r="A376" s="4" t="s">
        <v>2</v>
      </c>
      <c r="B376" s="17">
        <v>1</v>
      </c>
      <c r="C376" s="20">
        <v>100</v>
      </c>
    </row>
    <row r="378" spans="1:5" ht="15">
      <c r="A378" s="48" t="s">
        <v>445</v>
      </c>
      <c r="B378" s="48"/>
      <c r="C378" s="48"/>
    </row>
    <row r="380" spans="1:5">
      <c r="A380" s="4"/>
      <c r="B380" s="17" t="s">
        <v>3</v>
      </c>
      <c r="C380" s="17" t="s">
        <v>30</v>
      </c>
      <c r="D380" s="1" t="s">
        <v>460</v>
      </c>
      <c r="E380" s="1" t="s">
        <v>461</v>
      </c>
    </row>
    <row r="381" spans="1:5">
      <c r="A381" s="2" t="s">
        <v>74</v>
      </c>
      <c r="B381" s="5">
        <v>147</v>
      </c>
      <c r="C381" s="19">
        <f>B381*100/216</f>
        <v>68.055555555555557</v>
      </c>
      <c r="D381" s="46">
        <f>C381/100</f>
        <v>0.68055555555555558</v>
      </c>
      <c r="E381" s="47">
        <f>D389</f>
        <v>0.41203703703703703</v>
      </c>
    </row>
    <row r="382" spans="1:5">
      <c r="A382" s="2" t="s">
        <v>75</v>
      </c>
      <c r="B382" s="5">
        <v>55</v>
      </c>
      <c r="C382" s="19">
        <f t="shared" ref="C382:C383" si="10">B382*100/216</f>
        <v>25.462962962962962</v>
      </c>
      <c r="D382" s="46">
        <f>C382/100</f>
        <v>0.25462962962962959</v>
      </c>
      <c r="E382" s="47">
        <f>D390</f>
        <v>0.50925925925925919</v>
      </c>
    </row>
    <row r="383" spans="1:5">
      <c r="A383" s="2" t="s">
        <v>76</v>
      </c>
      <c r="B383" s="5">
        <v>14</v>
      </c>
      <c r="C383" s="19">
        <f t="shared" si="10"/>
        <v>6.4814814814814818</v>
      </c>
      <c r="D383" s="46">
        <f>C383/100</f>
        <v>6.4814814814814825E-2</v>
      </c>
      <c r="E383" s="47">
        <f>D391</f>
        <v>7.8703703703703706E-2</v>
      </c>
    </row>
    <row r="384" spans="1:5">
      <c r="A384" s="4" t="s">
        <v>2</v>
      </c>
      <c r="B384" s="17">
        <v>216</v>
      </c>
      <c r="C384" s="20">
        <f>SUM(C381:C383)</f>
        <v>100</v>
      </c>
    </row>
    <row r="386" spans="1:4" ht="15">
      <c r="A386" s="48" t="s">
        <v>444</v>
      </c>
      <c r="B386" s="48"/>
      <c r="C386" s="48"/>
    </row>
    <row r="388" spans="1:4">
      <c r="A388" s="4"/>
      <c r="B388" s="17" t="s">
        <v>3</v>
      </c>
      <c r="C388" s="17" t="s">
        <v>30</v>
      </c>
    </row>
    <row r="389" spans="1:4">
      <c r="A389" s="2" t="s">
        <v>74</v>
      </c>
      <c r="B389" s="5">
        <v>89</v>
      </c>
      <c r="C389" s="19">
        <f>B389*100/216</f>
        <v>41.203703703703702</v>
      </c>
      <c r="D389" s="46">
        <f>C389/100</f>
        <v>0.41203703703703703</v>
      </c>
    </row>
    <row r="390" spans="1:4">
      <c r="A390" s="2" t="s">
        <v>75</v>
      </c>
      <c r="B390" s="5">
        <v>110</v>
      </c>
      <c r="C390" s="19">
        <f t="shared" ref="C390:C391" si="11">B390*100/216</f>
        <v>50.925925925925924</v>
      </c>
      <c r="D390" s="46">
        <f>C390/100</f>
        <v>0.50925925925925919</v>
      </c>
    </row>
    <row r="391" spans="1:4">
      <c r="A391" s="2" t="s">
        <v>76</v>
      </c>
      <c r="B391" s="5">
        <v>17</v>
      </c>
      <c r="C391" s="19">
        <f t="shared" si="11"/>
        <v>7.8703703703703702</v>
      </c>
      <c r="D391" s="46">
        <f>C391/100</f>
        <v>7.8703703703703706E-2</v>
      </c>
    </row>
    <row r="392" spans="1:4">
      <c r="A392" s="4" t="s">
        <v>2</v>
      </c>
      <c r="B392" s="17">
        <v>216</v>
      </c>
      <c r="C392" s="20">
        <f>SUM(C389:C391)</f>
        <v>99.999999999999986</v>
      </c>
    </row>
    <row r="394" spans="1:4" ht="15">
      <c r="A394" s="53" t="s">
        <v>119</v>
      </c>
      <c r="B394" s="53"/>
      <c r="C394" s="53"/>
    </row>
    <row r="396" spans="1:4">
      <c r="A396" s="4"/>
      <c r="B396" s="17" t="s">
        <v>3</v>
      </c>
      <c r="C396" s="17" t="s">
        <v>30</v>
      </c>
    </row>
    <row r="397" spans="1:4">
      <c r="A397" s="2" t="s">
        <v>40</v>
      </c>
      <c r="B397" s="5">
        <v>37</v>
      </c>
      <c r="C397" s="19">
        <f>B397*100/216</f>
        <v>17.12962962962963</v>
      </c>
      <c r="D397" s="46">
        <f>C397/100</f>
        <v>0.17129629629629631</v>
      </c>
    </row>
    <row r="398" spans="1:4">
      <c r="A398" s="2" t="s">
        <v>41</v>
      </c>
      <c r="B398" s="5">
        <v>179</v>
      </c>
      <c r="C398" s="19">
        <f>B398*100/216</f>
        <v>82.870370370370367</v>
      </c>
      <c r="D398" s="46">
        <f>C398/100</f>
        <v>0.82870370370370372</v>
      </c>
    </row>
    <row r="399" spans="1:4">
      <c r="A399" s="4" t="s">
        <v>2</v>
      </c>
      <c r="B399" s="17">
        <v>216</v>
      </c>
      <c r="C399" s="20">
        <f>SUM(C397:C398)</f>
        <v>100</v>
      </c>
    </row>
    <row r="401" spans="1:3" ht="15">
      <c r="A401" s="48" t="s">
        <v>77</v>
      </c>
      <c r="B401" s="48"/>
      <c r="C401" s="48"/>
    </row>
    <row r="403" spans="1:3">
      <c r="A403" s="4"/>
      <c r="B403" s="17" t="s">
        <v>3</v>
      </c>
      <c r="C403" s="17" t="s">
        <v>30</v>
      </c>
    </row>
    <row r="404" spans="1:3">
      <c r="A404" s="2" t="s">
        <v>78</v>
      </c>
      <c r="B404" s="5">
        <v>12</v>
      </c>
      <c r="C404" s="19">
        <f>B404*100/37</f>
        <v>32.432432432432435</v>
      </c>
    </row>
    <row r="405" spans="1:3">
      <c r="A405" s="2" t="s">
        <v>79</v>
      </c>
      <c r="B405" s="5">
        <v>15</v>
      </c>
      <c r="C405" s="19">
        <f t="shared" ref="C405:C407" si="12">B405*100/37</f>
        <v>40.54054054054054</v>
      </c>
    </row>
    <row r="406" spans="1:3">
      <c r="A406" s="2" t="s">
        <v>80</v>
      </c>
      <c r="B406" s="5">
        <v>4</v>
      </c>
      <c r="C406" s="19">
        <f t="shared" si="12"/>
        <v>10.810810810810811</v>
      </c>
    </row>
    <row r="407" spans="1:3">
      <c r="A407" s="2" t="s">
        <v>81</v>
      </c>
      <c r="B407" s="5">
        <v>6</v>
      </c>
      <c r="C407" s="19">
        <f t="shared" si="12"/>
        <v>16.216216216216218</v>
      </c>
    </row>
    <row r="408" spans="1:3">
      <c r="A408" s="4" t="s">
        <v>2</v>
      </c>
      <c r="B408" s="17">
        <v>37</v>
      </c>
      <c r="C408" s="20">
        <f>SUM(C404:C407)</f>
        <v>100</v>
      </c>
    </row>
    <row r="410" spans="1:3" ht="15">
      <c r="A410" s="48" t="s">
        <v>82</v>
      </c>
      <c r="B410" s="48"/>
      <c r="C410" s="48"/>
    </row>
    <row r="412" spans="1:3">
      <c r="A412" s="4"/>
      <c r="B412" s="17" t="s">
        <v>3</v>
      </c>
      <c r="C412" s="17" t="s">
        <v>30</v>
      </c>
    </row>
    <row r="413" spans="1:3">
      <c r="A413" s="2" t="s">
        <v>84</v>
      </c>
      <c r="B413" s="5">
        <v>13</v>
      </c>
      <c r="C413" s="19">
        <f t="shared" ref="C413:C419" si="13">B413*100/37</f>
        <v>35.135135135135137</v>
      </c>
    </row>
    <row r="414" spans="1:3">
      <c r="A414" s="2" t="s">
        <v>87</v>
      </c>
      <c r="B414" s="5">
        <v>11</v>
      </c>
      <c r="C414" s="19">
        <f>B414*100/37</f>
        <v>29.72972972972973</v>
      </c>
    </row>
    <row r="415" spans="1:3">
      <c r="A415" s="2" t="s">
        <v>85</v>
      </c>
      <c r="B415" s="5">
        <v>9</v>
      </c>
      <c r="C415" s="19">
        <f t="shared" si="13"/>
        <v>24.324324324324323</v>
      </c>
    </row>
    <row r="416" spans="1:3">
      <c r="A416" s="2" t="s">
        <v>83</v>
      </c>
      <c r="B416" s="5">
        <v>1</v>
      </c>
      <c r="C416" s="19">
        <f>B416*100/37</f>
        <v>2.7027027027027026</v>
      </c>
    </row>
    <row r="417" spans="1:3">
      <c r="A417" s="2" t="s">
        <v>86</v>
      </c>
      <c r="B417" s="5">
        <v>1</v>
      </c>
      <c r="C417" s="19">
        <f t="shared" si="13"/>
        <v>2.7027027027027026</v>
      </c>
    </row>
    <row r="418" spans="1:3">
      <c r="A418" s="2" t="s">
        <v>88</v>
      </c>
      <c r="B418" s="5">
        <v>1</v>
      </c>
      <c r="C418" s="19">
        <f t="shared" si="13"/>
        <v>2.7027027027027026</v>
      </c>
    </row>
    <row r="419" spans="1:3">
      <c r="A419" s="2" t="s">
        <v>89</v>
      </c>
      <c r="B419" s="5">
        <v>1</v>
      </c>
      <c r="C419" s="19">
        <f t="shared" si="13"/>
        <v>2.7027027027027026</v>
      </c>
    </row>
    <row r="420" spans="1:3">
      <c r="A420" s="4" t="s">
        <v>2</v>
      </c>
      <c r="B420" s="17">
        <v>37</v>
      </c>
      <c r="C420" s="20">
        <f>SUM(C413:C419)</f>
        <v>100.00000000000003</v>
      </c>
    </row>
  </sheetData>
  <mergeCells count="56">
    <mergeCell ref="A47:C47"/>
    <mergeCell ref="A17:A19"/>
    <mergeCell ref="A20:A22"/>
    <mergeCell ref="A23:A25"/>
    <mergeCell ref="A26:A28"/>
    <mergeCell ref="A11:A13"/>
    <mergeCell ref="A14:A16"/>
    <mergeCell ref="A3:C3"/>
    <mergeCell ref="A32:C32"/>
    <mergeCell ref="A39:C39"/>
    <mergeCell ref="A102:C102"/>
    <mergeCell ref="A109:C109"/>
    <mergeCell ref="A117:C117"/>
    <mergeCell ref="A124:C124"/>
    <mergeCell ref="A57:C57"/>
    <mergeCell ref="A65:C65"/>
    <mergeCell ref="A95:C95"/>
    <mergeCell ref="A72:C72"/>
    <mergeCell ref="A79:C79"/>
    <mergeCell ref="A87:C87"/>
    <mergeCell ref="A132:C132"/>
    <mergeCell ref="A141:C141"/>
    <mergeCell ref="A151:C151"/>
    <mergeCell ref="A161:C161"/>
    <mergeCell ref="A171:C171"/>
    <mergeCell ref="A228:C228"/>
    <mergeCell ref="A235:C235"/>
    <mergeCell ref="A243:C243"/>
    <mergeCell ref="A250:C250"/>
    <mergeCell ref="A178:C178"/>
    <mergeCell ref="A185:C185"/>
    <mergeCell ref="A192:C192"/>
    <mergeCell ref="A199:C199"/>
    <mergeCell ref="A206:C206"/>
    <mergeCell ref="A410:C410"/>
    <mergeCell ref="A346:C346"/>
    <mergeCell ref="A354:C354"/>
    <mergeCell ref="A365:C365"/>
    <mergeCell ref="A372:C372"/>
    <mergeCell ref="A378:C378"/>
    <mergeCell ref="A1:C1"/>
    <mergeCell ref="A9:C9"/>
    <mergeCell ref="A386:C386"/>
    <mergeCell ref="A394:C394"/>
    <mergeCell ref="A401:C401"/>
    <mergeCell ref="A301:C301"/>
    <mergeCell ref="A310:C310"/>
    <mergeCell ref="A317:C317"/>
    <mergeCell ref="A328:C328"/>
    <mergeCell ref="A335:C335"/>
    <mergeCell ref="A261:C261"/>
    <mergeCell ref="A269:C269"/>
    <mergeCell ref="A277:C277"/>
    <mergeCell ref="A285:C285"/>
    <mergeCell ref="A293:C293"/>
    <mergeCell ref="A216:C216"/>
  </mergeCells>
  <phoneticPr fontId="9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DF58-9875-427B-894B-698E56C75155}">
  <sheetPr>
    <tabColor theme="8" tint="-0.249977111117893"/>
  </sheetPr>
  <dimension ref="A1:N686"/>
  <sheetViews>
    <sheetView tabSelected="1" topLeftCell="A25" workbookViewId="0">
      <selection activeCell="C32" sqref="C32"/>
    </sheetView>
  </sheetViews>
  <sheetFormatPr baseColWidth="10" defaultColWidth="11.5703125" defaultRowHeight="12.75"/>
  <cols>
    <col min="1" max="1" width="54.5703125" style="40" customWidth="1"/>
    <col min="2" max="2" width="31.28515625" style="11" customWidth="1"/>
    <col min="3" max="3" width="44.7109375" style="11" customWidth="1"/>
    <col min="4" max="4" width="30.28515625" style="1" bestFit="1" customWidth="1"/>
    <col min="5" max="5" width="23.85546875" style="1" bestFit="1" customWidth="1"/>
    <col min="6" max="6" width="16.7109375" style="1" bestFit="1" customWidth="1"/>
    <col min="7" max="7" width="17.28515625" style="1" bestFit="1" customWidth="1"/>
    <col min="8" max="8" width="35.28515625" style="1" bestFit="1" customWidth="1"/>
    <col min="9" max="9" width="16.28515625" style="1" bestFit="1" customWidth="1"/>
    <col min="10" max="10" width="10.28515625" style="1" bestFit="1" customWidth="1"/>
    <col min="11" max="11" width="15.7109375" style="1" bestFit="1" customWidth="1"/>
    <col min="12" max="12" width="15.5703125" style="1" bestFit="1" customWidth="1"/>
    <col min="13" max="13" width="24.28515625" style="1" bestFit="1" customWidth="1"/>
    <col min="14" max="14" width="11.7109375" style="1" bestFit="1" customWidth="1"/>
    <col min="15" max="16384" width="11.5703125" style="1"/>
  </cols>
  <sheetData>
    <row r="1" spans="1:7" ht="24.75">
      <c r="A1" s="56" t="s">
        <v>403</v>
      </c>
      <c r="B1" s="56"/>
      <c r="C1" s="56"/>
    </row>
    <row r="2" spans="1:7" s="43" customFormat="1" ht="22.5">
      <c r="A2" s="42"/>
      <c r="B2" s="42"/>
      <c r="C2" s="42"/>
      <c r="D2" s="42"/>
      <c r="E2" s="42"/>
      <c r="F2" s="42"/>
      <c r="G2" s="42"/>
    </row>
    <row r="3" spans="1:7" ht="15">
      <c r="A3" s="48" t="s">
        <v>290</v>
      </c>
      <c r="B3" s="48"/>
      <c r="C3" s="48"/>
    </row>
    <row r="4" spans="1:7">
      <c r="A4" s="41"/>
      <c r="B4" s="17" t="s">
        <v>3</v>
      </c>
      <c r="C4" s="17" t="s">
        <v>392</v>
      </c>
    </row>
    <row r="5" spans="1:7">
      <c r="A5" s="5">
        <v>140</v>
      </c>
      <c r="B5" s="5">
        <v>2</v>
      </c>
      <c r="C5" s="38">
        <f>B5</f>
        <v>2</v>
      </c>
    </row>
    <row r="6" spans="1:7">
      <c r="A6" s="5">
        <v>156</v>
      </c>
      <c r="B6" s="5">
        <v>1</v>
      </c>
      <c r="C6" s="38">
        <f>B6+C5</f>
        <v>3</v>
      </c>
    </row>
    <row r="7" spans="1:7">
      <c r="A7" s="5">
        <v>158</v>
      </c>
      <c r="B7" s="5">
        <v>1</v>
      </c>
      <c r="C7" s="38">
        <f t="shared" ref="C7:C70" si="0">B7+C6</f>
        <v>4</v>
      </c>
    </row>
    <row r="8" spans="1:7">
      <c r="A8" s="5">
        <v>173</v>
      </c>
      <c r="B8" s="5">
        <v>1</v>
      </c>
      <c r="C8" s="38">
        <f t="shared" si="0"/>
        <v>5</v>
      </c>
    </row>
    <row r="9" spans="1:7">
      <c r="A9" s="5">
        <v>180</v>
      </c>
      <c r="B9" s="5">
        <v>1</v>
      </c>
      <c r="C9" s="38">
        <f t="shared" si="0"/>
        <v>6</v>
      </c>
    </row>
    <row r="10" spans="1:7">
      <c r="A10" s="5">
        <v>190</v>
      </c>
      <c r="B10" s="5">
        <v>1</v>
      </c>
      <c r="C10" s="38">
        <f t="shared" si="0"/>
        <v>7</v>
      </c>
    </row>
    <row r="11" spans="1:7">
      <c r="A11" s="5">
        <v>200</v>
      </c>
      <c r="B11" s="5">
        <v>5</v>
      </c>
      <c r="C11" s="38">
        <f t="shared" si="0"/>
        <v>12</v>
      </c>
    </row>
    <row r="12" spans="1:7">
      <c r="A12" s="5">
        <v>250</v>
      </c>
      <c r="B12" s="5">
        <v>4</v>
      </c>
      <c r="C12" s="38">
        <f t="shared" si="0"/>
        <v>16</v>
      </c>
    </row>
    <row r="13" spans="1:7">
      <c r="A13" s="5">
        <v>260</v>
      </c>
      <c r="B13" s="5">
        <v>1</v>
      </c>
      <c r="C13" s="38">
        <f t="shared" si="0"/>
        <v>17</v>
      </c>
    </row>
    <row r="14" spans="1:7">
      <c r="A14" s="5">
        <v>280</v>
      </c>
      <c r="B14" s="5">
        <v>1</v>
      </c>
      <c r="C14" s="38">
        <f t="shared" si="0"/>
        <v>18</v>
      </c>
    </row>
    <row r="15" spans="1:7">
      <c r="A15" s="5">
        <v>285</v>
      </c>
      <c r="B15" s="5">
        <v>1</v>
      </c>
      <c r="C15" s="38">
        <f t="shared" si="0"/>
        <v>19</v>
      </c>
    </row>
    <row r="16" spans="1:7">
      <c r="A16" s="5">
        <v>300</v>
      </c>
      <c r="B16" s="5">
        <v>6</v>
      </c>
      <c r="C16" s="38">
        <f t="shared" si="0"/>
        <v>25</v>
      </c>
    </row>
    <row r="17" spans="1:3">
      <c r="A17" s="5">
        <v>309</v>
      </c>
      <c r="B17" s="5">
        <v>1</v>
      </c>
      <c r="C17" s="38">
        <f t="shared" si="0"/>
        <v>26</v>
      </c>
    </row>
    <row r="18" spans="1:3">
      <c r="A18" s="5">
        <v>350</v>
      </c>
      <c r="B18" s="5">
        <v>4</v>
      </c>
      <c r="C18" s="38">
        <f t="shared" si="0"/>
        <v>30</v>
      </c>
    </row>
    <row r="19" spans="1:3">
      <c r="A19" s="5">
        <v>360</v>
      </c>
      <c r="B19" s="5">
        <v>5</v>
      </c>
      <c r="C19" s="38">
        <f t="shared" si="0"/>
        <v>35</v>
      </c>
    </row>
    <row r="20" spans="1:3">
      <c r="A20" s="5">
        <v>380</v>
      </c>
      <c r="B20" s="5">
        <v>2</v>
      </c>
      <c r="C20" s="38">
        <f t="shared" si="0"/>
        <v>37</v>
      </c>
    </row>
    <row r="21" spans="1:3">
      <c r="A21" s="5">
        <v>400</v>
      </c>
      <c r="B21" s="5">
        <v>11</v>
      </c>
      <c r="C21" s="38">
        <f t="shared" si="0"/>
        <v>48</v>
      </c>
    </row>
    <row r="22" spans="1:3">
      <c r="A22" s="5">
        <v>410</v>
      </c>
      <c r="B22" s="5">
        <v>1</v>
      </c>
      <c r="C22" s="38">
        <f t="shared" si="0"/>
        <v>49</v>
      </c>
    </row>
    <row r="23" spans="1:3">
      <c r="A23" s="5">
        <v>450</v>
      </c>
      <c r="B23" s="5">
        <v>4</v>
      </c>
      <c r="C23" s="38">
        <f t="shared" si="0"/>
        <v>53</v>
      </c>
    </row>
    <row r="24" spans="1:3">
      <c r="A24" s="5">
        <v>460</v>
      </c>
      <c r="B24" s="5">
        <v>1</v>
      </c>
      <c r="C24" s="38">
        <f t="shared" si="0"/>
        <v>54</v>
      </c>
    </row>
    <row r="25" spans="1:3">
      <c r="A25" s="5">
        <v>470</v>
      </c>
      <c r="B25" s="5">
        <v>1</v>
      </c>
      <c r="C25" s="38">
        <f t="shared" si="0"/>
        <v>55</v>
      </c>
    </row>
    <row r="26" spans="1:3">
      <c r="A26" s="5">
        <v>480</v>
      </c>
      <c r="B26" s="5">
        <v>1</v>
      </c>
      <c r="C26" s="38">
        <f t="shared" si="0"/>
        <v>56</v>
      </c>
    </row>
    <row r="27" spans="1:3">
      <c r="A27" s="5">
        <v>486</v>
      </c>
      <c r="B27" s="5">
        <v>1</v>
      </c>
      <c r="C27" s="38">
        <f t="shared" si="0"/>
        <v>57</v>
      </c>
    </row>
    <row r="28" spans="1:3">
      <c r="A28" s="5">
        <v>490</v>
      </c>
      <c r="B28" s="5">
        <v>3</v>
      </c>
      <c r="C28" s="38">
        <f t="shared" si="0"/>
        <v>60</v>
      </c>
    </row>
    <row r="29" spans="1:3">
      <c r="A29" s="5">
        <v>500</v>
      </c>
      <c r="B29" s="5">
        <v>14</v>
      </c>
      <c r="C29" s="38">
        <f t="shared" si="0"/>
        <v>74</v>
      </c>
    </row>
    <row r="30" spans="1:3">
      <c r="A30" s="5">
        <v>510</v>
      </c>
      <c r="B30" s="5">
        <v>1</v>
      </c>
      <c r="C30" s="38">
        <f t="shared" si="0"/>
        <v>75</v>
      </c>
    </row>
    <row r="31" spans="1:3">
      <c r="A31" s="5">
        <v>520</v>
      </c>
      <c r="B31" s="5">
        <v>1</v>
      </c>
      <c r="C31" s="38">
        <f t="shared" si="0"/>
        <v>76</v>
      </c>
    </row>
    <row r="32" spans="1:3">
      <c r="A32" s="5">
        <v>530</v>
      </c>
      <c r="B32" s="5">
        <v>1</v>
      </c>
      <c r="C32" s="38">
        <f t="shared" si="0"/>
        <v>77</v>
      </c>
    </row>
    <row r="33" spans="1:3">
      <c r="A33" s="5">
        <v>534</v>
      </c>
      <c r="B33" s="5">
        <v>1</v>
      </c>
      <c r="C33" s="38">
        <f t="shared" si="0"/>
        <v>78</v>
      </c>
    </row>
    <row r="34" spans="1:3">
      <c r="A34" s="5">
        <v>540</v>
      </c>
      <c r="B34" s="5">
        <v>1</v>
      </c>
      <c r="C34" s="38">
        <f t="shared" si="0"/>
        <v>79</v>
      </c>
    </row>
    <row r="35" spans="1:3">
      <c r="A35" s="5">
        <v>560</v>
      </c>
      <c r="B35" s="5">
        <v>1</v>
      </c>
      <c r="C35" s="38">
        <f t="shared" si="0"/>
        <v>80</v>
      </c>
    </row>
    <row r="36" spans="1:3">
      <c r="A36" s="5">
        <v>580</v>
      </c>
      <c r="B36" s="5">
        <v>3</v>
      </c>
      <c r="C36" s="38">
        <f t="shared" si="0"/>
        <v>83</v>
      </c>
    </row>
    <row r="37" spans="1:3">
      <c r="A37" s="5">
        <v>590</v>
      </c>
      <c r="B37" s="5">
        <v>2</v>
      </c>
      <c r="C37" s="38">
        <f t="shared" si="0"/>
        <v>85</v>
      </c>
    </row>
    <row r="38" spans="1:3">
      <c r="A38" s="5">
        <v>600</v>
      </c>
      <c r="B38" s="5">
        <v>11</v>
      </c>
      <c r="C38" s="38">
        <f t="shared" si="0"/>
        <v>96</v>
      </c>
    </row>
    <row r="39" spans="1:3">
      <c r="A39" s="5">
        <v>630</v>
      </c>
      <c r="B39" s="5">
        <v>1</v>
      </c>
      <c r="C39" s="38">
        <f t="shared" si="0"/>
        <v>97</v>
      </c>
    </row>
    <row r="40" spans="1:3">
      <c r="A40" s="5">
        <v>640</v>
      </c>
      <c r="B40" s="5">
        <v>1</v>
      </c>
      <c r="C40" s="38">
        <f t="shared" si="0"/>
        <v>98</v>
      </c>
    </row>
    <row r="41" spans="1:3">
      <c r="A41" s="5">
        <v>650</v>
      </c>
      <c r="B41" s="5">
        <v>1</v>
      </c>
      <c r="C41" s="38">
        <f t="shared" si="0"/>
        <v>99</v>
      </c>
    </row>
    <row r="42" spans="1:3">
      <c r="A42" s="5">
        <v>653</v>
      </c>
      <c r="B42" s="5">
        <v>1</v>
      </c>
      <c r="C42" s="38">
        <f t="shared" si="0"/>
        <v>100</v>
      </c>
    </row>
    <row r="43" spans="1:3">
      <c r="A43" s="5">
        <v>676</v>
      </c>
      <c r="B43" s="5">
        <v>1</v>
      </c>
      <c r="C43" s="38">
        <f t="shared" si="0"/>
        <v>101</v>
      </c>
    </row>
    <row r="44" spans="1:3">
      <c r="A44" s="5">
        <v>700</v>
      </c>
      <c r="B44" s="5">
        <v>9</v>
      </c>
      <c r="C44" s="38">
        <f t="shared" si="0"/>
        <v>110</v>
      </c>
    </row>
    <row r="45" spans="1:3">
      <c r="A45" s="5">
        <v>710</v>
      </c>
      <c r="B45" s="5">
        <v>1</v>
      </c>
      <c r="C45" s="38">
        <f t="shared" si="0"/>
        <v>111</v>
      </c>
    </row>
    <row r="46" spans="1:3">
      <c r="A46" s="5">
        <v>730</v>
      </c>
      <c r="B46" s="5">
        <v>1</v>
      </c>
      <c r="C46" s="38">
        <f t="shared" si="0"/>
        <v>112</v>
      </c>
    </row>
    <row r="47" spans="1:3">
      <c r="A47" s="5">
        <v>740</v>
      </c>
      <c r="B47" s="5">
        <v>1</v>
      </c>
      <c r="C47" s="38">
        <f t="shared" si="0"/>
        <v>113</v>
      </c>
    </row>
    <row r="48" spans="1:3">
      <c r="A48" s="5">
        <v>750</v>
      </c>
      <c r="B48" s="5">
        <v>1</v>
      </c>
      <c r="C48" s="38">
        <f t="shared" si="0"/>
        <v>114</v>
      </c>
    </row>
    <row r="49" spans="1:3">
      <c r="A49" s="5">
        <v>780</v>
      </c>
      <c r="B49" s="5">
        <v>2</v>
      </c>
      <c r="C49" s="38">
        <f t="shared" si="0"/>
        <v>116</v>
      </c>
    </row>
    <row r="50" spans="1:3">
      <c r="A50" s="5">
        <v>790</v>
      </c>
      <c r="B50" s="5">
        <v>1</v>
      </c>
      <c r="C50" s="38">
        <f t="shared" si="0"/>
        <v>117</v>
      </c>
    </row>
    <row r="51" spans="1:3">
      <c r="A51" s="5">
        <v>800</v>
      </c>
      <c r="B51" s="5">
        <v>7</v>
      </c>
      <c r="C51" s="38">
        <f t="shared" si="0"/>
        <v>124</v>
      </c>
    </row>
    <row r="52" spans="1:3">
      <c r="A52" s="5">
        <v>830</v>
      </c>
      <c r="B52" s="5">
        <v>1</v>
      </c>
      <c r="C52" s="38">
        <f t="shared" si="0"/>
        <v>125</v>
      </c>
    </row>
    <row r="53" spans="1:3">
      <c r="A53" s="5">
        <v>900</v>
      </c>
      <c r="B53" s="5">
        <v>12</v>
      </c>
      <c r="C53" s="38">
        <f t="shared" si="0"/>
        <v>137</v>
      </c>
    </row>
    <row r="54" spans="1:3">
      <c r="A54" s="5">
        <v>920</v>
      </c>
      <c r="B54" s="5">
        <v>1</v>
      </c>
      <c r="C54" s="38">
        <f t="shared" si="0"/>
        <v>138</v>
      </c>
    </row>
    <row r="55" spans="1:3">
      <c r="A55" s="5">
        <v>930</v>
      </c>
      <c r="B55" s="5">
        <v>1</v>
      </c>
      <c r="C55" s="38">
        <f t="shared" si="0"/>
        <v>139</v>
      </c>
    </row>
    <row r="56" spans="1:3">
      <c r="A56" s="5">
        <v>968</v>
      </c>
      <c r="B56" s="5">
        <v>1</v>
      </c>
      <c r="C56" s="38">
        <f t="shared" si="0"/>
        <v>140</v>
      </c>
    </row>
    <row r="57" spans="1:3">
      <c r="A57" s="5">
        <v>1000</v>
      </c>
      <c r="B57" s="5">
        <v>9</v>
      </c>
      <c r="C57" s="38">
        <f t="shared" si="0"/>
        <v>149</v>
      </c>
    </row>
    <row r="58" spans="1:3">
      <c r="A58" s="5">
        <v>1026</v>
      </c>
      <c r="B58" s="5">
        <v>1</v>
      </c>
      <c r="C58" s="38">
        <f t="shared" si="0"/>
        <v>150</v>
      </c>
    </row>
    <row r="59" spans="1:3">
      <c r="A59" s="5">
        <v>1100</v>
      </c>
      <c r="B59" s="5">
        <v>2</v>
      </c>
      <c r="C59" s="38">
        <f t="shared" si="0"/>
        <v>152</v>
      </c>
    </row>
    <row r="60" spans="1:3">
      <c r="A60" s="5">
        <v>1200</v>
      </c>
      <c r="B60" s="5">
        <v>5</v>
      </c>
      <c r="C60" s="38">
        <f t="shared" si="0"/>
        <v>157</v>
      </c>
    </row>
    <row r="61" spans="1:3">
      <c r="A61" s="5">
        <v>1300</v>
      </c>
      <c r="B61" s="5">
        <v>6</v>
      </c>
      <c r="C61" s="38">
        <f t="shared" si="0"/>
        <v>163</v>
      </c>
    </row>
    <row r="62" spans="1:3">
      <c r="A62" s="5">
        <v>1400</v>
      </c>
      <c r="B62" s="5">
        <v>4</v>
      </c>
      <c r="C62" s="38">
        <f t="shared" si="0"/>
        <v>167</v>
      </c>
    </row>
    <row r="63" spans="1:3">
      <c r="A63" s="5">
        <v>1500</v>
      </c>
      <c r="B63" s="5">
        <v>13</v>
      </c>
      <c r="C63" s="38">
        <f t="shared" si="0"/>
        <v>180</v>
      </c>
    </row>
    <row r="64" spans="1:3">
      <c r="A64" s="5">
        <v>1600</v>
      </c>
      <c r="B64" s="5">
        <v>2</v>
      </c>
      <c r="C64" s="38">
        <f t="shared" si="0"/>
        <v>182</v>
      </c>
    </row>
    <row r="65" spans="1:3">
      <c r="A65" s="5">
        <v>1700</v>
      </c>
      <c r="B65" s="5">
        <v>2</v>
      </c>
      <c r="C65" s="38">
        <f t="shared" si="0"/>
        <v>184</v>
      </c>
    </row>
    <row r="66" spans="1:3">
      <c r="A66" s="5">
        <v>1800</v>
      </c>
      <c r="B66" s="5">
        <v>2</v>
      </c>
      <c r="C66" s="38">
        <f t="shared" si="0"/>
        <v>186</v>
      </c>
    </row>
    <row r="67" spans="1:3">
      <c r="A67" s="5">
        <v>1900</v>
      </c>
      <c r="B67" s="5">
        <v>1</v>
      </c>
      <c r="C67" s="38">
        <f t="shared" si="0"/>
        <v>187</v>
      </c>
    </row>
    <row r="68" spans="1:3">
      <c r="A68" s="5">
        <v>2000</v>
      </c>
      <c r="B68" s="5">
        <v>7</v>
      </c>
      <c r="C68" s="38">
        <f t="shared" si="0"/>
        <v>194</v>
      </c>
    </row>
    <row r="69" spans="1:3">
      <c r="A69" s="5">
        <v>2500</v>
      </c>
      <c r="B69" s="5">
        <v>4</v>
      </c>
      <c r="C69" s="38">
        <f t="shared" si="0"/>
        <v>198</v>
      </c>
    </row>
    <row r="70" spans="1:3">
      <c r="A70" s="5">
        <v>2800</v>
      </c>
      <c r="B70" s="5">
        <v>2</v>
      </c>
      <c r="C70" s="38">
        <f t="shared" si="0"/>
        <v>200</v>
      </c>
    </row>
    <row r="71" spans="1:3">
      <c r="A71" s="5">
        <v>3000</v>
      </c>
      <c r="B71" s="5">
        <v>6</v>
      </c>
      <c r="C71" s="38">
        <f t="shared" ref="C71:C76" si="1">B71+C70</f>
        <v>206</v>
      </c>
    </row>
    <row r="72" spans="1:3">
      <c r="A72" s="5">
        <v>3500</v>
      </c>
      <c r="B72" s="5">
        <v>3</v>
      </c>
      <c r="C72" s="38">
        <f t="shared" si="1"/>
        <v>209</v>
      </c>
    </row>
    <row r="73" spans="1:3">
      <c r="A73" s="5">
        <v>4000</v>
      </c>
      <c r="B73" s="5">
        <v>3</v>
      </c>
      <c r="C73" s="38">
        <f t="shared" si="1"/>
        <v>212</v>
      </c>
    </row>
    <row r="74" spans="1:3">
      <c r="A74" s="5">
        <v>4500</v>
      </c>
      <c r="B74" s="5">
        <v>1</v>
      </c>
      <c r="C74" s="38">
        <f t="shared" si="1"/>
        <v>213</v>
      </c>
    </row>
    <row r="75" spans="1:3">
      <c r="A75" s="5">
        <v>5000</v>
      </c>
      <c r="B75" s="5">
        <v>1</v>
      </c>
      <c r="C75" s="38">
        <f t="shared" si="1"/>
        <v>214</v>
      </c>
    </row>
    <row r="76" spans="1:3">
      <c r="A76" s="5">
        <v>15000</v>
      </c>
      <c r="B76" s="5">
        <v>1</v>
      </c>
      <c r="C76" s="38">
        <f t="shared" si="1"/>
        <v>215</v>
      </c>
    </row>
    <row r="77" spans="1:3">
      <c r="A77" s="41" t="s">
        <v>2</v>
      </c>
      <c r="B77" s="17">
        <v>215</v>
      </c>
      <c r="C77" s="39"/>
    </row>
    <row r="79" spans="1:3" ht="15">
      <c r="A79" s="48" t="s">
        <v>291</v>
      </c>
      <c r="B79" s="48"/>
      <c r="C79" s="48"/>
    </row>
    <row r="80" spans="1:3">
      <c r="A80" s="41"/>
      <c r="B80" s="17" t="s">
        <v>3</v>
      </c>
      <c r="C80" s="17" t="s">
        <v>392</v>
      </c>
    </row>
    <row r="81" spans="1:3">
      <c r="A81" s="5">
        <v>0</v>
      </c>
      <c r="B81" s="5">
        <v>181</v>
      </c>
      <c r="C81" s="38">
        <f>B81</f>
        <v>181</v>
      </c>
    </row>
    <row r="82" spans="1:3">
      <c r="A82" s="5">
        <v>2</v>
      </c>
      <c r="B82" s="5">
        <v>4</v>
      </c>
      <c r="C82" s="38">
        <f>B82+C81</f>
        <v>185</v>
      </c>
    </row>
    <row r="83" spans="1:3">
      <c r="A83" s="5">
        <v>3</v>
      </c>
      <c r="B83" s="5">
        <v>1</v>
      </c>
      <c r="C83" s="38">
        <f t="shared" ref="C83:C91" si="2">B83+C82</f>
        <v>186</v>
      </c>
    </row>
    <row r="84" spans="1:3">
      <c r="A84" s="5">
        <v>4</v>
      </c>
      <c r="B84" s="5">
        <v>5</v>
      </c>
      <c r="C84" s="38">
        <f t="shared" si="2"/>
        <v>191</v>
      </c>
    </row>
    <row r="85" spans="1:3">
      <c r="A85" s="5">
        <v>5</v>
      </c>
      <c r="B85" s="5">
        <v>9</v>
      </c>
      <c r="C85" s="38">
        <f t="shared" si="2"/>
        <v>200</v>
      </c>
    </row>
    <row r="86" spans="1:3">
      <c r="A86" s="5">
        <v>6</v>
      </c>
      <c r="B86" s="5">
        <v>10</v>
      </c>
      <c r="C86" s="38">
        <f t="shared" si="2"/>
        <v>210</v>
      </c>
    </row>
    <row r="87" spans="1:3">
      <c r="A87" s="5">
        <v>8</v>
      </c>
      <c r="B87" s="5">
        <v>1</v>
      </c>
      <c r="C87" s="38">
        <f t="shared" si="2"/>
        <v>211</v>
      </c>
    </row>
    <row r="88" spans="1:3">
      <c r="A88" s="5">
        <v>9</v>
      </c>
      <c r="B88" s="5">
        <v>1</v>
      </c>
      <c r="C88" s="38">
        <f t="shared" si="2"/>
        <v>212</v>
      </c>
    </row>
    <row r="89" spans="1:3">
      <c r="A89" s="5">
        <v>12</v>
      </c>
      <c r="B89" s="5">
        <v>1</v>
      </c>
      <c r="C89" s="38">
        <f t="shared" si="2"/>
        <v>213</v>
      </c>
    </row>
    <row r="90" spans="1:3">
      <c r="A90" s="5">
        <v>13</v>
      </c>
      <c r="B90" s="5">
        <v>1</v>
      </c>
      <c r="C90" s="38">
        <f t="shared" si="2"/>
        <v>214</v>
      </c>
    </row>
    <row r="91" spans="1:3">
      <c r="A91" s="5">
        <v>15</v>
      </c>
      <c r="B91" s="5">
        <v>1</v>
      </c>
      <c r="C91" s="38">
        <f t="shared" si="2"/>
        <v>215</v>
      </c>
    </row>
    <row r="92" spans="1:3">
      <c r="A92" s="41" t="s">
        <v>2</v>
      </c>
      <c r="B92" s="17">
        <v>215</v>
      </c>
      <c r="C92" s="39"/>
    </row>
    <row r="94" spans="1:3" ht="15">
      <c r="A94" s="48" t="s">
        <v>292</v>
      </c>
      <c r="B94" s="48"/>
      <c r="C94" s="48"/>
    </row>
    <row r="95" spans="1:3">
      <c r="A95" s="41"/>
      <c r="B95" s="17" t="s">
        <v>3</v>
      </c>
      <c r="C95" s="17" t="s">
        <v>392</v>
      </c>
    </row>
    <row r="96" spans="1:3">
      <c r="A96" s="5">
        <v>0</v>
      </c>
      <c r="B96" s="5">
        <v>186</v>
      </c>
      <c r="C96" s="38">
        <f>B96</f>
        <v>186</v>
      </c>
    </row>
    <row r="97" spans="1:3">
      <c r="A97" s="5">
        <v>2</v>
      </c>
      <c r="B97" s="5">
        <v>5</v>
      </c>
      <c r="C97" s="38">
        <f>B97+C96</f>
        <v>191</v>
      </c>
    </row>
    <row r="98" spans="1:3">
      <c r="A98" s="5">
        <v>3</v>
      </c>
      <c r="B98" s="5">
        <v>3</v>
      </c>
      <c r="C98" s="38">
        <f t="shared" ref="C98:C107" si="3">B98+C97</f>
        <v>194</v>
      </c>
    </row>
    <row r="99" spans="1:3">
      <c r="A99" s="5">
        <v>4</v>
      </c>
      <c r="B99" s="5">
        <v>2</v>
      </c>
      <c r="C99" s="38">
        <f t="shared" si="3"/>
        <v>196</v>
      </c>
    </row>
    <row r="100" spans="1:3">
      <c r="A100" s="5">
        <v>5</v>
      </c>
      <c r="B100" s="5">
        <v>3</v>
      </c>
      <c r="C100" s="38">
        <f t="shared" si="3"/>
        <v>199</v>
      </c>
    </row>
    <row r="101" spans="1:3">
      <c r="A101" s="5">
        <v>6</v>
      </c>
      <c r="B101" s="5">
        <v>2</v>
      </c>
      <c r="C101" s="38">
        <f t="shared" si="3"/>
        <v>201</v>
      </c>
    </row>
    <row r="102" spans="1:3">
      <c r="A102" s="5">
        <v>7</v>
      </c>
      <c r="B102" s="5">
        <v>2</v>
      </c>
      <c r="C102" s="38">
        <f t="shared" si="3"/>
        <v>203</v>
      </c>
    </row>
    <row r="103" spans="1:3">
      <c r="A103" s="5">
        <v>8</v>
      </c>
      <c r="B103" s="5">
        <v>4</v>
      </c>
      <c r="C103" s="38">
        <f t="shared" si="3"/>
        <v>207</v>
      </c>
    </row>
    <row r="104" spans="1:3">
      <c r="A104" s="5">
        <v>9</v>
      </c>
      <c r="B104" s="5">
        <v>3</v>
      </c>
      <c r="C104" s="38">
        <f t="shared" si="3"/>
        <v>210</v>
      </c>
    </row>
    <row r="105" spans="1:3">
      <c r="A105" s="5">
        <v>11</v>
      </c>
      <c r="B105" s="5">
        <v>1</v>
      </c>
      <c r="C105" s="38">
        <f t="shared" si="3"/>
        <v>211</v>
      </c>
    </row>
    <row r="106" spans="1:3">
      <c r="A106" s="5">
        <v>12</v>
      </c>
      <c r="B106" s="5">
        <v>3</v>
      </c>
      <c r="C106" s="38">
        <f t="shared" si="3"/>
        <v>214</v>
      </c>
    </row>
    <row r="107" spans="1:3">
      <c r="A107" s="5">
        <v>25</v>
      </c>
      <c r="B107" s="5">
        <v>2</v>
      </c>
      <c r="C107" s="38">
        <f t="shared" si="3"/>
        <v>216</v>
      </c>
    </row>
    <row r="108" spans="1:3">
      <c r="A108" s="41" t="s">
        <v>2</v>
      </c>
      <c r="B108" s="17">
        <v>216</v>
      </c>
      <c r="C108" s="39"/>
    </row>
    <row r="110" spans="1:3" ht="15">
      <c r="A110" s="48" t="s">
        <v>405</v>
      </c>
      <c r="B110" s="48"/>
      <c r="C110" s="48"/>
    </row>
    <row r="111" spans="1:3">
      <c r="A111" s="41"/>
      <c r="B111" s="17" t="s">
        <v>3</v>
      </c>
      <c r="C111" s="17" t="s">
        <v>392</v>
      </c>
    </row>
    <row r="112" spans="1:3">
      <c r="A112" s="5">
        <v>0</v>
      </c>
      <c r="B112" s="5">
        <v>167</v>
      </c>
      <c r="C112" s="38">
        <f>B112</f>
        <v>167</v>
      </c>
    </row>
    <row r="113" spans="1:3">
      <c r="A113" s="5">
        <v>2</v>
      </c>
      <c r="B113" s="5">
        <v>4</v>
      </c>
      <c r="C113" s="38">
        <f>B113+C112</f>
        <v>171</v>
      </c>
    </row>
    <row r="114" spans="1:3">
      <c r="A114" s="5">
        <v>5</v>
      </c>
      <c r="B114" s="5">
        <v>1</v>
      </c>
      <c r="C114" s="38">
        <f t="shared" ref="C114:C141" si="4">B114+C113</f>
        <v>172</v>
      </c>
    </row>
    <row r="115" spans="1:3">
      <c r="A115" s="5">
        <v>9</v>
      </c>
      <c r="B115" s="5">
        <v>2</v>
      </c>
      <c r="C115" s="38">
        <f t="shared" si="4"/>
        <v>174</v>
      </c>
    </row>
    <row r="116" spans="1:3">
      <c r="A116" s="5">
        <v>10</v>
      </c>
      <c r="B116" s="5">
        <v>1</v>
      </c>
      <c r="C116" s="38">
        <f t="shared" si="4"/>
        <v>175</v>
      </c>
    </row>
    <row r="117" spans="1:3">
      <c r="A117" s="5">
        <v>11</v>
      </c>
      <c r="B117" s="5">
        <v>1</v>
      </c>
      <c r="C117" s="38">
        <f t="shared" si="4"/>
        <v>176</v>
      </c>
    </row>
    <row r="118" spans="1:3">
      <c r="A118" s="5">
        <v>12</v>
      </c>
      <c r="B118" s="5">
        <v>3</v>
      </c>
      <c r="C118" s="38">
        <f t="shared" si="4"/>
        <v>179</v>
      </c>
    </row>
    <row r="119" spans="1:3">
      <c r="A119" s="5">
        <v>13</v>
      </c>
      <c r="B119" s="5">
        <v>3</v>
      </c>
      <c r="C119" s="38">
        <f t="shared" si="4"/>
        <v>182</v>
      </c>
    </row>
    <row r="120" spans="1:3">
      <c r="A120" s="5">
        <v>14</v>
      </c>
      <c r="B120" s="5">
        <v>2</v>
      </c>
      <c r="C120" s="38">
        <f t="shared" si="4"/>
        <v>184</v>
      </c>
    </row>
    <row r="121" spans="1:3">
      <c r="A121" s="5">
        <v>15</v>
      </c>
      <c r="B121" s="5">
        <v>3</v>
      </c>
      <c r="C121" s="38">
        <f t="shared" si="4"/>
        <v>187</v>
      </c>
    </row>
    <row r="122" spans="1:3">
      <c r="A122" s="5">
        <v>17</v>
      </c>
      <c r="B122" s="5">
        <v>2</v>
      </c>
      <c r="C122" s="38">
        <f t="shared" si="4"/>
        <v>189</v>
      </c>
    </row>
    <row r="123" spans="1:3">
      <c r="A123" s="5">
        <v>18</v>
      </c>
      <c r="B123" s="5">
        <v>2</v>
      </c>
      <c r="C123" s="38">
        <f t="shared" si="4"/>
        <v>191</v>
      </c>
    </row>
    <row r="124" spans="1:3">
      <c r="A124" s="5">
        <v>19</v>
      </c>
      <c r="B124" s="5">
        <v>1</v>
      </c>
      <c r="C124" s="38">
        <f t="shared" si="4"/>
        <v>192</v>
      </c>
    </row>
    <row r="125" spans="1:3">
      <c r="A125" s="5">
        <v>20</v>
      </c>
      <c r="B125" s="5">
        <v>1</v>
      </c>
      <c r="C125" s="38">
        <f t="shared" si="4"/>
        <v>193</v>
      </c>
    </row>
    <row r="126" spans="1:3">
      <c r="A126" s="5">
        <v>23</v>
      </c>
      <c r="B126" s="5">
        <v>2</v>
      </c>
      <c r="C126" s="38">
        <f t="shared" si="4"/>
        <v>195</v>
      </c>
    </row>
    <row r="127" spans="1:3">
      <c r="A127" s="5">
        <v>25</v>
      </c>
      <c r="B127" s="5">
        <v>4</v>
      </c>
      <c r="C127" s="38">
        <f t="shared" si="4"/>
        <v>199</v>
      </c>
    </row>
    <row r="128" spans="1:3">
      <c r="A128" s="5">
        <v>26</v>
      </c>
      <c r="B128" s="5">
        <v>1</v>
      </c>
      <c r="C128" s="38">
        <f t="shared" si="4"/>
        <v>200</v>
      </c>
    </row>
    <row r="129" spans="1:3">
      <c r="A129" s="5">
        <v>27</v>
      </c>
      <c r="B129" s="5">
        <v>1</v>
      </c>
      <c r="C129" s="38">
        <f t="shared" si="4"/>
        <v>201</v>
      </c>
    </row>
    <row r="130" spans="1:3">
      <c r="A130" s="5">
        <v>29</v>
      </c>
      <c r="B130" s="5">
        <v>1</v>
      </c>
      <c r="C130" s="38">
        <f t="shared" si="4"/>
        <v>202</v>
      </c>
    </row>
    <row r="131" spans="1:3">
      <c r="A131" s="5">
        <v>32</v>
      </c>
      <c r="B131" s="5">
        <v>1</v>
      </c>
      <c r="C131" s="38">
        <f t="shared" si="4"/>
        <v>203</v>
      </c>
    </row>
    <row r="132" spans="1:3">
      <c r="A132" s="5">
        <v>33</v>
      </c>
      <c r="B132" s="5">
        <v>1</v>
      </c>
      <c r="C132" s="38">
        <f t="shared" si="4"/>
        <v>204</v>
      </c>
    </row>
    <row r="133" spans="1:3">
      <c r="A133" s="5">
        <v>35</v>
      </c>
      <c r="B133" s="5">
        <v>1</v>
      </c>
      <c r="C133" s="38">
        <f t="shared" si="4"/>
        <v>205</v>
      </c>
    </row>
    <row r="134" spans="1:3">
      <c r="A134" s="5">
        <v>36</v>
      </c>
      <c r="B134" s="5">
        <v>2</v>
      </c>
      <c r="C134" s="38">
        <f t="shared" si="4"/>
        <v>207</v>
      </c>
    </row>
    <row r="135" spans="1:3">
      <c r="A135" s="5">
        <v>48</v>
      </c>
      <c r="B135" s="5">
        <v>1</v>
      </c>
      <c r="C135" s="38">
        <f t="shared" si="4"/>
        <v>208</v>
      </c>
    </row>
    <row r="136" spans="1:3">
      <c r="A136" s="5">
        <v>50</v>
      </c>
      <c r="B136" s="5">
        <v>1</v>
      </c>
      <c r="C136" s="38">
        <f t="shared" si="4"/>
        <v>209</v>
      </c>
    </row>
    <row r="137" spans="1:3">
      <c r="A137" s="5">
        <v>52</v>
      </c>
      <c r="B137" s="5">
        <v>1</v>
      </c>
      <c r="C137" s="38">
        <f t="shared" si="4"/>
        <v>210</v>
      </c>
    </row>
    <row r="138" spans="1:3">
      <c r="A138" s="5">
        <v>53</v>
      </c>
      <c r="B138" s="5">
        <v>1</v>
      </c>
      <c r="C138" s="38">
        <f t="shared" si="4"/>
        <v>211</v>
      </c>
    </row>
    <row r="139" spans="1:3">
      <c r="A139" s="5">
        <v>71</v>
      </c>
      <c r="B139" s="5">
        <v>1</v>
      </c>
      <c r="C139" s="38">
        <f t="shared" si="4"/>
        <v>212</v>
      </c>
    </row>
    <row r="140" spans="1:3">
      <c r="A140" s="5">
        <v>200</v>
      </c>
      <c r="B140" s="5">
        <v>1</v>
      </c>
      <c r="C140" s="38">
        <f t="shared" si="4"/>
        <v>213</v>
      </c>
    </row>
    <row r="141" spans="1:3">
      <c r="A141" s="5">
        <v>300</v>
      </c>
      <c r="B141" s="5">
        <v>1</v>
      </c>
      <c r="C141" s="38">
        <f t="shared" si="4"/>
        <v>214</v>
      </c>
    </row>
    <row r="142" spans="1:3">
      <c r="A142" s="41" t="s">
        <v>2</v>
      </c>
      <c r="B142" s="17">
        <v>214</v>
      </c>
      <c r="C142" s="39"/>
    </row>
    <row r="144" spans="1:3" ht="15">
      <c r="A144" s="48" t="s">
        <v>293</v>
      </c>
      <c r="B144" s="48"/>
      <c r="C144" s="48"/>
    </row>
    <row r="145" spans="1:3">
      <c r="A145" s="41"/>
      <c r="B145" s="17" t="s">
        <v>3</v>
      </c>
      <c r="C145" s="20" t="s">
        <v>30</v>
      </c>
    </row>
    <row r="146" spans="1:3">
      <c r="A146" s="23" t="s">
        <v>226</v>
      </c>
      <c r="B146" s="5">
        <v>54</v>
      </c>
      <c r="C146" s="22">
        <f>B146*100/216</f>
        <v>25</v>
      </c>
    </row>
    <row r="147" spans="1:3">
      <c r="A147" s="23" t="s">
        <v>227</v>
      </c>
      <c r="B147" s="5">
        <v>144</v>
      </c>
      <c r="C147" s="22">
        <f t="shared" ref="C147:C149" si="5">B147*100/216</f>
        <v>66.666666666666671</v>
      </c>
    </row>
    <row r="148" spans="1:3">
      <c r="A148" s="23" t="s">
        <v>228</v>
      </c>
      <c r="B148" s="5">
        <v>4</v>
      </c>
      <c r="C148" s="22">
        <f t="shared" si="5"/>
        <v>1.8518518518518519</v>
      </c>
    </row>
    <row r="149" spans="1:3">
      <c r="A149" s="23" t="s">
        <v>229</v>
      </c>
      <c r="B149" s="5">
        <v>14</v>
      </c>
      <c r="C149" s="22">
        <f t="shared" si="5"/>
        <v>6.4814814814814818</v>
      </c>
    </row>
    <row r="150" spans="1:3">
      <c r="A150" s="41" t="s">
        <v>2</v>
      </c>
      <c r="B150" s="17">
        <v>216</v>
      </c>
      <c r="C150" s="20">
        <f>SUM(C146:C149)</f>
        <v>100</v>
      </c>
    </row>
    <row r="152" spans="1:3" ht="15">
      <c r="A152" s="48" t="s">
        <v>230</v>
      </c>
      <c r="B152" s="48"/>
      <c r="C152" s="48"/>
    </row>
    <row r="153" spans="1:3">
      <c r="A153" s="41"/>
      <c r="B153" s="17" t="s">
        <v>3</v>
      </c>
      <c r="C153" s="20" t="s">
        <v>30</v>
      </c>
    </row>
    <row r="154" spans="1:3">
      <c r="A154" s="23" t="s">
        <v>231</v>
      </c>
      <c r="B154" s="5">
        <v>203</v>
      </c>
      <c r="C154" s="22">
        <f>B154*100/216</f>
        <v>93.981481481481481</v>
      </c>
    </row>
    <row r="155" spans="1:3">
      <c r="A155" s="23" t="s">
        <v>232</v>
      </c>
      <c r="B155" s="5">
        <v>12</v>
      </c>
      <c r="C155" s="22">
        <f t="shared" ref="C155:C156" si="6">B155*100/216</f>
        <v>5.5555555555555554</v>
      </c>
    </row>
    <row r="156" spans="1:3">
      <c r="A156" s="23" t="s">
        <v>233</v>
      </c>
      <c r="B156" s="5">
        <v>1</v>
      </c>
      <c r="C156" s="22">
        <f t="shared" si="6"/>
        <v>0.46296296296296297</v>
      </c>
    </row>
    <row r="157" spans="1:3">
      <c r="A157" s="41" t="s">
        <v>2</v>
      </c>
      <c r="B157" s="17">
        <v>216</v>
      </c>
      <c r="C157" s="20">
        <f>SUM(C154:C156)</f>
        <v>100</v>
      </c>
    </row>
    <row r="159" spans="1:3" ht="15">
      <c r="A159" s="48" t="s">
        <v>294</v>
      </c>
      <c r="B159" s="48"/>
      <c r="C159" s="48"/>
    </row>
    <row r="160" spans="1:3">
      <c r="A160" s="41"/>
      <c r="B160" s="17" t="s">
        <v>3</v>
      </c>
      <c r="C160" s="20" t="s">
        <v>30</v>
      </c>
    </row>
    <row r="161" spans="1:3">
      <c r="A161" s="23" t="s">
        <v>40</v>
      </c>
      <c r="B161" s="5">
        <v>167</v>
      </c>
      <c r="C161" s="22">
        <f>B161*100/216</f>
        <v>77.31481481481481</v>
      </c>
    </row>
    <row r="162" spans="1:3">
      <c r="A162" s="23" t="s">
        <v>41</v>
      </c>
      <c r="B162" s="5">
        <v>49</v>
      </c>
      <c r="C162" s="22">
        <f>B162*100/216</f>
        <v>22.685185185185187</v>
      </c>
    </row>
    <row r="163" spans="1:3">
      <c r="A163" s="41" t="s">
        <v>2</v>
      </c>
      <c r="B163" s="17">
        <v>216</v>
      </c>
      <c r="C163" s="20">
        <f>SUM(C161:C162)</f>
        <v>100</v>
      </c>
    </row>
    <row r="165" spans="1:3" ht="15">
      <c r="A165" s="48" t="s">
        <v>295</v>
      </c>
      <c r="B165" s="48"/>
      <c r="C165" s="48"/>
    </row>
    <row r="166" spans="1:3">
      <c r="A166" s="41"/>
      <c r="B166" s="17" t="s">
        <v>3</v>
      </c>
      <c r="C166" s="20" t="s">
        <v>30</v>
      </c>
    </row>
    <row r="167" spans="1:3">
      <c r="A167" s="23" t="s">
        <v>40</v>
      </c>
      <c r="B167" s="5">
        <v>85</v>
      </c>
      <c r="C167" s="22">
        <f>B167*100/216</f>
        <v>39.351851851851855</v>
      </c>
    </row>
    <row r="168" spans="1:3">
      <c r="A168" s="23" t="s">
        <v>41</v>
      </c>
      <c r="B168" s="5">
        <v>131</v>
      </c>
      <c r="C168" s="22">
        <f>B168*100/216</f>
        <v>60.648148148148145</v>
      </c>
    </row>
    <row r="169" spans="1:3">
      <c r="A169" s="41" t="s">
        <v>2</v>
      </c>
      <c r="B169" s="17">
        <v>216</v>
      </c>
      <c r="C169" s="20">
        <f>SUM(C167:C168)</f>
        <v>100</v>
      </c>
    </row>
    <row r="171" spans="1:3" ht="15">
      <c r="A171" s="48" t="s">
        <v>296</v>
      </c>
      <c r="B171" s="48"/>
      <c r="C171" s="48"/>
    </row>
    <row r="172" spans="1:3">
      <c r="A172" s="41"/>
      <c r="B172" s="17" t="s">
        <v>3</v>
      </c>
      <c r="C172" s="20" t="s">
        <v>30</v>
      </c>
    </row>
    <row r="173" spans="1:3">
      <c r="A173" s="23" t="s">
        <v>40</v>
      </c>
      <c r="B173" s="5">
        <v>209</v>
      </c>
      <c r="C173" s="22">
        <f>B173*100/216</f>
        <v>96.759259259259252</v>
      </c>
    </row>
    <row r="174" spans="1:3">
      <c r="A174" s="23" t="s">
        <v>41</v>
      </c>
      <c r="B174" s="5">
        <v>7</v>
      </c>
      <c r="C174" s="22">
        <f>B174*100/216</f>
        <v>3.2407407407407409</v>
      </c>
    </row>
    <row r="175" spans="1:3">
      <c r="A175" s="41" t="s">
        <v>2</v>
      </c>
      <c r="B175" s="17">
        <v>216</v>
      </c>
      <c r="C175" s="20">
        <f>SUM(C173:C174)</f>
        <v>100</v>
      </c>
    </row>
    <row r="178" spans="1:3" ht="15">
      <c r="A178" s="48" t="s">
        <v>297</v>
      </c>
      <c r="B178" s="48"/>
      <c r="C178" s="48"/>
    </row>
    <row r="179" spans="1:3">
      <c r="A179" s="41"/>
      <c r="B179" s="17" t="s">
        <v>3</v>
      </c>
      <c r="C179" s="20" t="s">
        <v>30</v>
      </c>
    </row>
    <row r="180" spans="1:3">
      <c r="A180" s="23" t="s">
        <v>234</v>
      </c>
      <c r="B180" s="5">
        <v>193</v>
      </c>
      <c r="C180" s="22">
        <f>B180*100/216</f>
        <v>89.351851851851848</v>
      </c>
    </row>
    <row r="181" spans="1:3">
      <c r="A181" s="23" t="s">
        <v>406</v>
      </c>
      <c r="B181" s="5">
        <v>2</v>
      </c>
      <c r="C181" s="22">
        <f t="shared" ref="C181:C185" si="7">B181*100/216</f>
        <v>0.92592592592592593</v>
      </c>
    </row>
    <row r="182" spans="1:3">
      <c r="A182" s="23" t="s">
        <v>236</v>
      </c>
      <c r="B182" s="5">
        <v>9</v>
      </c>
      <c r="C182" s="22">
        <f t="shared" si="7"/>
        <v>4.166666666666667</v>
      </c>
    </row>
    <row r="183" spans="1:3">
      <c r="A183" s="23" t="s">
        <v>237</v>
      </c>
      <c r="B183" s="5">
        <v>9</v>
      </c>
      <c r="C183" s="22">
        <f t="shared" si="7"/>
        <v>4.166666666666667</v>
      </c>
    </row>
    <row r="184" spans="1:3">
      <c r="A184" s="23" t="s">
        <v>238</v>
      </c>
      <c r="B184" s="5">
        <v>2</v>
      </c>
      <c r="C184" s="22">
        <f t="shared" si="7"/>
        <v>0.92592592592592593</v>
      </c>
    </row>
    <row r="185" spans="1:3">
      <c r="A185" s="23" t="s">
        <v>407</v>
      </c>
      <c r="B185" s="5">
        <v>1</v>
      </c>
      <c r="C185" s="22">
        <f t="shared" si="7"/>
        <v>0.46296296296296297</v>
      </c>
    </row>
    <row r="186" spans="1:3">
      <c r="A186" s="41" t="s">
        <v>2</v>
      </c>
      <c r="B186" s="17">
        <v>216</v>
      </c>
      <c r="C186" s="20">
        <f>SUM(C180:C185)</f>
        <v>100</v>
      </c>
    </row>
    <row r="188" spans="1:3" ht="15">
      <c r="A188" s="48" t="s">
        <v>404</v>
      </c>
      <c r="B188" s="48"/>
      <c r="C188" s="48"/>
    </row>
    <row r="189" spans="1:3">
      <c r="A189" s="41"/>
      <c r="B189" s="17" t="s">
        <v>3</v>
      </c>
      <c r="C189" s="20" t="s">
        <v>30</v>
      </c>
    </row>
    <row r="190" spans="1:3">
      <c r="A190" s="5">
        <v>0</v>
      </c>
      <c r="B190" s="5">
        <v>102</v>
      </c>
      <c r="C190" s="22">
        <f>B190*100/216</f>
        <v>47.222222222222221</v>
      </c>
    </row>
    <row r="191" spans="1:3">
      <c r="A191" s="5">
        <v>1</v>
      </c>
      <c r="B191" s="5">
        <v>100</v>
      </c>
      <c r="C191" s="22">
        <f t="shared" ref="C191:C192" si="8">B191*100/216</f>
        <v>46.296296296296298</v>
      </c>
    </row>
    <row r="192" spans="1:3">
      <c r="A192" s="5">
        <v>2</v>
      </c>
      <c r="B192" s="5">
        <v>14</v>
      </c>
      <c r="C192" s="22">
        <f t="shared" si="8"/>
        <v>6.4814814814814818</v>
      </c>
    </row>
    <row r="193" spans="1:3">
      <c r="A193" s="41" t="s">
        <v>2</v>
      </c>
      <c r="B193" s="17">
        <v>216</v>
      </c>
      <c r="C193" s="20">
        <f>SUM(C190:C192)</f>
        <v>100</v>
      </c>
    </row>
    <row r="195" spans="1:3">
      <c r="A195" s="44" t="s">
        <v>193</v>
      </c>
    </row>
    <row r="196" spans="1:3">
      <c r="A196" s="41"/>
      <c r="B196" s="17" t="s">
        <v>3</v>
      </c>
      <c r="C196" s="20" t="s">
        <v>30</v>
      </c>
    </row>
    <row r="197" spans="1:3">
      <c r="A197" s="23" t="s">
        <v>194</v>
      </c>
      <c r="B197" s="5">
        <v>112</v>
      </c>
      <c r="C197" s="22">
        <f>B197*100/113</f>
        <v>99.115044247787608</v>
      </c>
    </row>
    <row r="198" spans="1:3">
      <c r="A198" s="23" t="s">
        <v>195</v>
      </c>
      <c r="B198" s="5">
        <v>1</v>
      </c>
      <c r="C198" s="22">
        <f>B198*100/113</f>
        <v>0.88495575221238942</v>
      </c>
    </row>
    <row r="199" spans="1:3">
      <c r="A199" s="41" t="s">
        <v>2</v>
      </c>
      <c r="B199" s="17">
        <v>113</v>
      </c>
      <c r="C199" s="20">
        <f>SUM(C197:C198)</f>
        <v>100</v>
      </c>
    </row>
    <row r="201" spans="1:3">
      <c r="A201" s="44" t="s">
        <v>196</v>
      </c>
    </row>
    <row r="202" spans="1:3">
      <c r="A202" s="41"/>
      <c r="B202" s="17" t="s">
        <v>3</v>
      </c>
      <c r="C202" s="20" t="s">
        <v>30</v>
      </c>
    </row>
    <row r="203" spans="1:3">
      <c r="A203" s="23" t="s">
        <v>195</v>
      </c>
      <c r="B203" s="5">
        <v>59</v>
      </c>
      <c r="C203" s="22">
        <f>B203*100/59</f>
        <v>100</v>
      </c>
    </row>
    <row r="204" spans="1:3">
      <c r="A204" s="41" t="s">
        <v>2</v>
      </c>
      <c r="B204" s="17">
        <v>59</v>
      </c>
      <c r="C204" s="20">
        <f>SUM(C203)</f>
        <v>100</v>
      </c>
    </row>
    <row r="206" spans="1:3" ht="15">
      <c r="A206" s="48" t="s">
        <v>408</v>
      </c>
      <c r="B206" s="48"/>
      <c r="C206" s="48"/>
    </row>
    <row r="207" spans="1:3">
      <c r="A207" s="41"/>
      <c r="B207" s="17" t="s">
        <v>3</v>
      </c>
      <c r="C207" s="20" t="s">
        <v>30</v>
      </c>
    </row>
    <row r="208" spans="1:3">
      <c r="A208" s="5">
        <v>0</v>
      </c>
      <c r="B208" s="5">
        <v>34</v>
      </c>
      <c r="C208" s="22">
        <f>B208*100/216</f>
        <v>15.74074074074074</v>
      </c>
    </row>
    <row r="209" spans="1:3">
      <c r="A209" s="5">
        <v>1</v>
      </c>
      <c r="B209" s="5">
        <v>53</v>
      </c>
      <c r="C209" s="22">
        <f t="shared" ref="C209:C217" si="9">B209*100/216</f>
        <v>24.537037037037038</v>
      </c>
    </row>
    <row r="210" spans="1:3">
      <c r="A210" s="5">
        <v>2</v>
      </c>
      <c r="B210" s="5">
        <v>47</v>
      </c>
      <c r="C210" s="22">
        <f t="shared" si="9"/>
        <v>21.75925925925926</v>
      </c>
    </row>
    <row r="211" spans="1:3">
      <c r="A211" s="5">
        <v>3</v>
      </c>
      <c r="B211" s="5">
        <v>22</v>
      </c>
      <c r="C211" s="22">
        <f t="shared" si="9"/>
        <v>10.185185185185185</v>
      </c>
    </row>
    <row r="212" spans="1:3">
      <c r="A212" s="5">
        <v>4</v>
      </c>
      <c r="B212" s="5">
        <v>31</v>
      </c>
      <c r="C212" s="22">
        <f t="shared" si="9"/>
        <v>14.351851851851851</v>
      </c>
    </row>
    <row r="213" spans="1:3">
      <c r="A213" s="5">
        <v>5</v>
      </c>
      <c r="B213" s="5">
        <v>18</v>
      </c>
      <c r="C213" s="22">
        <f t="shared" si="9"/>
        <v>8.3333333333333339</v>
      </c>
    </row>
    <row r="214" spans="1:3">
      <c r="A214" s="5">
        <v>6</v>
      </c>
      <c r="B214" s="5">
        <v>4</v>
      </c>
      <c r="C214" s="22">
        <f t="shared" si="9"/>
        <v>1.8518518518518519</v>
      </c>
    </row>
    <row r="215" spans="1:3">
      <c r="A215" s="5">
        <v>7</v>
      </c>
      <c r="B215" s="5">
        <v>4</v>
      </c>
      <c r="C215" s="22">
        <f t="shared" si="9"/>
        <v>1.8518518518518519</v>
      </c>
    </row>
    <row r="216" spans="1:3">
      <c r="A216" s="5">
        <v>11</v>
      </c>
      <c r="B216" s="5">
        <v>1</v>
      </c>
      <c r="C216" s="22">
        <f t="shared" si="9"/>
        <v>0.46296296296296297</v>
      </c>
    </row>
    <row r="217" spans="1:3">
      <c r="A217" s="5">
        <v>12</v>
      </c>
      <c r="B217" s="5">
        <v>2</v>
      </c>
      <c r="C217" s="22">
        <f t="shared" si="9"/>
        <v>0.92592592592592593</v>
      </c>
    </row>
    <row r="218" spans="1:3">
      <c r="A218" s="41" t="s">
        <v>2</v>
      </c>
      <c r="B218" s="17">
        <v>216</v>
      </c>
      <c r="C218" s="20">
        <f>SUM(C208:C217)</f>
        <v>99.999999999999986</v>
      </c>
    </row>
    <row r="220" spans="1:3">
      <c r="A220" s="44" t="s">
        <v>193</v>
      </c>
    </row>
    <row r="221" spans="1:3">
      <c r="A221" s="41"/>
      <c r="B221" s="17" t="s">
        <v>3</v>
      </c>
      <c r="C221" s="20" t="s">
        <v>30</v>
      </c>
    </row>
    <row r="222" spans="1:3">
      <c r="A222" s="23" t="s">
        <v>194</v>
      </c>
      <c r="B222" s="5">
        <v>154</v>
      </c>
      <c r="C222" s="22">
        <f>B222*100/182</f>
        <v>84.615384615384613</v>
      </c>
    </row>
    <row r="223" spans="1:3">
      <c r="A223" s="23" t="s">
        <v>195</v>
      </c>
      <c r="B223" s="5">
        <v>28</v>
      </c>
      <c r="C223" s="22">
        <f>B223*100/182</f>
        <v>15.384615384615385</v>
      </c>
    </row>
    <row r="224" spans="1:3">
      <c r="A224" s="41" t="s">
        <v>2</v>
      </c>
      <c r="B224" s="17">
        <v>182</v>
      </c>
      <c r="C224" s="20">
        <f>SUM(C222:C223)</f>
        <v>100</v>
      </c>
    </row>
    <row r="226" spans="1:3">
      <c r="A226" s="44" t="s">
        <v>196</v>
      </c>
    </row>
    <row r="227" spans="1:3">
      <c r="A227" s="41"/>
      <c r="B227" s="17" t="s">
        <v>3</v>
      </c>
      <c r="C227" s="20" t="s">
        <v>30</v>
      </c>
    </row>
    <row r="228" spans="1:3">
      <c r="A228" s="23" t="s">
        <v>195</v>
      </c>
      <c r="B228" s="5">
        <v>145</v>
      </c>
      <c r="C228" s="22">
        <f>B228*100/146</f>
        <v>99.31506849315069</v>
      </c>
    </row>
    <row r="229" spans="1:3">
      <c r="A229" s="23" t="s">
        <v>197</v>
      </c>
      <c r="B229" s="5">
        <v>1</v>
      </c>
      <c r="C229" s="22">
        <f>B229*100/146</f>
        <v>0.68493150684931503</v>
      </c>
    </row>
    <row r="230" spans="1:3">
      <c r="A230" s="41" t="s">
        <v>2</v>
      </c>
      <c r="B230" s="17">
        <v>146</v>
      </c>
      <c r="C230" s="20">
        <f>SUM(C228:C229)</f>
        <v>100</v>
      </c>
    </row>
    <row r="232" spans="1:3" ht="15">
      <c r="A232" s="48" t="s">
        <v>409</v>
      </c>
      <c r="B232" s="48"/>
      <c r="C232" s="48"/>
    </row>
    <row r="233" spans="1:3">
      <c r="A233" s="41"/>
      <c r="B233" s="17" t="s">
        <v>3</v>
      </c>
      <c r="C233" s="20" t="s">
        <v>30</v>
      </c>
    </row>
    <row r="234" spans="1:3">
      <c r="A234" s="5">
        <v>0</v>
      </c>
      <c r="B234" s="5">
        <v>76</v>
      </c>
      <c r="C234" s="22">
        <f>B234*100/216</f>
        <v>35.185185185185183</v>
      </c>
    </row>
    <row r="235" spans="1:3">
      <c r="A235" s="5">
        <v>1</v>
      </c>
      <c r="B235" s="5">
        <v>68</v>
      </c>
      <c r="C235" s="22">
        <f t="shared" ref="C235:C240" si="10">B235*100/216</f>
        <v>31.481481481481481</v>
      </c>
    </row>
    <row r="236" spans="1:3">
      <c r="A236" s="5">
        <v>2</v>
      </c>
      <c r="B236" s="5">
        <v>38</v>
      </c>
      <c r="C236" s="22">
        <f t="shared" si="10"/>
        <v>17.592592592592592</v>
      </c>
    </row>
    <row r="237" spans="1:3">
      <c r="A237" s="5">
        <v>3</v>
      </c>
      <c r="B237" s="5">
        <v>18</v>
      </c>
      <c r="C237" s="22">
        <f t="shared" si="10"/>
        <v>8.3333333333333339</v>
      </c>
    </row>
    <row r="238" spans="1:3">
      <c r="A238" s="5">
        <v>4</v>
      </c>
      <c r="B238" s="5">
        <v>12</v>
      </c>
      <c r="C238" s="22">
        <f t="shared" si="10"/>
        <v>5.5555555555555554</v>
      </c>
    </row>
    <row r="239" spans="1:3">
      <c r="A239" s="5">
        <v>5</v>
      </c>
      <c r="B239" s="5">
        <v>3</v>
      </c>
      <c r="C239" s="22">
        <f t="shared" si="10"/>
        <v>1.3888888888888888</v>
      </c>
    </row>
    <row r="240" spans="1:3">
      <c r="A240" s="5">
        <v>12</v>
      </c>
      <c r="B240" s="5">
        <v>1</v>
      </c>
      <c r="C240" s="22">
        <f t="shared" si="10"/>
        <v>0.46296296296296297</v>
      </c>
    </row>
    <row r="241" spans="1:3">
      <c r="A241" s="41" t="s">
        <v>2</v>
      </c>
      <c r="B241" s="17">
        <v>216</v>
      </c>
      <c r="C241" s="20">
        <f>SUM(C234:C240)</f>
        <v>99.999999999999986</v>
      </c>
    </row>
    <row r="243" spans="1:3">
      <c r="A243" s="44" t="s">
        <v>193</v>
      </c>
    </row>
    <row r="244" spans="1:3">
      <c r="A244" s="41"/>
      <c r="B244" s="17" t="s">
        <v>3</v>
      </c>
      <c r="C244" s="20" t="s">
        <v>30</v>
      </c>
    </row>
    <row r="245" spans="1:3">
      <c r="A245" s="23" t="s">
        <v>194</v>
      </c>
      <c r="B245" s="5">
        <v>111</v>
      </c>
      <c r="C245" s="22">
        <f>B245*100/140</f>
        <v>79.285714285714292</v>
      </c>
    </row>
    <row r="246" spans="1:3">
      <c r="A246" s="23" t="s">
        <v>195</v>
      </c>
      <c r="B246" s="5">
        <v>29</v>
      </c>
      <c r="C246" s="22">
        <f>B246*100/140</f>
        <v>20.714285714285715</v>
      </c>
    </row>
    <row r="247" spans="1:3">
      <c r="A247" s="41" t="s">
        <v>2</v>
      </c>
      <c r="B247" s="17">
        <v>140</v>
      </c>
      <c r="C247" s="20">
        <f>SUM(C245:C246)</f>
        <v>100</v>
      </c>
    </row>
    <row r="249" spans="1:3">
      <c r="A249" s="44" t="s">
        <v>196</v>
      </c>
    </row>
    <row r="250" spans="1:3">
      <c r="A250" s="41"/>
      <c r="B250" s="17" t="s">
        <v>3</v>
      </c>
      <c r="C250" s="20" t="s">
        <v>30</v>
      </c>
    </row>
    <row r="251" spans="1:3">
      <c r="A251" s="23" t="s">
        <v>195</v>
      </c>
      <c r="B251" s="5">
        <v>110</v>
      </c>
      <c r="C251" s="22">
        <f>B251*100/110</f>
        <v>100</v>
      </c>
    </row>
    <row r="252" spans="1:3">
      <c r="A252" s="41" t="s">
        <v>2</v>
      </c>
      <c r="B252" s="17">
        <v>110</v>
      </c>
      <c r="C252" s="20">
        <f>SUM(C251)</f>
        <v>100</v>
      </c>
    </row>
    <row r="254" spans="1:3" ht="15">
      <c r="A254" s="48" t="s">
        <v>410</v>
      </c>
      <c r="B254" s="48"/>
      <c r="C254" s="48"/>
    </row>
    <row r="255" spans="1:3">
      <c r="A255" s="17"/>
      <c r="B255" s="17" t="s">
        <v>3</v>
      </c>
      <c r="C255" s="20" t="s">
        <v>30</v>
      </c>
    </row>
    <row r="256" spans="1:3">
      <c r="A256" s="5">
        <v>0</v>
      </c>
      <c r="B256" s="5">
        <v>11</v>
      </c>
      <c r="C256" s="22">
        <f>B256*100/216</f>
        <v>5.0925925925925926</v>
      </c>
    </row>
    <row r="257" spans="1:3">
      <c r="A257" s="5">
        <v>1</v>
      </c>
      <c r="B257" s="5">
        <v>21</v>
      </c>
      <c r="C257" s="22">
        <f t="shared" ref="C257:C267" si="11">B257*100/216</f>
        <v>9.7222222222222214</v>
      </c>
    </row>
    <row r="258" spans="1:3">
      <c r="A258" s="5">
        <v>2</v>
      </c>
      <c r="B258" s="5">
        <v>35</v>
      </c>
      <c r="C258" s="22">
        <f t="shared" si="11"/>
        <v>16.203703703703702</v>
      </c>
    </row>
    <row r="259" spans="1:3">
      <c r="A259" s="5">
        <v>3</v>
      </c>
      <c r="B259" s="5">
        <v>54</v>
      </c>
      <c r="C259" s="22">
        <f t="shared" si="11"/>
        <v>25</v>
      </c>
    </row>
    <row r="260" spans="1:3">
      <c r="A260" s="5">
        <v>4</v>
      </c>
      <c r="B260" s="5">
        <v>40</v>
      </c>
      <c r="C260" s="22">
        <f t="shared" si="11"/>
        <v>18.518518518518519</v>
      </c>
    </row>
    <row r="261" spans="1:3">
      <c r="A261" s="5">
        <v>5</v>
      </c>
      <c r="B261" s="5">
        <v>27</v>
      </c>
      <c r="C261" s="22">
        <f t="shared" si="11"/>
        <v>12.5</v>
      </c>
    </row>
    <row r="262" spans="1:3">
      <c r="A262" s="5">
        <v>6</v>
      </c>
      <c r="B262" s="5">
        <v>13</v>
      </c>
      <c r="C262" s="22">
        <f t="shared" si="11"/>
        <v>6.0185185185185182</v>
      </c>
    </row>
    <row r="263" spans="1:3">
      <c r="A263" s="5">
        <v>7</v>
      </c>
      <c r="B263" s="5">
        <v>3</v>
      </c>
      <c r="C263" s="22">
        <f t="shared" si="11"/>
        <v>1.3888888888888888</v>
      </c>
    </row>
    <row r="264" spans="1:3">
      <c r="A264" s="5">
        <v>8</v>
      </c>
      <c r="B264" s="5">
        <v>8</v>
      </c>
      <c r="C264" s="22">
        <f t="shared" si="11"/>
        <v>3.7037037037037037</v>
      </c>
    </row>
    <row r="265" spans="1:3">
      <c r="A265" s="5">
        <v>9</v>
      </c>
      <c r="B265" s="5">
        <v>2</v>
      </c>
      <c r="C265" s="22">
        <f t="shared" si="11"/>
        <v>0.92592592592592593</v>
      </c>
    </row>
    <row r="266" spans="1:3">
      <c r="A266" s="5">
        <v>10</v>
      </c>
      <c r="B266" s="5">
        <v>1</v>
      </c>
      <c r="C266" s="22">
        <f t="shared" si="11"/>
        <v>0.46296296296296297</v>
      </c>
    </row>
    <row r="267" spans="1:3">
      <c r="A267" s="5">
        <v>12</v>
      </c>
      <c r="B267" s="5">
        <v>1</v>
      </c>
      <c r="C267" s="22">
        <f t="shared" si="11"/>
        <v>0.46296296296296297</v>
      </c>
    </row>
    <row r="268" spans="1:3">
      <c r="A268" s="41" t="s">
        <v>2</v>
      </c>
      <c r="B268" s="17">
        <v>216</v>
      </c>
      <c r="C268" s="20">
        <f>SUM(C256:C267)</f>
        <v>100</v>
      </c>
    </row>
    <row r="270" spans="1:3">
      <c r="A270" s="44" t="s">
        <v>193</v>
      </c>
    </row>
    <row r="271" spans="1:3">
      <c r="A271" s="41"/>
      <c r="B271" s="17" t="s">
        <v>3</v>
      </c>
      <c r="C271" s="20" t="s">
        <v>30</v>
      </c>
    </row>
    <row r="272" spans="1:3">
      <c r="A272" s="23" t="s">
        <v>194</v>
      </c>
      <c r="B272" s="5">
        <v>175</v>
      </c>
      <c r="C272" s="22">
        <f>B272*100/205</f>
        <v>85.365853658536579</v>
      </c>
    </row>
    <row r="273" spans="1:3">
      <c r="A273" s="23" t="s">
        <v>195</v>
      </c>
      <c r="B273" s="5">
        <v>30</v>
      </c>
      <c r="C273" s="22">
        <f>B273*100/205</f>
        <v>14.634146341463415</v>
      </c>
    </row>
    <row r="274" spans="1:3">
      <c r="A274" s="41" t="s">
        <v>2</v>
      </c>
      <c r="B274" s="17">
        <v>205</v>
      </c>
      <c r="C274" s="20">
        <f>SUM(C272:C273)</f>
        <v>100</v>
      </c>
    </row>
    <row r="277" spans="1:3">
      <c r="A277" s="44" t="s">
        <v>196</v>
      </c>
    </row>
    <row r="278" spans="1:3">
      <c r="A278" s="41"/>
      <c r="B278" s="17" t="s">
        <v>3</v>
      </c>
      <c r="C278" s="20" t="s">
        <v>30</v>
      </c>
    </row>
    <row r="279" spans="1:3">
      <c r="A279" s="23" t="s">
        <v>195</v>
      </c>
      <c r="B279" s="5">
        <v>164</v>
      </c>
      <c r="C279" s="22">
        <f>B279*100/164</f>
        <v>100</v>
      </c>
    </row>
    <row r="280" spans="1:3">
      <c r="A280" s="41" t="s">
        <v>2</v>
      </c>
      <c r="B280" s="17">
        <v>164</v>
      </c>
      <c r="C280" s="20">
        <f>SUM(C279)</f>
        <v>100</v>
      </c>
    </row>
    <row r="282" spans="1:3">
      <c r="A282" s="44" t="s">
        <v>199</v>
      </c>
    </row>
    <row r="283" spans="1:3">
      <c r="A283" s="41"/>
      <c r="B283" s="17" t="s">
        <v>3</v>
      </c>
      <c r="C283" s="20" t="s">
        <v>30</v>
      </c>
    </row>
    <row r="284" spans="1:3">
      <c r="A284" s="23" t="s">
        <v>197</v>
      </c>
      <c r="B284" s="5">
        <v>1</v>
      </c>
      <c r="C284" s="22">
        <f>B284*100/1</f>
        <v>100</v>
      </c>
    </row>
    <row r="285" spans="1:3">
      <c r="A285" s="41" t="s">
        <v>2</v>
      </c>
      <c r="B285" s="17">
        <v>1</v>
      </c>
      <c r="C285" s="20">
        <f>SUM(C284)</f>
        <v>100</v>
      </c>
    </row>
    <row r="287" spans="1:3" ht="15">
      <c r="A287" s="48" t="s">
        <v>411</v>
      </c>
      <c r="B287" s="48"/>
      <c r="C287" s="48"/>
    </row>
    <row r="288" spans="1:3">
      <c r="A288" s="41"/>
      <c r="B288" s="17" t="s">
        <v>3</v>
      </c>
      <c r="C288" s="20" t="s">
        <v>30</v>
      </c>
    </row>
    <row r="289" spans="1:3">
      <c r="A289" s="5">
        <v>0</v>
      </c>
      <c r="B289" s="5">
        <v>192</v>
      </c>
      <c r="C289" s="22">
        <f>B289*100/215</f>
        <v>89.302325581395351</v>
      </c>
    </row>
    <row r="290" spans="1:3">
      <c r="A290" s="5">
        <v>1</v>
      </c>
      <c r="B290" s="5">
        <v>5</v>
      </c>
      <c r="C290" s="22">
        <f t="shared" ref="C290:C295" si="12">B290*100/215</f>
        <v>2.3255813953488373</v>
      </c>
    </row>
    <row r="291" spans="1:3">
      <c r="A291" s="5">
        <v>2</v>
      </c>
      <c r="B291" s="5">
        <v>4</v>
      </c>
      <c r="C291" s="22">
        <f t="shared" si="12"/>
        <v>1.8604651162790697</v>
      </c>
    </row>
    <row r="292" spans="1:3">
      <c r="A292" s="5">
        <v>3</v>
      </c>
      <c r="B292" s="5">
        <v>2</v>
      </c>
      <c r="C292" s="22">
        <f t="shared" si="12"/>
        <v>0.93023255813953487</v>
      </c>
    </row>
    <row r="293" spans="1:3">
      <c r="A293" s="5">
        <v>4</v>
      </c>
      <c r="B293" s="5">
        <v>4</v>
      </c>
      <c r="C293" s="22">
        <f t="shared" si="12"/>
        <v>1.8604651162790697</v>
      </c>
    </row>
    <row r="294" spans="1:3">
      <c r="A294" s="5">
        <v>5</v>
      </c>
      <c r="B294" s="5">
        <v>7</v>
      </c>
      <c r="C294" s="22">
        <f t="shared" si="12"/>
        <v>3.2558139534883721</v>
      </c>
    </row>
    <row r="295" spans="1:3">
      <c r="A295" s="5">
        <v>6</v>
      </c>
      <c r="B295" s="5">
        <v>1</v>
      </c>
      <c r="C295" s="22">
        <f t="shared" si="12"/>
        <v>0.46511627906976744</v>
      </c>
    </row>
    <row r="296" spans="1:3">
      <c r="A296" s="41" t="s">
        <v>2</v>
      </c>
      <c r="B296" s="17">
        <v>215</v>
      </c>
      <c r="C296" s="20">
        <f>SUM(C289:C295)</f>
        <v>100</v>
      </c>
    </row>
    <row r="298" spans="1:3">
      <c r="A298" s="44" t="s">
        <v>193</v>
      </c>
    </row>
    <row r="299" spans="1:3">
      <c r="A299" s="41"/>
      <c r="B299" s="17" t="s">
        <v>3</v>
      </c>
      <c r="C299" s="20" t="s">
        <v>30</v>
      </c>
    </row>
    <row r="300" spans="1:3">
      <c r="A300" s="23" t="s">
        <v>194</v>
      </c>
      <c r="B300" s="5">
        <v>17</v>
      </c>
      <c r="C300" s="22">
        <f>B300*100/23</f>
        <v>73.913043478260875</v>
      </c>
    </row>
    <row r="301" spans="1:3">
      <c r="A301" s="23" t="s">
        <v>195</v>
      </c>
      <c r="B301" s="5">
        <v>6</v>
      </c>
      <c r="C301" s="22">
        <f>B301*100/23</f>
        <v>26.086956521739129</v>
      </c>
    </row>
    <row r="302" spans="1:3">
      <c r="A302" s="41" t="s">
        <v>2</v>
      </c>
      <c r="B302" s="17">
        <v>23</v>
      </c>
      <c r="C302" s="20">
        <f>SUM(C300:C301)</f>
        <v>100</v>
      </c>
    </row>
    <row r="304" spans="1:3">
      <c r="A304" s="44" t="s">
        <v>196</v>
      </c>
    </row>
    <row r="305" spans="1:3">
      <c r="A305" s="41"/>
      <c r="B305" s="17" t="s">
        <v>3</v>
      </c>
      <c r="C305" s="20" t="s">
        <v>30</v>
      </c>
    </row>
    <row r="306" spans="1:3">
      <c r="A306" s="23" t="s">
        <v>195</v>
      </c>
      <c r="B306" s="5">
        <v>17</v>
      </c>
      <c r="C306" s="22">
        <f>B306*100/17</f>
        <v>100</v>
      </c>
    </row>
    <row r="307" spans="1:3">
      <c r="A307" s="41" t="s">
        <v>2</v>
      </c>
      <c r="B307" s="17">
        <v>17</v>
      </c>
      <c r="C307" s="20">
        <f>SUM(C306)</f>
        <v>100</v>
      </c>
    </row>
    <row r="309" spans="1:3" ht="15">
      <c r="A309" s="48" t="s">
        <v>412</v>
      </c>
      <c r="B309" s="48"/>
      <c r="C309" s="48"/>
    </row>
    <row r="310" spans="1:3">
      <c r="A310" s="41"/>
      <c r="B310" s="17" t="s">
        <v>3</v>
      </c>
      <c r="C310" s="20" t="s">
        <v>30</v>
      </c>
    </row>
    <row r="311" spans="1:3">
      <c r="A311" s="5">
        <v>0</v>
      </c>
      <c r="B311" s="5">
        <v>195</v>
      </c>
      <c r="C311" s="22">
        <f>B311*100/215</f>
        <v>90.697674418604649</v>
      </c>
    </row>
    <row r="312" spans="1:3">
      <c r="A312" s="5">
        <v>1</v>
      </c>
      <c r="B312" s="5">
        <v>4</v>
      </c>
      <c r="C312" s="22">
        <f t="shared" ref="C312:C316" si="13">B312*100/215</f>
        <v>1.8604651162790697</v>
      </c>
    </row>
    <row r="313" spans="1:3">
      <c r="A313" s="5">
        <v>2</v>
      </c>
      <c r="B313" s="5">
        <v>5</v>
      </c>
      <c r="C313" s="22">
        <f t="shared" si="13"/>
        <v>2.3255813953488373</v>
      </c>
    </row>
    <row r="314" spans="1:3">
      <c r="A314" s="5">
        <v>3</v>
      </c>
      <c r="B314" s="5">
        <v>4</v>
      </c>
      <c r="C314" s="22">
        <f t="shared" si="13"/>
        <v>1.8604651162790697</v>
      </c>
    </row>
    <row r="315" spans="1:3">
      <c r="A315" s="5">
        <v>5</v>
      </c>
      <c r="B315" s="5">
        <v>3</v>
      </c>
      <c r="C315" s="22">
        <f t="shared" si="13"/>
        <v>1.3953488372093024</v>
      </c>
    </row>
    <row r="316" spans="1:3">
      <c r="A316" s="5">
        <v>6</v>
      </c>
      <c r="B316" s="5">
        <v>4</v>
      </c>
      <c r="C316" s="22">
        <f t="shared" si="13"/>
        <v>1.8604651162790697</v>
      </c>
    </row>
    <row r="317" spans="1:3">
      <c r="A317" s="41" t="s">
        <v>2</v>
      </c>
      <c r="B317" s="17">
        <v>215</v>
      </c>
      <c r="C317" s="20">
        <f>SUM(C311:C316)</f>
        <v>100</v>
      </c>
    </row>
    <row r="319" spans="1:3">
      <c r="A319" s="44" t="s">
        <v>193</v>
      </c>
    </row>
    <row r="320" spans="1:3">
      <c r="A320" s="41"/>
      <c r="B320" s="17" t="s">
        <v>3</v>
      </c>
      <c r="C320" s="20" t="s">
        <v>30</v>
      </c>
    </row>
    <row r="321" spans="1:3">
      <c r="A321" s="23" t="s">
        <v>194</v>
      </c>
      <c r="B321" s="5">
        <v>15</v>
      </c>
      <c r="C321" s="22">
        <f>B321*100/20</f>
        <v>75</v>
      </c>
    </row>
    <row r="322" spans="1:3">
      <c r="A322" s="23" t="s">
        <v>195</v>
      </c>
      <c r="B322" s="5">
        <v>5</v>
      </c>
      <c r="C322" s="22">
        <f>B322*100/20</f>
        <v>25</v>
      </c>
    </row>
    <row r="323" spans="1:3">
      <c r="A323" s="41" t="s">
        <v>2</v>
      </c>
      <c r="B323" s="17">
        <v>20</v>
      </c>
      <c r="C323" s="20">
        <f>SUM(C321:C322)</f>
        <v>100</v>
      </c>
    </row>
    <row r="325" spans="1:3">
      <c r="A325" s="44" t="s">
        <v>196</v>
      </c>
    </row>
    <row r="326" spans="1:3">
      <c r="A326" s="41"/>
      <c r="B326" s="17" t="s">
        <v>3</v>
      </c>
      <c r="C326" s="20" t="s">
        <v>30</v>
      </c>
    </row>
    <row r="327" spans="1:3">
      <c r="A327" s="23" t="s">
        <v>195</v>
      </c>
      <c r="B327" s="5">
        <v>15</v>
      </c>
      <c r="C327" s="22">
        <f>B327*100/15</f>
        <v>100</v>
      </c>
    </row>
    <row r="328" spans="1:3">
      <c r="A328" s="41" t="s">
        <v>2</v>
      </c>
      <c r="B328" s="17">
        <v>15</v>
      </c>
      <c r="C328" s="20">
        <f>SUM(C327)</f>
        <v>100</v>
      </c>
    </row>
    <row r="330" spans="1:3" ht="15">
      <c r="A330" s="48" t="s">
        <v>413</v>
      </c>
      <c r="B330" s="48"/>
      <c r="C330" s="48"/>
    </row>
    <row r="331" spans="1:3">
      <c r="A331" s="41"/>
      <c r="B331" s="17" t="s">
        <v>3</v>
      </c>
      <c r="C331" s="20" t="s">
        <v>30</v>
      </c>
    </row>
    <row r="332" spans="1:3">
      <c r="A332" s="5">
        <v>0</v>
      </c>
      <c r="B332" s="5">
        <v>211</v>
      </c>
      <c r="C332" s="22">
        <f>B332*100/215</f>
        <v>98.139534883720927</v>
      </c>
    </row>
    <row r="333" spans="1:3">
      <c r="A333" s="5">
        <v>1</v>
      </c>
      <c r="B333" s="5">
        <v>2</v>
      </c>
      <c r="C333" s="22">
        <f t="shared" ref="C333:C335" si="14">B333*100/215</f>
        <v>0.93023255813953487</v>
      </c>
    </row>
    <row r="334" spans="1:3">
      <c r="A334" s="5">
        <v>2</v>
      </c>
      <c r="B334" s="5">
        <v>1</v>
      </c>
      <c r="C334" s="22">
        <f t="shared" si="14"/>
        <v>0.46511627906976744</v>
      </c>
    </row>
    <row r="335" spans="1:3">
      <c r="A335" s="5">
        <v>4</v>
      </c>
      <c r="B335" s="5">
        <v>1</v>
      </c>
      <c r="C335" s="22">
        <f t="shared" si="14"/>
        <v>0.46511627906976744</v>
      </c>
    </row>
    <row r="336" spans="1:3">
      <c r="A336" s="41" t="s">
        <v>2</v>
      </c>
      <c r="B336" s="17">
        <v>215</v>
      </c>
      <c r="C336" s="20">
        <f>SUM(C332:C335)</f>
        <v>99.999999999999986</v>
      </c>
    </row>
    <row r="338" spans="1:3">
      <c r="A338" s="44" t="s">
        <v>193</v>
      </c>
    </row>
    <row r="339" spans="1:3">
      <c r="A339" s="41"/>
      <c r="B339" s="17" t="s">
        <v>3</v>
      </c>
      <c r="C339" s="20" t="s">
        <v>30</v>
      </c>
    </row>
    <row r="340" spans="1:3">
      <c r="A340" s="23" t="s">
        <v>194</v>
      </c>
      <c r="B340" s="5">
        <v>2</v>
      </c>
      <c r="C340" s="22">
        <f>B340*100/4</f>
        <v>50</v>
      </c>
    </row>
    <row r="341" spans="1:3">
      <c r="A341" s="23" t="s">
        <v>195</v>
      </c>
      <c r="B341" s="5">
        <v>2</v>
      </c>
      <c r="C341" s="22">
        <f>B341*100/4</f>
        <v>50</v>
      </c>
    </row>
    <row r="342" spans="1:3">
      <c r="A342" s="41" t="s">
        <v>2</v>
      </c>
      <c r="B342" s="17">
        <v>4</v>
      </c>
      <c r="C342" s="20">
        <f>SUM(C340:C341)</f>
        <v>100</v>
      </c>
    </row>
    <row r="344" spans="1:3">
      <c r="A344" s="44" t="s">
        <v>196</v>
      </c>
    </row>
    <row r="345" spans="1:3">
      <c r="A345" s="41"/>
      <c r="B345" s="17" t="s">
        <v>3</v>
      </c>
      <c r="C345" s="20" t="s">
        <v>30</v>
      </c>
    </row>
    <row r="346" spans="1:3">
      <c r="A346" s="23" t="s">
        <v>195</v>
      </c>
      <c r="B346" s="5">
        <v>2</v>
      </c>
      <c r="C346" s="22">
        <f>B346*100/2</f>
        <v>100</v>
      </c>
    </row>
    <row r="347" spans="1:3">
      <c r="A347" s="41" t="s">
        <v>2</v>
      </c>
      <c r="B347" s="17">
        <v>2</v>
      </c>
      <c r="C347" s="20">
        <f>SUM(C346)</f>
        <v>100</v>
      </c>
    </row>
    <row r="349" spans="1:3" ht="15">
      <c r="A349" s="48" t="s">
        <v>414</v>
      </c>
      <c r="B349" s="48"/>
      <c r="C349" s="48"/>
    </row>
    <row r="350" spans="1:3">
      <c r="A350" s="41"/>
      <c r="B350" s="17" t="s">
        <v>3</v>
      </c>
      <c r="C350" s="20" t="s">
        <v>30</v>
      </c>
    </row>
    <row r="351" spans="1:3">
      <c r="A351" s="5">
        <v>0</v>
      </c>
      <c r="B351" s="5">
        <v>133</v>
      </c>
      <c r="C351" s="22">
        <f>B351*100/215</f>
        <v>61.860465116279073</v>
      </c>
    </row>
    <row r="352" spans="1:3">
      <c r="A352" s="5">
        <v>1</v>
      </c>
      <c r="B352" s="5">
        <v>5</v>
      </c>
      <c r="C352" s="22">
        <f t="shared" ref="C352:C362" si="15">B352*100/215</f>
        <v>2.3255813953488373</v>
      </c>
    </row>
    <row r="353" spans="1:3">
      <c r="A353" s="5">
        <v>2</v>
      </c>
      <c r="B353" s="5">
        <v>9</v>
      </c>
      <c r="C353" s="22">
        <f t="shared" si="15"/>
        <v>4.1860465116279073</v>
      </c>
    </row>
    <row r="354" spans="1:3">
      <c r="A354" s="5">
        <v>3</v>
      </c>
      <c r="B354" s="5">
        <v>9</v>
      </c>
      <c r="C354" s="22">
        <f t="shared" si="15"/>
        <v>4.1860465116279073</v>
      </c>
    </row>
    <row r="355" spans="1:3">
      <c r="A355" s="5">
        <v>4</v>
      </c>
      <c r="B355" s="5">
        <v>15</v>
      </c>
      <c r="C355" s="22">
        <f t="shared" si="15"/>
        <v>6.9767441860465116</v>
      </c>
    </row>
    <row r="356" spans="1:3">
      <c r="A356" s="5">
        <v>5</v>
      </c>
      <c r="B356" s="5">
        <v>15</v>
      </c>
      <c r="C356" s="22">
        <f t="shared" si="15"/>
        <v>6.9767441860465116</v>
      </c>
    </row>
    <row r="357" spans="1:3">
      <c r="A357" s="5">
        <v>6</v>
      </c>
      <c r="B357" s="5">
        <v>13</v>
      </c>
      <c r="C357" s="22">
        <f t="shared" si="15"/>
        <v>6.0465116279069768</v>
      </c>
    </row>
    <row r="358" spans="1:3">
      <c r="A358" s="5">
        <v>7</v>
      </c>
      <c r="B358" s="5">
        <v>7</v>
      </c>
      <c r="C358" s="22">
        <f t="shared" si="15"/>
        <v>3.2558139534883721</v>
      </c>
    </row>
    <row r="359" spans="1:3">
      <c r="A359" s="5">
        <v>8</v>
      </c>
      <c r="B359" s="5">
        <v>5</v>
      </c>
      <c r="C359" s="22">
        <f t="shared" si="15"/>
        <v>2.3255813953488373</v>
      </c>
    </row>
    <row r="360" spans="1:3">
      <c r="A360" s="5">
        <v>9</v>
      </c>
      <c r="B360" s="5">
        <v>2</v>
      </c>
      <c r="C360" s="22">
        <f t="shared" si="15"/>
        <v>0.93023255813953487</v>
      </c>
    </row>
    <row r="361" spans="1:3">
      <c r="A361" s="5">
        <v>10</v>
      </c>
      <c r="B361" s="5">
        <v>1</v>
      </c>
      <c r="C361" s="22">
        <f t="shared" si="15"/>
        <v>0.46511627906976744</v>
      </c>
    </row>
    <row r="362" spans="1:3">
      <c r="A362" s="5">
        <v>12</v>
      </c>
      <c r="B362" s="5">
        <v>1</v>
      </c>
      <c r="C362" s="22">
        <f t="shared" si="15"/>
        <v>0.46511627906976744</v>
      </c>
    </row>
    <row r="363" spans="1:3">
      <c r="A363" s="41" t="s">
        <v>2</v>
      </c>
      <c r="B363" s="17">
        <v>215</v>
      </c>
      <c r="C363" s="20">
        <f>SUM(C351:C362)</f>
        <v>100</v>
      </c>
    </row>
    <row r="365" spans="1:3">
      <c r="A365" s="44" t="s">
        <v>193</v>
      </c>
    </row>
    <row r="366" spans="1:3">
      <c r="A366" s="41"/>
      <c r="B366" s="17" t="s">
        <v>3</v>
      </c>
      <c r="C366" s="20" t="s">
        <v>30</v>
      </c>
    </row>
    <row r="367" spans="1:3">
      <c r="A367" s="23" t="s">
        <v>194</v>
      </c>
      <c r="B367" s="5">
        <v>76</v>
      </c>
      <c r="C367" s="22">
        <f>B367*100/82</f>
        <v>92.682926829268297</v>
      </c>
    </row>
    <row r="368" spans="1:3">
      <c r="A368" s="23" t="s">
        <v>195</v>
      </c>
      <c r="B368" s="5">
        <v>6</v>
      </c>
      <c r="C368" s="22">
        <f>B368*100/82</f>
        <v>7.3170731707317076</v>
      </c>
    </row>
    <row r="369" spans="1:3">
      <c r="A369" s="41" t="s">
        <v>2</v>
      </c>
      <c r="B369" s="17">
        <v>82</v>
      </c>
      <c r="C369" s="20">
        <f>SUM(C367:C368)</f>
        <v>100</v>
      </c>
    </row>
    <row r="371" spans="1:3">
      <c r="A371" s="44" t="s">
        <v>196</v>
      </c>
    </row>
    <row r="372" spans="1:3">
      <c r="A372" s="41"/>
      <c r="B372" s="17" t="s">
        <v>3</v>
      </c>
      <c r="C372" s="20" t="s">
        <v>30</v>
      </c>
    </row>
    <row r="373" spans="1:3">
      <c r="A373" s="23" t="s">
        <v>195</v>
      </c>
      <c r="B373" s="5">
        <v>73</v>
      </c>
      <c r="C373" s="22">
        <f>B373*100/73</f>
        <v>100</v>
      </c>
    </row>
    <row r="374" spans="1:3">
      <c r="A374" s="41" t="s">
        <v>2</v>
      </c>
      <c r="B374" s="17">
        <v>73</v>
      </c>
      <c r="C374" s="20">
        <f>SUM(C373)</f>
        <v>100</v>
      </c>
    </row>
    <row r="376" spans="1:3" ht="15">
      <c r="A376" s="48" t="s">
        <v>415</v>
      </c>
      <c r="B376" s="48"/>
      <c r="C376" s="48"/>
    </row>
    <row r="377" spans="1:3">
      <c r="A377" s="41"/>
      <c r="B377" s="17" t="s">
        <v>3</v>
      </c>
      <c r="C377" s="20" t="s">
        <v>30</v>
      </c>
    </row>
    <row r="378" spans="1:3">
      <c r="A378" s="5">
        <v>0</v>
      </c>
      <c r="B378" s="5">
        <v>182</v>
      </c>
      <c r="C378" s="22">
        <f>B378*100/216</f>
        <v>84.259259259259252</v>
      </c>
    </row>
    <row r="379" spans="1:3">
      <c r="A379" s="5">
        <v>1</v>
      </c>
      <c r="B379" s="5">
        <v>2</v>
      </c>
      <c r="C379" s="22">
        <f t="shared" ref="C379:C385" si="16">B379*100/216</f>
        <v>0.92592592592592593</v>
      </c>
    </row>
    <row r="380" spans="1:3">
      <c r="A380" s="5">
        <v>2</v>
      </c>
      <c r="B380" s="5">
        <v>6</v>
      </c>
      <c r="C380" s="22">
        <f t="shared" si="16"/>
        <v>2.7777777777777777</v>
      </c>
    </row>
    <row r="381" spans="1:3">
      <c r="A381" s="5">
        <v>3</v>
      </c>
      <c r="B381" s="5">
        <v>3</v>
      </c>
      <c r="C381" s="22">
        <f t="shared" si="16"/>
        <v>1.3888888888888888</v>
      </c>
    </row>
    <row r="382" spans="1:3">
      <c r="A382" s="5">
        <v>4</v>
      </c>
      <c r="B382" s="5">
        <v>10</v>
      </c>
      <c r="C382" s="22">
        <f t="shared" si="16"/>
        <v>4.6296296296296298</v>
      </c>
    </row>
    <row r="383" spans="1:3">
      <c r="A383" s="5">
        <v>5</v>
      </c>
      <c r="B383" s="5">
        <v>3</v>
      </c>
      <c r="C383" s="22">
        <f t="shared" si="16"/>
        <v>1.3888888888888888</v>
      </c>
    </row>
    <row r="384" spans="1:3">
      <c r="A384" s="5">
        <v>6</v>
      </c>
      <c r="B384" s="5">
        <v>6</v>
      </c>
      <c r="C384" s="22">
        <f t="shared" si="16"/>
        <v>2.7777777777777777</v>
      </c>
    </row>
    <row r="385" spans="1:3">
      <c r="A385" s="5">
        <v>8</v>
      </c>
      <c r="B385" s="5">
        <v>4</v>
      </c>
      <c r="C385" s="22">
        <f t="shared" si="16"/>
        <v>1.8518518518518519</v>
      </c>
    </row>
    <row r="386" spans="1:3">
      <c r="A386" s="41" t="s">
        <v>2</v>
      </c>
      <c r="B386" s="17">
        <v>216</v>
      </c>
      <c r="C386" s="20">
        <f>SUM(C378:C385)</f>
        <v>99.999999999999972</v>
      </c>
    </row>
    <row r="388" spans="1:3">
      <c r="A388" s="44" t="s">
        <v>193</v>
      </c>
    </row>
    <row r="389" spans="1:3">
      <c r="A389" s="41"/>
      <c r="B389" s="17" t="s">
        <v>3</v>
      </c>
      <c r="C389" s="20" t="s">
        <v>30</v>
      </c>
    </row>
    <row r="390" spans="1:3">
      <c r="A390" s="23" t="s">
        <v>194</v>
      </c>
      <c r="B390" s="5">
        <v>27</v>
      </c>
      <c r="C390" s="22">
        <f>B390*100/34</f>
        <v>79.411764705882348</v>
      </c>
    </row>
    <row r="391" spans="1:3">
      <c r="A391" s="23" t="s">
        <v>195</v>
      </c>
      <c r="B391" s="5">
        <v>7</v>
      </c>
      <c r="C391" s="22">
        <f>B391*100/34</f>
        <v>20.588235294117649</v>
      </c>
    </row>
    <row r="392" spans="1:3">
      <c r="A392" s="41" t="s">
        <v>2</v>
      </c>
      <c r="B392" s="17">
        <v>34</v>
      </c>
      <c r="C392" s="20">
        <f>SUM(C390:C391)</f>
        <v>100</v>
      </c>
    </row>
    <row r="394" spans="1:3">
      <c r="A394" s="44" t="s">
        <v>196</v>
      </c>
    </row>
    <row r="395" spans="1:3">
      <c r="A395" s="41"/>
      <c r="B395" s="17" t="s">
        <v>3</v>
      </c>
      <c r="C395" s="20" t="s">
        <v>30</v>
      </c>
    </row>
    <row r="396" spans="1:3">
      <c r="A396" s="23" t="s">
        <v>195</v>
      </c>
      <c r="B396" s="5">
        <v>25</v>
      </c>
      <c r="C396" s="22">
        <f>B396*100/25</f>
        <v>100</v>
      </c>
    </row>
    <row r="397" spans="1:3">
      <c r="A397" s="41" t="s">
        <v>2</v>
      </c>
      <c r="B397" s="17">
        <v>25</v>
      </c>
      <c r="C397" s="20">
        <f>SUM(C396)</f>
        <v>100</v>
      </c>
    </row>
    <row r="399" spans="1:3" ht="15">
      <c r="A399" s="48" t="s">
        <v>239</v>
      </c>
      <c r="B399" s="48"/>
      <c r="C399" s="48"/>
    </row>
    <row r="400" spans="1:3">
      <c r="A400" s="41"/>
      <c r="B400" s="17" t="s">
        <v>3</v>
      </c>
      <c r="C400" s="20" t="s">
        <v>30</v>
      </c>
    </row>
    <row r="401" spans="1:3">
      <c r="A401" s="23" t="s">
        <v>416</v>
      </c>
      <c r="B401" s="5">
        <v>1</v>
      </c>
      <c r="C401" s="22">
        <f>B401*100/16</f>
        <v>6.25</v>
      </c>
    </row>
    <row r="402" spans="1:3">
      <c r="A402" s="23" t="s">
        <v>205</v>
      </c>
      <c r="B402" s="5">
        <v>3</v>
      </c>
      <c r="C402" s="22">
        <f t="shared" ref="C402:C405" si="17">B402*100/16</f>
        <v>18.75</v>
      </c>
    </row>
    <row r="403" spans="1:3">
      <c r="A403" s="23" t="s">
        <v>417</v>
      </c>
      <c r="B403" s="5">
        <v>10</v>
      </c>
      <c r="C403" s="22">
        <f t="shared" si="17"/>
        <v>62.5</v>
      </c>
    </row>
    <row r="404" spans="1:3">
      <c r="A404" s="23" t="s">
        <v>418</v>
      </c>
      <c r="B404" s="5">
        <v>1</v>
      </c>
      <c r="C404" s="22">
        <f t="shared" si="17"/>
        <v>6.25</v>
      </c>
    </row>
    <row r="405" spans="1:3">
      <c r="A405" s="23" t="s">
        <v>419</v>
      </c>
      <c r="B405" s="5">
        <v>1</v>
      </c>
      <c r="C405" s="22">
        <f t="shared" si="17"/>
        <v>6.25</v>
      </c>
    </row>
    <row r="406" spans="1:3">
      <c r="A406" s="41" t="s">
        <v>2</v>
      </c>
      <c r="B406" s="17">
        <f>SUM(B401:B405)</f>
        <v>16</v>
      </c>
      <c r="C406" s="20">
        <f>SUM(C401:C405)</f>
        <v>100</v>
      </c>
    </row>
    <row r="408" spans="1:3" ht="15">
      <c r="A408" s="48" t="s">
        <v>420</v>
      </c>
      <c r="B408" s="48"/>
      <c r="C408" s="48"/>
    </row>
    <row r="409" spans="1:3">
      <c r="A409" s="41"/>
      <c r="B409" s="17" t="s">
        <v>3</v>
      </c>
      <c r="C409" s="20" t="s">
        <v>30</v>
      </c>
    </row>
    <row r="410" spans="1:3">
      <c r="A410" s="5">
        <v>2</v>
      </c>
      <c r="B410" s="5">
        <v>3</v>
      </c>
      <c r="C410" s="22">
        <f>B410*100/13</f>
        <v>23.076923076923077</v>
      </c>
    </row>
    <row r="411" spans="1:3">
      <c r="A411" s="5">
        <v>3</v>
      </c>
      <c r="B411" s="5">
        <v>3</v>
      </c>
      <c r="C411" s="22">
        <f t="shared" ref="C411:C413" si="18">B411*100/13</f>
        <v>23.076923076923077</v>
      </c>
    </row>
    <row r="412" spans="1:3">
      <c r="A412" s="5">
        <v>5</v>
      </c>
      <c r="B412" s="5">
        <v>6</v>
      </c>
      <c r="C412" s="22">
        <f t="shared" si="18"/>
        <v>46.153846153846153</v>
      </c>
    </row>
    <row r="413" spans="1:3">
      <c r="A413" s="5">
        <v>8</v>
      </c>
      <c r="B413" s="5">
        <v>1</v>
      </c>
      <c r="C413" s="22">
        <f t="shared" si="18"/>
        <v>7.6923076923076925</v>
      </c>
    </row>
    <row r="414" spans="1:3">
      <c r="A414" s="41" t="s">
        <v>2</v>
      </c>
      <c r="B414" s="17">
        <v>13</v>
      </c>
      <c r="C414" s="20">
        <f>SUM(C410:C413)</f>
        <v>100</v>
      </c>
    </row>
    <row r="416" spans="1:3" ht="15">
      <c r="A416" s="48" t="s">
        <v>421</v>
      </c>
      <c r="B416" s="48"/>
      <c r="C416" s="48"/>
    </row>
    <row r="417" spans="1:3">
      <c r="A417" s="41"/>
      <c r="B417" s="17" t="s">
        <v>3</v>
      </c>
      <c r="C417" s="20" t="s">
        <v>30</v>
      </c>
    </row>
    <row r="418" spans="1:3">
      <c r="A418" s="5">
        <v>0</v>
      </c>
      <c r="B418" s="5">
        <v>3</v>
      </c>
      <c r="C418" s="22">
        <f>B418*100/216</f>
        <v>1.3888888888888888</v>
      </c>
    </row>
    <row r="419" spans="1:3">
      <c r="A419" s="5">
        <v>1</v>
      </c>
      <c r="B419" s="5">
        <v>2</v>
      </c>
      <c r="C419" s="22">
        <f t="shared" ref="C419:C434" si="19">B419*100/216</f>
        <v>0.92592592592592593</v>
      </c>
    </row>
    <row r="420" spans="1:3">
      <c r="A420" s="5">
        <v>2</v>
      </c>
      <c r="B420" s="5">
        <v>10</v>
      </c>
      <c r="C420" s="22">
        <f t="shared" si="19"/>
        <v>4.6296296296296298</v>
      </c>
    </row>
    <row r="421" spans="1:3">
      <c r="A421" s="5">
        <v>3</v>
      </c>
      <c r="B421" s="5">
        <v>19</v>
      </c>
      <c r="C421" s="22">
        <f t="shared" si="19"/>
        <v>8.7962962962962958</v>
      </c>
    </row>
    <row r="422" spans="1:3">
      <c r="A422" s="5">
        <v>4</v>
      </c>
      <c r="B422" s="5">
        <v>39</v>
      </c>
      <c r="C422" s="22">
        <f t="shared" si="19"/>
        <v>18.055555555555557</v>
      </c>
    </row>
    <row r="423" spans="1:3">
      <c r="A423" s="5">
        <v>5</v>
      </c>
      <c r="B423" s="5">
        <v>19</v>
      </c>
      <c r="C423" s="22">
        <f t="shared" si="19"/>
        <v>8.7962962962962958</v>
      </c>
    </row>
    <row r="424" spans="1:3">
      <c r="A424" s="5">
        <v>6</v>
      </c>
      <c r="B424" s="5">
        <v>32</v>
      </c>
      <c r="C424" s="22">
        <f t="shared" si="19"/>
        <v>14.814814814814815</v>
      </c>
    </row>
    <row r="425" spans="1:3">
      <c r="A425" s="5">
        <v>7</v>
      </c>
      <c r="B425" s="5">
        <v>17</v>
      </c>
      <c r="C425" s="22">
        <f t="shared" si="19"/>
        <v>7.8703703703703702</v>
      </c>
    </row>
    <row r="426" spans="1:3">
      <c r="A426" s="5">
        <v>8</v>
      </c>
      <c r="B426" s="5">
        <v>13</v>
      </c>
      <c r="C426" s="22">
        <f t="shared" si="19"/>
        <v>6.0185185185185182</v>
      </c>
    </row>
    <row r="427" spans="1:3">
      <c r="A427" s="5">
        <v>9</v>
      </c>
      <c r="B427" s="5">
        <v>8</v>
      </c>
      <c r="C427" s="22">
        <f t="shared" si="19"/>
        <v>3.7037037037037037</v>
      </c>
    </row>
    <row r="428" spans="1:3">
      <c r="A428" s="5">
        <v>10</v>
      </c>
      <c r="B428" s="5">
        <v>11</v>
      </c>
      <c r="C428" s="22">
        <f t="shared" si="19"/>
        <v>5.0925925925925926</v>
      </c>
    </row>
    <row r="429" spans="1:3">
      <c r="A429" s="5">
        <v>11</v>
      </c>
      <c r="B429" s="5">
        <v>3</v>
      </c>
      <c r="C429" s="22">
        <f t="shared" si="19"/>
        <v>1.3888888888888888</v>
      </c>
    </row>
    <row r="430" spans="1:3">
      <c r="A430" s="5">
        <v>12</v>
      </c>
      <c r="B430" s="5">
        <v>13</v>
      </c>
      <c r="C430" s="22">
        <f t="shared" si="19"/>
        <v>6.0185185185185182</v>
      </c>
    </row>
    <row r="431" spans="1:3">
      <c r="A431" s="5">
        <v>13</v>
      </c>
      <c r="B431" s="5">
        <v>3</v>
      </c>
      <c r="C431" s="22">
        <f t="shared" si="19"/>
        <v>1.3888888888888888</v>
      </c>
    </row>
    <row r="432" spans="1:3">
      <c r="A432" s="5">
        <v>15</v>
      </c>
      <c r="B432" s="5">
        <v>17</v>
      </c>
      <c r="C432" s="22">
        <f t="shared" si="19"/>
        <v>7.8703703703703702</v>
      </c>
    </row>
    <row r="433" spans="1:3">
      <c r="A433" s="5">
        <v>20</v>
      </c>
      <c r="B433" s="5">
        <v>1</v>
      </c>
      <c r="C433" s="22">
        <f t="shared" si="19"/>
        <v>0.46296296296296297</v>
      </c>
    </row>
    <row r="434" spans="1:3">
      <c r="A434" s="5">
        <v>30</v>
      </c>
      <c r="B434" s="5">
        <v>6</v>
      </c>
      <c r="C434" s="22">
        <f t="shared" si="19"/>
        <v>2.7777777777777777</v>
      </c>
    </row>
    <row r="435" spans="1:3">
      <c r="A435" s="41" t="s">
        <v>2</v>
      </c>
      <c r="B435" s="17">
        <v>216</v>
      </c>
      <c r="C435" s="20">
        <f>SUM(C418:C434)</f>
        <v>100</v>
      </c>
    </row>
    <row r="437" spans="1:3">
      <c r="A437" s="44" t="s">
        <v>193</v>
      </c>
    </row>
    <row r="438" spans="1:3">
      <c r="A438" s="41"/>
      <c r="B438" s="17" t="s">
        <v>3</v>
      </c>
      <c r="C438" s="20" t="s">
        <v>30</v>
      </c>
    </row>
    <row r="439" spans="1:3">
      <c r="A439" s="23" t="s">
        <v>194</v>
      </c>
      <c r="B439" s="5">
        <v>159</v>
      </c>
      <c r="C439" s="22">
        <f>B439*100/213</f>
        <v>74.647887323943664</v>
      </c>
    </row>
    <row r="440" spans="1:3">
      <c r="A440" s="23" t="s">
        <v>195</v>
      </c>
      <c r="B440" s="5">
        <v>54</v>
      </c>
      <c r="C440" s="22">
        <f>B440*100/213</f>
        <v>25.35211267605634</v>
      </c>
    </row>
    <row r="441" spans="1:3">
      <c r="A441" s="41" t="s">
        <v>2</v>
      </c>
      <c r="B441" s="17">
        <v>213</v>
      </c>
      <c r="C441" s="20">
        <f>SUM(C439:C440)</f>
        <v>100</v>
      </c>
    </row>
    <row r="443" spans="1:3">
      <c r="A443" s="44" t="s">
        <v>196</v>
      </c>
    </row>
    <row r="444" spans="1:3">
      <c r="A444" s="41"/>
      <c r="B444" s="17" t="s">
        <v>3</v>
      </c>
      <c r="C444" s="20" t="s">
        <v>30</v>
      </c>
    </row>
    <row r="445" spans="1:3">
      <c r="A445" s="23" t="s">
        <v>195</v>
      </c>
      <c r="B445" s="5">
        <v>159</v>
      </c>
      <c r="C445" s="22">
        <f>B445*100/198</f>
        <v>80.303030303030297</v>
      </c>
    </row>
    <row r="446" spans="1:3">
      <c r="A446" s="23" t="s">
        <v>197</v>
      </c>
      <c r="B446" s="5">
        <v>34</v>
      </c>
      <c r="C446" s="22">
        <f t="shared" ref="C446:C447" si="20">B446*100/198</f>
        <v>17.171717171717173</v>
      </c>
    </row>
    <row r="447" spans="1:3">
      <c r="A447" s="23" t="s">
        <v>200</v>
      </c>
      <c r="B447" s="5">
        <v>5</v>
      </c>
      <c r="C447" s="22">
        <f t="shared" si="20"/>
        <v>2.5252525252525251</v>
      </c>
    </row>
    <row r="448" spans="1:3">
      <c r="A448" s="41" t="s">
        <v>2</v>
      </c>
      <c r="B448" s="17">
        <v>198</v>
      </c>
      <c r="C448" s="20">
        <f>SUM(C445:C447)</f>
        <v>100</v>
      </c>
    </row>
    <row r="450" spans="1:3">
      <c r="A450" s="44" t="s">
        <v>199</v>
      </c>
    </row>
    <row r="451" spans="1:3">
      <c r="A451" s="41"/>
      <c r="B451" s="17" t="s">
        <v>3</v>
      </c>
      <c r="C451" s="20" t="s">
        <v>30</v>
      </c>
    </row>
    <row r="452" spans="1:3">
      <c r="A452" s="23" t="s">
        <v>197</v>
      </c>
      <c r="B452" s="5">
        <v>4</v>
      </c>
      <c r="C452" s="22">
        <f>B452*100/11</f>
        <v>36.363636363636367</v>
      </c>
    </row>
    <row r="453" spans="1:3">
      <c r="A453" s="23" t="s">
        <v>200</v>
      </c>
      <c r="B453" s="5">
        <v>7</v>
      </c>
      <c r="C453" s="22">
        <f>B453*100/11</f>
        <v>63.636363636363633</v>
      </c>
    </row>
    <row r="454" spans="1:3">
      <c r="A454" s="41" t="s">
        <v>2</v>
      </c>
      <c r="B454" s="17">
        <v>11</v>
      </c>
      <c r="C454" s="20">
        <f>SUM(C452:C453)</f>
        <v>100</v>
      </c>
    </row>
    <row r="456" spans="1:3">
      <c r="A456" s="44" t="s">
        <v>446</v>
      </c>
    </row>
    <row r="457" spans="1:3">
      <c r="A457" s="41"/>
      <c r="B457" s="17" t="s">
        <v>3</v>
      </c>
      <c r="C457" s="14" t="s">
        <v>30</v>
      </c>
    </row>
    <row r="458" spans="1:3">
      <c r="A458" s="23" t="s">
        <v>298</v>
      </c>
      <c r="B458" s="5">
        <v>2</v>
      </c>
      <c r="C458" s="22">
        <f>B458*100/11</f>
        <v>18.181818181818183</v>
      </c>
    </row>
    <row r="459" spans="1:3">
      <c r="A459" s="23" t="s">
        <v>243</v>
      </c>
      <c r="B459" s="5">
        <v>9</v>
      </c>
      <c r="C459" s="22">
        <f>B459*100/11</f>
        <v>81.818181818181813</v>
      </c>
    </row>
    <row r="460" spans="1:3">
      <c r="A460" s="41" t="s">
        <v>2</v>
      </c>
      <c r="B460" s="17">
        <v>11</v>
      </c>
      <c r="C460" s="20">
        <f>SUM(C458:C459)</f>
        <v>100</v>
      </c>
    </row>
    <row r="463" spans="1:3" ht="15">
      <c r="A463" s="48" t="s">
        <v>244</v>
      </c>
      <c r="B463" s="48"/>
      <c r="C463" s="48"/>
    </row>
    <row r="464" spans="1:3">
      <c r="A464" s="41"/>
      <c r="B464" s="17" t="s">
        <v>3</v>
      </c>
      <c r="C464" s="14" t="s">
        <v>30</v>
      </c>
    </row>
    <row r="465" spans="1:3">
      <c r="A465" s="23" t="s">
        <v>245</v>
      </c>
      <c r="B465" s="5">
        <v>1</v>
      </c>
      <c r="C465" s="22">
        <f>B465*100/5</f>
        <v>20</v>
      </c>
    </row>
    <row r="466" spans="1:3">
      <c r="A466" s="23" t="s">
        <v>246</v>
      </c>
      <c r="B466" s="5">
        <v>1</v>
      </c>
      <c r="C466" s="22">
        <f t="shared" ref="C466:C468" si="21">B466*100/5</f>
        <v>20</v>
      </c>
    </row>
    <row r="467" spans="1:3">
      <c r="A467" s="23" t="s">
        <v>240</v>
      </c>
      <c r="B467" s="5">
        <v>2</v>
      </c>
      <c r="C467" s="22">
        <f t="shared" si="21"/>
        <v>40</v>
      </c>
    </row>
    <row r="468" spans="1:3">
      <c r="A468" s="23" t="s">
        <v>241</v>
      </c>
      <c r="B468" s="5">
        <v>1</v>
      </c>
      <c r="C468" s="22">
        <f t="shared" si="21"/>
        <v>20</v>
      </c>
    </row>
    <row r="469" spans="1:3">
      <c r="A469" s="41" t="s">
        <v>2</v>
      </c>
      <c r="B469" s="17">
        <f>SUM(B465:B468)</f>
        <v>5</v>
      </c>
      <c r="C469" s="20">
        <f>SUM(C465:C468)</f>
        <v>100</v>
      </c>
    </row>
    <row r="471" spans="1:3" ht="15">
      <c r="A471" s="48" t="s">
        <v>422</v>
      </c>
      <c r="B471" s="48"/>
      <c r="C471" s="48"/>
    </row>
    <row r="472" spans="1:3">
      <c r="A472" s="41"/>
      <c r="B472" s="17" t="s">
        <v>3</v>
      </c>
      <c r="C472" s="14" t="s">
        <v>30</v>
      </c>
    </row>
    <row r="473" spans="1:3">
      <c r="A473" s="5">
        <v>2</v>
      </c>
      <c r="B473" s="5">
        <v>1</v>
      </c>
      <c r="C473" s="22">
        <f>B473*100/5</f>
        <v>20</v>
      </c>
    </row>
    <row r="474" spans="1:3">
      <c r="A474" s="5">
        <v>3</v>
      </c>
      <c r="B474" s="5">
        <v>2</v>
      </c>
      <c r="C474" s="22">
        <f t="shared" ref="C474:C476" si="22">B474*100/5</f>
        <v>40</v>
      </c>
    </row>
    <row r="475" spans="1:3">
      <c r="A475" s="5">
        <v>4</v>
      </c>
      <c r="B475" s="5">
        <v>1</v>
      </c>
      <c r="C475" s="22">
        <f t="shared" si="22"/>
        <v>20</v>
      </c>
    </row>
    <row r="476" spans="1:3">
      <c r="A476" s="5">
        <v>9</v>
      </c>
      <c r="B476" s="5">
        <v>1</v>
      </c>
      <c r="C476" s="22">
        <f t="shared" si="22"/>
        <v>20</v>
      </c>
    </row>
    <row r="477" spans="1:3">
      <c r="A477" s="41" t="s">
        <v>2</v>
      </c>
      <c r="B477" s="17">
        <v>5</v>
      </c>
      <c r="C477" s="20">
        <f>SUM(C473:C476)</f>
        <v>100</v>
      </c>
    </row>
    <row r="479" spans="1:3">
      <c r="A479" s="44" t="s">
        <v>193</v>
      </c>
    </row>
    <row r="480" spans="1:3">
      <c r="A480" s="41"/>
      <c r="B480" s="17" t="s">
        <v>3</v>
      </c>
      <c r="C480" s="14" t="s">
        <v>30</v>
      </c>
    </row>
    <row r="481" spans="1:3">
      <c r="A481" s="23" t="s">
        <v>194</v>
      </c>
      <c r="B481" s="5">
        <v>2</v>
      </c>
      <c r="C481" s="22">
        <f>B481*100/5</f>
        <v>40</v>
      </c>
    </row>
    <row r="482" spans="1:3">
      <c r="A482" s="23" t="s">
        <v>195</v>
      </c>
      <c r="B482" s="5">
        <v>3</v>
      </c>
      <c r="C482" s="22">
        <f>B482*100/5</f>
        <v>60</v>
      </c>
    </row>
    <row r="483" spans="1:3">
      <c r="A483" s="41" t="s">
        <v>2</v>
      </c>
      <c r="B483" s="17">
        <v>5</v>
      </c>
      <c r="C483" s="20">
        <f>SUM(C481:C482)</f>
        <v>100</v>
      </c>
    </row>
    <row r="485" spans="1:3" ht="15">
      <c r="A485" s="48" t="s">
        <v>447</v>
      </c>
      <c r="B485" s="48"/>
      <c r="C485" s="48"/>
    </row>
    <row r="486" spans="1:3">
      <c r="A486" s="41" t="s">
        <v>423</v>
      </c>
      <c r="B486" s="17" t="s">
        <v>3</v>
      </c>
      <c r="C486" s="14" t="s">
        <v>30</v>
      </c>
    </row>
    <row r="487" spans="1:3">
      <c r="A487" s="23" t="s">
        <v>120</v>
      </c>
      <c r="B487" s="5">
        <v>12</v>
      </c>
      <c r="C487" s="22">
        <f>B487*100/216</f>
        <v>5.5555555555555554</v>
      </c>
    </row>
    <row r="488" spans="1:3">
      <c r="A488" s="23" t="s">
        <v>201</v>
      </c>
      <c r="B488" s="5">
        <v>23</v>
      </c>
      <c r="C488" s="22">
        <f t="shared" ref="C488:C497" si="23">B488*100/216</f>
        <v>10.648148148148149</v>
      </c>
    </row>
    <row r="489" spans="1:3">
      <c r="A489" s="23" t="s">
        <v>426</v>
      </c>
      <c r="B489" s="5">
        <v>2</v>
      </c>
      <c r="C489" s="22">
        <f t="shared" si="23"/>
        <v>0.92592592592592593</v>
      </c>
    </row>
    <row r="490" spans="1:3">
      <c r="A490" s="23" t="s">
        <v>123</v>
      </c>
      <c r="B490" s="5">
        <v>98</v>
      </c>
      <c r="C490" s="22">
        <f t="shared" si="23"/>
        <v>45.370370370370374</v>
      </c>
    </row>
    <row r="491" spans="1:3">
      <c r="A491" s="23" t="s">
        <v>150</v>
      </c>
      <c r="B491" s="5">
        <v>7</v>
      </c>
      <c r="C491" s="22">
        <f t="shared" si="23"/>
        <v>3.2407407407407409</v>
      </c>
    </row>
    <row r="492" spans="1:3">
      <c r="A492" s="23" t="s">
        <v>370</v>
      </c>
      <c r="B492" s="5">
        <v>4</v>
      </c>
      <c r="C492" s="22">
        <f t="shared" si="23"/>
        <v>1.8518518518518519</v>
      </c>
    </row>
    <row r="493" spans="1:3">
      <c r="A493" s="23" t="s">
        <v>151</v>
      </c>
      <c r="B493" s="5">
        <v>1</v>
      </c>
      <c r="C493" s="22">
        <f t="shared" si="23"/>
        <v>0.46296296296296297</v>
      </c>
    </row>
    <row r="494" spans="1:3">
      <c r="A494" s="23" t="s">
        <v>152</v>
      </c>
      <c r="B494" s="5">
        <v>47</v>
      </c>
      <c r="C494" s="22">
        <f t="shared" si="23"/>
        <v>21.75925925925926</v>
      </c>
    </row>
    <row r="495" spans="1:3">
      <c r="A495" s="23" t="s">
        <v>427</v>
      </c>
      <c r="B495" s="5">
        <v>12</v>
      </c>
      <c r="C495" s="22">
        <f t="shared" si="23"/>
        <v>5.5555555555555554</v>
      </c>
    </row>
    <row r="496" spans="1:3">
      <c r="A496" s="23" t="s">
        <v>428</v>
      </c>
      <c r="B496" s="5">
        <v>7</v>
      </c>
      <c r="C496" s="22">
        <f t="shared" si="23"/>
        <v>3.2407407407407409</v>
      </c>
    </row>
    <row r="497" spans="1:7">
      <c r="A497" s="23" t="s">
        <v>429</v>
      </c>
      <c r="B497" s="5">
        <v>3</v>
      </c>
      <c r="C497" s="22">
        <f t="shared" si="23"/>
        <v>1.3888888888888888</v>
      </c>
    </row>
    <row r="498" spans="1:7">
      <c r="A498" s="41" t="s">
        <v>2</v>
      </c>
      <c r="B498" s="17">
        <v>216</v>
      </c>
      <c r="C498" s="20">
        <f>SUM(C487:C497)</f>
        <v>100</v>
      </c>
    </row>
    <row r="500" spans="1:7">
      <c r="A500" s="41" t="s">
        <v>424</v>
      </c>
      <c r="B500" s="17" t="s">
        <v>3</v>
      </c>
      <c r="C500" s="14" t="s">
        <v>30</v>
      </c>
    </row>
    <row r="501" spans="1:7">
      <c r="A501" s="23" t="s">
        <v>426</v>
      </c>
      <c r="B501" s="5">
        <v>1</v>
      </c>
      <c r="C501" s="22">
        <f>B501*100/214</f>
        <v>0.46728971962616822</v>
      </c>
    </row>
    <row r="502" spans="1:7">
      <c r="A502" s="23" t="s">
        <v>123</v>
      </c>
      <c r="B502" s="5">
        <v>1</v>
      </c>
      <c r="C502" s="22">
        <f t="shared" ref="C502:C508" si="24">B502*100/214</f>
        <v>0.46728971962616822</v>
      </c>
    </row>
    <row r="503" spans="1:7">
      <c r="A503" s="23" t="s">
        <v>370</v>
      </c>
      <c r="B503" s="5">
        <v>1</v>
      </c>
      <c r="C503" s="22">
        <f t="shared" si="24"/>
        <v>0.46728971962616822</v>
      </c>
    </row>
    <row r="504" spans="1:7">
      <c r="A504" s="23" t="s">
        <v>152</v>
      </c>
      <c r="B504" s="5">
        <v>3</v>
      </c>
      <c r="C504" s="22">
        <f t="shared" si="24"/>
        <v>1.4018691588785046</v>
      </c>
    </row>
    <row r="505" spans="1:7">
      <c r="A505" s="23" t="s">
        <v>427</v>
      </c>
      <c r="B505" s="5">
        <v>4</v>
      </c>
      <c r="C505" s="22">
        <f t="shared" si="24"/>
        <v>1.8691588785046729</v>
      </c>
    </row>
    <row r="506" spans="1:7">
      <c r="A506" s="23" t="s">
        <v>428</v>
      </c>
      <c r="B506" s="5">
        <v>2</v>
      </c>
      <c r="C506" s="22">
        <f t="shared" si="24"/>
        <v>0.93457943925233644</v>
      </c>
    </row>
    <row r="507" spans="1:7">
      <c r="A507" s="23" t="s">
        <v>429</v>
      </c>
      <c r="B507" s="5">
        <v>198</v>
      </c>
      <c r="C507" s="22">
        <f t="shared" si="24"/>
        <v>92.523364485981304</v>
      </c>
    </row>
    <row r="508" spans="1:7">
      <c r="A508" s="23" t="s">
        <v>154</v>
      </c>
      <c r="B508" s="5">
        <v>4</v>
      </c>
      <c r="C508" s="22">
        <f t="shared" si="24"/>
        <v>1.8691588785046729</v>
      </c>
    </row>
    <row r="509" spans="1:7">
      <c r="A509" s="41" t="s">
        <v>2</v>
      </c>
      <c r="B509" s="17">
        <v>214</v>
      </c>
      <c r="C509" s="20">
        <f>SUM(C501:C508)</f>
        <v>100</v>
      </c>
    </row>
    <row r="511" spans="1:7" ht="15">
      <c r="A511" s="48" t="s">
        <v>455</v>
      </c>
      <c r="B511" s="48"/>
      <c r="C511" s="48"/>
    </row>
    <row r="512" spans="1:7">
      <c r="A512" s="41"/>
      <c r="B512" s="41" t="s">
        <v>378</v>
      </c>
      <c r="C512" s="41" t="s">
        <v>380</v>
      </c>
      <c r="D512" s="41" t="s">
        <v>379</v>
      </c>
      <c r="E512" s="41" t="s">
        <v>371</v>
      </c>
      <c r="F512" s="41" t="s">
        <v>381</v>
      </c>
      <c r="G512" s="41" t="s">
        <v>382</v>
      </c>
    </row>
    <row r="513" spans="1:7">
      <c r="A513" s="31" t="s">
        <v>224</v>
      </c>
      <c r="B513" s="5">
        <v>124</v>
      </c>
      <c r="C513" s="32">
        <v>1441300</v>
      </c>
      <c r="D513" s="32">
        <f>C513/B513</f>
        <v>11623.387096774193</v>
      </c>
      <c r="E513" s="32">
        <v>10634.5</v>
      </c>
      <c r="F513" s="32">
        <v>1000</v>
      </c>
      <c r="G513" s="32">
        <v>75000</v>
      </c>
    </row>
    <row r="514" spans="1:7">
      <c r="A514" s="31" t="s">
        <v>365</v>
      </c>
      <c r="B514" s="5">
        <v>66</v>
      </c>
      <c r="C514" s="32">
        <v>646200</v>
      </c>
      <c r="D514" s="32">
        <f t="shared" ref="D514:D518" si="25">C514/B514</f>
        <v>9790.9090909090901</v>
      </c>
      <c r="E514" s="32">
        <v>8012.12</v>
      </c>
      <c r="F514" s="32">
        <v>1900</v>
      </c>
      <c r="G514" s="32">
        <v>40000</v>
      </c>
    </row>
    <row r="515" spans="1:7">
      <c r="A515" s="31" t="s">
        <v>366</v>
      </c>
      <c r="B515" s="5">
        <v>99</v>
      </c>
      <c r="C515" s="32">
        <v>322900</v>
      </c>
      <c r="D515" s="32">
        <f t="shared" si="25"/>
        <v>3261.6161616161617</v>
      </c>
      <c r="E515" s="35">
        <v>2639.56</v>
      </c>
      <c r="F515" s="35">
        <v>500</v>
      </c>
      <c r="G515" s="35">
        <v>15000</v>
      </c>
    </row>
    <row r="516" spans="1:7">
      <c r="A516" s="31" t="s">
        <v>367</v>
      </c>
      <c r="B516" s="5">
        <v>124</v>
      </c>
      <c r="C516" s="32">
        <v>1945200</v>
      </c>
      <c r="D516" s="32">
        <f t="shared" si="25"/>
        <v>15687.096774193549</v>
      </c>
      <c r="E516" s="32">
        <v>14153.9</v>
      </c>
      <c r="F516" s="32">
        <v>2000</v>
      </c>
      <c r="G516" s="32">
        <v>82000</v>
      </c>
    </row>
    <row r="517" spans="1:7">
      <c r="A517" s="31" t="s">
        <v>225</v>
      </c>
      <c r="B517" s="5">
        <v>72</v>
      </c>
      <c r="C517" s="32">
        <v>185100</v>
      </c>
      <c r="D517" s="32">
        <f t="shared" si="25"/>
        <v>2570.8333333333335</v>
      </c>
      <c r="E517" s="32">
        <v>1837.59</v>
      </c>
      <c r="F517" s="32">
        <v>600</v>
      </c>
      <c r="G517" s="32">
        <v>12000</v>
      </c>
    </row>
    <row r="518" spans="1:7">
      <c r="A518" s="31" t="s">
        <v>244</v>
      </c>
      <c r="B518" s="18">
        <v>5</v>
      </c>
      <c r="C518" s="35">
        <v>25900</v>
      </c>
      <c r="D518" s="35">
        <f t="shared" si="25"/>
        <v>5180</v>
      </c>
      <c r="E518" s="35">
        <v>2717.9</v>
      </c>
      <c r="F518" s="35">
        <v>2500</v>
      </c>
      <c r="G518" s="35">
        <v>9000</v>
      </c>
    </row>
    <row r="519" spans="1:7">
      <c r="A519" s="30"/>
      <c r="B519" s="27"/>
      <c r="C519" s="27"/>
      <c r="D519" s="27"/>
      <c r="E519" s="27"/>
      <c r="F519" s="27"/>
      <c r="G519" s="27"/>
    </row>
    <row r="520" spans="1:7" ht="15">
      <c r="A520" s="48" t="s">
        <v>300</v>
      </c>
      <c r="B520" s="48"/>
      <c r="C520" s="48"/>
    </row>
    <row r="521" spans="1:7">
      <c r="A521" s="41"/>
      <c r="B521" s="17" t="s">
        <v>3</v>
      </c>
      <c r="C521" s="14" t="s">
        <v>30</v>
      </c>
    </row>
    <row r="522" spans="1:7">
      <c r="A522" s="23" t="s">
        <v>202</v>
      </c>
      <c r="B522" s="5">
        <v>74</v>
      </c>
      <c r="C522" s="22">
        <f>B522*100/216</f>
        <v>34.25925925925926</v>
      </c>
    </row>
    <row r="523" spans="1:7">
      <c r="A523" s="23" t="s">
        <v>425</v>
      </c>
      <c r="B523" s="5">
        <v>116</v>
      </c>
      <c r="C523" s="22">
        <f t="shared" ref="C523:C525" si="26">B523*100/216</f>
        <v>53.703703703703702</v>
      </c>
    </row>
    <row r="524" spans="1:7">
      <c r="A524" s="23" t="s">
        <v>204</v>
      </c>
      <c r="B524" s="5">
        <v>25</v>
      </c>
      <c r="C524" s="22">
        <f t="shared" si="26"/>
        <v>11.574074074074074</v>
      </c>
    </row>
    <row r="525" spans="1:7">
      <c r="A525" s="23" t="s">
        <v>200</v>
      </c>
      <c r="B525" s="5">
        <v>1</v>
      </c>
      <c r="C525" s="22">
        <f t="shared" si="26"/>
        <v>0.46296296296296297</v>
      </c>
    </row>
    <row r="526" spans="1:7">
      <c r="A526" s="41" t="s">
        <v>2</v>
      </c>
      <c r="B526" s="17">
        <v>216</v>
      </c>
      <c r="C526" s="20">
        <f>SUM(C522:C525)</f>
        <v>100</v>
      </c>
    </row>
    <row r="528" spans="1:7" ht="15">
      <c r="A528" s="48" t="s">
        <v>301</v>
      </c>
      <c r="B528" s="48" t="s">
        <v>206</v>
      </c>
      <c r="C528" s="48"/>
    </row>
    <row r="529" spans="1:3">
      <c r="A529" s="41"/>
      <c r="B529" s="17" t="s">
        <v>3</v>
      </c>
      <c r="C529" s="14" t="s">
        <v>30</v>
      </c>
    </row>
    <row r="530" spans="1:3">
      <c r="A530" s="23" t="s">
        <v>207</v>
      </c>
      <c r="B530" s="5">
        <v>72</v>
      </c>
      <c r="C530" s="22">
        <f>B530*100/216</f>
        <v>33.333333333333336</v>
      </c>
    </row>
    <row r="531" spans="1:3">
      <c r="A531" s="23" t="s">
        <v>208</v>
      </c>
      <c r="B531" s="5">
        <v>114</v>
      </c>
      <c r="C531" s="22">
        <f t="shared" ref="C531:C534" si="27">B531*100/216</f>
        <v>52.777777777777779</v>
      </c>
    </row>
    <row r="532" spans="1:3">
      <c r="A532" s="23" t="s">
        <v>209</v>
      </c>
      <c r="B532" s="5">
        <v>7</v>
      </c>
      <c r="C532" s="22">
        <f t="shared" si="27"/>
        <v>3.2407407407407409</v>
      </c>
    </row>
    <row r="533" spans="1:3">
      <c r="A533" s="23" t="s">
        <v>284</v>
      </c>
      <c r="B533" s="5">
        <v>4</v>
      </c>
      <c r="C533" s="22">
        <f t="shared" si="27"/>
        <v>1.8518518518518519</v>
      </c>
    </row>
    <row r="534" spans="1:3">
      <c r="A534" s="23" t="s">
        <v>210</v>
      </c>
      <c r="B534" s="5">
        <v>19</v>
      </c>
      <c r="C534" s="22">
        <f t="shared" si="27"/>
        <v>8.7962962962962958</v>
      </c>
    </row>
    <row r="535" spans="1:3">
      <c r="A535" s="41" t="s">
        <v>2</v>
      </c>
      <c r="B535" s="17">
        <v>216</v>
      </c>
      <c r="C535" s="20">
        <f>SUM(C530:C534)</f>
        <v>100</v>
      </c>
    </row>
    <row r="537" spans="1:3" ht="15">
      <c r="A537" s="48" t="s">
        <v>285</v>
      </c>
      <c r="B537" s="48"/>
      <c r="C537" s="48"/>
    </row>
    <row r="538" spans="1:3">
      <c r="A538" s="41"/>
      <c r="B538" s="17" t="s">
        <v>3</v>
      </c>
      <c r="C538" s="14" t="s">
        <v>30</v>
      </c>
    </row>
    <row r="539" spans="1:3">
      <c r="A539" s="23" t="s">
        <v>211</v>
      </c>
      <c r="B539" s="5">
        <v>105</v>
      </c>
      <c r="C539" s="22">
        <f>B539*100/196</f>
        <v>53.571428571428569</v>
      </c>
    </row>
    <row r="540" spans="1:3">
      <c r="A540" s="23" t="s">
        <v>212</v>
      </c>
      <c r="B540" s="5">
        <v>72</v>
      </c>
      <c r="C540" s="22">
        <f t="shared" ref="C540:C544" si="28">B540*100/196</f>
        <v>36.734693877551024</v>
      </c>
    </row>
    <row r="541" spans="1:3">
      <c r="A541" s="23" t="s">
        <v>213</v>
      </c>
      <c r="B541" s="5">
        <v>7</v>
      </c>
      <c r="C541" s="22">
        <f t="shared" si="28"/>
        <v>3.5714285714285716</v>
      </c>
    </row>
    <row r="542" spans="1:3">
      <c r="A542" s="23" t="s">
        <v>214</v>
      </c>
      <c r="B542" s="5">
        <v>2</v>
      </c>
      <c r="C542" s="22">
        <f t="shared" si="28"/>
        <v>1.0204081632653061</v>
      </c>
    </row>
    <row r="543" spans="1:3">
      <c r="A543" s="23" t="s">
        <v>216</v>
      </c>
      <c r="B543" s="5">
        <v>4</v>
      </c>
      <c r="C543" s="22">
        <f t="shared" si="28"/>
        <v>2.0408163265306123</v>
      </c>
    </row>
    <row r="544" spans="1:3">
      <c r="A544" s="23" t="s">
        <v>200</v>
      </c>
      <c r="B544" s="5">
        <v>6</v>
      </c>
      <c r="C544" s="22">
        <f t="shared" si="28"/>
        <v>3.0612244897959182</v>
      </c>
    </row>
    <row r="545" spans="1:3">
      <c r="A545" s="41" t="s">
        <v>2</v>
      </c>
      <c r="B545" s="17">
        <v>196</v>
      </c>
      <c r="C545" s="20">
        <f>SUM(C539:C544)</f>
        <v>100</v>
      </c>
    </row>
    <row r="547" spans="1:3" ht="15">
      <c r="A547" s="48" t="s">
        <v>448</v>
      </c>
      <c r="B547" s="48"/>
      <c r="C547" s="48"/>
    </row>
    <row r="548" spans="1:3">
      <c r="A548" s="41"/>
      <c r="B548" s="17" t="s">
        <v>3</v>
      </c>
      <c r="C548" s="14" t="s">
        <v>30</v>
      </c>
    </row>
    <row r="549" spans="1:3">
      <c r="A549" s="23" t="s">
        <v>247</v>
      </c>
      <c r="B549" s="5">
        <v>5</v>
      </c>
      <c r="C549" s="22">
        <f>B549*100/9</f>
        <v>55.555555555555557</v>
      </c>
    </row>
    <row r="550" spans="1:3">
      <c r="A550" s="23" t="s">
        <v>248</v>
      </c>
      <c r="B550" s="5">
        <v>1</v>
      </c>
      <c r="C550" s="22">
        <f t="shared" ref="C550:C553" si="29">B550*100/9</f>
        <v>11.111111111111111</v>
      </c>
    </row>
    <row r="551" spans="1:3">
      <c r="A551" s="23" t="s">
        <v>249</v>
      </c>
      <c r="B551" s="5">
        <v>1</v>
      </c>
      <c r="C551" s="22">
        <f t="shared" si="29"/>
        <v>11.111111111111111</v>
      </c>
    </row>
    <row r="552" spans="1:3">
      <c r="A552" s="23" t="s">
        <v>302</v>
      </c>
      <c r="B552" s="5">
        <v>1</v>
      </c>
      <c r="C552" s="22">
        <f t="shared" si="29"/>
        <v>11.111111111111111</v>
      </c>
    </row>
    <row r="553" spans="1:3">
      <c r="A553" s="23" t="s">
        <v>250</v>
      </c>
      <c r="B553" s="5">
        <v>1</v>
      </c>
      <c r="C553" s="22">
        <f t="shared" si="29"/>
        <v>11.111111111111111</v>
      </c>
    </row>
    <row r="554" spans="1:3">
      <c r="A554" s="41" t="s">
        <v>2</v>
      </c>
      <c r="B554" s="17">
        <v>9</v>
      </c>
      <c r="C554" s="20">
        <f>SUM(C549:C553)</f>
        <v>100.00000000000001</v>
      </c>
    </row>
    <row r="556" spans="1:3" ht="15">
      <c r="A556" s="48" t="s">
        <v>303</v>
      </c>
      <c r="B556" s="48"/>
      <c r="C556" s="48"/>
    </row>
    <row r="557" spans="1:3">
      <c r="A557" s="41"/>
      <c r="B557" s="17" t="s">
        <v>3</v>
      </c>
      <c r="C557" s="14" t="s">
        <v>30</v>
      </c>
    </row>
    <row r="558" spans="1:3">
      <c r="A558" s="23" t="s">
        <v>217</v>
      </c>
      <c r="B558" s="5">
        <v>2</v>
      </c>
      <c r="C558" s="22">
        <f>B558*100/197</f>
        <v>1.015228426395939</v>
      </c>
    </row>
    <row r="559" spans="1:3">
      <c r="A559" s="23" t="s">
        <v>434</v>
      </c>
      <c r="B559" s="5">
        <v>63</v>
      </c>
      <c r="C559" s="22">
        <f t="shared" ref="C559:C565" si="30">B559*100/197</f>
        <v>31.979695431472081</v>
      </c>
    </row>
    <row r="560" spans="1:3">
      <c r="A560" s="23" t="s">
        <v>251</v>
      </c>
      <c r="B560" s="5">
        <v>1</v>
      </c>
      <c r="C560" s="22">
        <f t="shared" si="30"/>
        <v>0.50761421319796951</v>
      </c>
    </row>
    <row r="561" spans="1:3">
      <c r="A561" s="23" t="s">
        <v>218</v>
      </c>
      <c r="B561" s="5">
        <v>44</v>
      </c>
      <c r="C561" s="22">
        <f t="shared" si="30"/>
        <v>22.335025380710661</v>
      </c>
    </row>
    <row r="562" spans="1:3">
      <c r="A562" s="23" t="s">
        <v>219</v>
      </c>
      <c r="B562" s="5">
        <v>45</v>
      </c>
      <c r="C562" s="22">
        <f t="shared" si="30"/>
        <v>22.842639593908629</v>
      </c>
    </row>
    <row r="563" spans="1:3">
      <c r="A563" s="23" t="s">
        <v>220</v>
      </c>
      <c r="B563" s="5">
        <v>38</v>
      </c>
      <c r="C563" s="22">
        <f t="shared" si="30"/>
        <v>19.289340101522843</v>
      </c>
    </row>
    <row r="564" spans="1:3">
      <c r="A564" s="23" t="s">
        <v>449</v>
      </c>
      <c r="B564" s="5">
        <v>2</v>
      </c>
      <c r="C564" s="22">
        <f t="shared" si="30"/>
        <v>1.015228426395939</v>
      </c>
    </row>
    <row r="565" spans="1:3">
      <c r="A565" s="23" t="s">
        <v>200</v>
      </c>
      <c r="B565" s="5">
        <v>2</v>
      </c>
      <c r="C565" s="22">
        <f t="shared" si="30"/>
        <v>1.015228426395939</v>
      </c>
    </row>
    <row r="566" spans="1:3">
      <c r="A566" s="41" t="s">
        <v>2</v>
      </c>
      <c r="B566" s="17">
        <v>197</v>
      </c>
      <c r="C566" s="20">
        <f>SUM(C558:C565)</f>
        <v>99.999999999999986</v>
      </c>
    </row>
    <row r="569" spans="1:3" ht="15">
      <c r="A569" s="48" t="s">
        <v>287</v>
      </c>
      <c r="B569" s="48"/>
      <c r="C569" s="48"/>
    </row>
    <row r="570" spans="1:3">
      <c r="A570" s="41"/>
      <c r="B570" s="17" t="s">
        <v>3</v>
      </c>
      <c r="C570" s="14" t="s">
        <v>30</v>
      </c>
    </row>
    <row r="571" spans="1:3">
      <c r="A571" s="23" t="s">
        <v>69</v>
      </c>
      <c r="B571" s="5">
        <v>42</v>
      </c>
      <c r="C571" s="22">
        <f>B571*100/197</f>
        <v>21.319796954314722</v>
      </c>
    </row>
    <row r="572" spans="1:3">
      <c r="A572" s="23" t="s">
        <v>70</v>
      </c>
      <c r="B572" s="5">
        <v>36</v>
      </c>
      <c r="C572" s="22">
        <f t="shared" ref="C572:C575" si="31">B572*100/197</f>
        <v>18.274111675126903</v>
      </c>
    </row>
    <row r="573" spans="1:3">
      <c r="A573" s="23" t="s">
        <v>67</v>
      </c>
      <c r="B573" s="5">
        <v>48</v>
      </c>
      <c r="C573" s="22">
        <f t="shared" si="31"/>
        <v>24.365482233502537</v>
      </c>
    </row>
    <row r="574" spans="1:3">
      <c r="A574" s="23" t="s">
        <v>71</v>
      </c>
      <c r="B574" s="5">
        <v>52</v>
      </c>
      <c r="C574" s="22">
        <f t="shared" si="31"/>
        <v>26.395939086294415</v>
      </c>
    </row>
    <row r="575" spans="1:3">
      <c r="A575" s="23" t="s">
        <v>72</v>
      </c>
      <c r="B575" s="5">
        <v>19</v>
      </c>
      <c r="C575" s="22">
        <f t="shared" si="31"/>
        <v>9.6446700507614214</v>
      </c>
    </row>
    <row r="576" spans="1:3">
      <c r="A576" s="41" t="s">
        <v>2</v>
      </c>
      <c r="B576" s="17">
        <v>197</v>
      </c>
      <c r="C576" s="20">
        <f>SUM(C571:C575)</f>
        <v>100</v>
      </c>
    </row>
    <row r="578" spans="1:3" ht="15">
      <c r="A578" s="48" t="s">
        <v>304</v>
      </c>
      <c r="B578" s="48"/>
      <c r="C578" s="48"/>
    </row>
    <row r="579" spans="1:3">
      <c r="A579" s="41"/>
      <c r="B579" s="17" t="s">
        <v>3</v>
      </c>
      <c r="C579" s="14" t="s">
        <v>30</v>
      </c>
    </row>
    <row r="580" spans="1:3">
      <c r="A580" s="23" t="s">
        <v>430</v>
      </c>
      <c r="B580" s="5">
        <v>156</v>
      </c>
      <c r="C580" s="22">
        <f>B580*100/197</f>
        <v>79.187817258883243</v>
      </c>
    </row>
    <row r="581" spans="1:3">
      <c r="A581" s="23" t="s">
        <v>252</v>
      </c>
      <c r="B581" s="5">
        <v>3</v>
      </c>
      <c r="C581" s="22">
        <f t="shared" ref="C581:C582" si="32">B581*100/197</f>
        <v>1.5228426395939085</v>
      </c>
    </row>
    <row r="582" spans="1:3">
      <c r="A582" s="23" t="s">
        <v>222</v>
      </c>
      <c r="B582" s="5">
        <v>38</v>
      </c>
      <c r="C582" s="22">
        <f t="shared" si="32"/>
        <v>19.289340101522843</v>
      </c>
    </row>
    <row r="583" spans="1:3">
      <c r="A583" s="41" t="s">
        <v>2</v>
      </c>
      <c r="B583" s="17">
        <v>197</v>
      </c>
      <c r="C583" s="20">
        <f>SUM(C580:C582)</f>
        <v>99.999999999999986</v>
      </c>
    </row>
    <row r="585" spans="1:3" ht="15">
      <c r="A585" s="48" t="s">
        <v>305</v>
      </c>
      <c r="B585" s="48"/>
      <c r="C585" s="48"/>
    </row>
    <row r="586" spans="1:3">
      <c r="A586" s="41"/>
      <c r="B586" s="17" t="s">
        <v>3</v>
      </c>
      <c r="C586" s="14" t="s">
        <v>30</v>
      </c>
    </row>
    <row r="587" spans="1:3">
      <c r="A587" s="23" t="s">
        <v>431</v>
      </c>
      <c r="B587" s="5">
        <v>172</v>
      </c>
      <c r="C587" s="22">
        <f>B587*100/216</f>
        <v>79.629629629629633</v>
      </c>
    </row>
    <row r="588" spans="1:3">
      <c r="A588" s="23" t="s">
        <v>253</v>
      </c>
      <c r="B588" s="5">
        <v>4</v>
      </c>
      <c r="C588" s="22">
        <f t="shared" ref="C588:C590" si="33">B588*100/216</f>
        <v>1.8518518518518519</v>
      </c>
    </row>
    <row r="589" spans="1:3">
      <c r="A589" s="23" t="s">
        <v>254</v>
      </c>
      <c r="B589" s="5">
        <v>10</v>
      </c>
      <c r="C589" s="22">
        <f t="shared" si="33"/>
        <v>4.6296296296296298</v>
      </c>
    </row>
    <row r="590" spans="1:3">
      <c r="A590" s="23" t="s">
        <v>222</v>
      </c>
      <c r="B590" s="5">
        <v>30</v>
      </c>
      <c r="C590" s="22">
        <f t="shared" si="33"/>
        <v>13.888888888888889</v>
      </c>
    </row>
    <row r="591" spans="1:3">
      <c r="A591" s="41" t="s">
        <v>2</v>
      </c>
      <c r="B591" s="17">
        <v>216</v>
      </c>
      <c r="C591" s="20">
        <f>SUM(C587:C590)</f>
        <v>100</v>
      </c>
    </row>
    <row r="594" spans="1:14" s="28" customFormat="1" ht="24">
      <c r="A594" s="55" t="s">
        <v>376</v>
      </c>
      <c r="B594" s="55"/>
      <c r="C594" s="55"/>
      <c r="D594" s="29"/>
      <c r="E594" s="29"/>
      <c r="F594" s="29"/>
      <c r="G594" s="29"/>
      <c r="H594" s="29"/>
      <c r="I594" s="29"/>
    </row>
    <row r="595" spans="1:14"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>
      <c r="A596" s="41"/>
      <c r="B596" s="17" t="s">
        <v>2</v>
      </c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>
      <c r="A597" s="23" t="s">
        <v>120</v>
      </c>
      <c r="B597" s="5">
        <v>12</v>
      </c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>
      <c r="A598" s="23" t="s">
        <v>121</v>
      </c>
      <c r="B598" s="5">
        <v>23</v>
      </c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>
      <c r="A599" s="23" t="s">
        <v>122</v>
      </c>
      <c r="B599" s="5">
        <v>3</v>
      </c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>
      <c r="A600" s="23" t="s">
        <v>123</v>
      </c>
      <c r="B600" s="5">
        <v>99</v>
      </c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>
      <c r="A601" s="23" t="s">
        <v>150</v>
      </c>
      <c r="B601" s="5">
        <v>7</v>
      </c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>
      <c r="A602" s="23" t="s">
        <v>450</v>
      </c>
      <c r="B602" s="5">
        <v>5</v>
      </c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>
      <c r="A603" s="23" t="s">
        <v>151</v>
      </c>
      <c r="B603" s="5">
        <v>1</v>
      </c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>
      <c r="A604" s="23" t="s">
        <v>152</v>
      </c>
      <c r="B604" s="5">
        <v>50</v>
      </c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>
      <c r="A605" s="23" t="s">
        <v>153</v>
      </c>
      <c r="B605" s="5">
        <v>16</v>
      </c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>
      <c r="A606" s="23" t="s">
        <v>125</v>
      </c>
      <c r="B606" s="5">
        <v>9</v>
      </c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>
      <c r="A607" s="23" t="s">
        <v>126</v>
      </c>
      <c r="B607" s="5">
        <v>201</v>
      </c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>
      <c r="A608" s="23" t="s">
        <v>154</v>
      </c>
      <c r="B608" s="5">
        <v>4</v>
      </c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>
      <c r="A609" s="41" t="s">
        <v>2</v>
      </c>
      <c r="B609" s="17">
        <v>430</v>
      </c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15">
      <c r="A611" s="48" t="s">
        <v>172</v>
      </c>
      <c r="B611" s="48"/>
      <c r="C611" s="48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>
      <c r="A612" s="41"/>
      <c r="B612" s="17" t="s">
        <v>2</v>
      </c>
      <c r="C612" s="17" t="s">
        <v>120</v>
      </c>
      <c r="D612" s="17" t="s">
        <v>121</v>
      </c>
      <c r="E612" s="17" t="s">
        <v>122</v>
      </c>
      <c r="F612" s="17" t="s">
        <v>123</v>
      </c>
      <c r="G612" s="17" t="s">
        <v>150</v>
      </c>
      <c r="H612" s="17" t="s">
        <v>124</v>
      </c>
      <c r="I612" s="17" t="s">
        <v>151</v>
      </c>
      <c r="J612" s="17" t="s">
        <v>152</v>
      </c>
      <c r="K612" s="17" t="s">
        <v>153</v>
      </c>
      <c r="L612" s="17" t="s">
        <v>125</v>
      </c>
      <c r="M612" s="17" t="s">
        <v>126</v>
      </c>
      <c r="N612" s="17" t="s">
        <v>154</v>
      </c>
    </row>
    <row r="613" spans="1:14">
      <c r="A613" s="23" t="s">
        <v>127</v>
      </c>
      <c r="B613" s="5">
        <v>406</v>
      </c>
      <c r="C613" s="5">
        <v>0</v>
      </c>
      <c r="D613" s="5">
        <v>23</v>
      </c>
      <c r="E613" s="5">
        <v>3</v>
      </c>
      <c r="F613" s="5">
        <v>97</v>
      </c>
      <c r="G613" s="5">
        <v>7</v>
      </c>
      <c r="H613" s="5">
        <v>5</v>
      </c>
      <c r="I613" s="5">
        <v>1</v>
      </c>
      <c r="J613" s="5">
        <v>48</v>
      </c>
      <c r="K613" s="5">
        <v>15</v>
      </c>
      <c r="L613" s="5">
        <v>9</v>
      </c>
      <c r="M613" s="5">
        <v>194</v>
      </c>
      <c r="N613" s="5">
        <v>4</v>
      </c>
    </row>
    <row r="614" spans="1:14">
      <c r="A614" s="23" t="s">
        <v>128</v>
      </c>
      <c r="B614" s="5">
        <v>17</v>
      </c>
      <c r="C614" s="5">
        <v>10</v>
      </c>
      <c r="D614" s="5">
        <v>0</v>
      </c>
      <c r="E614" s="5">
        <v>0</v>
      </c>
      <c r="F614" s="5">
        <v>1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6</v>
      </c>
      <c r="N614" s="5">
        <v>0</v>
      </c>
    </row>
    <row r="615" spans="1:14">
      <c r="A615" s="23" t="s">
        <v>155</v>
      </c>
      <c r="B615" s="5">
        <v>3</v>
      </c>
      <c r="C615" s="5">
        <v>0</v>
      </c>
      <c r="D615" s="5">
        <v>0</v>
      </c>
      <c r="E615" s="5">
        <v>0</v>
      </c>
      <c r="F615" s="5">
        <v>1</v>
      </c>
      <c r="G615" s="5">
        <v>0</v>
      </c>
      <c r="H615" s="5">
        <v>0</v>
      </c>
      <c r="I615" s="5">
        <v>0</v>
      </c>
      <c r="J615" s="5">
        <v>1</v>
      </c>
      <c r="K615" s="5">
        <v>0</v>
      </c>
      <c r="L615" s="5">
        <v>0</v>
      </c>
      <c r="M615" s="5">
        <v>1</v>
      </c>
      <c r="N615" s="5">
        <v>0</v>
      </c>
    </row>
    <row r="616" spans="1:14">
      <c r="A616" s="23" t="s">
        <v>156</v>
      </c>
      <c r="B616" s="5">
        <v>1</v>
      </c>
      <c r="C616" s="5">
        <v>1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</row>
    <row r="617" spans="1:14">
      <c r="A617" s="23" t="s">
        <v>157</v>
      </c>
      <c r="B617" s="5">
        <v>1</v>
      </c>
      <c r="C617" s="5">
        <v>1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0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</row>
    <row r="618" spans="1:14">
      <c r="A618" s="41" t="s">
        <v>2</v>
      </c>
      <c r="B618" s="17">
        <v>428</v>
      </c>
      <c r="C618" s="17">
        <f>SUM(C613:C617)</f>
        <v>12</v>
      </c>
      <c r="D618" s="17">
        <f t="shared" ref="D618:N618" si="34">SUM(D613:D617)</f>
        <v>23</v>
      </c>
      <c r="E618" s="17">
        <f t="shared" si="34"/>
        <v>3</v>
      </c>
      <c r="F618" s="17">
        <f t="shared" si="34"/>
        <v>99</v>
      </c>
      <c r="G618" s="17">
        <f t="shared" si="34"/>
        <v>7</v>
      </c>
      <c r="H618" s="17">
        <f t="shared" si="34"/>
        <v>5</v>
      </c>
      <c r="I618" s="17">
        <f t="shared" si="34"/>
        <v>1</v>
      </c>
      <c r="J618" s="17">
        <f t="shared" si="34"/>
        <v>49</v>
      </c>
      <c r="K618" s="17">
        <f t="shared" si="34"/>
        <v>15</v>
      </c>
      <c r="L618" s="17">
        <f t="shared" si="34"/>
        <v>9</v>
      </c>
      <c r="M618" s="17">
        <f t="shared" si="34"/>
        <v>201</v>
      </c>
      <c r="N618" s="17">
        <f t="shared" si="34"/>
        <v>4</v>
      </c>
    </row>
    <row r="619" spans="1:14"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15">
      <c r="A620" s="48" t="s">
        <v>173</v>
      </c>
      <c r="B620" s="48"/>
      <c r="C620" s="48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>
      <c r="A621" s="41"/>
      <c r="B621" s="17" t="s">
        <v>2</v>
      </c>
      <c r="C621" s="17" t="s">
        <v>120</v>
      </c>
      <c r="D621" s="17" t="s">
        <v>121</v>
      </c>
      <c r="E621" s="17" t="s">
        <v>122</v>
      </c>
      <c r="F621" s="17" t="s">
        <v>123</v>
      </c>
      <c r="G621" s="17" t="s">
        <v>150</v>
      </c>
      <c r="H621" s="17" t="s">
        <v>124</v>
      </c>
      <c r="I621" s="17" t="s">
        <v>151</v>
      </c>
      <c r="J621" s="17" t="s">
        <v>152</v>
      </c>
      <c r="K621" s="17" t="s">
        <v>153</v>
      </c>
      <c r="L621" s="17" t="s">
        <v>125</v>
      </c>
      <c r="M621" s="17" t="s">
        <v>126</v>
      </c>
      <c r="N621" s="17" t="s">
        <v>154</v>
      </c>
    </row>
    <row r="622" spans="1:14">
      <c r="A622" s="23" t="s">
        <v>129</v>
      </c>
      <c r="B622" s="5">
        <v>372</v>
      </c>
      <c r="C622" s="5">
        <v>4</v>
      </c>
      <c r="D622" s="5">
        <v>22</v>
      </c>
      <c r="E622" s="5">
        <v>3</v>
      </c>
      <c r="F622" s="5">
        <v>81</v>
      </c>
      <c r="G622" s="5">
        <v>5</v>
      </c>
      <c r="H622" s="5">
        <v>4</v>
      </c>
      <c r="I622" s="5">
        <v>0</v>
      </c>
      <c r="J622" s="5">
        <v>46</v>
      </c>
      <c r="K622" s="5">
        <v>13</v>
      </c>
      <c r="L622" s="5">
        <v>9</v>
      </c>
      <c r="M622" s="5">
        <v>182</v>
      </c>
      <c r="N622" s="5">
        <v>3</v>
      </c>
    </row>
    <row r="623" spans="1:14">
      <c r="A623" s="23" t="s">
        <v>130</v>
      </c>
      <c r="B623" s="5">
        <v>56</v>
      </c>
      <c r="C623" s="5">
        <v>8</v>
      </c>
      <c r="D623" s="5">
        <v>1</v>
      </c>
      <c r="E623" s="5">
        <v>0</v>
      </c>
      <c r="F623" s="5">
        <v>18</v>
      </c>
      <c r="G623" s="5">
        <v>2</v>
      </c>
      <c r="H623" s="5">
        <v>1</v>
      </c>
      <c r="I623" s="5">
        <v>1</v>
      </c>
      <c r="J623" s="5">
        <v>3</v>
      </c>
      <c r="K623" s="5">
        <v>2</v>
      </c>
      <c r="L623" s="5">
        <v>0</v>
      </c>
      <c r="M623" s="5">
        <v>19</v>
      </c>
      <c r="N623" s="5">
        <v>1</v>
      </c>
    </row>
    <row r="624" spans="1:14">
      <c r="A624" s="41" t="s">
        <v>2</v>
      </c>
      <c r="B624" s="17">
        <v>428</v>
      </c>
      <c r="C624" s="17">
        <f>SUM(C622:C623)</f>
        <v>12</v>
      </c>
      <c r="D624" s="17">
        <f t="shared" ref="D624:N624" si="35">SUM(D622:D623)</f>
        <v>23</v>
      </c>
      <c r="E624" s="17">
        <f t="shared" si="35"/>
        <v>3</v>
      </c>
      <c r="F624" s="17">
        <f t="shared" si="35"/>
        <v>99</v>
      </c>
      <c r="G624" s="17">
        <f t="shared" si="35"/>
        <v>7</v>
      </c>
      <c r="H624" s="17">
        <f t="shared" si="35"/>
        <v>5</v>
      </c>
      <c r="I624" s="17">
        <f t="shared" si="35"/>
        <v>1</v>
      </c>
      <c r="J624" s="17">
        <f t="shared" si="35"/>
        <v>49</v>
      </c>
      <c r="K624" s="17">
        <f t="shared" si="35"/>
        <v>15</v>
      </c>
      <c r="L624" s="17">
        <f t="shared" si="35"/>
        <v>9</v>
      </c>
      <c r="M624" s="17">
        <f t="shared" si="35"/>
        <v>201</v>
      </c>
      <c r="N624" s="17">
        <f t="shared" si="35"/>
        <v>4</v>
      </c>
    </row>
    <row r="625" spans="1:14"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15">
      <c r="A626" s="48" t="s">
        <v>174</v>
      </c>
      <c r="B626" s="48"/>
      <c r="C626" s="48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>
      <c r="A627" s="41"/>
      <c r="B627" s="17" t="s">
        <v>2</v>
      </c>
      <c r="C627" s="17" t="s">
        <v>120</v>
      </c>
      <c r="D627" s="17" t="s">
        <v>121</v>
      </c>
      <c r="E627" s="17" t="s">
        <v>122</v>
      </c>
      <c r="F627" s="17" t="s">
        <v>123</v>
      </c>
      <c r="G627" s="17" t="s">
        <v>150</v>
      </c>
      <c r="H627" s="17" t="s">
        <v>124</v>
      </c>
      <c r="I627" s="17" t="s">
        <v>151</v>
      </c>
      <c r="J627" s="17" t="s">
        <v>152</v>
      </c>
      <c r="K627" s="17" t="s">
        <v>153</v>
      </c>
      <c r="L627" s="17" t="s">
        <v>125</v>
      </c>
      <c r="M627" s="17" t="s">
        <v>126</v>
      </c>
      <c r="N627" s="17" t="s">
        <v>154</v>
      </c>
    </row>
    <row r="628" spans="1:14">
      <c r="A628" s="23" t="s">
        <v>132</v>
      </c>
      <c r="B628" s="5">
        <v>196</v>
      </c>
      <c r="C628" s="5">
        <v>10</v>
      </c>
      <c r="D628" s="5">
        <v>12</v>
      </c>
      <c r="E628" s="5">
        <v>2</v>
      </c>
      <c r="F628" s="5">
        <v>48</v>
      </c>
      <c r="G628" s="5">
        <v>2</v>
      </c>
      <c r="H628" s="5">
        <v>0</v>
      </c>
      <c r="I628" s="5">
        <v>1</v>
      </c>
      <c r="J628" s="5">
        <v>22</v>
      </c>
      <c r="K628" s="5">
        <v>4</v>
      </c>
      <c r="L628" s="5">
        <v>3</v>
      </c>
      <c r="M628" s="5">
        <v>90</v>
      </c>
      <c r="N628" s="5">
        <v>2</v>
      </c>
    </row>
    <row r="629" spans="1:14">
      <c r="A629" s="23" t="s">
        <v>158</v>
      </c>
      <c r="B629" s="5">
        <v>2</v>
      </c>
      <c r="C629" s="5">
        <v>0</v>
      </c>
      <c r="D629" s="5">
        <v>0</v>
      </c>
      <c r="E629" s="5">
        <v>0</v>
      </c>
      <c r="F629" s="5">
        <v>1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0</v>
      </c>
      <c r="M629" s="5">
        <v>1</v>
      </c>
      <c r="N629" s="5">
        <v>0</v>
      </c>
    </row>
    <row r="630" spans="1:14">
      <c r="A630" s="23" t="s">
        <v>133</v>
      </c>
      <c r="B630" s="5">
        <v>43</v>
      </c>
      <c r="C630" s="5">
        <v>1</v>
      </c>
      <c r="D630" s="5">
        <v>2</v>
      </c>
      <c r="E630" s="5">
        <v>1</v>
      </c>
      <c r="F630" s="5">
        <v>8</v>
      </c>
      <c r="G630" s="5">
        <v>1</v>
      </c>
      <c r="H630" s="5">
        <v>3</v>
      </c>
      <c r="I630" s="5">
        <v>0</v>
      </c>
      <c r="J630" s="5">
        <v>5</v>
      </c>
      <c r="K630" s="5">
        <v>3</v>
      </c>
      <c r="L630" s="5">
        <v>1</v>
      </c>
      <c r="M630" s="5">
        <v>18</v>
      </c>
      <c r="N630" s="5">
        <v>0</v>
      </c>
    </row>
    <row r="631" spans="1:14">
      <c r="A631" s="23" t="s">
        <v>134</v>
      </c>
      <c r="B631" s="5">
        <v>129</v>
      </c>
      <c r="C631" s="5">
        <v>0</v>
      </c>
      <c r="D631" s="5">
        <v>7</v>
      </c>
      <c r="E631" s="5">
        <v>0</v>
      </c>
      <c r="F631" s="5">
        <v>26</v>
      </c>
      <c r="G631" s="5">
        <v>4</v>
      </c>
      <c r="H631" s="5">
        <v>2</v>
      </c>
      <c r="I631" s="5">
        <v>0</v>
      </c>
      <c r="J631" s="5">
        <v>17</v>
      </c>
      <c r="K631" s="5">
        <v>8</v>
      </c>
      <c r="L631" s="5">
        <v>4</v>
      </c>
      <c r="M631" s="5">
        <v>61</v>
      </c>
      <c r="N631" s="5">
        <v>0</v>
      </c>
    </row>
    <row r="632" spans="1:14">
      <c r="A632" s="23" t="s">
        <v>135</v>
      </c>
      <c r="B632" s="5">
        <v>43</v>
      </c>
      <c r="C632" s="5">
        <v>0</v>
      </c>
      <c r="D632" s="5">
        <v>2</v>
      </c>
      <c r="E632" s="5">
        <v>0</v>
      </c>
      <c r="F632" s="5">
        <v>12</v>
      </c>
      <c r="G632" s="5">
        <v>0</v>
      </c>
      <c r="H632" s="5">
        <v>0</v>
      </c>
      <c r="I632" s="5">
        <v>0</v>
      </c>
      <c r="J632" s="5">
        <v>5</v>
      </c>
      <c r="K632" s="5">
        <v>0</v>
      </c>
      <c r="L632" s="5">
        <v>0</v>
      </c>
      <c r="M632" s="5">
        <v>24</v>
      </c>
      <c r="N632" s="5">
        <v>0</v>
      </c>
    </row>
    <row r="633" spans="1:14">
      <c r="A633" s="23" t="s">
        <v>159</v>
      </c>
      <c r="B633" s="5">
        <v>1</v>
      </c>
      <c r="C633" s="5">
        <v>1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0</v>
      </c>
      <c r="J633" s="5">
        <v>0</v>
      </c>
      <c r="K633" s="5">
        <v>0</v>
      </c>
      <c r="L633" s="5">
        <v>0</v>
      </c>
      <c r="M633" s="5">
        <v>0</v>
      </c>
      <c r="N633" s="5">
        <v>0</v>
      </c>
    </row>
    <row r="634" spans="1:14">
      <c r="A634" s="23" t="s">
        <v>160</v>
      </c>
      <c r="B634" s="5">
        <v>12</v>
      </c>
      <c r="C634" s="5">
        <v>0</v>
      </c>
      <c r="D634" s="5">
        <v>0</v>
      </c>
      <c r="E634" s="5">
        <v>0</v>
      </c>
      <c r="F634" s="5">
        <v>4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1</v>
      </c>
      <c r="M634" s="5">
        <v>7</v>
      </c>
      <c r="N634" s="5">
        <v>0</v>
      </c>
    </row>
    <row r="635" spans="1:14">
      <c r="A635" s="23" t="s">
        <v>137</v>
      </c>
      <c r="B635" s="5">
        <v>2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2</v>
      </c>
    </row>
    <row r="636" spans="1:14">
      <c r="A636" s="41" t="s">
        <v>2</v>
      </c>
      <c r="B636" s="17">
        <v>428</v>
      </c>
      <c r="C636" s="17">
        <f>SUM(C628:C635)</f>
        <v>12</v>
      </c>
      <c r="D636" s="17">
        <f t="shared" ref="D636:N636" si="36">SUM(D628:D635)</f>
        <v>23</v>
      </c>
      <c r="E636" s="17">
        <f t="shared" si="36"/>
        <v>3</v>
      </c>
      <c r="F636" s="17">
        <f t="shared" si="36"/>
        <v>99</v>
      </c>
      <c r="G636" s="17">
        <f t="shared" si="36"/>
        <v>7</v>
      </c>
      <c r="H636" s="17">
        <f t="shared" si="36"/>
        <v>5</v>
      </c>
      <c r="I636" s="17">
        <f t="shared" si="36"/>
        <v>1</v>
      </c>
      <c r="J636" s="17">
        <f t="shared" si="36"/>
        <v>49</v>
      </c>
      <c r="K636" s="17">
        <f t="shared" si="36"/>
        <v>15</v>
      </c>
      <c r="L636" s="17">
        <f t="shared" si="36"/>
        <v>9</v>
      </c>
      <c r="M636" s="17">
        <f t="shared" si="36"/>
        <v>201</v>
      </c>
      <c r="N636" s="17">
        <f t="shared" si="36"/>
        <v>4</v>
      </c>
    </row>
    <row r="637" spans="1:14"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15">
      <c r="A638" s="48" t="s">
        <v>174</v>
      </c>
      <c r="B638" s="48"/>
      <c r="C638" s="48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>
      <c r="A639" s="41"/>
      <c r="B639" s="17" t="s">
        <v>2</v>
      </c>
      <c r="C639" s="17" t="s">
        <v>120</v>
      </c>
      <c r="D639" s="17" t="s">
        <v>121</v>
      </c>
      <c r="E639" s="17" t="s">
        <v>122</v>
      </c>
      <c r="F639" s="17" t="s">
        <v>123</v>
      </c>
      <c r="G639" s="17" t="s">
        <v>150</v>
      </c>
      <c r="H639" s="17" t="s">
        <v>124</v>
      </c>
      <c r="I639" s="17" t="s">
        <v>151</v>
      </c>
      <c r="J639" s="17" t="s">
        <v>152</v>
      </c>
      <c r="K639" s="17" t="s">
        <v>153</v>
      </c>
      <c r="L639" s="17" t="s">
        <v>125</v>
      </c>
      <c r="M639" s="17" t="s">
        <v>126</v>
      </c>
      <c r="N639" s="17" t="s">
        <v>154</v>
      </c>
    </row>
    <row r="640" spans="1:14">
      <c r="A640" s="23" t="s">
        <v>138</v>
      </c>
      <c r="B640" s="5">
        <v>356</v>
      </c>
      <c r="C640" s="5">
        <v>9</v>
      </c>
      <c r="D640" s="5">
        <v>19</v>
      </c>
      <c r="E640" s="5">
        <v>3</v>
      </c>
      <c r="F640" s="5">
        <v>81</v>
      </c>
      <c r="G640" s="5">
        <v>5</v>
      </c>
      <c r="H640" s="5">
        <v>4</v>
      </c>
      <c r="I640" s="5">
        <v>0</v>
      </c>
      <c r="J640" s="5">
        <v>36</v>
      </c>
      <c r="K640" s="5">
        <v>12</v>
      </c>
      <c r="L640" s="5">
        <v>8</v>
      </c>
      <c r="M640" s="5">
        <v>175</v>
      </c>
      <c r="N640" s="5">
        <v>4</v>
      </c>
    </row>
    <row r="641" spans="1:14">
      <c r="A641" s="23" t="s">
        <v>139</v>
      </c>
      <c r="B641" s="5">
        <v>62</v>
      </c>
      <c r="C641" s="5">
        <v>3</v>
      </c>
      <c r="D641" s="5">
        <v>4</v>
      </c>
      <c r="E641" s="5">
        <v>0</v>
      </c>
      <c r="F641" s="5">
        <v>17</v>
      </c>
      <c r="G641" s="5">
        <v>2</v>
      </c>
      <c r="H641" s="5">
        <v>1</v>
      </c>
      <c r="I641" s="5">
        <v>1</v>
      </c>
      <c r="J641" s="5">
        <v>9</v>
      </c>
      <c r="K641" s="5">
        <v>2</v>
      </c>
      <c r="L641" s="5">
        <v>1</v>
      </c>
      <c r="M641" s="5">
        <v>22</v>
      </c>
      <c r="N641" s="5">
        <v>0</v>
      </c>
    </row>
    <row r="642" spans="1:14">
      <c r="A642" s="23" t="s">
        <v>141</v>
      </c>
      <c r="B642" s="5">
        <v>10</v>
      </c>
      <c r="C642" s="5">
        <v>0</v>
      </c>
      <c r="D642" s="5">
        <v>0</v>
      </c>
      <c r="E642" s="5">
        <v>0</v>
      </c>
      <c r="F642" s="5">
        <v>1</v>
      </c>
      <c r="G642" s="5">
        <v>0</v>
      </c>
      <c r="H642" s="5">
        <v>0</v>
      </c>
      <c r="I642" s="5">
        <v>0</v>
      </c>
      <c r="J642" s="5">
        <v>4</v>
      </c>
      <c r="K642" s="5">
        <v>1</v>
      </c>
      <c r="L642" s="5">
        <v>0</v>
      </c>
      <c r="M642" s="5">
        <v>4</v>
      </c>
      <c r="N642" s="5">
        <v>0</v>
      </c>
    </row>
    <row r="643" spans="1:14">
      <c r="A643" s="41" t="s">
        <v>2</v>
      </c>
      <c r="B643" s="17">
        <v>428</v>
      </c>
      <c r="C643" s="17">
        <f>SUM(C640:C642)</f>
        <v>12</v>
      </c>
      <c r="D643" s="17">
        <f t="shared" ref="D643:N643" si="37">SUM(D640:D642)</f>
        <v>23</v>
      </c>
      <c r="E643" s="17">
        <f t="shared" si="37"/>
        <v>3</v>
      </c>
      <c r="F643" s="17">
        <f t="shared" si="37"/>
        <v>99</v>
      </c>
      <c r="G643" s="17">
        <f t="shared" si="37"/>
        <v>7</v>
      </c>
      <c r="H643" s="17">
        <f t="shared" si="37"/>
        <v>5</v>
      </c>
      <c r="I643" s="17">
        <f t="shared" si="37"/>
        <v>1</v>
      </c>
      <c r="J643" s="17">
        <f t="shared" si="37"/>
        <v>49</v>
      </c>
      <c r="K643" s="17">
        <f t="shared" si="37"/>
        <v>15</v>
      </c>
      <c r="L643" s="17">
        <f t="shared" si="37"/>
        <v>9</v>
      </c>
      <c r="M643" s="17">
        <f t="shared" si="37"/>
        <v>201</v>
      </c>
      <c r="N643" s="17">
        <f t="shared" si="37"/>
        <v>4</v>
      </c>
    </row>
    <row r="644" spans="1:14"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>
      <c r="A645" s="41"/>
      <c r="B645" s="17" t="s">
        <v>2</v>
      </c>
      <c r="C645" s="17" t="s">
        <v>120</v>
      </c>
      <c r="D645" s="17" t="s">
        <v>121</v>
      </c>
      <c r="E645" s="17" t="s">
        <v>122</v>
      </c>
      <c r="F645" s="17" t="s">
        <v>123</v>
      </c>
      <c r="G645" s="17" t="s">
        <v>150</v>
      </c>
      <c r="H645" s="17" t="s">
        <v>124</v>
      </c>
      <c r="I645" s="17" t="s">
        <v>151</v>
      </c>
      <c r="J645" s="17" t="s">
        <v>152</v>
      </c>
      <c r="K645" s="17" t="s">
        <v>153</v>
      </c>
      <c r="L645" s="17" t="s">
        <v>125</v>
      </c>
      <c r="M645" s="17" t="s">
        <v>126</v>
      </c>
      <c r="N645" s="17" t="s">
        <v>154</v>
      </c>
    </row>
    <row r="646" spans="1:14">
      <c r="A646" s="23" t="s">
        <v>139</v>
      </c>
      <c r="B646" s="5">
        <v>261</v>
      </c>
      <c r="C646" s="5">
        <v>8</v>
      </c>
      <c r="D646" s="5">
        <v>17</v>
      </c>
      <c r="E646" s="5">
        <v>3</v>
      </c>
      <c r="F646" s="5">
        <v>58</v>
      </c>
      <c r="G646" s="5">
        <v>3</v>
      </c>
      <c r="H646" s="5">
        <v>2</v>
      </c>
      <c r="I646" s="5">
        <v>0</v>
      </c>
      <c r="J646" s="5">
        <v>27</v>
      </c>
      <c r="K646" s="5">
        <v>8</v>
      </c>
      <c r="L646" s="5">
        <v>5</v>
      </c>
      <c r="M646" s="5">
        <v>128</v>
      </c>
      <c r="N646" s="5">
        <v>2</v>
      </c>
    </row>
    <row r="647" spans="1:14">
      <c r="A647" s="23" t="s">
        <v>141</v>
      </c>
      <c r="B647" s="5">
        <v>77</v>
      </c>
      <c r="C647" s="5">
        <v>0</v>
      </c>
      <c r="D647" s="5">
        <v>3</v>
      </c>
      <c r="E647" s="5">
        <v>0</v>
      </c>
      <c r="F647" s="5">
        <v>21</v>
      </c>
      <c r="G647" s="5">
        <v>2</v>
      </c>
      <c r="H647" s="5">
        <v>1</v>
      </c>
      <c r="I647" s="5">
        <v>0</v>
      </c>
      <c r="J647" s="5">
        <v>11</v>
      </c>
      <c r="K647" s="5">
        <v>4</v>
      </c>
      <c r="L647" s="5">
        <v>3</v>
      </c>
      <c r="M647" s="5">
        <v>32</v>
      </c>
      <c r="N647" s="5">
        <v>0</v>
      </c>
    </row>
    <row r="648" spans="1:14">
      <c r="A648" s="23" t="s">
        <v>161</v>
      </c>
      <c r="B648" s="5">
        <v>6</v>
      </c>
      <c r="C648" s="5">
        <v>0</v>
      </c>
      <c r="D648" s="5">
        <v>0</v>
      </c>
      <c r="E648" s="5">
        <v>0</v>
      </c>
      <c r="F648" s="5">
        <v>1</v>
      </c>
      <c r="G648" s="5">
        <v>0</v>
      </c>
      <c r="H648" s="5">
        <v>0</v>
      </c>
      <c r="I648" s="5">
        <v>0</v>
      </c>
      <c r="J648" s="5">
        <v>2</v>
      </c>
      <c r="K648" s="5">
        <v>0</v>
      </c>
      <c r="L648" s="5">
        <v>0</v>
      </c>
      <c r="M648" s="5">
        <v>3</v>
      </c>
      <c r="N648" s="5">
        <v>0</v>
      </c>
    </row>
    <row r="649" spans="1:14">
      <c r="A649" s="23" t="s">
        <v>140</v>
      </c>
      <c r="B649" s="5">
        <v>58</v>
      </c>
      <c r="C649" s="5">
        <v>1</v>
      </c>
      <c r="D649" s="5">
        <v>3</v>
      </c>
      <c r="E649" s="5">
        <v>0</v>
      </c>
      <c r="F649" s="5">
        <v>11</v>
      </c>
      <c r="G649" s="5">
        <v>2</v>
      </c>
      <c r="H649" s="5">
        <v>2</v>
      </c>
      <c r="I649" s="5">
        <v>0</v>
      </c>
      <c r="J649" s="5">
        <v>8</v>
      </c>
      <c r="K649" s="5">
        <v>2</v>
      </c>
      <c r="L649" s="5">
        <v>1</v>
      </c>
      <c r="M649" s="5">
        <v>28</v>
      </c>
      <c r="N649" s="5">
        <v>0</v>
      </c>
    </row>
    <row r="650" spans="1:14">
      <c r="A650" s="41" t="s">
        <v>2</v>
      </c>
      <c r="B650" s="17">
        <v>402</v>
      </c>
      <c r="C650" s="17">
        <f>SUM(C646:C649)</f>
        <v>9</v>
      </c>
      <c r="D650" s="17">
        <f t="shared" ref="D650:N650" si="38">SUM(D646:D649)</f>
        <v>23</v>
      </c>
      <c r="E650" s="17">
        <f t="shared" si="38"/>
        <v>3</v>
      </c>
      <c r="F650" s="17">
        <f t="shared" si="38"/>
        <v>91</v>
      </c>
      <c r="G650" s="17">
        <f t="shared" si="38"/>
        <v>7</v>
      </c>
      <c r="H650" s="17">
        <f t="shared" si="38"/>
        <v>5</v>
      </c>
      <c r="I650" s="17">
        <f t="shared" si="38"/>
        <v>0</v>
      </c>
      <c r="J650" s="17">
        <f t="shared" si="38"/>
        <v>48</v>
      </c>
      <c r="K650" s="17">
        <f t="shared" si="38"/>
        <v>14</v>
      </c>
      <c r="L650" s="17">
        <f t="shared" si="38"/>
        <v>9</v>
      </c>
      <c r="M650" s="17">
        <f t="shared" si="38"/>
        <v>191</v>
      </c>
      <c r="N650" s="17">
        <f t="shared" si="38"/>
        <v>2</v>
      </c>
    </row>
    <row r="651" spans="1:14"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>
      <c r="A652" s="41"/>
      <c r="B652" s="17" t="s">
        <v>2</v>
      </c>
      <c r="C652" s="17" t="s">
        <v>120</v>
      </c>
      <c r="D652" s="17" t="s">
        <v>121</v>
      </c>
      <c r="E652" s="17" t="s">
        <v>122</v>
      </c>
      <c r="F652" s="17" t="s">
        <v>123</v>
      </c>
      <c r="G652" s="17" t="s">
        <v>150</v>
      </c>
      <c r="H652" s="17" t="s">
        <v>124</v>
      </c>
      <c r="I652" s="17" t="s">
        <v>151</v>
      </c>
      <c r="J652" s="17" t="s">
        <v>152</v>
      </c>
      <c r="K652" s="17" t="s">
        <v>153</v>
      </c>
      <c r="L652" s="17" t="s">
        <v>125</v>
      </c>
      <c r="M652" s="17" t="s">
        <v>126</v>
      </c>
      <c r="N652" s="17" t="s">
        <v>154</v>
      </c>
    </row>
    <row r="653" spans="1:14">
      <c r="A653" s="23" t="s">
        <v>141</v>
      </c>
      <c r="B653" s="5">
        <v>96</v>
      </c>
      <c r="C653" s="5">
        <v>5</v>
      </c>
      <c r="D653" s="5">
        <v>6</v>
      </c>
      <c r="E653" s="5">
        <v>1</v>
      </c>
      <c r="F653" s="5">
        <v>13</v>
      </c>
      <c r="G653" s="5">
        <v>1</v>
      </c>
      <c r="H653" s="5">
        <v>0</v>
      </c>
      <c r="I653" s="5">
        <v>0</v>
      </c>
      <c r="J653" s="5">
        <v>13</v>
      </c>
      <c r="K653" s="5">
        <v>1</v>
      </c>
      <c r="L653" s="5">
        <v>1</v>
      </c>
      <c r="M653" s="5">
        <v>54</v>
      </c>
      <c r="N653" s="5">
        <v>1</v>
      </c>
    </row>
    <row r="654" spans="1:14">
      <c r="A654" s="23" t="s">
        <v>161</v>
      </c>
      <c r="B654" s="5">
        <v>16</v>
      </c>
      <c r="C654" s="5">
        <v>0</v>
      </c>
      <c r="D654" s="5">
        <v>1</v>
      </c>
      <c r="E654" s="5">
        <v>1</v>
      </c>
      <c r="F654" s="5">
        <v>5</v>
      </c>
      <c r="G654" s="5">
        <v>0</v>
      </c>
      <c r="H654" s="5">
        <v>0</v>
      </c>
      <c r="I654" s="5">
        <v>0</v>
      </c>
      <c r="J654" s="5">
        <v>2</v>
      </c>
      <c r="K654" s="5">
        <v>1</v>
      </c>
      <c r="L654" s="5">
        <v>1</v>
      </c>
      <c r="M654" s="5">
        <v>5</v>
      </c>
      <c r="N654" s="5">
        <v>0</v>
      </c>
    </row>
    <row r="655" spans="1:14">
      <c r="A655" s="23" t="s">
        <v>140</v>
      </c>
      <c r="B655" s="5">
        <v>94</v>
      </c>
      <c r="C655" s="5">
        <v>0</v>
      </c>
      <c r="D655" s="5">
        <v>5</v>
      </c>
      <c r="E655" s="5">
        <v>0</v>
      </c>
      <c r="F655" s="5">
        <v>30</v>
      </c>
      <c r="G655" s="5">
        <v>0</v>
      </c>
      <c r="H655" s="5">
        <v>1</v>
      </c>
      <c r="I655" s="5">
        <v>0</v>
      </c>
      <c r="J655" s="5">
        <v>12</v>
      </c>
      <c r="K655" s="5">
        <v>4</v>
      </c>
      <c r="L655" s="5">
        <v>1</v>
      </c>
      <c r="M655" s="5">
        <v>41</v>
      </c>
      <c r="N655" s="5">
        <v>0</v>
      </c>
    </row>
    <row r="656" spans="1:14">
      <c r="A656" s="23" t="s">
        <v>162</v>
      </c>
      <c r="B656" s="5">
        <v>12</v>
      </c>
      <c r="C656" s="5">
        <v>0</v>
      </c>
      <c r="D656" s="5">
        <v>0</v>
      </c>
      <c r="E656" s="5">
        <v>0</v>
      </c>
      <c r="F656" s="5">
        <v>5</v>
      </c>
      <c r="G656" s="5">
        <v>0</v>
      </c>
      <c r="H656" s="5">
        <v>2</v>
      </c>
      <c r="I656" s="5">
        <v>0</v>
      </c>
      <c r="J656" s="5">
        <v>0</v>
      </c>
      <c r="K656" s="5">
        <v>0</v>
      </c>
      <c r="L656" s="5">
        <v>0</v>
      </c>
      <c r="M656" s="5">
        <v>5</v>
      </c>
      <c r="N656" s="5">
        <v>0</v>
      </c>
    </row>
    <row r="657" spans="1:14">
      <c r="A657" s="41" t="s">
        <v>2</v>
      </c>
      <c r="B657" s="17">
        <v>218</v>
      </c>
      <c r="C657" s="17">
        <f>SUM(C653:C656)</f>
        <v>5</v>
      </c>
      <c r="D657" s="17">
        <f t="shared" ref="D657:N657" si="39">SUM(D653:D656)</f>
        <v>12</v>
      </c>
      <c r="E657" s="17">
        <f t="shared" si="39"/>
        <v>2</v>
      </c>
      <c r="F657" s="17">
        <f t="shared" si="39"/>
        <v>53</v>
      </c>
      <c r="G657" s="17">
        <f t="shared" si="39"/>
        <v>1</v>
      </c>
      <c r="H657" s="17">
        <f t="shared" si="39"/>
        <v>3</v>
      </c>
      <c r="I657" s="17">
        <f t="shared" si="39"/>
        <v>0</v>
      </c>
      <c r="J657" s="17">
        <f t="shared" si="39"/>
        <v>27</v>
      </c>
      <c r="K657" s="17">
        <f t="shared" si="39"/>
        <v>6</v>
      </c>
      <c r="L657" s="17">
        <f t="shared" si="39"/>
        <v>3</v>
      </c>
      <c r="M657" s="17">
        <f t="shared" si="39"/>
        <v>105</v>
      </c>
      <c r="N657" s="17">
        <f t="shared" si="39"/>
        <v>1</v>
      </c>
    </row>
    <row r="658" spans="1:14"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>
      <c r="A659" s="41"/>
      <c r="B659" s="17" t="s">
        <v>2</v>
      </c>
      <c r="C659" s="17" t="s">
        <v>120</v>
      </c>
      <c r="D659" s="17" t="s">
        <v>121</v>
      </c>
      <c r="E659" s="17" t="s">
        <v>122</v>
      </c>
      <c r="F659" s="17" t="s">
        <v>123</v>
      </c>
      <c r="G659" s="17" t="s">
        <v>150</v>
      </c>
      <c r="H659" s="17" t="s">
        <v>124</v>
      </c>
      <c r="I659" s="17" t="s">
        <v>151</v>
      </c>
      <c r="J659" s="17" t="s">
        <v>152</v>
      </c>
      <c r="K659" s="17" t="s">
        <v>153</v>
      </c>
      <c r="L659" s="17" t="s">
        <v>125</v>
      </c>
      <c r="M659" s="17" t="s">
        <v>126</v>
      </c>
      <c r="N659" s="17" t="s">
        <v>154</v>
      </c>
    </row>
    <row r="660" spans="1:14">
      <c r="A660" s="23" t="s">
        <v>161</v>
      </c>
      <c r="B660" s="5">
        <v>7</v>
      </c>
      <c r="C660" s="5">
        <v>0</v>
      </c>
      <c r="D660" s="5">
        <v>0</v>
      </c>
      <c r="E660" s="5">
        <v>0</v>
      </c>
      <c r="F660" s="5">
        <v>1</v>
      </c>
      <c r="G660" s="5">
        <v>0</v>
      </c>
      <c r="H660" s="5">
        <v>0</v>
      </c>
      <c r="I660" s="5">
        <v>0</v>
      </c>
      <c r="J660" s="5">
        <v>1</v>
      </c>
      <c r="K660" s="5">
        <v>0</v>
      </c>
      <c r="L660" s="5">
        <v>0</v>
      </c>
      <c r="M660" s="5">
        <v>5</v>
      </c>
      <c r="N660" s="5">
        <v>0</v>
      </c>
    </row>
    <row r="661" spans="1:14">
      <c r="A661" s="23" t="s">
        <v>140</v>
      </c>
      <c r="B661" s="5">
        <v>15</v>
      </c>
      <c r="C661" s="5">
        <v>1</v>
      </c>
      <c r="D661" s="5">
        <v>0</v>
      </c>
      <c r="E661" s="5">
        <v>1</v>
      </c>
      <c r="F661" s="5">
        <v>1</v>
      </c>
      <c r="G661" s="5">
        <v>0</v>
      </c>
      <c r="H661" s="5">
        <v>0</v>
      </c>
      <c r="I661" s="5">
        <v>0</v>
      </c>
      <c r="J661" s="5">
        <v>3</v>
      </c>
      <c r="K661" s="5">
        <v>0</v>
      </c>
      <c r="L661" s="5">
        <v>0</v>
      </c>
      <c r="M661" s="5">
        <v>9</v>
      </c>
      <c r="N661" s="5">
        <v>0</v>
      </c>
    </row>
    <row r="662" spans="1:14">
      <c r="A662" s="23" t="s">
        <v>162</v>
      </c>
      <c r="B662" s="5">
        <v>6</v>
      </c>
      <c r="C662" s="5">
        <v>0</v>
      </c>
      <c r="D662" s="5">
        <v>0</v>
      </c>
      <c r="E662" s="5">
        <v>0</v>
      </c>
      <c r="F662" s="5">
        <v>1</v>
      </c>
      <c r="G662" s="5">
        <v>0</v>
      </c>
      <c r="H662" s="5">
        <v>0</v>
      </c>
      <c r="I662" s="5">
        <v>0</v>
      </c>
      <c r="J662" s="5">
        <v>2</v>
      </c>
      <c r="K662" s="5">
        <v>0</v>
      </c>
      <c r="L662" s="5">
        <v>0</v>
      </c>
      <c r="M662" s="5">
        <v>3</v>
      </c>
      <c r="N662" s="5">
        <v>0</v>
      </c>
    </row>
    <row r="663" spans="1:14">
      <c r="A663" s="41" t="s">
        <v>2</v>
      </c>
      <c r="B663" s="17">
        <v>28</v>
      </c>
      <c r="C663" s="17">
        <f>SUM(C660:C662)</f>
        <v>1</v>
      </c>
      <c r="D663" s="17">
        <f t="shared" ref="D663:N663" si="40">SUM(D660:D662)</f>
        <v>0</v>
      </c>
      <c r="E663" s="17">
        <f t="shared" si="40"/>
        <v>1</v>
      </c>
      <c r="F663" s="17">
        <f t="shared" si="40"/>
        <v>3</v>
      </c>
      <c r="G663" s="17">
        <f t="shared" si="40"/>
        <v>0</v>
      </c>
      <c r="H663" s="17">
        <f t="shared" si="40"/>
        <v>0</v>
      </c>
      <c r="I663" s="17">
        <f t="shared" si="40"/>
        <v>0</v>
      </c>
      <c r="J663" s="17">
        <f t="shared" si="40"/>
        <v>6</v>
      </c>
      <c r="K663" s="17">
        <f t="shared" si="40"/>
        <v>0</v>
      </c>
      <c r="L663" s="17">
        <f t="shared" si="40"/>
        <v>0</v>
      </c>
      <c r="M663" s="17">
        <f t="shared" si="40"/>
        <v>17</v>
      </c>
      <c r="N663" s="17">
        <f t="shared" si="40"/>
        <v>0</v>
      </c>
    </row>
    <row r="664" spans="1:14"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>
      <c r="A665" s="41"/>
      <c r="B665" s="17" t="s">
        <v>2</v>
      </c>
      <c r="C665" s="17" t="s">
        <v>120</v>
      </c>
      <c r="D665" s="17" t="s">
        <v>121</v>
      </c>
      <c r="E665" s="17" t="s">
        <v>122</v>
      </c>
      <c r="F665" s="17" t="s">
        <v>123</v>
      </c>
      <c r="G665" s="17" t="s">
        <v>150</v>
      </c>
      <c r="H665" s="17" t="s">
        <v>124</v>
      </c>
      <c r="I665" s="17" t="s">
        <v>151</v>
      </c>
      <c r="J665" s="17" t="s">
        <v>152</v>
      </c>
      <c r="K665" s="17" t="s">
        <v>153</v>
      </c>
      <c r="L665" s="17" t="s">
        <v>125</v>
      </c>
      <c r="M665" s="17" t="s">
        <v>126</v>
      </c>
      <c r="N665" s="17" t="s">
        <v>154</v>
      </c>
    </row>
    <row r="666" spans="1:14">
      <c r="A666" s="23" t="s">
        <v>140</v>
      </c>
      <c r="B666" s="5">
        <v>1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1</v>
      </c>
      <c r="N666" s="5">
        <v>0</v>
      </c>
    </row>
    <row r="667" spans="1:14">
      <c r="A667" s="23" t="s">
        <v>162</v>
      </c>
      <c r="B667" s="5">
        <v>2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2</v>
      </c>
      <c r="N667" s="5">
        <v>0</v>
      </c>
    </row>
    <row r="668" spans="1:14">
      <c r="A668" s="41" t="s">
        <v>2</v>
      </c>
      <c r="B668" s="17">
        <v>3</v>
      </c>
      <c r="C668" s="17">
        <f>SUM(C666:C667)</f>
        <v>0</v>
      </c>
      <c r="D668" s="17">
        <f t="shared" ref="D668:N668" si="41">SUM(D666:D667)</f>
        <v>0</v>
      </c>
      <c r="E668" s="17">
        <f t="shared" si="41"/>
        <v>0</v>
      </c>
      <c r="F668" s="17">
        <f t="shared" si="41"/>
        <v>0</v>
      </c>
      <c r="G668" s="17">
        <f t="shared" si="41"/>
        <v>0</v>
      </c>
      <c r="H668" s="17">
        <f t="shared" si="41"/>
        <v>0</v>
      </c>
      <c r="I668" s="17">
        <f t="shared" si="41"/>
        <v>0</v>
      </c>
      <c r="J668" s="17">
        <f t="shared" si="41"/>
        <v>0</v>
      </c>
      <c r="K668" s="17">
        <f t="shared" si="41"/>
        <v>0</v>
      </c>
      <c r="L668" s="17">
        <f t="shared" si="41"/>
        <v>0</v>
      </c>
      <c r="M668" s="17">
        <f t="shared" si="41"/>
        <v>3</v>
      </c>
      <c r="N668" s="17">
        <f t="shared" si="41"/>
        <v>0</v>
      </c>
    </row>
    <row r="669" spans="1:14"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15">
      <c r="A670" s="48" t="s">
        <v>170</v>
      </c>
      <c r="B670" s="48"/>
      <c r="C670" s="48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>
      <c r="A671" s="41"/>
      <c r="B671" s="17" t="s">
        <v>2</v>
      </c>
      <c r="C671" s="17" t="s">
        <v>120</v>
      </c>
      <c r="D671" s="17" t="s">
        <v>121</v>
      </c>
      <c r="E671" s="17" t="s">
        <v>122</v>
      </c>
      <c r="F671" s="17" t="s">
        <v>123</v>
      </c>
      <c r="G671" s="17" t="s">
        <v>150</v>
      </c>
      <c r="H671" s="17" t="s">
        <v>124</v>
      </c>
      <c r="I671" s="17" t="s">
        <v>151</v>
      </c>
      <c r="J671" s="17" t="s">
        <v>152</v>
      </c>
      <c r="K671" s="17" t="s">
        <v>153</v>
      </c>
      <c r="L671" s="17" t="s">
        <v>125</v>
      </c>
      <c r="M671" s="17" t="s">
        <v>126</v>
      </c>
      <c r="N671" s="17" t="s">
        <v>154</v>
      </c>
    </row>
    <row r="672" spans="1:14">
      <c r="A672" s="23" t="s">
        <v>142</v>
      </c>
      <c r="B672" s="5">
        <v>356</v>
      </c>
      <c r="C672" s="5">
        <v>6</v>
      </c>
      <c r="D672" s="5">
        <v>23</v>
      </c>
      <c r="E672" s="5">
        <v>3</v>
      </c>
      <c r="F672" s="5">
        <v>82</v>
      </c>
      <c r="G672" s="5">
        <v>5</v>
      </c>
      <c r="H672" s="5">
        <v>5</v>
      </c>
      <c r="I672" s="5">
        <v>0</v>
      </c>
      <c r="J672" s="5">
        <v>42</v>
      </c>
      <c r="K672" s="5">
        <v>13</v>
      </c>
      <c r="L672" s="5">
        <v>9</v>
      </c>
      <c r="M672" s="5">
        <v>166</v>
      </c>
      <c r="N672" s="5">
        <v>2</v>
      </c>
    </row>
    <row r="673" spans="1:14">
      <c r="A673" s="23" t="s">
        <v>143</v>
      </c>
      <c r="B673" s="5">
        <v>64</v>
      </c>
      <c r="C673" s="5">
        <v>2</v>
      </c>
      <c r="D673" s="5">
        <v>0</v>
      </c>
      <c r="E673" s="5">
        <v>0</v>
      </c>
      <c r="F673" s="5">
        <v>14</v>
      </c>
      <c r="G673" s="5">
        <v>2</v>
      </c>
      <c r="H673" s="5">
        <v>0</v>
      </c>
      <c r="I673" s="5">
        <v>1</v>
      </c>
      <c r="J673" s="5">
        <v>7</v>
      </c>
      <c r="K673" s="5">
        <v>2</v>
      </c>
      <c r="L673" s="5">
        <v>0</v>
      </c>
      <c r="M673" s="5">
        <v>34</v>
      </c>
      <c r="N673" s="5">
        <v>2</v>
      </c>
    </row>
    <row r="674" spans="1:14">
      <c r="A674" s="23" t="s">
        <v>41</v>
      </c>
      <c r="B674" s="5">
        <v>8</v>
      </c>
      <c r="C674" s="5">
        <v>4</v>
      </c>
      <c r="D674" s="5">
        <v>0</v>
      </c>
      <c r="E674" s="5">
        <v>0</v>
      </c>
      <c r="F674" s="5">
        <v>3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1</v>
      </c>
      <c r="N674" s="5">
        <v>0</v>
      </c>
    </row>
    <row r="675" spans="1:14">
      <c r="A675" s="41" t="s">
        <v>2</v>
      </c>
      <c r="B675" s="17">
        <v>428</v>
      </c>
      <c r="C675" s="17">
        <f>SUM(C672:C674)</f>
        <v>12</v>
      </c>
      <c r="D675" s="17">
        <f t="shared" ref="D675:N675" si="42">SUM(D672:D674)</f>
        <v>23</v>
      </c>
      <c r="E675" s="17">
        <f t="shared" si="42"/>
        <v>3</v>
      </c>
      <c r="F675" s="17">
        <f t="shared" si="42"/>
        <v>99</v>
      </c>
      <c r="G675" s="17">
        <f t="shared" si="42"/>
        <v>7</v>
      </c>
      <c r="H675" s="17">
        <f t="shared" si="42"/>
        <v>5</v>
      </c>
      <c r="I675" s="17">
        <f t="shared" si="42"/>
        <v>1</v>
      </c>
      <c r="J675" s="17">
        <f t="shared" si="42"/>
        <v>49</v>
      </c>
      <c r="K675" s="17">
        <f t="shared" si="42"/>
        <v>15</v>
      </c>
      <c r="L675" s="17">
        <f t="shared" si="42"/>
        <v>9</v>
      </c>
      <c r="M675" s="17">
        <f t="shared" si="42"/>
        <v>201</v>
      </c>
      <c r="N675" s="17">
        <f t="shared" si="42"/>
        <v>4</v>
      </c>
    </row>
    <row r="676" spans="1:14"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15">
      <c r="A677" s="48" t="s">
        <v>171</v>
      </c>
      <c r="B677" s="48"/>
      <c r="C677" s="48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>
      <c r="A678" s="41"/>
      <c r="B678" s="17" t="s">
        <v>2</v>
      </c>
      <c r="C678" s="17" t="s">
        <v>120</v>
      </c>
      <c r="D678" s="17" t="s">
        <v>121</v>
      </c>
      <c r="E678" s="17" t="s">
        <v>122</v>
      </c>
      <c r="F678" s="17" t="s">
        <v>123</v>
      </c>
      <c r="G678" s="17" t="s">
        <v>150</v>
      </c>
      <c r="H678" s="17" t="s">
        <v>124</v>
      </c>
      <c r="I678" s="17" t="s">
        <v>151</v>
      </c>
      <c r="J678" s="17" t="s">
        <v>152</v>
      </c>
      <c r="K678" s="17" t="s">
        <v>153</v>
      </c>
      <c r="L678" s="17" t="s">
        <v>125</v>
      </c>
      <c r="M678" s="17" t="s">
        <v>126</v>
      </c>
      <c r="N678" s="17" t="s">
        <v>154</v>
      </c>
    </row>
    <row r="679" spans="1:14">
      <c r="A679" s="23" t="s">
        <v>144</v>
      </c>
      <c r="B679" s="5">
        <v>304</v>
      </c>
      <c r="C679" s="5">
        <v>1</v>
      </c>
      <c r="D679" s="5">
        <v>17</v>
      </c>
      <c r="E679" s="5">
        <v>3</v>
      </c>
      <c r="F679" s="5">
        <v>70</v>
      </c>
      <c r="G679" s="5">
        <v>5</v>
      </c>
      <c r="H679" s="5">
        <v>5</v>
      </c>
      <c r="I679" s="5"/>
      <c r="J679" s="5">
        <v>34</v>
      </c>
      <c r="K679" s="5">
        <v>13</v>
      </c>
      <c r="L679" s="5">
        <v>8</v>
      </c>
      <c r="M679" s="5">
        <v>145</v>
      </c>
      <c r="N679" s="5">
        <v>3</v>
      </c>
    </row>
    <row r="680" spans="1:14">
      <c r="A680" s="23" t="s">
        <v>145</v>
      </c>
      <c r="B680" s="5">
        <v>44</v>
      </c>
      <c r="C680" s="5">
        <v>1</v>
      </c>
      <c r="D680" s="5">
        <v>4</v>
      </c>
      <c r="E680" s="5">
        <v>0</v>
      </c>
      <c r="F680" s="5">
        <v>9</v>
      </c>
      <c r="G680" s="5">
        <v>0</v>
      </c>
      <c r="H680" s="5">
        <v>0</v>
      </c>
      <c r="I680" s="5">
        <v>1</v>
      </c>
      <c r="J680" s="5">
        <v>4</v>
      </c>
      <c r="K680" s="5">
        <v>0</v>
      </c>
      <c r="L680" s="5">
        <v>0</v>
      </c>
      <c r="M680" s="5">
        <v>25</v>
      </c>
      <c r="N680" s="5">
        <v>0</v>
      </c>
    </row>
    <row r="681" spans="1:14">
      <c r="A681" s="23" t="s">
        <v>146</v>
      </c>
      <c r="B681" s="5">
        <v>68</v>
      </c>
      <c r="C681" s="5">
        <v>1</v>
      </c>
      <c r="D681" s="5">
        <v>2</v>
      </c>
      <c r="E681" s="5">
        <v>0</v>
      </c>
      <c r="F681" s="5">
        <v>18</v>
      </c>
      <c r="G681" s="5">
        <v>2</v>
      </c>
      <c r="H681" s="5">
        <v>0</v>
      </c>
      <c r="I681" s="5">
        <v>0</v>
      </c>
      <c r="J681" s="5">
        <v>11</v>
      </c>
      <c r="K681" s="5">
        <v>2</v>
      </c>
      <c r="L681" s="5">
        <v>1</v>
      </c>
      <c r="M681" s="5">
        <v>30</v>
      </c>
      <c r="N681" s="5">
        <v>1</v>
      </c>
    </row>
    <row r="682" spans="1:14">
      <c r="A682" s="23" t="s">
        <v>147</v>
      </c>
      <c r="B682" s="5">
        <v>5</v>
      </c>
      <c r="C682" s="5">
        <v>4</v>
      </c>
      <c r="D682" s="5">
        <v>0</v>
      </c>
      <c r="E682" s="5">
        <v>0</v>
      </c>
      <c r="F682" s="5">
        <v>1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</row>
    <row r="683" spans="1:14">
      <c r="A683" s="23" t="s">
        <v>148</v>
      </c>
      <c r="B683" s="5">
        <v>3</v>
      </c>
      <c r="C683" s="5">
        <v>3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</row>
    <row r="684" spans="1:14">
      <c r="A684" s="23" t="s">
        <v>149</v>
      </c>
      <c r="B684" s="5">
        <v>1</v>
      </c>
      <c r="C684" s="5">
        <v>1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</row>
    <row r="685" spans="1:14">
      <c r="A685" s="23" t="s">
        <v>163</v>
      </c>
      <c r="B685" s="5">
        <v>3</v>
      </c>
      <c r="C685" s="5">
        <v>1</v>
      </c>
      <c r="D685" s="5">
        <v>0</v>
      </c>
      <c r="E685" s="5">
        <v>0</v>
      </c>
      <c r="F685" s="5">
        <v>1</v>
      </c>
      <c r="G685" s="5">
        <v>0</v>
      </c>
      <c r="H685" s="5">
        <v>0</v>
      </c>
      <c r="I685" s="5">
        <v>0</v>
      </c>
      <c r="J685" s="5">
        <v>0</v>
      </c>
      <c r="K685" s="5">
        <v>0</v>
      </c>
      <c r="L685" s="5">
        <v>0</v>
      </c>
      <c r="M685" s="5">
        <v>1</v>
      </c>
      <c r="N685" s="5">
        <v>0</v>
      </c>
    </row>
    <row r="686" spans="1:14">
      <c r="A686" s="41" t="s">
        <v>2</v>
      </c>
      <c r="B686" s="17">
        <v>428</v>
      </c>
      <c r="C686" s="17">
        <f>SUM(C679:C685)</f>
        <v>12</v>
      </c>
      <c r="D686" s="17">
        <f t="shared" ref="D686:N686" si="43">SUM(D679:D685)</f>
        <v>23</v>
      </c>
      <c r="E686" s="17">
        <f t="shared" si="43"/>
        <v>3</v>
      </c>
      <c r="F686" s="17">
        <f t="shared" si="43"/>
        <v>99</v>
      </c>
      <c r="G686" s="17">
        <f t="shared" si="43"/>
        <v>7</v>
      </c>
      <c r="H686" s="17">
        <f t="shared" si="43"/>
        <v>5</v>
      </c>
      <c r="I686" s="17">
        <f t="shared" si="43"/>
        <v>1</v>
      </c>
      <c r="J686" s="17">
        <f t="shared" si="43"/>
        <v>49</v>
      </c>
      <c r="K686" s="17">
        <f t="shared" si="43"/>
        <v>15</v>
      </c>
      <c r="L686" s="17">
        <f t="shared" si="43"/>
        <v>9</v>
      </c>
      <c r="M686" s="17">
        <f t="shared" si="43"/>
        <v>201</v>
      </c>
      <c r="N686" s="17">
        <f t="shared" si="43"/>
        <v>4</v>
      </c>
    </row>
  </sheetData>
  <mergeCells count="42">
    <mergeCell ref="A165:C165"/>
    <mergeCell ref="A171:C171"/>
    <mergeCell ref="A178:C178"/>
    <mergeCell ref="A594:C594"/>
    <mergeCell ref="A1:C1"/>
    <mergeCell ref="A3:C3"/>
    <mergeCell ref="A79:C79"/>
    <mergeCell ref="A94:C94"/>
    <mergeCell ref="A110:C110"/>
    <mergeCell ref="A144:C144"/>
    <mergeCell ref="A152:C152"/>
    <mergeCell ref="A159:C159"/>
    <mergeCell ref="A463:C463"/>
    <mergeCell ref="A188:C188"/>
    <mergeCell ref="A232:C232"/>
    <mergeCell ref="A309:C309"/>
    <mergeCell ref="A330:C330"/>
    <mergeCell ref="A254:C254"/>
    <mergeCell ref="A287:C287"/>
    <mergeCell ref="A206:C206"/>
    <mergeCell ref="A349:C349"/>
    <mergeCell ref="A376:C376"/>
    <mergeCell ref="A399:C399"/>
    <mergeCell ref="A408:C408"/>
    <mergeCell ref="A416:C416"/>
    <mergeCell ref="A471:C471"/>
    <mergeCell ref="A485:C485"/>
    <mergeCell ref="A520:C520"/>
    <mergeCell ref="A528:C528"/>
    <mergeCell ref="A537:C537"/>
    <mergeCell ref="A511:C511"/>
    <mergeCell ref="A677:C677"/>
    <mergeCell ref="A547:C547"/>
    <mergeCell ref="A556:C556"/>
    <mergeCell ref="A569:C569"/>
    <mergeCell ref="A578:C578"/>
    <mergeCell ref="A585:C585"/>
    <mergeCell ref="A611:C611"/>
    <mergeCell ref="A620:C620"/>
    <mergeCell ref="A626:C626"/>
    <mergeCell ref="A638:C638"/>
    <mergeCell ref="A670:C6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ADD-BE2B-4D93-907E-2BDD7E5E4ABA}">
  <sheetPr>
    <tabColor theme="8" tint="-0.249977111117893"/>
  </sheetPr>
  <dimension ref="A1:I412"/>
  <sheetViews>
    <sheetView zoomScaleNormal="100" workbookViewId="0">
      <selection sqref="A1:C1"/>
    </sheetView>
  </sheetViews>
  <sheetFormatPr baseColWidth="10" defaultColWidth="11.5703125" defaultRowHeight="12.75"/>
  <cols>
    <col min="1" max="1" width="54.7109375" style="1" bestFit="1" customWidth="1"/>
    <col min="2" max="2" width="36.140625" style="11" bestFit="1" customWidth="1"/>
    <col min="3" max="3" width="35" style="11" customWidth="1"/>
    <col min="4" max="4" width="30.28515625" style="1" bestFit="1" customWidth="1"/>
    <col min="5" max="5" width="23.85546875" style="1" bestFit="1" customWidth="1"/>
    <col min="6" max="6" width="12.5703125" style="1" bestFit="1" customWidth="1"/>
    <col min="7" max="7" width="35.28515625" style="1" bestFit="1" customWidth="1"/>
    <col min="8" max="8" width="11.5703125" style="1"/>
    <col min="9" max="9" width="24.28515625" style="1" bestFit="1" customWidth="1"/>
    <col min="10" max="16384" width="11.5703125" style="1"/>
  </cols>
  <sheetData>
    <row r="1" spans="1:7" ht="24.75">
      <c r="A1" s="56" t="s">
        <v>402</v>
      </c>
      <c r="B1" s="56"/>
      <c r="C1" s="56"/>
    </row>
    <row r="2" spans="1:7" s="43" customFormat="1" ht="22.5">
      <c r="A2" s="42"/>
      <c r="B2" s="42"/>
      <c r="C2" s="42"/>
      <c r="D2" s="42"/>
      <c r="E2" s="42"/>
      <c r="F2" s="42"/>
      <c r="G2" s="42"/>
    </row>
    <row r="3" spans="1:7" ht="15">
      <c r="A3" s="48" t="s">
        <v>269</v>
      </c>
      <c r="B3" s="48"/>
      <c r="C3" s="48"/>
    </row>
    <row r="4" spans="1:7">
      <c r="A4" s="4"/>
      <c r="B4" s="17" t="s">
        <v>3</v>
      </c>
      <c r="C4" s="17" t="s">
        <v>392</v>
      </c>
    </row>
    <row r="5" spans="1:7">
      <c r="A5" s="2">
        <v>1</v>
      </c>
      <c r="B5" s="5">
        <v>2</v>
      </c>
      <c r="C5" s="38">
        <f>B5</f>
        <v>2</v>
      </c>
      <c r="F5" s="24"/>
    </row>
    <row r="6" spans="1:7">
      <c r="A6" s="2">
        <v>2</v>
      </c>
      <c r="B6" s="5">
        <v>7</v>
      </c>
      <c r="C6" s="38">
        <f>B6+C5</f>
        <v>9</v>
      </c>
    </row>
    <row r="7" spans="1:7">
      <c r="A7" s="2">
        <v>3</v>
      </c>
      <c r="B7" s="5">
        <v>9</v>
      </c>
      <c r="C7" s="38">
        <f t="shared" ref="C7:C13" si="0">B7+C6</f>
        <v>18</v>
      </c>
    </row>
    <row r="8" spans="1:7">
      <c r="A8" s="2">
        <v>4</v>
      </c>
      <c r="B8" s="5">
        <v>10</v>
      </c>
      <c r="C8" s="38">
        <f t="shared" si="0"/>
        <v>28</v>
      </c>
    </row>
    <row r="9" spans="1:7">
      <c r="A9" s="2">
        <v>5</v>
      </c>
      <c r="B9" s="5">
        <v>12</v>
      </c>
      <c r="C9" s="38">
        <f t="shared" si="0"/>
        <v>40</v>
      </c>
    </row>
    <row r="10" spans="1:7">
      <c r="A10" s="2">
        <v>6</v>
      </c>
      <c r="B10" s="5">
        <v>4</v>
      </c>
      <c r="C10" s="38">
        <f t="shared" si="0"/>
        <v>44</v>
      </c>
    </row>
    <row r="11" spans="1:7">
      <c r="A11" s="2">
        <v>9</v>
      </c>
      <c r="B11" s="5">
        <v>3</v>
      </c>
      <c r="C11" s="38">
        <f t="shared" si="0"/>
        <v>47</v>
      </c>
    </row>
    <row r="12" spans="1:7">
      <c r="A12" s="2">
        <v>12</v>
      </c>
      <c r="B12" s="5">
        <v>1</v>
      </c>
      <c r="C12" s="38">
        <f t="shared" si="0"/>
        <v>48</v>
      </c>
    </row>
    <row r="13" spans="1:7">
      <c r="A13" s="2">
        <v>13</v>
      </c>
      <c r="B13" s="5">
        <v>1</v>
      </c>
      <c r="C13" s="38">
        <f t="shared" si="0"/>
        <v>49</v>
      </c>
    </row>
    <row r="14" spans="1:7">
      <c r="A14" s="4" t="s">
        <v>2</v>
      </c>
      <c r="B14" s="17">
        <v>49</v>
      </c>
      <c r="C14" s="39"/>
    </row>
    <row r="16" spans="1:7" ht="15">
      <c r="A16" s="48" t="s">
        <v>270</v>
      </c>
      <c r="B16" s="48"/>
      <c r="C16" s="48"/>
    </row>
    <row r="17" spans="1:3">
      <c r="A17" s="4"/>
      <c r="B17" s="17" t="s">
        <v>3</v>
      </c>
      <c r="C17" s="17" t="s">
        <v>392</v>
      </c>
    </row>
    <row r="18" spans="1:3">
      <c r="A18" s="2">
        <v>0</v>
      </c>
      <c r="B18" s="5">
        <v>6</v>
      </c>
      <c r="C18" s="38">
        <f>B18</f>
        <v>6</v>
      </c>
    </row>
    <row r="19" spans="1:3">
      <c r="A19" s="2">
        <v>1</v>
      </c>
      <c r="B19" s="5">
        <v>2</v>
      </c>
      <c r="C19" s="38">
        <f>B19+C18</f>
        <v>8</v>
      </c>
    </row>
    <row r="20" spans="1:3">
      <c r="A20" s="2">
        <v>2</v>
      </c>
      <c r="B20" s="5">
        <v>11</v>
      </c>
      <c r="C20" s="38">
        <f t="shared" ref="C20:C32" si="1">B20+C19</f>
        <v>19</v>
      </c>
    </row>
    <row r="21" spans="1:3">
      <c r="A21" s="2">
        <v>3</v>
      </c>
      <c r="B21" s="5">
        <v>3</v>
      </c>
      <c r="C21" s="38">
        <f t="shared" si="1"/>
        <v>22</v>
      </c>
    </row>
    <row r="22" spans="1:3">
      <c r="A22" s="2">
        <v>4</v>
      </c>
      <c r="B22" s="5">
        <v>5</v>
      </c>
      <c r="C22" s="38">
        <f t="shared" si="1"/>
        <v>27</v>
      </c>
    </row>
    <row r="23" spans="1:3">
      <c r="A23" s="2">
        <v>5</v>
      </c>
      <c r="B23" s="5">
        <v>6</v>
      </c>
      <c r="C23" s="38">
        <f t="shared" si="1"/>
        <v>33</v>
      </c>
    </row>
    <row r="24" spans="1:3">
      <c r="A24" s="2">
        <v>6</v>
      </c>
      <c r="B24" s="5">
        <v>1</v>
      </c>
      <c r="C24" s="38">
        <f t="shared" si="1"/>
        <v>34</v>
      </c>
    </row>
    <row r="25" spans="1:3">
      <c r="A25" s="2">
        <v>7</v>
      </c>
      <c r="B25" s="5">
        <v>5</v>
      </c>
      <c r="C25" s="38">
        <f t="shared" si="1"/>
        <v>39</v>
      </c>
    </row>
    <row r="26" spans="1:3">
      <c r="A26" s="2">
        <v>8</v>
      </c>
      <c r="B26" s="5">
        <v>2</v>
      </c>
      <c r="C26" s="38">
        <f t="shared" si="1"/>
        <v>41</v>
      </c>
    </row>
    <row r="27" spans="1:3">
      <c r="A27" s="2">
        <v>9</v>
      </c>
      <c r="B27" s="5">
        <v>3</v>
      </c>
      <c r="C27" s="38">
        <f t="shared" si="1"/>
        <v>44</v>
      </c>
    </row>
    <row r="28" spans="1:3">
      <c r="A28" s="2">
        <v>10</v>
      </c>
      <c r="B28" s="5">
        <v>1</v>
      </c>
      <c r="C28" s="38">
        <f t="shared" si="1"/>
        <v>45</v>
      </c>
    </row>
    <row r="29" spans="1:3">
      <c r="A29" s="2">
        <v>11</v>
      </c>
      <c r="B29" s="5">
        <v>1</v>
      </c>
      <c r="C29" s="38">
        <f t="shared" si="1"/>
        <v>46</v>
      </c>
    </row>
    <row r="30" spans="1:3">
      <c r="A30" s="2">
        <v>12</v>
      </c>
      <c r="B30" s="5">
        <v>1</v>
      </c>
      <c r="C30" s="38">
        <f t="shared" si="1"/>
        <v>47</v>
      </c>
    </row>
    <row r="31" spans="1:3">
      <c r="A31" s="2">
        <v>15</v>
      </c>
      <c r="B31" s="5">
        <v>1</v>
      </c>
      <c r="C31" s="38">
        <f t="shared" si="1"/>
        <v>48</v>
      </c>
    </row>
    <row r="32" spans="1:3">
      <c r="A32" s="2">
        <v>17</v>
      </c>
      <c r="B32" s="5">
        <v>1</v>
      </c>
      <c r="C32" s="38">
        <f t="shared" si="1"/>
        <v>49</v>
      </c>
    </row>
    <row r="33" spans="1:3">
      <c r="A33" s="4" t="s">
        <v>2</v>
      </c>
      <c r="B33" s="17">
        <v>49</v>
      </c>
      <c r="C33" s="39"/>
    </row>
    <row r="35" spans="1:3" ht="15">
      <c r="A35" s="48" t="s">
        <v>271</v>
      </c>
      <c r="B35" s="48"/>
      <c r="C35" s="48"/>
    </row>
    <row r="36" spans="1:3">
      <c r="A36" s="4"/>
      <c r="B36" s="17" t="s">
        <v>3</v>
      </c>
      <c r="C36" s="17" t="s">
        <v>392</v>
      </c>
    </row>
    <row r="37" spans="1:3">
      <c r="A37" s="2">
        <v>0</v>
      </c>
      <c r="B37" s="5">
        <v>9</v>
      </c>
      <c r="C37" s="38">
        <f>B37</f>
        <v>9</v>
      </c>
    </row>
    <row r="38" spans="1:3">
      <c r="A38" s="2">
        <v>1</v>
      </c>
      <c r="B38" s="5">
        <v>19</v>
      </c>
      <c r="C38" s="38">
        <f>B38+C37</f>
        <v>28</v>
      </c>
    </row>
    <row r="39" spans="1:3">
      <c r="A39" s="2">
        <v>2</v>
      </c>
      <c r="B39" s="5">
        <v>10</v>
      </c>
      <c r="C39" s="38">
        <f t="shared" ref="C39:C42" si="2">B39+C38</f>
        <v>38</v>
      </c>
    </row>
    <row r="40" spans="1:3">
      <c r="A40" s="2">
        <v>3</v>
      </c>
      <c r="B40" s="5">
        <v>5</v>
      </c>
      <c r="C40" s="38">
        <f t="shared" si="2"/>
        <v>43</v>
      </c>
    </row>
    <row r="41" spans="1:3">
      <c r="A41" s="2">
        <v>4</v>
      </c>
      <c r="B41" s="5">
        <v>5</v>
      </c>
      <c r="C41" s="38">
        <f t="shared" si="2"/>
        <v>48</v>
      </c>
    </row>
    <row r="42" spans="1:3">
      <c r="A42" s="2">
        <v>5</v>
      </c>
      <c r="B42" s="5">
        <v>1</v>
      </c>
      <c r="C42" s="38">
        <f t="shared" si="2"/>
        <v>49</v>
      </c>
    </row>
    <row r="43" spans="1:3">
      <c r="A43" s="4" t="s">
        <v>2</v>
      </c>
      <c r="B43" s="17">
        <v>49</v>
      </c>
      <c r="C43" s="39"/>
    </row>
    <row r="45" spans="1:3" ht="15">
      <c r="A45" s="48" t="s">
        <v>272</v>
      </c>
      <c r="B45" s="48"/>
      <c r="C45" s="48"/>
    </row>
    <row r="46" spans="1:3">
      <c r="A46" s="4"/>
      <c r="B46" s="17" t="s">
        <v>3</v>
      </c>
      <c r="C46" s="17" t="s">
        <v>392</v>
      </c>
    </row>
    <row r="47" spans="1:3">
      <c r="A47" s="2">
        <v>0</v>
      </c>
      <c r="B47" s="5">
        <v>18</v>
      </c>
      <c r="C47" s="38">
        <f>B47</f>
        <v>18</v>
      </c>
    </row>
    <row r="48" spans="1:3">
      <c r="A48" s="2">
        <v>1</v>
      </c>
      <c r="B48" s="5">
        <v>14</v>
      </c>
      <c r="C48" s="38">
        <f>B48+C47</f>
        <v>32</v>
      </c>
    </row>
    <row r="49" spans="1:3">
      <c r="A49" s="2">
        <v>2</v>
      </c>
      <c r="B49" s="5">
        <v>7</v>
      </c>
      <c r="C49" s="38">
        <f t="shared" ref="C49:C52" si="3">B49+C48</f>
        <v>39</v>
      </c>
    </row>
    <row r="50" spans="1:3">
      <c r="A50" s="2">
        <v>3</v>
      </c>
      <c r="B50" s="5">
        <v>7</v>
      </c>
      <c r="C50" s="38">
        <f t="shared" si="3"/>
        <v>46</v>
      </c>
    </row>
    <row r="51" spans="1:3">
      <c r="A51" s="2">
        <v>4</v>
      </c>
      <c r="B51" s="5">
        <v>1</v>
      </c>
      <c r="C51" s="38">
        <f t="shared" si="3"/>
        <v>47</v>
      </c>
    </row>
    <row r="52" spans="1:3">
      <c r="A52" s="2">
        <v>5</v>
      </c>
      <c r="B52" s="5">
        <v>2</v>
      </c>
      <c r="C52" s="38">
        <f t="shared" si="3"/>
        <v>49</v>
      </c>
    </row>
    <row r="53" spans="1:3">
      <c r="A53" s="4" t="s">
        <v>2</v>
      </c>
      <c r="B53" s="17">
        <v>49</v>
      </c>
      <c r="C53" s="39"/>
    </row>
    <row r="55" spans="1:3" ht="15">
      <c r="A55" s="48" t="s">
        <v>273</v>
      </c>
      <c r="B55" s="48"/>
      <c r="C55" s="48"/>
    </row>
    <row r="56" spans="1:3">
      <c r="A56" s="4"/>
      <c r="B56" s="17" t="s">
        <v>3</v>
      </c>
      <c r="C56" s="20" t="s">
        <v>30</v>
      </c>
    </row>
    <row r="57" spans="1:3">
      <c r="A57" s="2" t="s">
        <v>182</v>
      </c>
      <c r="B57" s="5">
        <v>14</v>
      </c>
      <c r="C57" s="22">
        <f>B57*100/49</f>
        <v>28.571428571428573</v>
      </c>
    </row>
    <row r="58" spans="1:3">
      <c r="A58" s="2" t="s">
        <v>183</v>
      </c>
      <c r="B58" s="5">
        <v>35</v>
      </c>
      <c r="C58" s="22">
        <f>B58*100/49</f>
        <v>71.428571428571431</v>
      </c>
    </row>
    <row r="59" spans="1:3">
      <c r="A59" s="4" t="s">
        <v>2</v>
      </c>
      <c r="B59" s="17">
        <v>49</v>
      </c>
      <c r="C59" s="20">
        <f>SUM(C57:C58)</f>
        <v>100</v>
      </c>
    </row>
    <row r="61" spans="1:3" ht="15">
      <c r="A61" s="48" t="s">
        <v>274</v>
      </c>
      <c r="B61" s="48"/>
      <c r="C61" s="48"/>
    </row>
    <row r="62" spans="1:3">
      <c r="A62" s="4"/>
      <c r="B62" s="17" t="s">
        <v>3</v>
      </c>
      <c r="C62" s="20" t="s">
        <v>30</v>
      </c>
    </row>
    <row r="63" spans="1:3">
      <c r="A63" s="2" t="s">
        <v>184</v>
      </c>
      <c r="B63" s="5">
        <v>3</v>
      </c>
      <c r="C63" s="22">
        <f>B63*100/49</f>
        <v>6.1224489795918364</v>
      </c>
    </row>
    <row r="64" spans="1:3">
      <c r="A64" s="2" t="s">
        <v>185</v>
      </c>
      <c r="B64" s="5">
        <v>8</v>
      </c>
      <c r="C64" s="22">
        <f t="shared" ref="C64:C66" si="4">B64*100/49</f>
        <v>16.326530612244898</v>
      </c>
    </row>
    <row r="65" spans="1:3">
      <c r="A65" s="2" t="s">
        <v>186</v>
      </c>
      <c r="B65" s="5">
        <v>13</v>
      </c>
      <c r="C65" s="22">
        <f t="shared" si="4"/>
        <v>26.530612244897959</v>
      </c>
    </row>
    <row r="66" spans="1:3">
      <c r="A66" s="2" t="s">
        <v>187</v>
      </c>
      <c r="B66" s="5">
        <v>25</v>
      </c>
      <c r="C66" s="22">
        <f t="shared" si="4"/>
        <v>51.020408163265309</v>
      </c>
    </row>
    <row r="67" spans="1:3">
      <c r="A67" s="4" t="s">
        <v>2</v>
      </c>
      <c r="B67" s="17">
        <v>49</v>
      </c>
      <c r="C67" s="20">
        <f>SUM(C63:C66)</f>
        <v>100</v>
      </c>
    </row>
    <row r="69" spans="1:3" ht="15">
      <c r="A69" s="48" t="s">
        <v>275</v>
      </c>
      <c r="B69" s="48"/>
      <c r="C69" s="48"/>
    </row>
    <row r="70" spans="1:3">
      <c r="A70" s="4"/>
      <c r="B70" s="17" t="s">
        <v>3</v>
      </c>
      <c r="C70" s="20" t="s">
        <v>30</v>
      </c>
    </row>
    <row r="71" spans="1:3">
      <c r="A71" s="2" t="s">
        <v>188</v>
      </c>
      <c r="B71" s="5">
        <v>10</v>
      </c>
      <c r="C71" s="22">
        <f>B71*100/49</f>
        <v>20.408163265306122</v>
      </c>
    </row>
    <row r="72" spans="1:3">
      <c r="A72" s="2" t="s">
        <v>189</v>
      </c>
      <c r="B72" s="5">
        <v>39</v>
      </c>
      <c r="C72" s="22">
        <f>B72*100/49</f>
        <v>79.591836734693871</v>
      </c>
    </row>
    <row r="73" spans="1:3">
      <c r="A73" s="4" t="s">
        <v>2</v>
      </c>
      <c r="B73" s="17">
        <v>49</v>
      </c>
      <c r="C73" s="20">
        <f>SUM(C71:C72)</f>
        <v>100</v>
      </c>
    </row>
    <row r="75" spans="1:3" ht="15">
      <c r="A75" s="48" t="s">
        <v>276</v>
      </c>
      <c r="B75" s="48"/>
      <c r="C75" s="48"/>
    </row>
    <row r="76" spans="1:3">
      <c r="A76" s="4"/>
      <c r="B76" s="17" t="s">
        <v>3</v>
      </c>
      <c r="C76" s="20" t="s">
        <v>30</v>
      </c>
    </row>
    <row r="77" spans="1:3">
      <c r="A77" s="2" t="s">
        <v>190</v>
      </c>
      <c r="B77" s="5">
        <v>46</v>
      </c>
      <c r="C77" s="22">
        <f>B77*100/49</f>
        <v>93.877551020408163</v>
      </c>
    </row>
    <row r="78" spans="1:3">
      <c r="A78" s="2" t="s">
        <v>191</v>
      </c>
      <c r="B78" s="5">
        <v>2</v>
      </c>
      <c r="C78" s="22">
        <f t="shared" ref="C78:C79" si="5">B78*100/49</f>
        <v>4.0816326530612246</v>
      </c>
    </row>
    <row r="79" spans="1:3">
      <c r="A79" s="2" t="s">
        <v>192</v>
      </c>
      <c r="B79" s="5">
        <v>1</v>
      </c>
      <c r="C79" s="22">
        <f t="shared" si="5"/>
        <v>2.0408163265306123</v>
      </c>
    </row>
    <row r="80" spans="1:3">
      <c r="A80" s="4" t="s">
        <v>2</v>
      </c>
      <c r="B80" s="17">
        <v>49</v>
      </c>
      <c r="C80" s="20">
        <f>SUM(C77:C79)</f>
        <v>100</v>
      </c>
    </row>
    <row r="82" spans="1:3" ht="15">
      <c r="A82" s="48" t="s">
        <v>277</v>
      </c>
      <c r="B82" s="48"/>
      <c r="C82" s="48"/>
    </row>
    <row r="83" spans="1:3">
      <c r="A83" s="4"/>
      <c r="B83" s="17" t="s">
        <v>3</v>
      </c>
      <c r="C83" s="20" t="s">
        <v>30</v>
      </c>
    </row>
    <row r="84" spans="1:3">
      <c r="A84" s="2" t="s">
        <v>40</v>
      </c>
      <c r="B84" s="5">
        <v>48</v>
      </c>
      <c r="C84" s="22">
        <f>B84*100/49</f>
        <v>97.959183673469383</v>
      </c>
    </row>
    <row r="85" spans="1:3">
      <c r="A85" s="2" t="s">
        <v>41</v>
      </c>
      <c r="B85" s="5">
        <v>1</v>
      </c>
      <c r="C85" s="22">
        <f>B85*100/49</f>
        <v>2.0408163265306123</v>
      </c>
    </row>
    <row r="86" spans="1:3">
      <c r="A86" s="4" t="s">
        <v>2</v>
      </c>
      <c r="B86" s="17">
        <v>49</v>
      </c>
      <c r="C86" s="20">
        <f>SUM(C84:C85)</f>
        <v>100</v>
      </c>
    </row>
    <row r="88" spans="1:3" ht="15">
      <c r="A88" s="48" t="s">
        <v>278</v>
      </c>
      <c r="B88" s="48"/>
      <c r="C88" s="48"/>
    </row>
    <row r="89" spans="1:3">
      <c r="A89" s="4"/>
      <c r="B89" s="17" t="s">
        <v>3</v>
      </c>
      <c r="C89" s="20" t="s">
        <v>30</v>
      </c>
    </row>
    <row r="90" spans="1:3">
      <c r="A90" s="2" t="s">
        <v>40</v>
      </c>
      <c r="B90" s="5">
        <v>47</v>
      </c>
      <c r="C90" s="22">
        <f>B90*100/49</f>
        <v>95.91836734693878</v>
      </c>
    </row>
    <row r="91" spans="1:3">
      <c r="A91" s="2" t="s">
        <v>41</v>
      </c>
      <c r="B91" s="5">
        <v>2</v>
      </c>
      <c r="C91" s="22">
        <f>B91*100/49</f>
        <v>4.0816326530612246</v>
      </c>
    </row>
    <row r="92" spans="1:3">
      <c r="A92" s="4" t="s">
        <v>2</v>
      </c>
      <c r="B92" s="17">
        <v>49</v>
      </c>
      <c r="C92" s="20">
        <f>SUM(C90:C91)</f>
        <v>100</v>
      </c>
    </row>
    <row r="94" spans="1:3" ht="15">
      <c r="A94" s="48" t="s">
        <v>279</v>
      </c>
      <c r="B94" s="48"/>
      <c r="C94" s="48"/>
    </row>
    <row r="95" spans="1:3">
      <c r="A95" s="4"/>
      <c r="B95" s="17" t="s">
        <v>3</v>
      </c>
      <c r="C95" s="20" t="s">
        <v>30</v>
      </c>
    </row>
    <row r="96" spans="1:3">
      <c r="A96" s="2" t="s">
        <v>40</v>
      </c>
      <c r="B96" s="5">
        <v>48</v>
      </c>
      <c r="C96" s="22">
        <f>B96*100/49</f>
        <v>97.959183673469383</v>
      </c>
    </row>
    <row r="97" spans="1:3">
      <c r="A97" s="2" t="s">
        <v>41</v>
      </c>
      <c r="B97" s="5">
        <v>1</v>
      </c>
      <c r="C97" s="22">
        <f>B97*100/49</f>
        <v>2.0408163265306123</v>
      </c>
    </row>
    <row r="98" spans="1:3">
      <c r="A98" s="4" t="s">
        <v>2</v>
      </c>
      <c r="B98" s="17">
        <v>49</v>
      </c>
      <c r="C98" s="20">
        <f>SUM(C96:C97)</f>
        <v>100</v>
      </c>
    </row>
    <row r="100" spans="1:3" ht="15">
      <c r="A100" s="48" t="s">
        <v>432</v>
      </c>
      <c r="B100" s="48"/>
      <c r="C100" s="48"/>
    </row>
    <row r="101" spans="1:3">
      <c r="A101" s="4"/>
      <c r="B101" s="17" t="s">
        <v>3</v>
      </c>
      <c r="C101" s="20" t="s">
        <v>30</v>
      </c>
    </row>
    <row r="102" spans="1:3">
      <c r="A102" s="2">
        <v>0</v>
      </c>
      <c r="B102" s="5">
        <v>14</v>
      </c>
      <c r="C102" s="22">
        <f>B102*100/49</f>
        <v>28.571428571428573</v>
      </c>
    </row>
    <row r="103" spans="1:3">
      <c r="A103" s="2">
        <v>1</v>
      </c>
      <c r="B103" s="5">
        <v>35</v>
      </c>
      <c r="C103" s="22">
        <f>B103*100/49</f>
        <v>71.428571428571431</v>
      </c>
    </row>
    <row r="104" spans="1:3">
      <c r="A104" s="4" t="s">
        <v>2</v>
      </c>
      <c r="B104" s="17">
        <v>49</v>
      </c>
      <c r="C104" s="20">
        <f>SUM(C102:C103)</f>
        <v>100</v>
      </c>
    </row>
    <row r="106" spans="1:3">
      <c r="A106" s="44" t="s">
        <v>193</v>
      </c>
    </row>
    <row r="107" spans="1:3">
      <c r="A107" s="4"/>
      <c r="B107" s="17" t="s">
        <v>3</v>
      </c>
      <c r="C107" s="20" t="s">
        <v>30</v>
      </c>
    </row>
    <row r="108" spans="1:3">
      <c r="A108" s="2" t="s">
        <v>194</v>
      </c>
      <c r="B108" s="5">
        <v>34</v>
      </c>
      <c r="C108" s="22">
        <f>B108*100/35</f>
        <v>97.142857142857139</v>
      </c>
    </row>
    <row r="109" spans="1:3">
      <c r="A109" s="2" t="s">
        <v>195</v>
      </c>
      <c r="B109" s="5">
        <v>1</v>
      </c>
      <c r="C109" s="22">
        <f>B109*100/35</f>
        <v>2.8571428571428572</v>
      </c>
    </row>
    <row r="110" spans="1:3">
      <c r="A110" s="4" t="s">
        <v>2</v>
      </c>
      <c r="B110" s="17">
        <v>35</v>
      </c>
      <c r="C110" s="20">
        <f>SUM(C108:C109)</f>
        <v>100</v>
      </c>
    </row>
    <row r="112" spans="1:3">
      <c r="A112" s="44" t="s">
        <v>196</v>
      </c>
    </row>
    <row r="113" spans="1:3">
      <c r="A113" s="4"/>
      <c r="B113" s="17" t="s">
        <v>3</v>
      </c>
      <c r="C113" s="20" t="s">
        <v>30</v>
      </c>
    </row>
    <row r="114" spans="1:3">
      <c r="A114" s="2" t="s">
        <v>195</v>
      </c>
      <c r="B114" s="5">
        <v>8</v>
      </c>
      <c r="C114" s="22">
        <f>B114*100/9</f>
        <v>88.888888888888886</v>
      </c>
    </row>
    <row r="115" spans="1:3">
      <c r="A115" s="2" t="s">
        <v>197</v>
      </c>
      <c r="B115" s="5">
        <v>1</v>
      </c>
      <c r="C115" s="22">
        <f>B115*100/9</f>
        <v>11.111111111111111</v>
      </c>
    </row>
    <row r="116" spans="1:3">
      <c r="A116" s="4" t="s">
        <v>2</v>
      </c>
      <c r="B116" s="17">
        <v>9</v>
      </c>
      <c r="C116" s="20">
        <f>SUM(C114:C115)</f>
        <v>100</v>
      </c>
    </row>
    <row r="118" spans="1:3" ht="15">
      <c r="A118" s="48" t="s">
        <v>408</v>
      </c>
      <c r="B118" s="48"/>
      <c r="C118" s="48"/>
    </row>
    <row r="119" spans="1:3">
      <c r="A119" s="4"/>
      <c r="B119" s="17" t="s">
        <v>3</v>
      </c>
      <c r="C119" s="20" t="s">
        <v>30</v>
      </c>
    </row>
    <row r="120" spans="1:3">
      <c r="A120" s="2">
        <v>0</v>
      </c>
      <c r="B120" s="5">
        <v>38</v>
      </c>
      <c r="C120" s="22">
        <f>B120*100/49</f>
        <v>77.551020408163268</v>
      </c>
    </row>
    <row r="121" spans="1:3">
      <c r="A121" s="2">
        <v>1</v>
      </c>
      <c r="B121" s="5">
        <v>6</v>
      </c>
      <c r="C121" s="22">
        <f t="shared" ref="C121:C124" si="6">B121*100/49</f>
        <v>12.244897959183673</v>
      </c>
    </row>
    <row r="122" spans="1:3">
      <c r="A122" s="2">
        <v>2</v>
      </c>
      <c r="B122" s="5">
        <v>3</v>
      </c>
      <c r="C122" s="22">
        <f t="shared" si="6"/>
        <v>6.1224489795918364</v>
      </c>
    </row>
    <row r="123" spans="1:3">
      <c r="A123" s="2">
        <v>3</v>
      </c>
      <c r="B123" s="5">
        <v>1</v>
      </c>
      <c r="C123" s="22">
        <f t="shared" si="6"/>
        <v>2.0408163265306123</v>
      </c>
    </row>
    <row r="124" spans="1:3">
      <c r="A124" s="2">
        <v>4</v>
      </c>
      <c r="B124" s="5">
        <v>1</v>
      </c>
      <c r="C124" s="22">
        <f t="shared" si="6"/>
        <v>2.0408163265306123</v>
      </c>
    </row>
    <row r="125" spans="1:3">
      <c r="A125" s="4" t="s">
        <v>2</v>
      </c>
      <c r="B125" s="17">
        <v>49</v>
      </c>
      <c r="C125" s="20">
        <f>SUM(C120:C124)</f>
        <v>100.00000000000001</v>
      </c>
    </row>
    <row r="127" spans="1:3">
      <c r="A127" s="44" t="s">
        <v>193</v>
      </c>
    </row>
    <row r="128" spans="1:3">
      <c r="A128" s="4"/>
      <c r="B128" s="17" t="s">
        <v>3</v>
      </c>
      <c r="C128" s="20" t="s">
        <v>30</v>
      </c>
    </row>
    <row r="129" spans="1:3">
      <c r="A129" s="2" t="s">
        <v>194</v>
      </c>
      <c r="B129" s="5">
        <v>8</v>
      </c>
      <c r="C129" s="22">
        <f>B129*100/11</f>
        <v>72.727272727272734</v>
      </c>
    </row>
    <row r="130" spans="1:3">
      <c r="A130" s="2" t="s">
        <v>195</v>
      </c>
      <c r="B130" s="5">
        <v>3</v>
      </c>
      <c r="C130" s="22">
        <f>B130*100/11</f>
        <v>27.272727272727273</v>
      </c>
    </row>
    <row r="131" spans="1:3">
      <c r="A131" s="4" t="s">
        <v>2</v>
      </c>
      <c r="B131" s="17">
        <v>11</v>
      </c>
      <c r="C131" s="20">
        <f>SUM(C129:C130)</f>
        <v>100</v>
      </c>
    </row>
    <row r="133" spans="1:3">
      <c r="A133" s="44" t="s">
        <v>196</v>
      </c>
    </row>
    <row r="134" spans="1:3">
      <c r="A134" s="4"/>
      <c r="B134" s="17" t="s">
        <v>3</v>
      </c>
      <c r="C134" s="20" t="s">
        <v>30</v>
      </c>
    </row>
    <row r="135" spans="1:3">
      <c r="A135" s="2" t="s">
        <v>195</v>
      </c>
      <c r="B135" s="5">
        <v>7</v>
      </c>
      <c r="C135" s="22">
        <f>B135*100/7</f>
        <v>100</v>
      </c>
    </row>
    <row r="136" spans="1:3">
      <c r="A136" s="4" t="s">
        <v>2</v>
      </c>
      <c r="B136" s="17">
        <v>7</v>
      </c>
      <c r="C136" s="20">
        <f>SUM(C135)</f>
        <v>100</v>
      </c>
    </row>
    <row r="138" spans="1:3" ht="15">
      <c r="A138" s="48" t="s">
        <v>409</v>
      </c>
      <c r="B138" s="48"/>
      <c r="C138" s="48"/>
    </row>
    <row r="139" spans="1:3">
      <c r="A139" s="4"/>
      <c r="B139" s="17" t="s">
        <v>3</v>
      </c>
      <c r="C139" s="20" t="s">
        <v>30</v>
      </c>
    </row>
    <row r="140" spans="1:3">
      <c r="A140" s="2">
        <v>0</v>
      </c>
      <c r="B140" s="5">
        <v>38</v>
      </c>
      <c r="C140" s="22">
        <f>B140*100/49</f>
        <v>77.551020408163268</v>
      </c>
    </row>
    <row r="141" spans="1:3">
      <c r="A141" s="2">
        <v>1</v>
      </c>
      <c r="B141" s="5">
        <v>7</v>
      </c>
      <c r="C141" s="22">
        <f t="shared" ref="C141:C142" si="7">B141*100/49</f>
        <v>14.285714285714286</v>
      </c>
    </row>
    <row r="142" spans="1:3">
      <c r="A142" s="2">
        <v>2</v>
      </c>
      <c r="B142" s="5">
        <v>4</v>
      </c>
      <c r="C142" s="22">
        <f t="shared" si="7"/>
        <v>8.1632653061224492</v>
      </c>
    </row>
    <row r="143" spans="1:3">
      <c r="A143" s="4" t="s">
        <v>2</v>
      </c>
      <c r="B143" s="17">
        <v>49</v>
      </c>
      <c r="C143" s="20">
        <f>SUM(C140:C142)</f>
        <v>100.00000000000001</v>
      </c>
    </row>
    <row r="145" spans="1:3">
      <c r="A145" s="44" t="s">
        <v>193</v>
      </c>
    </row>
    <row r="146" spans="1:3">
      <c r="A146" s="4"/>
      <c r="B146" s="17" t="s">
        <v>3</v>
      </c>
      <c r="C146" s="20" t="s">
        <v>30</v>
      </c>
    </row>
    <row r="147" spans="1:3">
      <c r="A147" s="2" t="s">
        <v>194</v>
      </c>
      <c r="B147" s="5">
        <v>4</v>
      </c>
      <c r="C147" s="22">
        <f>B147*100/11</f>
        <v>36.363636363636367</v>
      </c>
    </row>
    <row r="148" spans="1:3">
      <c r="A148" s="2" t="s">
        <v>195</v>
      </c>
      <c r="B148" s="5">
        <v>7</v>
      </c>
      <c r="C148" s="22">
        <f>B148*100/11</f>
        <v>63.636363636363633</v>
      </c>
    </row>
    <row r="149" spans="1:3">
      <c r="A149" s="4" t="s">
        <v>2</v>
      </c>
      <c r="B149" s="17">
        <v>11</v>
      </c>
      <c r="C149" s="20">
        <f>SUM(C147:C148)</f>
        <v>100</v>
      </c>
    </row>
    <row r="151" spans="1:3">
      <c r="A151" s="44" t="s">
        <v>196</v>
      </c>
    </row>
    <row r="152" spans="1:3">
      <c r="A152" s="4"/>
      <c r="B152" s="17" t="s">
        <v>3</v>
      </c>
      <c r="C152" s="20" t="s">
        <v>30</v>
      </c>
    </row>
    <row r="153" spans="1:3">
      <c r="A153" s="2" t="s">
        <v>195</v>
      </c>
      <c r="B153" s="5">
        <v>3</v>
      </c>
      <c r="C153" s="22">
        <f>B153*100/3</f>
        <v>100</v>
      </c>
    </row>
    <row r="154" spans="1:3">
      <c r="A154" s="4" t="s">
        <v>2</v>
      </c>
      <c r="B154" s="17">
        <v>3</v>
      </c>
      <c r="C154" s="20">
        <f>SUM(C153)</f>
        <v>100</v>
      </c>
    </row>
    <row r="156" spans="1:3" ht="15">
      <c r="A156" s="48" t="s">
        <v>410</v>
      </c>
      <c r="B156" s="48"/>
      <c r="C156" s="48"/>
    </row>
    <row r="157" spans="1:3">
      <c r="A157" s="17"/>
      <c r="B157" s="17" t="s">
        <v>3</v>
      </c>
      <c r="C157" s="20" t="s">
        <v>30</v>
      </c>
    </row>
    <row r="158" spans="1:3">
      <c r="A158" s="2">
        <v>0</v>
      </c>
      <c r="B158" s="5">
        <v>41</v>
      </c>
      <c r="C158" s="22">
        <f>B158*100/49</f>
        <v>83.673469387755105</v>
      </c>
    </row>
    <row r="159" spans="1:3">
      <c r="A159" s="2">
        <v>1</v>
      </c>
      <c r="B159" s="5">
        <v>3</v>
      </c>
      <c r="C159" s="22">
        <f t="shared" ref="C159:C161" si="8">B159*100/49</f>
        <v>6.1224489795918364</v>
      </c>
    </row>
    <row r="160" spans="1:3">
      <c r="A160" s="2">
        <v>2</v>
      </c>
      <c r="B160" s="5">
        <v>3</v>
      </c>
      <c r="C160" s="22">
        <f t="shared" si="8"/>
        <v>6.1224489795918364</v>
      </c>
    </row>
    <row r="161" spans="1:3">
      <c r="A161" s="2">
        <v>3</v>
      </c>
      <c r="B161" s="5">
        <v>2</v>
      </c>
      <c r="C161" s="22">
        <f t="shared" si="8"/>
        <v>4.0816326530612246</v>
      </c>
    </row>
    <row r="162" spans="1:3">
      <c r="A162" s="4" t="s">
        <v>2</v>
      </c>
      <c r="B162" s="17">
        <v>49</v>
      </c>
      <c r="C162" s="20">
        <f>SUM(C158:C161)</f>
        <v>100</v>
      </c>
    </row>
    <row r="164" spans="1:3">
      <c r="A164" s="44" t="s">
        <v>193</v>
      </c>
    </row>
    <row r="165" spans="1:3">
      <c r="A165" s="4"/>
      <c r="B165" s="17" t="s">
        <v>3</v>
      </c>
      <c r="C165" s="20" t="s">
        <v>30</v>
      </c>
    </row>
    <row r="166" spans="1:3">
      <c r="A166" s="2" t="s">
        <v>194</v>
      </c>
      <c r="B166" s="5">
        <v>4</v>
      </c>
      <c r="C166" s="22">
        <f>B166*100/8</f>
        <v>50</v>
      </c>
    </row>
    <row r="167" spans="1:3">
      <c r="A167" s="2" t="s">
        <v>195</v>
      </c>
      <c r="B167" s="5">
        <v>4</v>
      </c>
      <c r="C167" s="22">
        <f>B167*100/8</f>
        <v>50</v>
      </c>
    </row>
    <row r="168" spans="1:3">
      <c r="A168" s="4" t="s">
        <v>2</v>
      </c>
      <c r="B168" s="17">
        <v>8</v>
      </c>
      <c r="C168" s="20">
        <f>SUM(C166:C167)</f>
        <v>100</v>
      </c>
    </row>
    <row r="170" spans="1:3">
      <c r="A170" s="44" t="s">
        <v>196</v>
      </c>
    </row>
    <row r="171" spans="1:3">
      <c r="A171" s="4"/>
      <c r="B171" s="17" t="s">
        <v>3</v>
      </c>
      <c r="C171" s="20" t="s">
        <v>30</v>
      </c>
    </row>
    <row r="172" spans="1:3">
      <c r="A172" s="2" t="s">
        <v>195</v>
      </c>
      <c r="B172" s="5">
        <v>4</v>
      </c>
      <c r="C172" s="22">
        <f>B172*100/4</f>
        <v>100</v>
      </c>
    </row>
    <row r="173" spans="1:3">
      <c r="A173" s="4" t="s">
        <v>2</v>
      </c>
      <c r="B173" s="17">
        <v>4</v>
      </c>
      <c r="C173" s="20">
        <f>SUM(C172)</f>
        <v>100</v>
      </c>
    </row>
    <row r="175" spans="1:3" ht="15">
      <c r="A175" s="48" t="s">
        <v>412</v>
      </c>
      <c r="B175" s="48"/>
      <c r="C175" s="48"/>
    </row>
    <row r="176" spans="1:3">
      <c r="A176" s="4"/>
      <c r="B176" s="17" t="s">
        <v>3</v>
      </c>
      <c r="C176" s="20" t="s">
        <v>30</v>
      </c>
    </row>
    <row r="177" spans="1:3">
      <c r="A177" s="2">
        <v>0</v>
      </c>
      <c r="B177" s="5">
        <v>36</v>
      </c>
      <c r="C177" s="22">
        <f>B177*100/49</f>
        <v>73.469387755102048</v>
      </c>
    </row>
    <row r="178" spans="1:3">
      <c r="A178" s="2">
        <v>1</v>
      </c>
      <c r="B178" s="5">
        <v>6</v>
      </c>
      <c r="C178" s="22">
        <f t="shared" ref="C178:C180" si="9">B178*100/49</f>
        <v>12.244897959183673</v>
      </c>
    </row>
    <row r="179" spans="1:3">
      <c r="A179" s="2">
        <v>2</v>
      </c>
      <c r="B179" s="5">
        <v>6</v>
      </c>
      <c r="C179" s="22">
        <f t="shared" si="9"/>
        <v>12.244897959183673</v>
      </c>
    </row>
    <row r="180" spans="1:3">
      <c r="A180" s="2">
        <v>4</v>
      </c>
      <c r="B180" s="5">
        <v>1</v>
      </c>
      <c r="C180" s="22">
        <f t="shared" si="9"/>
        <v>2.0408163265306123</v>
      </c>
    </row>
    <row r="181" spans="1:3">
      <c r="A181" s="4" t="s">
        <v>2</v>
      </c>
      <c r="B181" s="17">
        <v>49</v>
      </c>
      <c r="C181" s="20">
        <f>SUM(C177:C180)</f>
        <v>100.00000000000001</v>
      </c>
    </row>
    <row r="183" spans="1:3">
      <c r="A183" s="44" t="s">
        <v>193</v>
      </c>
    </row>
    <row r="184" spans="1:3">
      <c r="A184" s="4"/>
      <c r="B184" s="17" t="s">
        <v>3</v>
      </c>
      <c r="C184" s="20" t="s">
        <v>30</v>
      </c>
    </row>
    <row r="185" spans="1:3">
      <c r="A185" s="2" t="s">
        <v>194</v>
      </c>
      <c r="B185" s="5">
        <v>6</v>
      </c>
      <c r="C185" s="22">
        <f>B185*100/12</f>
        <v>50</v>
      </c>
    </row>
    <row r="186" spans="1:3">
      <c r="A186" s="2" t="s">
        <v>195</v>
      </c>
      <c r="B186" s="5">
        <v>6</v>
      </c>
      <c r="C186" s="22">
        <f>B186*100/12</f>
        <v>50</v>
      </c>
    </row>
    <row r="187" spans="1:3">
      <c r="A187" s="4" t="s">
        <v>2</v>
      </c>
      <c r="B187" s="17">
        <v>12</v>
      </c>
      <c r="C187" s="20">
        <f>SUM(C185:C186)</f>
        <v>100</v>
      </c>
    </row>
    <row r="189" spans="1:3">
      <c r="A189" s="44" t="s">
        <v>196</v>
      </c>
    </row>
    <row r="190" spans="1:3">
      <c r="A190" s="4"/>
      <c r="B190" s="17" t="s">
        <v>3</v>
      </c>
      <c r="C190" s="20" t="s">
        <v>30</v>
      </c>
    </row>
    <row r="191" spans="1:3">
      <c r="A191" s="2" t="s">
        <v>195</v>
      </c>
      <c r="B191" s="5">
        <v>5</v>
      </c>
      <c r="C191" s="22">
        <f>B191*100/5</f>
        <v>100</v>
      </c>
    </row>
    <row r="192" spans="1:3">
      <c r="A192" s="4" t="s">
        <v>2</v>
      </c>
      <c r="B192" s="17">
        <v>5</v>
      </c>
      <c r="C192" s="20">
        <f>SUM(C191)</f>
        <v>100</v>
      </c>
    </row>
    <row r="194" spans="1:3" ht="15">
      <c r="A194" s="48" t="s">
        <v>414</v>
      </c>
      <c r="B194" s="48"/>
      <c r="C194" s="48"/>
    </row>
    <row r="195" spans="1:3">
      <c r="A195" s="4"/>
      <c r="B195" s="17" t="s">
        <v>3</v>
      </c>
      <c r="C195" s="20" t="s">
        <v>30</v>
      </c>
    </row>
    <row r="196" spans="1:3">
      <c r="A196" s="2">
        <v>0</v>
      </c>
      <c r="B196" s="5">
        <v>47</v>
      </c>
      <c r="C196" s="22">
        <f>B196*100/49</f>
        <v>95.91836734693878</v>
      </c>
    </row>
    <row r="197" spans="1:3">
      <c r="A197" s="2">
        <v>1</v>
      </c>
      <c r="B197" s="5">
        <v>2</v>
      </c>
      <c r="C197" s="22">
        <f>B197*100/49</f>
        <v>4.0816326530612246</v>
      </c>
    </row>
    <row r="198" spans="1:3">
      <c r="A198" s="4" t="s">
        <v>2</v>
      </c>
      <c r="B198" s="17">
        <v>49</v>
      </c>
      <c r="C198" s="20">
        <f>SUM(C196:C197)</f>
        <v>100</v>
      </c>
    </row>
    <row r="200" spans="1:3">
      <c r="A200" s="44" t="s">
        <v>193</v>
      </c>
    </row>
    <row r="201" spans="1:3">
      <c r="A201" s="4"/>
      <c r="B201" s="17" t="s">
        <v>3</v>
      </c>
      <c r="C201" s="20" t="s">
        <v>30</v>
      </c>
    </row>
    <row r="202" spans="1:3">
      <c r="A202" s="2" t="s">
        <v>194</v>
      </c>
      <c r="B202" s="5">
        <v>1</v>
      </c>
      <c r="C202" s="22">
        <f>B202*100/2</f>
        <v>50</v>
      </c>
    </row>
    <row r="203" spans="1:3">
      <c r="A203" s="2" t="s">
        <v>195</v>
      </c>
      <c r="B203" s="5">
        <v>1</v>
      </c>
      <c r="C203" s="22">
        <f>B203*100/2</f>
        <v>50</v>
      </c>
    </row>
    <row r="204" spans="1:3">
      <c r="A204" s="4" t="s">
        <v>2</v>
      </c>
      <c r="B204" s="17">
        <v>2</v>
      </c>
      <c r="C204" s="20">
        <f>SUM(C202:C203)</f>
        <v>100</v>
      </c>
    </row>
    <row r="206" spans="1:3">
      <c r="A206" s="44" t="s">
        <v>196</v>
      </c>
    </row>
    <row r="207" spans="1:3">
      <c r="A207" s="4"/>
      <c r="B207" s="17" t="s">
        <v>3</v>
      </c>
      <c r="C207" s="20" t="s">
        <v>30</v>
      </c>
    </row>
    <row r="208" spans="1:3">
      <c r="A208" s="2" t="s">
        <v>195</v>
      </c>
      <c r="B208" s="5">
        <v>1</v>
      </c>
      <c r="C208" s="22">
        <f>B208*100/1</f>
        <v>100</v>
      </c>
    </row>
    <row r="209" spans="1:3">
      <c r="A209" s="4" t="s">
        <v>2</v>
      </c>
      <c r="B209" s="17">
        <v>1</v>
      </c>
      <c r="C209" s="20">
        <f>SUM(C208)</f>
        <v>100</v>
      </c>
    </row>
    <row r="211" spans="1:3" ht="15">
      <c r="A211" s="48" t="s">
        <v>415</v>
      </c>
      <c r="B211" s="48"/>
      <c r="C211" s="48"/>
    </row>
    <row r="212" spans="1:3">
      <c r="A212" s="4"/>
      <c r="B212" s="17" t="s">
        <v>3</v>
      </c>
      <c r="C212" s="20" t="s">
        <v>30</v>
      </c>
    </row>
    <row r="213" spans="1:3">
      <c r="A213" s="2">
        <v>0</v>
      </c>
      <c r="B213" s="5">
        <v>48</v>
      </c>
      <c r="C213" s="22">
        <f>B213*100/49</f>
        <v>97.959183673469383</v>
      </c>
    </row>
    <row r="214" spans="1:3">
      <c r="A214" s="2">
        <v>1</v>
      </c>
      <c r="B214" s="5">
        <v>1</v>
      </c>
      <c r="C214" s="22">
        <f>B214*100/49</f>
        <v>2.0408163265306123</v>
      </c>
    </row>
    <row r="215" spans="1:3">
      <c r="A215" s="4" t="s">
        <v>2</v>
      </c>
      <c r="B215" s="17">
        <v>49</v>
      </c>
      <c r="C215" s="20">
        <f>SUM(C213:C214)</f>
        <v>100</v>
      </c>
    </row>
    <row r="217" spans="1:3">
      <c r="A217" s="44" t="s">
        <v>198</v>
      </c>
    </row>
    <row r="218" spans="1:3">
      <c r="A218" s="4"/>
      <c r="B218" s="17" t="s">
        <v>3</v>
      </c>
      <c r="C218" s="20" t="s">
        <v>30</v>
      </c>
    </row>
    <row r="219" spans="1:3">
      <c r="A219" s="2" t="s">
        <v>195</v>
      </c>
      <c r="B219" s="5">
        <v>1</v>
      </c>
      <c r="C219" s="22">
        <f>B219*100/1</f>
        <v>100</v>
      </c>
    </row>
    <row r="220" spans="1:3">
      <c r="A220" s="4" t="s">
        <v>2</v>
      </c>
      <c r="B220" s="17">
        <v>1</v>
      </c>
      <c r="C220" s="20">
        <f>SUM(C219)</f>
        <v>100</v>
      </c>
    </row>
    <row r="222" spans="1:3" ht="15">
      <c r="A222" s="48" t="s">
        <v>239</v>
      </c>
      <c r="B222" s="48"/>
      <c r="C222" s="48"/>
    </row>
    <row r="223" spans="1:3">
      <c r="A223" s="4"/>
      <c r="B223" s="17" t="s">
        <v>3</v>
      </c>
      <c r="C223" s="20" t="s">
        <v>30</v>
      </c>
    </row>
    <row r="224" spans="1:3">
      <c r="A224" s="2" t="s">
        <v>280</v>
      </c>
      <c r="B224" s="5">
        <v>3</v>
      </c>
      <c r="C224" s="22">
        <f>B224*100/3</f>
        <v>100</v>
      </c>
    </row>
    <row r="225" spans="1:3">
      <c r="A225" s="4" t="s">
        <v>2</v>
      </c>
      <c r="B225" s="17">
        <v>3</v>
      </c>
      <c r="C225" s="20">
        <f>SUM(C224)</f>
        <v>100</v>
      </c>
    </row>
    <row r="227" spans="1:3" ht="15">
      <c r="A227" s="48" t="s">
        <v>420</v>
      </c>
      <c r="B227" s="48"/>
      <c r="C227" s="48"/>
    </row>
    <row r="228" spans="1:3">
      <c r="A228" s="4"/>
      <c r="B228" s="17" t="s">
        <v>3</v>
      </c>
      <c r="C228" s="20" t="s">
        <v>30</v>
      </c>
    </row>
    <row r="229" spans="1:3">
      <c r="A229" s="2">
        <v>2</v>
      </c>
      <c r="B229" s="5">
        <v>2</v>
      </c>
      <c r="C229" s="22">
        <f>B229*100/3</f>
        <v>66.666666666666671</v>
      </c>
    </row>
    <row r="230" spans="1:3">
      <c r="A230" s="2">
        <v>3</v>
      </c>
      <c r="B230" s="5">
        <v>1</v>
      </c>
      <c r="C230" s="22">
        <f>B230*100/3</f>
        <v>33.333333333333336</v>
      </c>
    </row>
    <row r="231" spans="1:3">
      <c r="A231" s="4" t="s">
        <v>2</v>
      </c>
      <c r="B231" s="17">
        <v>3</v>
      </c>
      <c r="C231" s="20">
        <f>SUM(C229:C230)</f>
        <v>100</v>
      </c>
    </row>
    <row r="233" spans="1:3" ht="15">
      <c r="A233" s="48" t="s">
        <v>421</v>
      </c>
      <c r="B233" s="48"/>
      <c r="C233" s="48"/>
    </row>
    <row r="234" spans="1:3">
      <c r="A234" s="4"/>
      <c r="B234" s="17" t="s">
        <v>3</v>
      </c>
      <c r="C234" s="20" t="s">
        <v>30</v>
      </c>
    </row>
    <row r="235" spans="1:3">
      <c r="A235" s="2">
        <v>0</v>
      </c>
      <c r="B235" s="5">
        <v>25</v>
      </c>
      <c r="C235" s="22">
        <f>B235*100/49</f>
        <v>51.020408163265309</v>
      </c>
    </row>
    <row r="236" spans="1:3">
      <c r="A236" s="2">
        <v>1</v>
      </c>
      <c r="B236" s="5">
        <v>5</v>
      </c>
      <c r="C236" s="22">
        <f t="shared" ref="C236:C241" si="10">B236*100/49</f>
        <v>10.204081632653061</v>
      </c>
    </row>
    <row r="237" spans="1:3">
      <c r="A237" s="2">
        <v>2</v>
      </c>
      <c r="B237" s="5">
        <v>6</v>
      </c>
      <c r="C237" s="22">
        <f t="shared" si="10"/>
        <v>12.244897959183673</v>
      </c>
    </row>
    <row r="238" spans="1:3">
      <c r="A238" s="2">
        <v>3</v>
      </c>
      <c r="B238" s="5">
        <v>5</v>
      </c>
      <c r="C238" s="22">
        <f t="shared" si="10"/>
        <v>10.204081632653061</v>
      </c>
    </row>
    <row r="239" spans="1:3">
      <c r="A239" s="2">
        <v>4</v>
      </c>
      <c r="B239" s="5">
        <v>6</v>
      </c>
      <c r="C239" s="22">
        <f t="shared" si="10"/>
        <v>12.244897959183673</v>
      </c>
    </row>
    <row r="240" spans="1:3">
      <c r="A240" s="2">
        <v>5</v>
      </c>
      <c r="B240" s="5">
        <v>1</v>
      </c>
      <c r="C240" s="22">
        <f t="shared" si="10"/>
        <v>2.0408163265306123</v>
      </c>
    </row>
    <row r="241" spans="1:3">
      <c r="A241" s="2">
        <v>9</v>
      </c>
      <c r="B241" s="5">
        <v>1</v>
      </c>
      <c r="C241" s="22">
        <f t="shared" si="10"/>
        <v>2.0408163265306123</v>
      </c>
    </row>
    <row r="242" spans="1:3">
      <c r="A242" s="4" t="s">
        <v>2</v>
      </c>
      <c r="B242" s="17">
        <v>49</v>
      </c>
      <c r="C242" s="20">
        <f>SUM(C235:C241)</f>
        <v>100.00000000000001</v>
      </c>
    </row>
    <row r="244" spans="1:3">
      <c r="A244" s="44" t="s">
        <v>193</v>
      </c>
    </row>
    <row r="245" spans="1:3">
      <c r="A245" s="4"/>
      <c r="B245" s="17" t="s">
        <v>3</v>
      </c>
      <c r="C245" s="20" t="s">
        <v>30</v>
      </c>
    </row>
    <row r="246" spans="1:3">
      <c r="A246" s="2" t="s">
        <v>194</v>
      </c>
      <c r="B246" s="5">
        <v>6</v>
      </c>
      <c r="C246" s="22">
        <f>B246*100/24</f>
        <v>25</v>
      </c>
    </row>
    <row r="247" spans="1:3">
      <c r="A247" s="2" t="s">
        <v>195</v>
      </c>
      <c r="B247" s="5">
        <v>15</v>
      </c>
      <c r="C247" s="22">
        <f t="shared" ref="C247:C248" si="11">B247*100/24</f>
        <v>62.5</v>
      </c>
    </row>
    <row r="248" spans="1:3">
      <c r="A248" s="2" t="s">
        <v>197</v>
      </c>
      <c r="B248" s="5">
        <v>3</v>
      </c>
      <c r="C248" s="22">
        <f t="shared" si="11"/>
        <v>12.5</v>
      </c>
    </row>
    <row r="249" spans="1:3">
      <c r="A249" s="4" t="s">
        <v>2</v>
      </c>
      <c r="B249" s="17">
        <v>24</v>
      </c>
      <c r="C249" s="20">
        <f>SUM(C246:C248)</f>
        <v>100</v>
      </c>
    </row>
    <row r="251" spans="1:3">
      <c r="A251" s="44" t="s">
        <v>196</v>
      </c>
    </row>
    <row r="252" spans="1:3">
      <c r="A252" s="4"/>
      <c r="B252" s="17" t="s">
        <v>3</v>
      </c>
      <c r="C252" s="20" t="s">
        <v>30</v>
      </c>
    </row>
    <row r="253" spans="1:3">
      <c r="A253" s="2" t="s">
        <v>195</v>
      </c>
      <c r="B253" s="5">
        <v>6</v>
      </c>
      <c r="C253" s="22">
        <f>B253*100/20</f>
        <v>30</v>
      </c>
    </row>
    <row r="254" spans="1:3">
      <c r="A254" s="2" t="s">
        <v>197</v>
      </c>
      <c r="B254" s="5">
        <v>14</v>
      </c>
      <c r="C254" s="22">
        <f>B254*100/20</f>
        <v>70</v>
      </c>
    </row>
    <row r="255" spans="1:3">
      <c r="A255" s="4" t="s">
        <v>2</v>
      </c>
      <c r="B255" s="17">
        <v>20</v>
      </c>
      <c r="C255" s="20">
        <f>SUM(C253:C254)</f>
        <v>100</v>
      </c>
    </row>
    <row r="257" spans="1:3">
      <c r="A257" s="44" t="s">
        <v>199</v>
      </c>
    </row>
    <row r="258" spans="1:3">
      <c r="A258" s="4"/>
      <c r="B258" s="17" t="s">
        <v>3</v>
      </c>
      <c r="C258" s="20" t="s">
        <v>30</v>
      </c>
    </row>
    <row r="259" spans="1:3">
      <c r="A259" s="2" t="s">
        <v>197</v>
      </c>
      <c r="B259" s="5">
        <v>1</v>
      </c>
      <c r="C259" s="22">
        <f>B259*100/3</f>
        <v>33.333333333333336</v>
      </c>
    </row>
    <row r="260" spans="1:3">
      <c r="A260" s="2" t="s">
        <v>200</v>
      </c>
      <c r="B260" s="5">
        <v>2</v>
      </c>
      <c r="C260" s="22">
        <f>B260*100/3</f>
        <v>66.666666666666671</v>
      </c>
    </row>
    <row r="261" spans="1:3">
      <c r="A261" s="4" t="s">
        <v>2</v>
      </c>
      <c r="B261" s="17">
        <v>3</v>
      </c>
      <c r="C261" s="20">
        <f>SUM(C259:C260)</f>
        <v>100</v>
      </c>
    </row>
    <row r="263" spans="1:3">
      <c r="A263" s="44" t="s">
        <v>242</v>
      </c>
    </row>
    <row r="264" spans="1:3">
      <c r="A264" s="4"/>
      <c r="B264" s="17" t="s">
        <v>3</v>
      </c>
      <c r="C264" s="20" t="s">
        <v>30</v>
      </c>
    </row>
    <row r="265" spans="1:3">
      <c r="A265" s="2" t="s">
        <v>281</v>
      </c>
      <c r="B265" s="5">
        <v>1</v>
      </c>
      <c r="C265" s="22">
        <f>B265*100/2</f>
        <v>50</v>
      </c>
    </row>
    <row r="266" spans="1:3">
      <c r="A266" s="2" t="s">
        <v>451</v>
      </c>
      <c r="B266" s="5">
        <v>1</v>
      </c>
      <c r="C266" s="22">
        <f>B266*100/2</f>
        <v>50</v>
      </c>
    </row>
    <row r="267" spans="1:3">
      <c r="A267" s="4" t="s">
        <v>2</v>
      </c>
      <c r="B267" s="17">
        <v>2</v>
      </c>
      <c r="C267" s="20">
        <f>SUM(C265:C266)</f>
        <v>100</v>
      </c>
    </row>
    <row r="269" spans="1:3" ht="15">
      <c r="A269" s="48" t="s">
        <v>299</v>
      </c>
      <c r="B269" s="48"/>
      <c r="C269" s="48"/>
    </row>
    <row r="270" spans="1:3">
      <c r="A270" s="4"/>
      <c r="B270" s="17" t="s">
        <v>3</v>
      </c>
      <c r="C270" s="20" t="s">
        <v>30</v>
      </c>
    </row>
    <row r="271" spans="1:3">
      <c r="A271" s="2" t="s">
        <v>120</v>
      </c>
      <c r="B271" s="5">
        <v>22</v>
      </c>
      <c r="C271" s="22">
        <f>B271*100/41</f>
        <v>53.658536585365852</v>
      </c>
    </row>
    <row r="272" spans="1:3">
      <c r="A272" s="2" t="s">
        <v>201</v>
      </c>
      <c r="B272" s="5">
        <v>1</v>
      </c>
      <c r="C272" s="22">
        <f t="shared" ref="C272:C277" si="12">B272*100/41</f>
        <v>2.4390243902439024</v>
      </c>
    </row>
    <row r="273" spans="1:7">
      <c r="A273" s="2" t="s">
        <v>122</v>
      </c>
      <c r="B273" s="5">
        <v>5</v>
      </c>
      <c r="C273" s="22">
        <f t="shared" si="12"/>
        <v>12.195121951219512</v>
      </c>
    </row>
    <row r="274" spans="1:7">
      <c r="A274" s="2" t="s">
        <v>123</v>
      </c>
      <c r="B274" s="5">
        <v>3</v>
      </c>
      <c r="C274" s="22">
        <f t="shared" si="12"/>
        <v>7.3170731707317076</v>
      </c>
    </row>
    <row r="275" spans="1:7">
      <c r="A275" s="2" t="s">
        <v>124</v>
      </c>
      <c r="B275" s="5">
        <v>7</v>
      </c>
      <c r="C275" s="22">
        <f t="shared" si="12"/>
        <v>17.073170731707318</v>
      </c>
    </row>
    <row r="276" spans="1:7">
      <c r="A276" s="2" t="s">
        <v>125</v>
      </c>
      <c r="B276" s="5">
        <v>1</v>
      </c>
      <c r="C276" s="22">
        <f t="shared" si="12"/>
        <v>2.4390243902439024</v>
      </c>
    </row>
    <row r="277" spans="1:7">
      <c r="A277" s="2" t="s">
        <v>126</v>
      </c>
      <c r="B277" s="5">
        <v>2</v>
      </c>
      <c r="C277" s="22">
        <f t="shared" si="12"/>
        <v>4.8780487804878048</v>
      </c>
    </row>
    <row r="278" spans="1:7">
      <c r="A278" s="4" t="s">
        <v>2</v>
      </c>
      <c r="B278" s="17">
        <v>41</v>
      </c>
      <c r="C278" s="20">
        <f>SUM(C271:C277)</f>
        <v>99.999999999999986</v>
      </c>
    </row>
    <row r="280" spans="1:7">
      <c r="A280" s="4"/>
      <c r="B280" s="17" t="s">
        <v>3</v>
      </c>
      <c r="C280" s="20" t="s">
        <v>30</v>
      </c>
    </row>
    <row r="281" spans="1:7">
      <c r="A281" s="2" t="s">
        <v>122</v>
      </c>
      <c r="B281" s="5">
        <v>2</v>
      </c>
      <c r="C281" s="22">
        <f>B281*100/24</f>
        <v>8.3333333333333339</v>
      </c>
    </row>
    <row r="282" spans="1:7">
      <c r="A282" s="2" t="s">
        <v>124</v>
      </c>
      <c r="B282" s="5">
        <v>1</v>
      </c>
      <c r="C282" s="22">
        <f t="shared" ref="C282:C284" si="13">B282*100/24</f>
        <v>4.166666666666667</v>
      </c>
    </row>
    <row r="283" spans="1:7">
      <c r="A283" s="2" t="s">
        <v>125</v>
      </c>
      <c r="B283" s="5">
        <v>1</v>
      </c>
      <c r="C283" s="22">
        <f t="shared" si="13"/>
        <v>4.166666666666667</v>
      </c>
    </row>
    <row r="284" spans="1:7">
      <c r="A284" s="2" t="s">
        <v>126</v>
      </c>
      <c r="B284" s="5">
        <v>20</v>
      </c>
      <c r="C284" s="22">
        <f t="shared" si="13"/>
        <v>83.333333333333329</v>
      </c>
    </row>
    <row r="285" spans="1:7">
      <c r="A285" s="4" t="s">
        <v>2</v>
      </c>
      <c r="B285" s="17">
        <v>24</v>
      </c>
      <c r="C285" s="20">
        <f>SUM(C281:C284)</f>
        <v>100</v>
      </c>
    </row>
    <row r="287" spans="1:7" ht="15">
      <c r="A287" s="48" t="s">
        <v>455</v>
      </c>
      <c r="B287" s="48"/>
      <c r="C287" s="48"/>
    </row>
    <row r="288" spans="1:7">
      <c r="A288" s="41"/>
      <c r="B288" s="41" t="s">
        <v>378</v>
      </c>
      <c r="C288" s="41" t="s">
        <v>380</v>
      </c>
      <c r="D288" s="41" t="s">
        <v>379</v>
      </c>
      <c r="E288" s="41" t="s">
        <v>371</v>
      </c>
      <c r="F288" s="41" t="s">
        <v>381</v>
      </c>
      <c r="G288" s="41" t="s">
        <v>382</v>
      </c>
    </row>
    <row r="289" spans="1:7">
      <c r="A289" s="31" t="s">
        <v>224</v>
      </c>
      <c r="B289" s="5">
        <v>14</v>
      </c>
      <c r="C289" s="32">
        <v>63500</v>
      </c>
      <c r="D289" s="32">
        <f>C289/B289</f>
        <v>4535.7142857142853</v>
      </c>
      <c r="E289" s="32">
        <v>1895.99</v>
      </c>
      <c r="F289" s="32">
        <v>2000</v>
      </c>
      <c r="G289" s="32">
        <v>8000</v>
      </c>
    </row>
    <row r="290" spans="1:7">
      <c r="A290" s="31" t="s">
        <v>365</v>
      </c>
      <c r="B290" s="5">
        <v>17</v>
      </c>
      <c r="C290" s="32">
        <v>136500</v>
      </c>
      <c r="D290" s="32">
        <f t="shared" ref="D290:D293" si="14">C290/B290</f>
        <v>8029.411764705882</v>
      </c>
      <c r="E290" s="32">
        <v>5075.8900000000003</v>
      </c>
      <c r="F290" s="32">
        <v>2500</v>
      </c>
      <c r="G290" s="32">
        <v>20000</v>
      </c>
    </row>
    <row r="291" spans="1:7">
      <c r="A291" s="31" t="s">
        <v>366</v>
      </c>
      <c r="B291" s="5">
        <v>6</v>
      </c>
      <c r="C291" s="32">
        <v>15900</v>
      </c>
      <c r="D291" s="32">
        <f t="shared" si="14"/>
        <v>2650</v>
      </c>
      <c r="E291" s="34">
        <v>1189.53</v>
      </c>
      <c r="F291" s="34">
        <v>1400</v>
      </c>
      <c r="G291" s="34">
        <v>4000</v>
      </c>
    </row>
    <row r="292" spans="1:7">
      <c r="A292" s="31" t="s">
        <v>367</v>
      </c>
      <c r="B292" s="5">
        <v>10</v>
      </c>
      <c r="C292" s="32">
        <v>79000</v>
      </c>
      <c r="D292" s="32">
        <f t="shared" si="14"/>
        <v>7900</v>
      </c>
      <c r="E292" s="32">
        <v>4701.0600000000004</v>
      </c>
      <c r="F292" s="32">
        <v>3000</v>
      </c>
      <c r="G292" s="32">
        <v>15000</v>
      </c>
    </row>
    <row r="293" spans="1:7">
      <c r="A293" s="31" t="s">
        <v>225</v>
      </c>
      <c r="B293" s="5">
        <v>8</v>
      </c>
      <c r="C293" s="32">
        <v>14200</v>
      </c>
      <c r="D293" s="32">
        <f t="shared" si="14"/>
        <v>1775</v>
      </c>
      <c r="E293" s="32">
        <v>497.85</v>
      </c>
      <c r="F293" s="32">
        <v>1000</v>
      </c>
      <c r="G293" s="32">
        <v>2500</v>
      </c>
    </row>
    <row r="294" spans="1:7">
      <c r="A294" s="30"/>
      <c r="B294" s="27"/>
      <c r="C294" s="27"/>
      <c r="D294" s="27"/>
      <c r="E294" s="27"/>
      <c r="F294" s="27"/>
      <c r="G294" s="27"/>
    </row>
    <row r="295" spans="1:7" ht="15">
      <c r="A295" s="48" t="s">
        <v>282</v>
      </c>
      <c r="B295" s="48"/>
      <c r="C295" s="48"/>
    </row>
    <row r="296" spans="1:7">
      <c r="A296" s="4"/>
      <c r="B296" s="17" t="s">
        <v>3</v>
      </c>
      <c r="C296" s="20" t="s">
        <v>30</v>
      </c>
    </row>
    <row r="297" spans="1:7">
      <c r="A297" s="2" t="s">
        <v>202</v>
      </c>
      <c r="B297" s="5">
        <v>5</v>
      </c>
      <c r="C297" s="22">
        <f>B297*100/49</f>
        <v>10.204081632653061</v>
      </c>
    </row>
    <row r="298" spans="1:7">
      <c r="A298" s="2" t="s">
        <v>425</v>
      </c>
      <c r="B298" s="5">
        <v>20</v>
      </c>
      <c r="C298" s="22">
        <f t="shared" ref="C298:C299" si="15">B298*100/49</f>
        <v>40.816326530612244</v>
      </c>
    </row>
    <row r="299" spans="1:7">
      <c r="A299" s="2" t="s">
        <v>204</v>
      </c>
      <c r="B299" s="5">
        <v>24</v>
      </c>
      <c r="C299" s="22">
        <f t="shared" si="15"/>
        <v>48.979591836734691</v>
      </c>
    </row>
    <row r="300" spans="1:7">
      <c r="A300" s="4" t="s">
        <v>2</v>
      </c>
      <c r="B300" s="17">
        <v>49</v>
      </c>
      <c r="C300" s="20">
        <f>SUM(C297:C299)</f>
        <v>100</v>
      </c>
    </row>
    <row r="302" spans="1:7" ht="15">
      <c r="A302" s="48" t="s">
        <v>283</v>
      </c>
      <c r="B302" s="48"/>
      <c r="C302" s="48"/>
    </row>
    <row r="303" spans="1:7">
      <c r="A303" s="4"/>
      <c r="B303" s="17" t="s">
        <v>3</v>
      </c>
      <c r="C303" s="20" t="s">
        <v>30</v>
      </c>
    </row>
    <row r="304" spans="1:7">
      <c r="A304" s="2" t="s">
        <v>207</v>
      </c>
      <c r="B304" s="5">
        <v>5</v>
      </c>
      <c r="C304" s="22">
        <f>B304*100/49</f>
        <v>10.204081632653061</v>
      </c>
    </row>
    <row r="305" spans="1:3">
      <c r="A305" s="2" t="s">
        <v>208</v>
      </c>
      <c r="B305" s="5">
        <v>9</v>
      </c>
      <c r="C305" s="22">
        <f t="shared" ref="C305:C308" si="16">B305*100/49</f>
        <v>18.367346938775512</v>
      </c>
    </row>
    <row r="306" spans="1:3">
      <c r="A306" s="2" t="s">
        <v>209</v>
      </c>
      <c r="B306" s="5">
        <v>3</v>
      </c>
      <c r="C306" s="22">
        <f t="shared" si="16"/>
        <v>6.1224489795918364</v>
      </c>
    </row>
    <row r="307" spans="1:3">
      <c r="A307" s="2" t="s">
        <v>284</v>
      </c>
      <c r="B307" s="5">
        <v>7</v>
      </c>
      <c r="C307" s="22">
        <f t="shared" si="16"/>
        <v>14.285714285714286</v>
      </c>
    </row>
    <row r="308" spans="1:3">
      <c r="A308" s="2" t="s">
        <v>210</v>
      </c>
      <c r="B308" s="5">
        <v>25</v>
      </c>
      <c r="C308" s="22">
        <f t="shared" si="16"/>
        <v>51.020408163265309</v>
      </c>
    </row>
    <row r="309" spans="1:3">
      <c r="A309" s="4" t="s">
        <v>2</v>
      </c>
      <c r="B309" s="17">
        <v>49</v>
      </c>
      <c r="C309" s="20">
        <f>SUM(C304:C308)</f>
        <v>100</v>
      </c>
    </row>
    <row r="311" spans="1:3" ht="15">
      <c r="A311" s="48" t="s">
        <v>285</v>
      </c>
      <c r="B311" s="48"/>
      <c r="C311" s="48"/>
    </row>
    <row r="312" spans="1:3">
      <c r="A312" s="4"/>
      <c r="B312" s="17" t="s">
        <v>3</v>
      </c>
      <c r="C312" s="20" t="s">
        <v>30</v>
      </c>
    </row>
    <row r="313" spans="1:3">
      <c r="A313" s="2" t="s">
        <v>211</v>
      </c>
      <c r="B313" s="5">
        <v>10</v>
      </c>
      <c r="C313" s="22">
        <f>B313*100/24</f>
        <v>41.666666666666664</v>
      </c>
    </row>
    <row r="314" spans="1:3">
      <c r="A314" s="2" t="s">
        <v>212</v>
      </c>
      <c r="B314" s="5">
        <v>9</v>
      </c>
      <c r="C314" s="22">
        <f t="shared" ref="C314:C317" si="17">B314*100/24</f>
        <v>37.5</v>
      </c>
    </row>
    <row r="315" spans="1:3">
      <c r="A315" s="2" t="s">
        <v>213</v>
      </c>
      <c r="B315" s="5">
        <v>2</v>
      </c>
      <c r="C315" s="22">
        <f t="shared" si="17"/>
        <v>8.3333333333333339</v>
      </c>
    </row>
    <row r="316" spans="1:3">
      <c r="A316" s="2" t="s">
        <v>214</v>
      </c>
      <c r="B316" s="5">
        <v>2</v>
      </c>
      <c r="C316" s="22">
        <f t="shared" si="17"/>
        <v>8.3333333333333339</v>
      </c>
    </row>
    <row r="317" spans="1:3">
      <c r="A317" s="2" t="s">
        <v>215</v>
      </c>
      <c r="B317" s="5">
        <v>1</v>
      </c>
      <c r="C317" s="22">
        <f t="shared" si="17"/>
        <v>4.166666666666667</v>
      </c>
    </row>
    <row r="318" spans="1:3">
      <c r="A318" s="4" t="s">
        <v>2</v>
      </c>
      <c r="B318" s="17">
        <v>24</v>
      </c>
      <c r="C318" s="20">
        <f>SUM(C313:C317)</f>
        <v>99.999999999999986</v>
      </c>
    </row>
    <row r="320" spans="1:3" ht="15">
      <c r="A320" s="48" t="s">
        <v>286</v>
      </c>
      <c r="B320" s="48"/>
      <c r="C320" s="48"/>
    </row>
    <row r="321" spans="1:3">
      <c r="A321" s="4"/>
      <c r="B321" s="17" t="s">
        <v>3</v>
      </c>
      <c r="C321" s="20" t="s">
        <v>30</v>
      </c>
    </row>
    <row r="322" spans="1:3">
      <c r="A322" s="2" t="s">
        <v>217</v>
      </c>
      <c r="B322" s="5">
        <v>5</v>
      </c>
      <c r="C322" s="22">
        <f>B322*100/24</f>
        <v>20.833333333333332</v>
      </c>
    </row>
    <row r="323" spans="1:3">
      <c r="A323" s="2" t="s">
        <v>434</v>
      </c>
      <c r="B323" s="5">
        <v>10</v>
      </c>
      <c r="C323" s="22">
        <f t="shared" ref="C323:C326" si="18">B323*100/24</f>
        <v>41.666666666666664</v>
      </c>
    </row>
    <row r="324" spans="1:3">
      <c r="A324" s="2" t="s">
        <v>218</v>
      </c>
      <c r="B324" s="5">
        <v>1</v>
      </c>
      <c r="C324" s="22">
        <f t="shared" si="18"/>
        <v>4.166666666666667</v>
      </c>
    </row>
    <row r="325" spans="1:3">
      <c r="A325" s="2" t="s">
        <v>219</v>
      </c>
      <c r="B325" s="5">
        <v>4</v>
      </c>
      <c r="C325" s="22">
        <f t="shared" si="18"/>
        <v>16.666666666666668</v>
      </c>
    </row>
    <row r="326" spans="1:3">
      <c r="A326" s="2" t="s">
        <v>220</v>
      </c>
      <c r="B326" s="5">
        <v>4</v>
      </c>
      <c r="C326" s="22">
        <f t="shared" si="18"/>
        <v>16.666666666666668</v>
      </c>
    </row>
    <row r="327" spans="1:3">
      <c r="A327" s="4" t="s">
        <v>2</v>
      </c>
      <c r="B327" s="17">
        <v>24</v>
      </c>
      <c r="C327" s="20">
        <f>SUM(C322:C326)</f>
        <v>100.00000000000001</v>
      </c>
    </row>
    <row r="330" spans="1:3" ht="15">
      <c r="A330" s="48" t="s">
        <v>287</v>
      </c>
      <c r="B330" s="48"/>
      <c r="C330" s="48"/>
    </row>
    <row r="331" spans="1:3">
      <c r="A331" s="4"/>
      <c r="B331" s="17" t="s">
        <v>3</v>
      </c>
      <c r="C331" s="20" t="s">
        <v>30</v>
      </c>
    </row>
    <row r="332" spans="1:3">
      <c r="A332" s="2" t="s">
        <v>69</v>
      </c>
      <c r="B332" s="5">
        <v>3</v>
      </c>
      <c r="C332" s="22">
        <f>B332*100/24</f>
        <v>12.5</v>
      </c>
    </row>
    <row r="333" spans="1:3">
      <c r="A333" s="2" t="s">
        <v>70</v>
      </c>
      <c r="B333" s="5">
        <v>6</v>
      </c>
      <c r="C333" s="22">
        <f t="shared" ref="C333:C335" si="19">B333*100/24</f>
        <v>25</v>
      </c>
    </row>
    <row r="334" spans="1:3">
      <c r="A334" s="2" t="s">
        <v>67</v>
      </c>
      <c r="B334" s="5">
        <v>10</v>
      </c>
      <c r="C334" s="22">
        <f t="shared" si="19"/>
        <v>41.666666666666664</v>
      </c>
    </row>
    <row r="335" spans="1:3">
      <c r="A335" s="2" t="s">
        <v>71</v>
      </c>
      <c r="B335" s="5">
        <v>5</v>
      </c>
      <c r="C335" s="22">
        <f t="shared" si="19"/>
        <v>20.833333333333332</v>
      </c>
    </row>
    <row r="336" spans="1:3">
      <c r="A336" s="4" t="s">
        <v>2</v>
      </c>
      <c r="B336" s="17">
        <v>24</v>
      </c>
      <c r="C336" s="20">
        <f>SUM(C332:C335)</f>
        <v>99.999999999999986</v>
      </c>
    </row>
    <row r="338" spans="1:9" ht="15">
      <c r="A338" s="48" t="s">
        <v>288</v>
      </c>
      <c r="B338" s="48"/>
      <c r="C338" s="48"/>
    </row>
    <row r="339" spans="1:9">
      <c r="A339" s="4"/>
      <c r="B339" s="17" t="s">
        <v>3</v>
      </c>
      <c r="C339" s="20" t="s">
        <v>30</v>
      </c>
    </row>
    <row r="340" spans="1:9">
      <c r="A340" s="2" t="s">
        <v>452</v>
      </c>
      <c r="B340" s="5">
        <v>16</v>
      </c>
      <c r="C340" s="22">
        <f>B340*100/24</f>
        <v>66.666666666666671</v>
      </c>
    </row>
    <row r="341" spans="1:9">
      <c r="A341" s="2" t="s">
        <v>222</v>
      </c>
      <c r="B341" s="5">
        <v>8</v>
      </c>
      <c r="C341" s="22">
        <f>B341*100/24</f>
        <v>33.333333333333336</v>
      </c>
    </row>
    <row r="342" spans="1:9">
      <c r="A342" s="4" t="s">
        <v>2</v>
      </c>
      <c r="B342" s="17">
        <v>24</v>
      </c>
      <c r="C342" s="20">
        <f>SUM(C340:C341)</f>
        <v>100</v>
      </c>
    </row>
    <row r="344" spans="1:9" ht="15">
      <c r="A344" s="48" t="s">
        <v>289</v>
      </c>
      <c r="B344" s="48"/>
      <c r="C344" s="48"/>
    </row>
    <row r="345" spans="1:9">
      <c r="A345" s="4"/>
      <c r="B345" s="17" t="s">
        <v>3</v>
      </c>
      <c r="C345" s="20" t="s">
        <v>30</v>
      </c>
    </row>
    <row r="346" spans="1:9">
      <c r="A346" s="2" t="s">
        <v>221</v>
      </c>
      <c r="B346" s="5">
        <v>41</v>
      </c>
      <c r="C346" s="22">
        <f>B346*100/49</f>
        <v>83.673469387755105</v>
      </c>
    </row>
    <row r="347" spans="1:9">
      <c r="A347" s="2" t="s">
        <v>222</v>
      </c>
      <c r="B347" s="5">
        <v>8</v>
      </c>
      <c r="C347" s="22">
        <f>B347*100/49</f>
        <v>16.326530612244898</v>
      </c>
    </row>
    <row r="348" spans="1:9">
      <c r="A348" s="4" t="s">
        <v>2</v>
      </c>
      <c r="B348" s="17">
        <v>49</v>
      </c>
      <c r="C348" s="20">
        <f>SUM(C346:C347)</f>
        <v>100</v>
      </c>
    </row>
    <row r="351" spans="1:9" s="28" customFormat="1" ht="20.45" customHeight="1">
      <c r="A351" s="55" t="s">
        <v>383</v>
      </c>
      <c r="B351" s="55"/>
      <c r="C351" s="55"/>
      <c r="D351" s="29"/>
      <c r="E351" s="29"/>
      <c r="F351" s="29"/>
      <c r="G351" s="29"/>
      <c r="H351" s="29"/>
      <c r="I351" s="29"/>
    </row>
    <row r="352" spans="1:9">
      <c r="B352" s="10"/>
      <c r="C352" s="10"/>
      <c r="D352" s="10"/>
      <c r="E352" s="10"/>
      <c r="F352" s="10"/>
      <c r="G352" s="10"/>
      <c r="H352" s="10"/>
      <c r="I352" s="10"/>
    </row>
    <row r="353" spans="1:9">
      <c r="A353" s="4"/>
      <c r="B353" s="17" t="s">
        <v>2</v>
      </c>
      <c r="C353" s="10"/>
      <c r="D353" s="10"/>
      <c r="E353" s="10"/>
      <c r="F353" s="10"/>
      <c r="G353" s="10"/>
      <c r="H353" s="10"/>
      <c r="I353" s="10"/>
    </row>
    <row r="354" spans="1:9">
      <c r="A354" s="2" t="s">
        <v>120</v>
      </c>
      <c r="B354" s="5">
        <v>22</v>
      </c>
      <c r="C354" s="10"/>
      <c r="D354" s="10"/>
      <c r="E354" s="10"/>
      <c r="F354" s="10"/>
      <c r="G354" s="10"/>
      <c r="H354" s="10"/>
      <c r="I354" s="10"/>
    </row>
    <row r="355" spans="1:9">
      <c r="A355" s="2" t="s">
        <v>121</v>
      </c>
      <c r="B355" s="5">
        <v>1</v>
      </c>
      <c r="C355" s="10"/>
      <c r="D355" s="10"/>
      <c r="E355" s="10"/>
      <c r="F355" s="10"/>
      <c r="G355" s="10"/>
      <c r="H355" s="10"/>
      <c r="I355" s="10"/>
    </row>
    <row r="356" spans="1:9">
      <c r="A356" s="2" t="s">
        <v>122</v>
      </c>
      <c r="B356" s="5">
        <v>7</v>
      </c>
      <c r="C356" s="10"/>
      <c r="D356" s="10"/>
      <c r="E356" s="10"/>
      <c r="F356" s="10"/>
      <c r="G356" s="10"/>
      <c r="H356" s="10"/>
      <c r="I356" s="10"/>
    </row>
    <row r="357" spans="1:9">
      <c r="A357" s="2" t="s">
        <v>123</v>
      </c>
      <c r="B357" s="5">
        <v>3</v>
      </c>
      <c r="C357" s="10"/>
      <c r="D357" s="10"/>
      <c r="E357" s="10"/>
      <c r="F357" s="10"/>
      <c r="G357" s="10"/>
      <c r="H357" s="10"/>
      <c r="I357" s="10"/>
    </row>
    <row r="358" spans="1:9">
      <c r="A358" s="2" t="s">
        <v>124</v>
      </c>
      <c r="B358" s="5">
        <v>8</v>
      </c>
      <c r="C358" s="10"/>
      <c r="D358" s="10"/>
      <c r="E358" s="10"/>
      <c r="F358" s="10"/>
      <c r="G358" s="10"/>
      <c r="H358" s="10"/>
      <c r="I358" s="10"/>
    </row>
    <row r="359" spans="1:9">
      <c r="A359" s="2" t="s">
        <v>125</v>
      </c>
      <c r="B359" s="5">
        <v>2</v>
      </c>
      <c r="C359" s="10"/>
      <c r="D359" s="10"/>
      <c r="E359" s="10"/>
      <c r="F359" s="10"/>
      <c r="G359" s="10"/>
      <c r="H359" s="10"/>
      <c r="I359" s="10"/>
    </row>
    <row r="360" spans="1:9">
      <c r="A360" s="2" t="s">
        <v>126</v>
      </c>
      <c r="B360" s="5">
        <v>22</v>
      </c>
      <c r="C360" s="10"/>
      <c r="D360" s="10"/>
      <c r="E360" s="10"/>
      <c r="F360" s="10"/>
      <c r="G360" s="10"/>
      <c r="H360" s="10"/>
      <c r="I360" s="10"/>
    </row>
    <row r="361" spans="1:9">
      <c r="A361" s="4" t="s">
        <v>2</v>
      </c>
      <c r="B361" s="17">
        <v>65</v>
      </c>
      <c r="C361" s="10"/>
      <c r="D361" s="10"/>
      <c r="E361" s="10"/>
      <c r="F361" s="10"/>
      <c r="G361" s="10"/>
      <c r="H361" s="10"/>
      <c r="I361" s="10"/>
    </row>
    <row r="362" spans="1:9">
      <c r="B362" s="10"/>
      <c r="C362" s="10"/>
      <c r="D362" s="10"/>
      <c r="E362" s="10"/>
      <c r="F362" s="10"/>
      <c r="G362" s="10"/>
      <c r="H362" s="10"/>
      <c r="I362" s="10"/>
    </row>
    <row r="363" spans="1:9" ht="15">
      <c r="A363" s="48" t="s">
        <v>167</v>
      </c>
      <c r="B363" s="48"/>
      <c r="C363" s="48"/>
      <c r="D363" s="10"/>
      <c r="E363" s="10"/>
      <c r="F363" s="10"/>
      <c r="G363" s="10"/>
      <c r="H363" s="10"/>
      <c r="I363" s="10"/>
    </row>
    <row r="364" spans="1:9">
      <c r="B364" s="10"/>
      <c r="C364" s="10"/>
      <c r="D364" s="10"/>
      <c r="E364" s="10"/>
      <c r="F364" s="10"/>
      <c r="G364" s="10"/>
      <c r="H364" s="10"/>
      <c r="I364" s="10"/>
    </row>
    <row r="365" spans="1:9" s="3" customFormat="1">
      <c r="A365" s="4"/>
      <c r="B365" s="17" t="s">
        <v>2</v>
      </c>
      <c r="C365" s="17" t="s">
        <v>120</v>
      </c>
      <c r="D365" s="17" t="s">
        <v>121</v>
      </c>
      <c r="E365" s="17" t="s">
        <v>122</v>
      </c>
      <c r="F365" s="17" t="s">
        <v>123</v>
      </c>
      <c r="G365" s="17" t="s">
        <v>124</v>
      </c>
      <c r="H365" s="17" t="s">
        <v>125</v>
      </c>
      <c r="I365" s="17" t="s">
        <v>126</v>
      </c>
    </row>
    <row r="366" spans="1:9">
      <c r="A366" s="2" t="s">
        <v>127</v>
      </c>
      <c r="B366" s="5">
        <v>41</v>
      </c>
      <c r="C366" s="5">
        <v>2</v>
      </c>
      <c r="D366" s="5">
        <v>1</v>
      </c>
      <c r="E366" s="5">
        <v>7</v>
      </c>
      <c r="F366" s="5">
        <v>3</v>
      </c>
      <c r="G366" s="5">
        <v>5</v>
      </c>
      <c r="H366" s="5">
        <v>2</v>
      </c>
      <c r="I366" s="5">
        <v>21</v>
      </c>
    </row>
    <row r="367" spans="1:9">
      <c r="A367" s="2" t="s">
        <v>128</v>
      </c>
      <c r="B367" s="5">
        <v>24</v>
      </c>
      <c r="C367" s="5">
        <v>20</v>
      </c>
      <c r="D367" s="5">
        <v>0</v>
      </c>
      <c r="E367" s="5">
        <v>0</v>
      </c>
      <c r="F367" s="5">
        <v>0</v>
      </c>
      <c r="G367" s="5">
        <v>3</v>
      </c>
      <c r="H367" s="5">
        <v>0</v>
      </c>
      <c r="I367" s="5">
        <v>1</v>
      </c>
    </row>
    <row r="368" spans="1:9" s="3" customFormat="1">
      <c r="A368" s="4" t="s">
        <v>2</v>
      </c>
      <c r="B368" s="17">
        <v>65</v>
      </c>
      <c r="C368" s="17">
        <f t="shared" ref="C368:I368" si="20">SUM(C366:C367)</f>
        <v>22</v>
      </c>
      <c r="D368" s="17">
        <f t="shared" si="20"/>
        <v>1</v>
      </c>
      <c r="E368" s="17">
        <f t="shared" si="20"/>
        <v>7</v>
      </c>
      <c r="F368" s="17">
        <f t="shared" si="20"/>
        <v>3</v>
      </c>
      <c r="G368" s="17">
        <f t="shared" si="20"/>
        <v>8</v>
      </c>
      <c r="H368" s="17">
        <f t="shared" si="20"/>
        <v>2</v>
      </c>
      <c r="I368" s="17">
        <f t="shared" si="20"/>
        <v>22</v>
      </c>
    </row>
    <row r="369" spans="1:9">
      <c r="B369" s="10"/>
      <c r="C369" s="10"/>
      <c r="D369" s="10"/>
      <c r="E369" s="10"/>
      <c r="F369" s="10"/>
      <c r="G369" s="10"/>
      <c r="H369" s="10"/>
      <c r="I369" s="10"/>
    </row>
    <row r="370" spans="1:9" ht="15">
      <c r="A370" s="48" t="s">
        <v>168</v>
      </c>
      <c r="B370" s="48"/>
      <c r="C370" s="48"/>
      <c r="D370" s="10"/>
      <c r="E370" s="10"/>
      <c r="F370" s="10"/>
      <c r="G370" s="10"/>
      <c r="H370" s="10"/>
      <c r="I370" s="10"/>
    </row>
    <row r="371" spans="1:9" s="3" customFormat="1">
      <c r="A371" s="4"/>
      <c r="B371" s="17" t="s">
        <v>2</v>
      </c>
      <c r="C371" s="17" t="s">
        <v>120</v>
      </c>
      <c r="D371" s="17" t="s">
        <v>121</v>
      </c>
      <c r="E371" s="17" t="s">
        <v>122</v>
      </c>
      <c r="F371" s="17" t="s">
        <v>123</v>
      </c>
      <c r="G371" s="17" t="s">
        <v>124</v>
      </c>
      <c r="H371" s="17" t="s">
        <v>125</v>
      </c>
      <c r="I371" s="17" t="s">
        <v>126</v>
      </c>
    </row>
    <row r="372" spans="1:9">
      <c r="A372" s="2" t="s">
        <v>129</v>
      </c>
      <c r="B372" s="5">
        <v>51</v>
      </c>
      <c r="C372" s="5">
        <v>18</v>
      </c>
      <c r="D372" s="5">
        <v>1</v>
      </c>
      <c r="E372" s="5">
        <v>7</v>
      </c>
      <c r="F372" s="5">
        <v>2</v>
      </c>
      <c r="G372" s="5">
        <v>5</v>
      </c>
      <c r="H372" s="5">
        <v>2</v>
      </c>
      <c r="I372" s="5">
        <v>16</v>
      </c>
    </row>
    <row r="373" spans="1:9">
      <c r="A373" s="2" t="s">
        <v>130</v>
      </c>
      <c r="B373" s="5">
        <v>14</v>
      </c>
      <c r="C373" s="5">
        <v>4</v>
      </c>
      <c r="D373" s="5">
        <v>0</v>
      </c>
      <c r="E373" s="5">
        <v>0</v>
      </c>
      <c r="F373" s="5">
        <v>1</v>
      </c>
      <c r="G373" s="5">
        <v>3</v>
      </c>
      <c r="H373" s="5">
        <v>0</v>
      </c>
      <c r="I373" s="5">
        <v>6</v>
      </c>
    </row>
    <row r="374" spans="1:9" s="3" customFormat="1">
      <c r="A374" s="4" t="s">
        <v>2</v>
      </c>
      <c r="B374" s="17">
        <v>65</v>
      </c>
      <c r="C374" s="17">
        <f t="shared" ref="C374:I374" si="21">SUM(C372:C373)</f>
        <v>22</v>
      </c>
      <c r="D374" s="17">
        <f t="shared" si="21"/>
        <v>1</v>
      </c>
      <c r="E374" s="17">
        <f t="shared" si="21"/>
        <v>7</v>
      </c>
      <c r="F374" s="17">
        <f t="shared" si="21"/>
        <v>3</v>
      </c>
      <c r="G374" s="17">
        <f t="shared" si="21"/>
        <v>8</v>
      </c>
      <c r="H374" s="17">
        <f t="shared" si="21"/>
        <v>2</v>
      </c>
      <c r="I374" s="17">
        <f t="shared" si="21"/>
        <v>22</v>
      </c>
    </row>
    <row r="375" spans="1:9">
      <c r="B375" s="10"/>
      <c r="C375" s="10"/>
      <c r="D375" s="10"/>
      <c r="E375" s="10"/>
      <c r="F375" s="10"/>
      <c r="G375" s="10"/>
      <c r="H375" s="10"/>
      <c r="I375" s="10"/>
    </row>
    <row r="376" spans="1:9" ht="15">
      <c r="A376" s="48" t="s">
        <v>131</v>
      </c>
      <c r="B376" s="48"/>
      <c r="C376" s="48"/>
      <c r="D376" s="10"/>
      <c r="E376" s="10"/>
      <c r="F376" s="10"/>
      <c r="G376" s="10"/>
      <c r="H376" s="10"/>
      <c r="I376" s="10"/>
    </row>
    <row r="377" spans="1:9" s="3" customFormat="1">
      <c r="A377" s="4"/>
      <c r="B377" s="17" t="s">
        <v>2</v>
      </c>
      <c r="C377" s="17" t="s">
        <v>120</v>
      </c>
      <c r="D377" s="17" t="s">
        <v>121</v>
      </c>
      <c r="E377" s="17" t="s">
        <v>122</v>
      </c>
      <c r="F377" s="17" t="s">
        <v>123</v>
      </c>
      <c r="G377" s="17" t="s">
        <v>124</v>
      </c>
      <c r="H377" s="17" t="s">
        <v>125</v>
      </c>
      <c r="I377" s="17" t="s">
        <v>126</v>
      </c>
    </row>
    <row r="378" spans="1:9">
      <c r="A378" s="2" t="s">
        <v>132</v>
      </c>
      <c r="B378" s="5">
        <v>45</v>
      </c>
      <c r="C378" s="5">
        <v>16</v>
      </c>
      <c r="D378" s="5">
        <v>1</v>
      </c>
      <c r="E378" s="5">
        <v>5</v>
      </c>
      <c r="F378" s="5">
        <v>1</v>
      </c>
      <c r="G378" s="5">
        <v>5</v>
      </c>
      <c r="H378" s="5">
        <v>0</v>
      </c>
      <c r="I378" s="5">
        <v>17</v>
      </c>
    </row>
    <row r="379" spans="1:9">
      <c r="A379" s="2" t="s">
        <v>133</v>
      </c>
      <c r="B379" s="5">
        <v>8</v>
      </c>
      <c r="C379" s="5">
        <v>4</v>
      </c>
      <c r="D379" s="5">
        <v>0</v>
      </c>
      <c r="E379" s="5">
        <v>0</v>
      </c>
      <c r="F379" s="5">
        <v>1</v>
      </c>
      <c r="G379" s="5">
        <v>1</v>
      </c>
      <c r="H379" s="5">
        <v>0</v>
      </c>
      <c r="I379" s="5">
        <v>2</v>
      </c>
    </row>
    <row r="380" spans="1:9">
      <c r="A380" s="2" t="s">
        <v>134</v>
      </c>
      <c r="B380" s="5">
        <v>8</v>
      </c>
      <c r="C380" s="5">
        <v>1</v>
      </c>
      <c r="D380" s="5">
        <v>0</v>
      </c>
      <c r="E380" s="5">
        <v>1</v>
      </c>
      <c r="F380" s="5">
        <v>1</v>
      </c>
      <c r="G380" s="5">
        <v>2</v>
      </c>
      <c r="H380" s="5">
        <v>0</v>
      </c>
      <c r="I380" s="5">
        <v>3</v>
      </c>
    </row>
    <row r="381" spans="1:9">
      <c r="A381" s="2" t="s">
        <v>135</v>
      </c>
      <c r="B381" s="5">
        <v>2</v>
      </c>
      <c r="C381" s="5">
        <v>1</v>
      </c>
      <c r="D381" s="5">
        <v>0</v>
      </c>
      <c r="E381" s="5">
        <v>1</v>
      </c>
      <c r="F381" s="5">
        <v>0</v>
      </c>
      <c r="G381" s="5">
        <v>0</v>
      </c>
      <c r="H381" s="5">
        <v>0</v>
      </c>
      <c r="I381" s="5">
        <v>0</v>
      </c>
    </row>
    <row r="382" spans="1:9">
      <c r="A382" s="2" t="s">
        <v>136</v>
      </c>
      <c r="B382" s="5">
        <v>1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1</v>
      </c>
      <c r="I382" s="5">
        <v>0</v>
      </c>
    </row>
    <row r="383" spans="1:9">
      <c r="A383" s="2" t="s">
        <v>137</v>
      </c>
      <c r="B383" s="5">
        <v>1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1</v>
      </c>
      <c r="I383" s="5">
        <v>0</v>
      </c>
    </row>
    <row r="384" spans="1:9" s="3" customFormat="1">
      <c r="A384" s="4" t="s">
        <v>2</v>
      </c>
      <c r="B384" s="17">
        <v>65</v>
      </c>
      <c r="C384" s="17">
        <f t="shared" ref="C384:I384" si="22">SUM(C378:C383)</f>
        <v>22</v>
      </c>
      <c r="D384" s="17">
        <f t="shared" si="22"/>
        <v>1</v>
      </c>
      <c r="E384" s="17">
        <f t="shared" si="22"/>
        <v>7</v>
      </c>
      <c r="F384" s="17">
        <f t="shared" si="22"/>
        <v>3</v>
      </c>
      <c r="G384" s="17">
        <f t="shared" si="22"/>
        <v>8</v>
      </c>
      <c r="H384" s="17">
        <f t="shared" si="22"/>
        <v>2</v>
      </c>
      <c r="I384" s="17">
        <f t="shared" si="22"/>
        <v>22</v>
      </c>
    </row>
    <row r="385" spans="1:9">
      <c r="B385" s="10"/>
      <c r="C385" s="10"/>
      <c r="D385" s="10"/>
      <c r="E385" s="10"/>
      <c r="F385" s="10"/>
      <c r="G385" s="10"/>
      <c r="H385" s="10"/>
      <c r="I385" s="10"/>
    </row>
    <row r="386" spans="1:9" ht="15">
      <c r="A386" s="48" t="s">
        <v>169</v>
      </c>
      <c r="B386" s="48"/>
      <c r="C386" s="48"/>
      <c r="D386" s="10"/>
      <c r="E386" s="10"/>
      <c r="F386" s="10"/>
      <c r="G386" s="10"/>
      <c r="H386" s="10"/>
      <c r="I386" s="10"/>
    </row>
    <row r="387" spans="1:9">
      <c r="B387" s="10"/>
      <c r="C387" s="10"/>
      <c r="D387" s="10"/>
      <c r="E387" s="10"/>
      <c r="F387" s="10"/>
      <c r="G387" s="10"/>
      <c r="H387" s="10"/>
      <c r="I387" s="10"/>
    </row>
    <row r="388" spans="1:9" s="3" customFormat="1">
      <c r="A388" s="4"/>
      <c r="B388" s="17" t="s">
        <v>2</v>
      </c>
      <c r="C388" s="17" t="s">
        <v>120</v>
      </c>
      <c r="D388" s="17" t="s">
        <v>121</v>
      </c>
      <c r="E388" s="17" t="s">
        <v>122</v>
      </c>
      <c r="F388" s="17" t="s">
        <v>123</v>
      </c>
      <c r="G388" s="17" t="s">
        <v>124</v>
      </c>
      <c r="H388" s="17" t="s">
        <v>125</v>
      </c>
      <c r="I388" s="17" t="s">
        <v>126</v>
      </c>
    </row>
    <row r="389" spans="1:9">
      <c r="A389" s="2" t="s">
        <v>138</v>
      </c>
      <c r="B389" s="5">
        <v>36</v>
      </c>
      <c r="C389" s="5">
        <v>5</v>
      </c>
      <c r="D389" s="5">
        <v>0</v>
      </c>
      <c r="E389" s="5">
        <v>7</v>
      </c>
      <c r="F389" s="5">
        <v>1</v>
      </c>
      <c r="G389" s="5">
        <v>4</v>
      </c>
      <c r="H389" s="5">
        <v>1</v>
      </c>
      <c r="I389" s="5">
        <v>18</v>
      </c>
    </row>
    <row r="390" spans="1:9">
      <c r="A390" s="2" t="s">
        <v>139</v>
      </c>
      <c r="B390" s="5">
        <v>28</v>
      </c>
      <c r="C390" s="5">
        <v>17</v>
      </c>
      <c r="D390" s="5">
        <v>1</v>
      </c>
      <c r="E390" s="5">
        <v>0</v>
      </c>
      <c r="F390" s="5">
        <v>2</v>
      </c>
      <c r="G390" s="5">
        <v>4</v>
      </c>
      <c r="H390" s="5">
        <v>0</v>
      </c>
      <c r="I390" s="5">
        <v>4</v>
      </c>
    </row>
    <row r="391" spans="1:9">
      <c r="A391" s="2" t="s">
        <v>140</v>
      </c>
      <c r="B391" s="5">
        <v>1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1</v>
      </c>
      <c r="I391" s="5">
        <v>0</v>
      </c>
    </row>
    <row r="392" spans="1:9" s="3" customFormat="1">
      <c r="A392" s="4" t="s">
        <v>2</v>
      </c>
      <c r="B392" s="17">
        <v>65</v>
      </c>
      <c r="C392" s="17">
        <f t="shared" ref="C392:I392" si="23">SUM(C389:C391)</f>
        <v>22</v>
      </c>
      <c r="D392" s="17">
        <f t="shared" si="23"/>
        <v>1</v>
      </c>
      <c r="E392" s="17">
        <f t="shared" si="23"/>
        <v>7</v>
      </c>
      <c r="F392" s="17">
        <f t="shared" si="23"/>
        <v>3</v>
      </c>
      <c r="G392" s="17">
        <f t="shared" si="23"/>
        <v>8</v>
      </c>
      <c r="H392" s="17">
        <f t="shared" si="23"/>
        <v>2</v>
      </c>
      <c r="I392" s="17">
        <f t="shared" si="23"/>
        <v>22</v>
      </c>
    </row>
    <row r="393" spans="1:9">
      <c r="B393" s="10"/>
      <c r="C393" s="10"/>
      <c r="D393" s="10"/>
      <c r="E393" s="10"/>
      <c r="F393" s="10"/>
      <c r="G393" s="10"/>
      <c r="H393" s="10"/>
      <c r="I393" s="10"/>
    </row>
    <row r="394" spans="1:9" ht="15">
      <c r="A394" s="48" t="s">
        <v>170</v>
      </c>
      <c r="B394" s="48"/>
      <c r="C394" s="48"/>
      <c r="D394" s="10"/>
      <c r="E394" s="10"/>
      <c r="F394" s="10"/>
      <c r="G394" s="10"/>
      <c r="H394" s="10"/>
      <c r="I394" s="10"/>
    </row>
    <row r="395" spans="1:9">
      <c r="B395" s="10"/>
      <c r="C395" s="10"/>
      <c r="D395" s="10"/>
      <c r="E395" s="10"/>
      <c r="F395" s="10"/>
      <c r="G395" s="10"/>
      <c r="H395" s="10"/>
      <c r="I395" s="10"/>
    </row>
    <row r="396" spans="1:9" s="3" customFormat="1">
      <c r="A396" s="4"/>
      <c r="B396" s="17" t="s">
        <v>2</v>
      </c>
      <c r="C396" s="17" t="s">
        <v>120</v>
      </c>
      <c r="D396" s="17" t="s">
        <v>121</v>
      </c>
      <c r="E396" s="17" t="s">
        <v>122</v>
      </c>
      <c r="F396" s="17" t="s">
        <v>123</v>
      </c>
      <c r="G396" s="17" t="s">
        <v>124</v>
      </c>
      <c r="H396" s="17" t="s">
        <v>125</v>
      </c>
      <c r="I396" s="17" t="s">
        <v>126</v>
      </c>
    </row>
    <row r="397" spans="1:9">
      <c r="A397" s="2" t="s">
        <v>142</v>
      </c>
      <c r="B397" s="5">
        <v>57</v>
      </c>
      <c r="C397" s="5">
        <v>21</v>
      </c>
      <c r="D397" s="5">
        <v>1</v>
      </c>
      <c r="E397" s="5">
        <v>5</v>
      </c>
      <c r="F397" s="5">
        <v>2</v>
      </c>
      <c r="G397" s="5">
        <v>8</v>
      </c>
      <c r="H397" s="5">
        <v>2</v>
      </c>
      <c r="I397" s="5">
        <v>18</v>
      </c>
    </row>
    <row r="398" spans="1:9">
      <c r="A398" s="2" t="s">
        <v>143</v>
      </c>
      <c r="B398" s="5">
        <v>7</v>
      </c>
      <c r="C398" s="5"/>
      <c r="D398" s="5">
        <v>0</v>
      </c>
      <c r="E398" s="5">
        <v>2</v>
      </c>
      <c r="F398" s="5">
        <v>1</v>
      </c>
      <c r="G398" s="5">
        <v>0</v>
      </c>
      <c r="H398" s="5">
        <v>0</v>
      </c>
      <c r="I398" s="5">
        <v>4</v>
      </c>
    </row>
    <row r="399" spans="1:9">
      <c r="A399" s="2" t="s">
        <v>41</v>
      </c>
      <c r="B399" s="5">
        <v>1</v>
      </c>
      <c r="C399" s="5">
        <v>1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</row>
    <row r="400" spans="1:9" s="3" customFormat="1">
      <c r="A400" s="4" t="s">
        <v>2</v>
      </c>
      <c r="B400" s="17">
        <v>65</v>
      </c>
      <c r="C400" s="17">
        <f t="shared" ref="C400:I400" si="24">SUM(C397:C399)</f>
        <v>22</v>
      </c>
      <c r="D400" s="17">
        <f t="shared" si="24"/>
        <v>1</v>
      </c>
      <c r="E400" s="17">
        <f t="shared" si="24"/>
        <v>7</v>
      </c>
      <c r="F400" s="17">
        <f t="shared" si="24"/>
        <v>3</v>
      </c>
      <c r="G400" s="17">
        <f t="shared" si="24"/>
        <v>8</v>
      </c>
      <c r="H400" s="17">
        <f t="shared" si="24"/>
        <v>2</v>
      </c>
      <c r="I400" s="17">
        <f t="shared" si="24"/>
        <v>22</v>
      </c>
    </row>
    <row r="401" spans="1:9">
      <c r="B401" s="10"/>
      <c r="C401" s="10"/>
      <c r="D401" s="10"/>
      <c r="E401" s="10"/>
      <c r="F401" s="10"/>
      <c r="G401" s="10"/>
      <c r="H401" s="10"/>
      <c r="I401" s="10"/>
    </row>
    <row r="402" spans="1:9" ht="15">
      <c r="A402" s="48" t="s">
        <v>171</v>
      </c>
      <c r="B402" s="48"/>
      <c r="C402" s="48"/>
      <c r="D402" s="10"/>
      <c r="E402" s="10"/>
      <c r="F402" s="10"/>
      <c r="G402" s="10"/>
      <c r="H402" s="10"/>
      <c r="I402" s="10"/>
    </row>
    <row r="403" spans="1:9">
      <c r="B403" s="10"/>
      <c r="C403" s="10"/>
      <c r="D403" s="10"/>
      <c r="E403" s="10"/>
      <c r="F403" s="10"/>
      <c r="G403" s="10"/>
      <c r="H403" s="10"/>
      <c r="I403" s="10"/>
    </row>
    <row r="404" spans="1:9" s="3" customFormat="1">
      <c r="A404" s="4"/>
      <c r="B404" s="17" t="s">
        <v>2</v>
      </c>
      <c r="C404" s="17" t="s">
        <v>120</v>
      </c>
      <c r="D404" s="17" t="s">
        <v>121</v>
      </c>
      <c r="E404" s="17" t="s">
        <v>122</v>
      </c>
      <c r="F404" s="17" t="s">
        <v>123</v>
      </c>
      <c r="G404" s="17" t="s">
        <v>124</v>
      </c>
      <c r="H404" s="17" t="s">
        <v>125</v>
      </c>
      <c r="I404" s="17" t="s">
        <v>126</v>
      </c>
    </row>
    <row r="405" spans="1:9">
      <c r="A405" s="2" t="s">
        <v>144</v>
      </c>
      <c r="B405" s="5">
        <v>44</v>
      </c>
      <c r="C405" s="5">
        <v>9</v>
      </c>
      <c r="D405" s="5">
        <v>0</v>
      </c>
      <c r="E405" s="5">
        <v>6</v>
      </c>
      <c r="F405" s="5">
        <v>2</v>
      </c>
      <c r="G405" s="5">
        <v>8</v>
      </c>
      <c r="H405" s="5">
        <v>1</v>
      </c>
      <c r="I405" s="5">
        <v>18</v>
      </c>
    </row>
    <row r="406" spans="1:9">
      <c r="A406" s="2" t="s">
        <v>145</v>
      </c>
      <c r="B406" s="5">
        <v>6</v>
      </c>
      <c r="C406" s="5">
        <v>0</v>
      </c>
      <c r="D406" s="5">
        <v>1</v>
      </c>
      <c r="E406" s="5">
        <v>1</v>
      </c>
      <c r="F406" s="5">
        <v>0</v>
      </c>
      <c r="G406" s="5">
        <v>0</v>
      </c>
      <c r="H406" s="5">
        <v>0</v>
      </c>
      <c r="I406" s="5">
        <v>4</v>
      </c>
    </row>
    <row r="407" spans="1:9">
      <c r="A407" s="2" t="s">
        <v>146</v>
      </c>
      <c r="B407" s="5">
        <v>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1</v>
      </c>
      <c r="I407" s="5">
        <v>0</v>
      </c>
    </row>
    <row r="408" spans="1:9">
      <c r="A408" s="2" t="s">
        <v>147</v>
      </c>
      <c r="B408" s="5">
        <v>4</v>
      </c>
      <c r="C408" s="5">
        <v>4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</row>
    <row r="409" spans="1:9">
      <c r="A409" s="2" t="s">
        <v>148</v>
      </c>
      <c r="B409" s="5">
        <v>9</v>
      </c>
      <c r="C409" s="5">
        <v>9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</row>
    <row r="410" spans="1:9">
      <c r="A410" s="2" t="s">
        <v>149</v>
      </c>
      <c r="B410" s="5">
        <v>1</v>
      </c>
      <c r="C410" s="5"/>
      <c r="D410" s="5">
        <v>0</v>
      </c>
      <c r="E410" s="5">
        <v>0</v>
      </c>
      <c r="F410" s="5">
        <v>1</v>
      </c>
      <c r="G410" s="5">
        <v>0</v>
      </c>
      <c r="H410" s="5">
        <v>0</v>
      </c>
      <c r="I410" s="5">
        <v>0</v>
      </c>
    </row>
    <row r="411" spans="1:9" s="3" customFormat="1">
      <c r="A411" s="4" t="s">
        <v>2</v>
      </c>
      <c r="B411" s="17">
        <v>65</v>
      </c>
      <c r="C411" s="17">
        <f t="shared" ref="C411:I411" si="25">SUM(C405:C410)</f>
        <v>22</v>
      </c>
      <c r="D411" s="17">
        <f t="shared" si="25"/>
        <v>1</v>
      </c>
      <c r="E411" s="17">
        <f t="shared" si="25"/>
        <v>7</v>
      </c>
      <c r="F411" s="17">
        <f t="shared" si="25"/>
        <v>3</v>
      </c>
      <c r="G411" s="17">
        <f t="shared" si="25"/>
        <v>8</v>
      </c>
      <c r="H411" s="17">
        <f t="shared" si="25"/>
        <v>2</v>
      </c>
      <c r="I411" s="17">
        <f t="shared" si="25"/>
        <v>22</v>
      </c>
    </row>
    <row r="412" spans="1:9">
      <c r="B412" s="10"/>
      <c r="C412" s="10"/>
      <c r="D412" s="10"/>
      <c r="E412" s="10"/>
      <c r="F412" s="10"/>
      <c r="G412" s="10"/>
      <c r="H412" s="10"/>
      <c r="I412" s="10"/>
    </row>
  </sheetData>
  <mergeCells count="38">
    <mergeCell ref="A55:C55"/>
    <mergeCell ref="A61:C61"/>
    <mergeCell ref="A69:C69"/>
    <mergeCell ref="A75:C75"/>
    <mergeCell ref="A1:C1"/>
    <mergeCell ref="A3:C3"/>
    <mergeCell ref="A16:C16"/>
    <mergeCell ref="A35:C35"/>
    <mergeCell ref="A45:C45"/>
    <mergeCell ref="A82:C82"/>
    <mergeCell ref="A88:C88"/>
    <mergeCell ref="A94:C94"/>
    <mergeCell ref="A295:C295"/>
    <mergeCell ref="A233:C233"/>
    <mergeCell ref="A227:C227"/>
    <mergeCell ref="A222:C222"/>
    <mergeCell ref="A211:C211"/>
    <mergeCell ref="A100:C100"/>
    <mergeCell ref="A156:C156"/>
    <mergeCell ref="A194:C194"/>
    <mergeCell ref="A175:C175"/>
    <mergeCell ref="A138:C138"/>
    <mergeCell ref="A118:C118"/>
    <mergeCell ref="A394:C394"/>
    <mergeCell ref="A402:C402"/>
    <mergeCell ref="A269:C269"/>
    <mergeCell ref="A338:C338"/>
    <mergeCell ref="A344:C344"/>
    <mergeCell ref="A363:C363"/>
    <mergeCell ref="A370:C370"/>
    <mergeCell ref="A376:C376"/>
    <mergeCell ref="A386:C386"/>
    <mergeCell ref="A302:C302"/>
    <mergeCell ref="A311:C311"/>
    <mergeCell ref="A320:C320"/>
    <mergeCell ref="A330:C330"/>
    <mergeCell ref="A351:C351"/>
    <mergeCell ref="A287:C28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A2A9-915D-48FD-9DC2-4E48C3B4CD94}">
  <sheetPr>
    <tabColor theme="8" tint="-0.249977111117893"/>
  </sheetPr>
  <dimension ref="A1:K457"/>
  <sheetViews>
    <sheetView workbookViewId="0">
      <selection activeCell="B23" sqref="B23"/>
    </sheetView>
  </sheetViews>
  <sheetFormatPr baseColWidth="10" defaultColWidth="11.5703125" defaultRowHeight="12.75"/>
  <cols>
    <col min="1" max="1" width="59.7109375" style="1" customWidth="1"/>
    <col min="2" max="2" width="53.28515625" style="11" customWidth="1"/>
    <col min="3" max="3" width="35.7109375" style="11" customWidth="1"/>
    <col min="4" max="4" width="30.28515625" style="1" bestFit="1" customWidth="1"/>
    <col min="5" max="5" width="23.85546875" style="1" bestFit="1" customWidth="1"/>
    <col min="6" max="6" width="16.7109375" style="1" bestFit="1" customWidth="1"/>
    <col min="7" max="7" width="35.28515625" style="1" bestFit="1" customWidth="1"/>
    <col min="8" max="8" width="10.28515625" style="1" bestFit="1" customWidth="1"/>
    <col min="9" max="9" width="15.5703125" style="1" bestFit="1" customWidth="1"/>
    <col min="10" max="10" width="24.28515625" style="1" bestFit="1" customWidth="1"/>
    <col min="11" max="11" width="11.7109375" style="1" bestFit="1" customWidth="1"/>
    <col min="12" max="16384" width="11.5703125" style="1"/>
  </cols>
  <sheetData>
    <row r="1" spans="1:7" ht="24.75">
      <c r="A1" s="56" t="s">
        <v>401</v>
      </c>
      <c r="B1" s="56"/>
      <c r="C1" s="56"/>
    </row>
    <row r="2" spans="1:7" s="43" customFormat="1" ht="22.5">
      <c r="A2" s="42"/>
      <c r="B2" s="42"/>
      <c r="C2" s="42"/>
      <c r="D2" s="42"/>
      <c r="E2" s="42"/>
      <c r="F2" s="42"/>
      <c r="G2" s="42"/>
    </row>
    <row r="3" spans="1:7" ht="15">
      <c r="A3" s="48" t="s">
        <v>318</v>
      </c>
      <c r="B3" s="48"/>
      <c r="C3" s="48"/>
    </row>
    <row r="4" spans="1:7">
      <c r="A4" s="4"/>
      <c r="B4" s="17" t="s">
        <v>3</v>
      </c>
      <c r="C4" s="17" t="s">
        <v>392</v>
      </c>
    </row>
    <row r="5" spans="1:7">
      <c r="A5" s="2">
        <v>2</v>
      </c>
      <c r="B5" s="5">
        <v>7</v>
      </c>
      <c r="C5" s="38">
        <f>B5</f>
        <v>7</v>
      </c>
    </row>
    <row r="6" spans="1:7">
      <c r="A6" s="2">
        <v>3</v>
      </c>
      <c r="B6" s="5">
        <v>3</v>
      </c>
      <c r="C6" s="38">
        <f>B6+C5</f>
        <v>10</v>
      </c>
    </row>
    <row r="7" spans="1:7">
      <c r="A7" s="2">
        <v>4</v>
      </c>
      <c r="B7" s="5">
        <v>3</v>
      </c>
      <c r="C7" s="38">
        <f t="shared" ref="C7:C17" si="0">B7+C6</f>
        <v>13</v>
      </c>
    </row>
    <row r="8" spans="1:7">
      <c r="A8" s="2">
        <v>5</v>
      </c>
      <c r="B8" s="5">
        <v>13</v>
      </c>
      <c r="C8" s="38">
        <f t="shared" si="0"/>
        <v>26</v>
      </c>
    </row>
    <row r="9" spans="1:7">
      <c r="A9" s="2">
        <v>6</v>
      </c>
      <c r="B9" s="5">
        <v>7</v>
      </c>
      <c r="C9" s="38">
        <f t="shared" si="0"/>
        <v>33</v>
      </c>
    </row>
    <row r="10" spans="1:7">
      <c r="A10" s="2">
        <v>7</v>
      </c>
      <c r="B10" s="5">
        <v>7</v>
      </c>
      <c r="C10" s="38">
        <f t="shared" si="0"/>
        <v>40</v>
      </c>
    </row>
    <row r="11" spans="1:7">
      <c r="A11" s="2">
        <v>8</v>
      </c>
      <c r="B11" s="5">
        <v>3</v>
      </c>
      <c r="C11" s="38">
        <f t="shared" si="0"/>
        <v>43</v>
      </c>
    </row>
    <row r="12" spans="1:7">
      <c r="A12" s="2">
        <v>9</v>
      </c>
      <c r="B12" s="5">
        <v>6</v>
      </c>
      <c r="C12" s="38">
        <f t="shared" si="0"/>
        <v>49</v>
      </c>
    </row>
    <row r="13" spans="1:7">
      <c r="A13" s="2">
        <v>10</v>
      </c>
      <c r="B13" s="5">
        <v>3</v>
      </c>
      <c r="C13" s="38">
        <f t="shared" si="0"/>
        <v>52</v>
      </c>
    </row>
    <row r="14" spans="1:7">
      <c r="A14" s="2">
        <v>11</v>
      </c>
      <c r="B14" s="5">
        <v>3</v>
      </c>
      <c r="C14" s="38">
        <f t="shared" si="0"/>
        <v>55</v>
      </c>
    </row>
    <row r="15" spans="1:7">
      <c r="A15" s="2">
        <v>12</v>
      </c>
      <c r="B15" s="5">
        <v>2</v>
      </c>
      <c r="C15" s="38">
        <f t="shared" si="0"/>
        <v>57</v>
      </c>
    </row>
    <row r="16" spans="1:7">
      <c r="A16" s="2">
        <v>15</v>
      </c>
      <c r="B16" s="5">
        <v>1</v>
      </c>
      <c r="C16" s="38">
        <f t="shared" si="0"/>
        <v>58</v>
      </c>
    </row>
    <row r="17" spans="1:3">
      <c r="A17" s="2">
        <v>52</v>
      </c>
      <c r="B17" s="5">
        <v>1</v>
      </c>
      <c r="C17" s="38">
        <f t="shared" si="0"/>
        <v>59</v>
      </c>
    </row>
    <row r="18" spans="1:3">
      <c r="A18" s="4" t="s">
        <v>2</v>
      </c>
      <c r="B18" s="17">
        <v>59</v>
      </c>
      <c r="C18" s="39"/>
    </row>
    <row r="20" spans="1:3" ht="15">
      <c r="A20" s="48" t="s">
        <v>319</v>
      </c>
      <c r="B20" s="48"/>
      <c r="C20" s="48"/>
    </row>
    <row r="21" spans="1:3">
      <c r="A21" s="4"/>
      <c r="B21" s="17" t="s">
        <v>3</v>
      </c>
      <c r="C21" s="17" t="s">
        <v>392</v>
      </c>
    </row>
    <row r="22" spans="1:3">
      <c r="A22" s="2">
        <v>0</v>
      </c>
      <c r="B22" s="5">
        <v>4</v>
      </c>
      <c r="C22" s="38">
        <f>B22</f>
        <v>4</v>
      </c>
    </row>
    <row r="23" spans="1:3">
      <c r="A23" s="2">
        <v>2</v>
      </c>
      <c r="B23" s="5">
        <v>3</v>
      </c>
      <c r="C23" s="38">
        <f>B23+C22</f>
        <v>7</v>
      </c>
    </row>
    <row r="24" spans="1:3">
      <c r="A24" s="2">
        <v>3</v>
      </c>
      <c r="B24" s="5">
        <v>9</v>
      </c>
      <c r="C24" s="38">
        <f t="shared" ref="C24:C38" si="1">B24+C23</f>
        <v>16</v>
      </c>
    </row>
    <row r="25" spans="1:3">
      <c r="A25" s="2">
        <v>4</v>
      </c>
      <c r="B25" s="5">
        <v>10</v>
      </c>
      <c r="C25" s="38">
        <f t="shared" si="1"/>
        <v>26</v>
      </c>
    </row>
    <row r="26" spans="1:3">
      <c r="A26" s="2">
        <v>5</v>
      </c>
      <c r="B26" s="5">
        <v>5</v>
      </c>
      <c r="C26" s="38">
        <f t="shared" si="1"/>
        <v>31</v>
      </c>
    </row>
    <row r="27" spans="1:3">
      <c r="A27" s="2">
        <v>6</v>
      </c>
      <c r="B27" s="5">
        <v>7</v>
      </c>
      <c r="C27" s="38">
        <f t="shared" si="1"/>
        <v>38</v>
      </c>
    </row>
    <row r="28" spans="1:3">
      <c r="A28" s="2">
        <v>7</v>
      </c>
      <c r="B28" s="5">
        <v>2</v>
      </c>
      <c r="C28" s="38">
        <f t="shared" si="1"/>
        <v>40</v>
      </c>
    </row>
    <row r="29" spans="1:3">
      <c r="A29" s="2">
        <v>8</v>
      </c>
      <c r="B29" s="5">
        <v>5</v>
      </c>
      <c r="C29" s="38">
        <f t="shared" si="1"/>
        <v>45</v>
      </c>
    </row>
    <row r="30" spans="1:3">
      <c r="A30" s="2">
        <v>9</v>
      </c>
      <c r="B30" s="5">
        <v>3</v>
      </c>
      <c r="C30" s="38">
        <f t="shared" si="1"/>
        <v>48</v>
      </c>
    </row>
    <row r="31" spans="1:3">
      <c r="A31" s="2">
        <v>12</v>
      </c>
      <c r="B31" s="5">
        <v>1</v>
      </c>
      <c r="C31" s="38">
        <f t="shared" si="1"/>
        <v>49</v>
      </c>
    </row>
    <row r="32" spans="1:3">
      <c r="A32" s="2">
        <v>13</v>
      </c>
      <c r="B32" s="5">
        <v>1</v>
      </c>
      <c r="C32" s="38">
        <f t="shared" si="1"/>
        <v>50</v>
      </c>
    </row>
    <row r="33" spans="1:3">
      <c r="A33" s="2">
        <v>14</v>
      </c>
      <c r="B33" s="5">
        <v>1</v>
      </c>
      <c r="C33" s="38">
        <f t="shared" si="1"/>
        <v>51</v>
      </c>
    </row>
    <row r="34" spans="1:3">
      <c r="A34" s="2">
        <v>15</v>
      </c>
      <c r="B34" s="5">
        <v>3</v>
      </c>
      <c r="C34" s="38">
        <f t="shared" si="1"/>
        <v>54</v>
      </c>
    </row>
    <row r="35" spans="1:3">
      <c r="A35" s="2">
        <v>16</v>
      </c>
      <c r="B35" s="5">
        <v>1</v>
      </c>
      <c r="C35" s="38">
        <f t="shared" si="1"/>
        <v>55</v>
      </c>
    </row>
    <row r="36" spans="1:3">
      <c r="A36" s="2">
        <v>18</v>
      </c>
      <c r="B36" s="5">
        <v>1</v>
      </c>
      <c r="C36" s="38">
        <f t="shared" si="1"/>
        <v>56</v>
      </c>
    </row>
    <row r="37" spans="1:3">
      <c r="A37" s="2">
        <v>20</v>
      </c>
      <c r="B37" s="5">
        <v>2</v>
      </c>
      <c r="C37" s="38">
        <f t="shared" si="1"/>
        <v>58</v>
      </c>
    </row>
    <row r="38" spans="1:3">
      <c r="A38" s="2">
        <v>23</v>
      </c>
      <c r="B38" s="5">
        <v>1</v>
      </c>
      <c r="C38" s="38">
        <f t="shared" si="1"/>
        <v>59</v>
      </c>
    </row>
    <row r="39" spans="1:3">
      <c r="A39" s="4" t="s">
        <v>2</v>
      </c>
      <c r="B39" s="17">
        <v>59</v>
      </c>
      <c r="C39" s="39"/>
    </row>
    <row r="41" spans="1:3" ht="15">
      <c r="A41" s="48" t="s">
        <v>320</v>
      </c>
      <c r="B41" s="48"/>
      <c r="C41" s="48"/>
    </row>
    <row r="42" spans="1:3">
      <c r="A42" s="4"/>
      <c r="B42" s="17" t="s">
        <v>3</v>
      </c>
      <c r="C42" s="17" t="s">
        <v>392</v>
      </c>
    </row>
    <row r="43" spans="1:3">
      <c r="A43" s="2">
        <v>0</v>
      </c>
      <c r="B43" s="5">
        <v>28</v>
      </c>
      <c r="C43" s="38">
        <f>B43</f>
        <v>28</v>
      </c>
    </row>
    <row r="44" spans="1:3">
      <c r="A44" s="2">
        <v>2</v>
      </c>
      <c r="B44" s="5">
        <v>5</v>
      </c>
      <c r="C44" s="38">
        <f>B44+C43</f>
        <v>33</v>
      </c>
    </row>
    <row r="45" spans="1:3">
      <c r="A45" s="2">
        <v>3</v>
      </c>
      <c r="B45" s="5">
        <v>9</v>
      </c>
      <c r="C45" s="38">
        <f t="shared" ref="C45:C50" si="2">B45+C44</f>
        <v>42</v>
      </c>
    </row>
    <row r="46" spans="1:3">
      <c r="A46" s="2">
        <v>4</v>
      </c>
      <c r="B46" s="5">
        <v>9</v>
      </c>
      <c r="C46" s="38">
        <f t="shared" si="2"/>
        <v>51</v>
      </c>
    </row>
    <row r="47" spans="1:3">
      <c r="A47" s="2">
        <v>5</v>
      </c>
      <c r="B47" s="5">
        <v>2</v>
      </c>
      <c r="C47" s="38">
        <f t="shared" si="2"/>
        <v>53</v>
      </c>
    </row>
    <row r="48" spans="1:3">
      <c r="A48" s="2">
        <v>6</v>
      </c>
      <c r="B48" s="5">
        <v>2</v>
      </c>
      <c r="C48" s="38">
        <f t="shared" si="2"/>
        <v>55</v>
      </c>
    </row>
    <row r="49" spans="1:3">
      <c r="A49" s="2">
        <v>7</v>
      </c>
      <c r="B49" s="5">
        <v>3</v>
      </c>
      <c r="C49" s="38">
        <f t="shared" si="2"/>
        <v>58</v>
      </c>
    </row>
    <row r="50" spans="1:3">
      <c r="A50" s="2">
        <v>11</v>
      </c>
      <c r="B50" s="5">
        <v>1</v>
      </c>
      <c r="C50" s="38">
        <f t="shared" si="2"/>
        <v>59</v>
      </c>
    </row>
    <row r="51" spans="1:3">
      <c r="A51" s="4" t="s">
        <v>2</v>
      </c>
      <c r="B51" s="17">
        <v>59</v>
      </c>
      <c r="C51" s="39"/>
    </row>
    <row r="53" spans="1:3" ht="15">
      <c r="A53" s="48" t="s">
        <v>321</v>
      </c>
      <c r="B53" s="48"/>
      <c r="C53" s="48"/>
    </row>
    <row r="54" spans="1:3">
      <c r="A54" s="4"/>
      <c r="B54" s="17" t="s">
        <v>3</v>
      </c>
      <c r="C54" s="17" t="s">
        <v>392</v>
      </c>
    </row>
    <row r="55" spans="1:3">
      <c r="A55" s="2">
        <v>0</v>
      </c>
      <c r="B55" s="5">
        <v>27</v>
      </c>
      <c r="C55" s="38">
        <f>B55</f>
        <v>27</v>
      </c>
    </row>
    <row r="56" spans="1:3">
      <c r="A56" s="2">
        <v>1</v>
      </c>
      <c r="B56" s="5">
        <v>1</v>
      </c>
      <c r="C56" s="38">
        <f>B56+C55</f>
        <v>28</v>
      </c>
    </row>
    <row r="57" spans="1:3">
      <c r="A57" s="2">
        <v>2</v>
      </c>
      <c r="B57" s="5">
        <v>7</v>
      </c>
      <c r="C57" s="38">
        <f t="shared" ref="C57:C69" si="3">B57+C56</f>
        <v>35</v>
      </c>
    </row>
    <row r="58" spans="1:3">
      <c r="A58" s="2">
        <v>3</v>
      </c>
      <c r="B58" s="5">
        <v>1</v>
      </c>
      <c r="C58" s="38">
        <f t="shared" si="3"/>
        <v>36</v>
      </c>
    </row>
    <row r="59" spans="1:3">
      <c r="A59" s="2">
        <v>4</v>
      </c>
      <c r="B59" s="5">
        <v>5</v>
      </c>
      <c r="C59" s="38">
        <f t="shared" si="3"/>
        <v>41</v>
      </c>
    </row>
    <row r="60" spans="1:3">
      <c r="A60" s="2">
        <v>5</v>
      </c>
      <c r="B60" s="5">
        <v>3</v>
      </c>
      <c r="C60" s="38">
        <f t="shared" si="3"/>
        <v>44</v>
      </c>
    </row>
    <row r="61" spans="1:3">
      <c r="A61" s="2">
        <v>6</v>
      </c>
      <c r="B61" s="5">
        <v>3</v>
      </c>
      <c r="C61" s="38">
        <f t="shared" si="3"/>
        <v>47</v>
      </c>
    </row>
    <row r="62" spans="1:3">
      <c r="A62" s="2">
        <v>7</v>
      </c>
      <c r="B62" s="5">
        <v>2</v>
      </c>
      <c r="C62" s="38">
        <f t="shared" si="3"/>
        <v>49</v>
      </c>
    </row>
    <row r="63" spans="1:3">
      <c r="A63" s="2">
        <v>8</v>
      </c>
      <c r="B63" s="5">
        <v>1</v>
      </c>
      <c r="C63" s="38">
        <f t="shared" si="3"/>
        <v>50</v>
      </c>
    </row>
    <row r="64" spans="1:3">
      <c r="A64" s="2">
        <v>9</v>
      </c>
      <c r="B64" s="5">
        <v>3</v>
      </c>
      <c r="C64" s="38">
        <f t="shared" si="3"/>
        <v>53</v>
      </c>
    </row>
    <row r="65" spans="1:3">
      <c r="A65" s="2">
        <v>11</v>
      </c>
      <c r="B65" s="5">
        <v>1</v>
      </c>
      <c r="C65" s="38">
        <f t="shared" si="3"/>
        <v>54</v>
      </c>
    </row>
    <row r="66" spans="1:3">
      <c r="A66" s="2">
        <v>12</v>
      </c>
      <c r="B66" s="5">
        <v>2</v>
      </c>
      <c r="C66" s="38">
        <f t="shared" si="3"/>
        <v>56</v>
      </c>
    </row>
    <row r="67" spans="1:3">
      <c r="A67" s="2">
        <v>13</v>
      </c>
      <c r="B67" s="5">
        <v>1</v>
      </c>
      <c r="C67" s="38">
        <f t="shared" si="3"/>
        <v>57</v>
      </c>
    </row>
    <row r="68" spans="1:3">
      <c r="A68" s="2">
        <v>15</v>
      </c>
      <c r="B68" s="5">
        <v>1</v>
      </c>
      <c r="C68" s="38">
        <f t="shared" si="3"/>
        <v>58</v>
      </c>
    </row>
    <row r="69" spans="1:3">
      <c r="A69" s="2">
        <v>36</v>
      </c>
      <c r="B69" s="5">
        <v>1</v>
      </c>
      <c r="C69" s="38">
        <f t="shared" si="3"/>
        <v>59</v>
      </c>
    </row>
    <row r="70" spans="1:3">
      <c r="A70" s="4" t="s">
        <v>2</v>
      </c>
      <c r="B70" s="17">
        <v>59</v>
      </c>
      <c r="C70" s="39"/>
    </row>
    <row r="72" spans="1:3" ht="15">
      <c r="A72" s="48" t="s">
        <v>322</v>
      </c>
      <c r="B72" s="48"/>
      <c r="C72" s="48"/>
    </row>
    <row r="73" spans="1:3">
      <c r="A73" s="4"/>
      <c r="B73" s="17" t="s">
        <v>3</v>
      </c>
      <c r="C73" s="17" t="s">
        <v>392</v>
      </c>
    </row>
    <row r="74" spans="1:3">
      <c r="A74" s="2">
        <v>0</v>
      </c>
      <c r="B74" s="5">
        <v>5</v>
      </c>
      <c r="C74" s="38">
        <f>B74</f>
        <v>5</v>
      </c>
    </row>
    <row r="75" spans="1:3">
      <c r="A75" s="2">
        <v>1</v>
      </c>
      <c r="B75" s="5">
        <v>12</v>
      </c>
      <c r="C75" s="38">
        <f>B75+C74</f>
        <v>17</v>
      </c>
    </row>
    <row r="76" spans="1:3">
      <c r="A76" s="2">
        <v>2</v>
      </c>
      <c r="B76" s="5">
        <v>16</v>
      </c>
      <c r="C76" s="38">
        <f t="shared" ref="C76:C83" si="4">B76+C75</f>
        <v>33</v>
      </c>
    </row>
    <row r="77" spans="1:3">
      <c r="A77" s="2">
        <v>3</v>
      </c>
      <c r="B77" s="5">
        <v>12</v>
      </c>
      <c r="C77" s="38">
        <f t="shared" si="4"/>
        <v>45</v>
      </c>
    </row>
    <row r="78" spans="1:3">
      <c r="A78" s="2">
        <v>4</v>
      </c>
      <c r="B78" s="5">
        <v>2</v>
      </c>
      <c r="C78" s="38">
        <f t="shared" si="4"/>
        <v>47</v>
      </c>
    </row>
    <row r="79" spans="1:3">
      <c r="A79" s="2">
        <v>5</v>
      </c>
      <c r="B79" s="5">
        <v>5</v>
      </c>
      <c r="C79" s="38">
        <f t="shared" si="4"/>
        <v>52</v>
      </c>
    </row>
    <row r="80" spans="1:3">
      <c r="A80" s="2">
        <v>6</v>
      </c>
      <c r="B80" s="5">
        <v>3</v>
      </c>
      <c r="C80" s="38">
        <f t="shared" si="4"/>
        <v>55</v>
      </c>
    </row>
    <row r="81" spans="1:3">
      <c r="A81" s="2">
        <v>8</v>
      </c>
      <c r="B81" s="5">
        <v>2</v>
      </c>
      <c r="C81" s="38">
        <f t="shared" si="4"/>
        <v>57</v>
      </c>
    </row>
    <row r="82" spans="1:3">
      <c r="A82" s="2">
        <v>9</v>
      </c>
      <c r="B82" s="5">
        <v>1</v>
      </c>
      <c r="C82" s="38">
        <f t="shared" si="4"/>
        <v>58</v>
      </c>
    </row>
    <row r="83" spans="1:3">
      <c r="A83" s="2">
        <v>12</v>
      </c>
      <c r="B83" s="5">
        <v>1</v>
      </c>
      <c r="C83" s="38">
        <f t="shared" si="4"/>
        <v>59</v>
      </c>
    </row>
    <row r="84" spans="1:3">
      <c r="A84" s="4" t="s">
        <v>2</v>
      </c>
      <c r="B84" s="17">
        <v>59</v>
      </c>
      <c r="C84" s="39"/>
    </row>
    <row r="86" spans="1:3" ht="15">
      <c r="A86" s="48" t="s">
        <v>323</v>
      </c>
      <c r="B86" s="48"/>
      <c r="C86" s="48"/>
    </row>
    <row r="87" spans="1:3">
      <c r="A87" s="4"/>
      <c r="B87" s="17" t="s">
        <v>3</v>
      </c>
      <c r="C87" s="17" t="s">
        <v>392</v>
      </c>
    </row>
    <row r="88" spans="1:3">
      <c r="A88" s="2">
        <v>0</v>
      </c>
      <c r="B88" s="5">
        <v>28</v>
      </c>
      <c r="C88" s="38">
        <f>B88</f>
        <v>28</v>
      </c>
    </row>
    <row r="89" spans="1:3">
      <c r="A89" s="2">
        <v>1</v>
      </c>
      <c r="B89" s="5">
        <v>9</v>
      </c>
      <c r="C89" s="38">
        <f>B89+C88</f>
        <v>37</v>
      </c>
    </row>
    <row r="90" spans="1:3">
      <c r="A90" s="2">
        <v>2</v>
      </c>
      <c r="B90" s="5">
        <v>6</v>
      </c>
      <c r="C90" s="38">
        <f t="shared" ref="C90:C96" si="5">B90+C89</f>
        <v>43</v>
      </c>
    </row>
    <row r="91" spans="1:3">
      <c r="A91" s="2">
        <v>3</v>
      </c>
      <c r="B91" s="5">
        <v>5</v>
      </c>
      <c r="C91" s="38">
        <f t="shared" si="5"/>
        <v>48</v>
      </c>
    </row>
    <row r="92" spans="1:3">
      <c r="A92" s="2">
        <v>4</v>
      </c>
      <c r="B92" s="5">
        <v>5</v>
      </c>
      <c r="C92" s="38">
        <f t="shared" si="5"/>
        <v>53</v>
      </c>
    </row>
    <row r="93" spans="1:3">
      <c r="A93" s="2">
        <v>5</v>
      </c>
      <c r="B93" s="5">
        <v>2</v>
      </c>
      <c r="C93" s="38">
        <f t="shared" si="5"/>
        <v>55</v>
      </c>
    </row>
    <row r="94" spans="1:3">
      <c r="A94" s="2">
        <v>6</v>
      </c>
      <c r="B94" s="5">
        <v>1</v>
      </c>
      <c r="C94" s="38">
        <f t="shared" si="5"/>
        <v>56</v>
      </c>
    </row>
    <row r="95" spans="1:3">
      <c r="A95" s="2">
        <v>7</v>
      </c>
      <c r="B95" s="5">
        <v>2</v>
      </c>
      <c r="C95" s="38">
        <f t="shared" si="5"/>
        <v>58</v>
      </c>
    </row>
    <row r="96" spans="1:3">
      <c r="A96" s="2">
        <v>9</v>
      </c>
      <c r="B96" s="5">
        <v>1</v>
      </c>
      <c r="C96" s="38">
        <f t="shared" si="5"/>
        <v>59</v>
      </c>
    </row>
    <row r="97" spans="1:3">
      <c r="A97" s="4" t="s">
        <v>2</v>
      </c>
      <c r="B97" s="17">
        <v>59</v>
      </c>
      <c r="C97" s="39"/>
    </row>
    <row r="99" spans="1:3" ht="15">
      <c r="A99" s="48" t="s">
        <v>324</v>
      </c>
      <c r="B99" s="48"/>
      <c r="C99" s="48"/>
    </row>
    <row r="100" spans="1:3">
      <c r="A100" s="4"/>
      <c r="B100" s="17" t="s">
        <v>3</v>
      </c>
      <c r="C100" s="14" t="s">
        <v>30</v>
      </c>
    </row>
    <row r="101" spans="1:3">
      <c r="A101" s="2" t="s">
        <v>258</v>
      </c>
      <c r="B101" s="5">
        <v>57</v>
      </c>
      <c r="C101" s="22">
        <f>B101*100/59</f>
        <v>96.610169491525426</v>
      </c>
    </row>
    <row r="102" spans="1:3">
      <c r="A102" s="2" t="s">
        <v>259</v>
      </c>
      <c r="B102" s="5">
        <v>2</v>
      </c>
      <c r="C102" s="22">
        <f>B102*100/59</f>
        <v>3.3898305084745761</v>
      </c>
    </row>
    <row r="103" spans="1:3">
      <c r="A103" s="4" t="s">
        <v>2</v>
      </c>
      <c r="B103" s="17">
        <v>59</v>
      </c>
      <c r="C103" s="20">
        <f>SUM(C101:C102)</f>
        <v>100</v>
      </c>
    </row>
    <row r="105" spans="1:3" ht="15">
      <c r="A105" s="48" t="s">
        <v>325</v>
      </c>
      <c r="B105" s="48"/>
      <c r="C105" s="48"/>
    </row>
    <row r="106" spans="1:3">
      <c r="A106" s="4"/>
      <c r="B106" s="17" t="s">
        <v>3</v>
      </c>
      <c r="C106" s="14" t="s">
        <v>30</v>
      </c>
    </row>
    <row r="107" spans="1:3">
      <c r="A107" s="2" t="s">
        <v>260</v>
      </c>
      <c r="B107" s="5">
        <v>1</v>
      </c>
      <c r="C107" s="22">
        <f>B107*100/59</f>
        <v>1.6949152542372881</v>
      </c>
    </row>
    <row r="108" spans="1:3">
      <c r="A108" s="2" t="s">
        <v>258</v>
      </c>
      <c r="B108" s="5">
        <v>56</v>
      </c>
      <c r="C108" s="22">
        <f t="shared" ref="C108:C109" si="6">B108*100/59</f>
        <v>94.915254237288138</v>
      </c>
    </row>
    <row r="109" spans="1:3">
      <c r="A109" s="2" t="s">
        <v>261</v>
      </c>
      <c r="B109" s="5">
        <v>2</v>
      </c>
      <c r="C109" s="22">
        <f t="shared" si="6"/>
        <v>3.3898305084745761</v>
      </c>
    </row>
    <row r="110" spans="1:3">
      <c r="A110" s="4" t="s">
        <v>2</v>
      </c>
      <c r="B110" s="17">
        <v>59</v>
      </c>
      <c r="C110" s="20">
        <f>SUM(C107:C109)</f>
        <v>100</v>
      </c>
    </row>
    <row r="112" spans="1:3" ht="15">
      <c r="A112" s="48" t="s">
        <v>326</v>
      </c>
      <c r="B112" s="48"/>
      <c r="C112" s="48"/>
    </row>
    <row r="113" spans="1:3">
      <c r="A113" s="4"/>
      <c r="B113" s="17" t="s">
        <v>3</v>
      </c>
      <c r="C113" s="14" t="s">
        <v>30</v>
      </c>
    </row>
    <row r="114" spans="1:3">
      <c r="A114" s="2" t="s">
        <v>184</v>
      </c>
      <c r="B114" s="5">
        <v>1</v>
      </c>
      <c r="C114" s="22">
        <f>B114*100/59</f>
        <v>1.6949152542372881</v>
      </c>
    </row>
    <row r="115" spans="1:3">
      <c r="A115" s="2" t="s">
        <v>185</v>
      </c>
      <c r="B115" s="5">
        <v>14</v>
      </c>
      <c r="C115" s="22">
        <f t="shared" ref="C115:C117" si="7">B115*100/59</f>
        <v>23.728813559322035</v>
      </c>
    </row>
    <row r="116" spans="1:3">
      <c r="A116" s="2" t="s">
        <v>186</v>
      </c>
      <c r="B116" s="5">
        <v>6</v>
      </c>
      <c r="C116" s="22">
        <f t="shared" si="7"/>
        <v>10.169491525423728</v>
      </c>
    </row>
    <row r="117" spans="1:3">
      <c r="A117" s="2" t="s">
        <v>187</v>
      </c>
      <c r="B117" s="5">
        <v>38</v>
      </c>
      <c r="C117" s="22">
        <f t="shared" si="7"/>
        <v>64.406779661016955</v>
      </c>
    </row>
    <row r="118" spans="1:3">
      <c r="A118" s="4" t="s">
        <v>2</v>
      </c>
      <c r="B118" s="17">
        <v>59</v>
      </c>
      <c r="C118" s="20">
        <f>SUM(C114:C117)</f>
        <v>100</v>
      </c>
    </row>
    <row r="120" spans="1:3" ht="15">
      <c r="A120" s="48" t="s">
        <v>327</v>
      </c>
      <c r="B120" s="48"/>
      <c r="C120" s="48"/>
    </row>
    <row r="121" spans="1:3">
      <c r="A121" s="4"/>
      <c r="B121" s="17" t="s">
        <v>3</v>
      </c>
      <c r="C121" s="14" t="s">
        <v>30</v>
      </c>
    </row>
    <row r="122" spans="1:3">
      <c r="A122" s="2" t="s">
        <v>188</v>
      </c>
      <c r="B122" s="5">
        <v>6</v>
      </c>
      <c r="C122" s="22">
        <f>B122*100/59</f>
        <v>10.169491525423728</v>
      </c>
    </row>
    <row r="123" spans="1:3">
      <c r="A123" s="2" t="s">
        <v>189</v>
      </c>
      <c r="B123" s="5">
        <v>53</v>
      </c>
      <c r="C123" s="22">
        <f>B123*100/59</f>
        <v>89.830508474576277</v>
      </c>
    </row>
    <row r="124" spans="1:3">
      <c r="A124" s="4" t="s">
        <v>2</v>
      </c>
      <c r="B124" s="17">
        <v>59</v>
      </c>
      <c r="C124" s="20">
        <f>SUM(C122:C123)</f>
        <v>100</v>
      </c>
    </row>
    <row r="126" spans="1:3" ht="15">
      <c r="A126" s="48" t="s">
        <v>328</v>
      </c>
      <c r="B126" s="48"/>
      <c r="C126" s="48"/>
    </row>
    <row r="127" spans="1:3">
      <c r="A127" s="4"/>
      <c r="B127" s="17" t="s">
        <v>3</v>
      </c>
      <c r="C127" s="14" t="s">
        <v>30</v>
      </c>
    </row>
    <row r="128" spans="1:3">
      <c r="A128" s="2" t="s">
        <v>190</v>
      </c>
      <c r="B128" s="5">
        <v>56</v>
      </c>
      <c r="C128" s="22">
        <f>B128*100/59</f>
        <v>94.915254237288138</v>
      </c>
    </row>
    <row r="129" spans="1:3">
      <c r="A129" s="2" t="s">
        <v>453</v>
      </c>
      <c r="B129" s="5">
        <v>1</v>
      </c>
      <c r="C129" s="22">
        <f t="shared" ref="C129:C131" si="8">B129*100/59</f>
        <v>1.6949152542372881</v>
      </c>
    </row>
    <row r="130" spans="1:3">
      <c r="A130" s="2" t="s">
        <v>191</v>
      </c>
      <c r="B130" s="5">
        <v>1</v>
      </c>
      <c r="C130" s="22">
        <f t="shared" si="8"/>
        <v>1.6949152542372881</v>
      </c>
    </row>
    <row r="131" spans="1:3">
      <c r="A131" s="2" t="s">
        <v>262</v>
      </c>
      <c r="B131" s="5">
        <v>1</v>
      </c>
      <c r="C131" s="22">
        <f t="shared" si="8"/>
        <v>1.6949152542372881</v>
      </c>
    </row>
    <row r="132" spans="1:3">
      <c r="A132" s="4" t="s">
        <v>2</v>
      </c>
      <c r="B132" s="17">
        <v>59</v>
      </c>
      <c r="C132" s="20">
        <f>SUM(C128:C131)</f>
        <v>100</v>
      </c>
    </row>
    <row r="134" spans="1:3" ht="15">
      <c r="A134" s="48" t="s">
        <v>329</v>
      </c>
      <c r="B134" s="48"/>
      <c r="C134" s="48"/>
    </row>
    <row r="135" spans="1:3">
      <c r="A135" s="4"/>
      <c r="B135" s="17" t="s">
        <v>3</v>
      </c>
      <c r="C135" s="14" t="s">
        <v>30</v>
      </c>
    </row>
    <row r="136" spans="1:3">
      <c r="A136" s="2" t="s">
        <v>40</v>
      </c>
      <c r="B136" s="5">
        <v>54</v>
      </c>
      <c r="C136" s="22">
        <f>B136*100/59</f>
        <v>91.525423728813564</v>
      </c>
    </row>
    <row r="137" spans="1:3">
      <c r="A137" s="2" t="s">
        <v>41</v>
      </c>
      <c r="B137" s="5">
        <v>5</v>
      </c>
      <c r="C137" s="22">
        <f>B137*100/59</f>
        <v>8.4745762711864412</v>
      </c>
    </row>
    <row r="138" spans="1:3">
      <c r="A138" s="4" t="s">
        <v>2</v>
      </c>
      <c r="B138" s="17">
        <v>59</v>
      </c>
      <c r="C138" s="20">
        <f>SUM(C136:C137)</f>
        <v>100</v>
      </c>
    </row>
    <row r="140" spans="1:3" ht="15">
      <c r="A140" s="48" t="s">
        <v>330</v>
      </c>
      <c r="B140" s="48"/>
      <c r="C140" s="48"/>
    </row>
    <row r="141" spans="1:3">
      <c r="A141" s="4"/>
      <c r="B141" s="17" t="s">
        <v>3</v>
      </c>
      <c r="C141" s="14" t="s">
        <v>30</v>
      </c>
    </row>
    <row r="142" spans="1:3">
      <c r="A142" s="2" t="s">
        <v>40</v>
      </c>
      <c r="B142" s="5">
        <v>57</v>
      </c>
      <c r="C142" s="22">
        <f>B142*100/59</f>
        <v>96.610169491525426</v>
      </c>
    </row>
    <row r="143" spans="1:3">
      <c r="A143" s="2" t="s">
        <v>41</v>
      </c>
      <c r="B143" s="5">
        <v>2</v>
      </c>
      <c r="C143" s="22">
        <f>B143*100/59</f>
        <v>3.3898305084745761</v>
      </c>
    </row>
    <row r="144" spans="1:3">
      <c r="A144" s="4" t="s">
        <v>2</v>
      </c>
      <c r="B144" s="17">
        <v>59</v>
      </c>
      <c r="C144" s="20">
        <f>SUM(C142:C143)</f>
        <v>100</v>
      </c>
    </row>
    <row r="146" spans="1:3" ht="15">
      <c r="A146" s="48" t="s">
        <v>331</v>
      </c>
      <c r="B146" s="48"/>
      <c r="C146" s="48"/>
    </row>
    <row r="147" spans="1:3">
      <c r="A147" s="4"/>
      <c r="B147" s="17" t="s">
        <v>3</v>
      </c>
      <c r="C147" s="14" t="s">
        <v>30</v>
      </c>
    </row>
    <row r="148" spans="1:3">
      <c r="A148" s="2" t="s">
        <v>40</v>
      </c>
      <c r="B148" s="5">
        <v>56</v>
      </c>
      <c r="C148" s="22">
        <f>B148*100/59</f>
        <v>94.915254237288138</v>
      </c>
    </row>
    <row r="149" spans="1:3">
      <c r="A149" s="2" t="s">
        <v>41</v>
      </c>
      <c r="B149" s="5">
        <v>3</v>
      </c>
      <c r="C149" s="22">
        <f>B149*100/59</f>
        <v>5.0847457627118642</v>
      </c>
    </row>
    <row r="150" spans="1:3">
      <c r="A150" s="4" t="s">
        <v>2</v>
      </c>
      <c r="B150" s="17">
        <v>59</v>
      </c>
      <c r="C150" s="20">
        <f>SUM(C148:C149)</f>
        <v>100</v>
      </c>
    </row>
    <row r="152" spans="1:3" ht="15">
      <c r="A152" s="48" t="s">
        <v>404</v>
      </c>
      <c r="B152" s="48"/>
      <c r="C152" s="48"/>
    </row>
    <row r="153" spans="1:3">
      <c r="A153" s="4"/>
      <c r="B153" s="17" t="s">
        <v>3</v>
      </c>
      <c r="C153" s="14" t="s">
        <v>30</v>
      </c>
    </row>
    <row r="154" spans="1:3">
      <c r="A154" s="2">
        <v>0</v>
      </c>
      <c r="B154" s="5">
        <v>31</v>
      </c>
      <c r="C154" s="22">
        <f>B154*100/59</f>
        <v>52.542372881355931</v>
      </c>
    </row>
    <row r="155" spans="1:3">
      <c r="A155" s="2">
        <v>1</v>
      </c>
      <c r="B155" s="5">
        <v>28</v>
      </c>
      <c r="C155" s="22">
        <f>B155*100/59</f>
        <v>47.457627118644069</v>
      </c>
    </row>
    <row r="156" spans="1:3">
      <c r="A156" s="4" t="s">
        <v>2</v>
      </c>
      <c r="B156" s="17">
        <v>59</v>
      </c>
      <c r="C156" s="20">
        <f>SUM(C154:C155)</f>
        <v>100</v>
      </c>
    </row>
    <row r="158" spans="1:3">
      <c r="A158" s="44" t="s">
        <v>198</v>
      </c>
    </row>
    <row r="159" spans="1:3">
      <c r="A159" s="4"/>
      <c r="B159" s="17" t="s">
        <v>3</v>
      </c>
      <c r="C159" s="14" t="s">
        <v>30</v>
      </c>
    </row>
    <row r="160" spans="1:3">
      <c r="A160" s="2" t="s">
        <v>194</v>
      </c>
      <c r="B160" s="5">
        <v>28</v>
      </c>
      <c r="C160" s="22">
        <f>B160*100/28</f>
        <v>100</v>
      </c>
    </row>
    <row r="161" spans="1:3">
      <c r="A161" s="4" t="s">
        <v>2</v>
      </c>
      <c r="B161" s="17">
        <v>28</v>
      </c>
      <c r="C161" s="20">
        <f>SUM(C160)</f>
        <v>100</v>
      </c>
    </row>
    <row r="163" spans="1:3">
      <c r="A163" s="44" t="s">
        <v>198</v>
      </c>
    </row>
    <row r="164" spans="1:3">
      <c r="A164" s="4"/>
      <c r="B164" s="17" t="s">
        <v>3</v>
      </c>
      <c r="C164" s="14" t="s">
        <v>30</v>
      </c>
    </row>
    <row r="165" spans="1:3">
      <c r="A165" s="2" t="s">
        <v>195</v>
      </c>
      <c r="B165" s="5">
        <v>11</v>
      </c>
      <c r="C165" s="22">
        <f>B165*100/11</f>
        <v>100</v>
      </c>
    </row>
    <row r="166" spans="1:3">
      <c r="A166" s="4" t="s">
        <v>2</v>
      </c>
      <c r="B166" s="17">
        <v>11</v>
      </c>
      <c r="C166" s="20">
        <f>SUM(C165)</f>
        <v>100</v>
      </c>
    </row>
    <row r="168" spans="1:3" ht="15">
      <c r="A168" s="48" t="s">
        <v>408</v>
      </c>
      <c r="B168" s="48"/>
      <c r="C168" s="48"/>
    </row>
    <row r="169" spans="1:3">
      <c r="A169" s="4"/>
      <c r="B169" s="17" t="s">
        <v>3</v>
      </c>
      <c r="C169" s="14" t="s">
        <v>30</v>
      </c>
    </row>
    <row r="170" spans="1:3">
      <c r="A170" s="2">
        <v>0</v>
      </c>
      <c r="B170" s="5">
        <v>51</v>
      </c>
      <c r="C170" s="22">
        <f>B170*100/59</f>
        <v>86.440677966101688</v>
      </c>
    </row>
    <row r="171" spans="1:3">
      <c r="A171" s="2">
        <v>1</v>
      </c>
      <c r="B171" s="5">
        <v>4</v>
      </c>
      <c r="C171" s="22">
        <f t="shared" ref="C171:C173" si="9">B171*100/59</f>
        <v>6.7796610169491522</v>
      </c>
    </row>
    <row r="172" spans="1:3">
      <c r="A172" s="2">
        <v>3</v>
      </c>
      <c r="B172" s="5">
        <v>3</v>
      </c>
      <c r="C172" s="22">
        <f t="shared" si="9"/>
        <v>5.0847457627118642</v>
      </c>
    </row>
    <row r="173" spans="1:3">
      <c r="A173" s="2">
        <v>4</v>
      </c>
      <c r="B173" s="5">
        <v>1</v>
      </c>
      <c r="C173" s="22">
        <f t="shared" si="9"/>
        <v>1.6949152542372881</v>
      </c>
    </row>
    <row r="174" spans="1:3">
      <c r="A174" s="4" t="s">
        <v>2</v>
      </c>
      <c r="B174" s="17">
        <v>59</v>
      </c>
      <c r="C174" s="20">
        <f>SUM(C170:C173)</f>
        <v>99.999999999999986</v>
      </c>
    </row>
    <row r="176" spans="1:3">
      <c r="A176" s="44" t="s">
        <v>198</v>
      </c>
    </row>
    <row r="177" spans="1:3">
      <c r="A177" s="4"/>
      <c r="B177" s="17" t="s">
        <v>3</v>
      </c>
      <c r="C177" s="14" t="s">
        <v>30</v>
      </c>
    </row>
    <row r="178" spans="1:3">
      <c r="A178" s="2" t="s">
        <v>194</v>
      </c>
      <c r="B178" s="5">
        <v>5</v>
      </c>
      <c r="C178" s="22">
        <f>B178*100/8</f>
        <v>62.5</v>
      </c>
    </row>
    <row r="179" spans="1:3">
      <c r="A179" s="2" t="s">
        <v>195</v>
      </c>
      <c r="B179" s="5">
        <v>3</v>
      </c>
      <c r="C179" s="22">
        <f>B179*100/8</f>
        <v>37.5</v>
      </c>
    </row>
    <row r="180" spans="1:3">
      <c r="A180" s="4" t="s">
        <v>2</v>
      </c>
      <c r="B180" s="17">
        <v>8</v>
      </c>
      <c r="C180" s="20">
        <f>SUM(C178:C179)</f>
        <v>100</v>
      </c>
    </row>
    <row r="182" spans="1:3">
      <c r="A182" s="44" t="s">
        <v>198</v>
      </c>
    </row>
    <row r="183" spans="1:3">
      <c r="A183" s="4"/>
      <c r="B183" s="17" t="s">
        <v>3</v>
      </c>
      <c r="C183" s="14" t="s">
        <v>30</v>
      </c>
    </row>
    <row r="184" spans="1:3">
      <c r="A184" s="2" t="s">
        <v>195</v>
      </c>
      <c r="B184" s="5">
        <v>3</v>
      </c>
      <c r="C184" s="22">
        <f>B184*100/3</f>
        <v>100</v>
      </c>
    </row>
    <row r="185" spans="1:3">
      <c r="A185" s="4" t="s">
        <v>2</v>
      </c>
      <c r="B185" s="17">
        <v>3</v>
      </c>
      <c r="C185" s="20">
        <f>SUM(C184)</f>
        <v>100</v>
      </c>
    </row>
    <row r="187" spans="1:3" ht="15">
      <c r="A187" s="48" t="s">
        <v>409</v>
      </c>
      <c r="B187" s="48"/>
      <c r="C187" s="48"/>
    </row>
    <row r="188" spans="1:3">
      <c r="A188" s="4"/>
      <c r="B188" s="17" t="s">
        <v>3</v>
      </c>
      <c r="C188" s="14" t="s">
        <v>30</v>
      </c>
    </row>
    <row r="189" spans="1:3">
      <c r="A189" s="2">
        <v>0</v>
      </c>
      <c r="B189" s="5">
        <v>53</v>
      </c>
      <c r="C189" s="22">
        <f>B189*100/59</f>
        <v>89.830508474576277</v>
      </c>
    </row>
    <row r="190" spans="1:3">
      <c r="A190" s="2">
        <v>1</v>
      </c>
      <c r="B190" s="5">
        <v>6</v>
      </c>
      <c r="C190" s="22">
        <f>B190*100/59</f>
        <v>10.169491525423728</v>
      </c>
    </row>
    <row r="191" spans="1:3">
      <c r="A191" s="4" t="s">
        <v>2</v>
      </c>
      <c r="B191" s="17">
        <v>59</v>
      </c>
      <c r="C191" s="20">
        <f>SUM(C189:C190)</f>
        <v>100</v>
      </c>
    </row>
    <row r="193" spans="1:3">
      <c r="A193" s="44" t="s">
        <v>223</v>
      </c>
    </row>
    <row r="194" spans="1:3">
      <c r="A194" s="4"/>
      <c r="B194" s="17" t="s">
        <v>3</v>
      </c>
      <c r="C194" s="14" t="s">
        <v>30</v>
      </c>
    </row>
    <row r="195" spans="1:3">
      <c r="A195" s="2" t="s">
        <v>194</v>
      </c>
      <c r="B195" s="5">
        <v>3</v>
      </c>
      <c r="C195" s="22">
        <f>B195*100/6</f>
        <v>50</v>
      </c>
    </row>
    <row r="196" spans="1:3">
      <c r="A196" s="2" t="s">
        <v>195</v>
      </c>
      <c r="B196" s="5">
        <v>3</v>
      </c>
      <c r="C196" s="22">
        <f>B196*100/6</f>
        <v>50</v>
      </c>
    </row>
    <row r="197" spans="1:3">
      <c r="A197" s="4" t="s">
        <v>2</v>
      </c>
      <c r="B197" s="17">
        <v>6</v>
      </c>
      <c r="C197" s="20">
        <f>SUM(C195:C196)</f>
        <v>100</v>
      </c>
    </row>
    <row r="199" spans="1:3">
      <c r="A199" s="44" t="s">
        <v>198</v>
      </c>
    </row>
    <row r="200" spans="1:3">
      <c r="A200" s="4"/>
      <c r="B200" s="17" t="s">
        <v>3</v>
      </c>
      <c r="C200" s="14" t="s">
        <v>30</v>
      </c>
    </row>
    <row r="201" spans="1:3">
      <c r="A201" s="2" t="s">
        <v>195</v>
      </c>
      <c r="B201" s="5">
        <v>3</v>
      </c>
      <c r="C201" s="22">
        <f>B201*100/3</f>
        <v>100</v>
      </c>
    </row>
    <row r="202" spans="1:3">
      <c r="A202" s="4" t="s">
        <v>2</v>
      </c>
      <c r="B202" s="17">
        <v>3</v>
      </c>
      <c r="C202" s="20">
        <f>SUM(C201)</f>
        <v>100</v>
      </c>
    </row>
    <row r="204" spans="1:3" ht="15">
      <c r="A204" s="48" t="s">
        <v>410</v>
      </c>
      <c r="B204" s="48"/>
      <c r="C204" s="48"/>
    </row>
    <row r="205" spans="1:3">
      <c r="A205" s="4"/>
      <c r="B205" s="17" t="s">
        <v>3</v>
      </c>
      <c r="C205" s="14" t="s">
        <v>30</v>
      </c>
    </row>
    <row r="206" spans="1:3">
      <c r="A206" s="2">
        <v>0</v>
      </c>
      <c r="B206" s="5">
        <v>52</v>
      </c>
      <c r="C206" s="22">
        <f>B206*100/59</f>
        <v>88.13559322033899</v>
      </c>
    </row>
    <row r="207" spans="1:3">
      <c r="A207" s="2">
        <v>1</v>
      </c>
      <c r="B207" s="5">
        <v>2</v>
      </c>
      <c r="C207" s="22">
        <f t="shared" ref="C207:C210" si="10">B207*100/59</f>
        <v>3.3898305084745761</v>
      </c>
    </row>
    <row r="208" spans="1:3">
      <c r="A208" s="2">
        <v>2</v>
      </c>
      <c r="B208" s="5">
        <v>3</v>
      </c>
      <c r="C208" s="22">
        <f t="shared" si="10"/>
        <v>5.0847457627118642</v>
      </c>
    </row>
    <row r="209" spans="1:3">
      <c r="A209" s="2">
        <v>4</v>
      </c>
      <c r="B209" s="5">
        <v>1</v>
      </c>
      <c r="C209" s="22">
        <f t="shared" si="10"/>
        <v>1.6949152542372881</v>
      </c>
    </row>
    <row r="210" spans="1:3">
      <c r="A210" s="2">
        <v>5</v>
      </c>
      <c r="B210" s="5">
        <v>1</v>
      </c>
      <c r="C210" s="22">
        <f t="shared" si="10"/>
        <v>1.6949152542372881</v>
      </c>
    </row>
    <row r="211" spans="1:3">
      <c r="A211" s="4" t="s">
        <v>2</v>
      </c>
      <c r="B211" s="17">
        <v>59</v>
      </c>
      <c r="C211" s="20">
        <f>SUM(C206:C210)</f>
        <v>100</v>
      </c>
    </row>
    <row r="213" spans="1:3">
      <c r="A213" s="44" t="s">
        <v>198</v>
      </c>
    </row>
    <row r="214" spans="1:3">
      <c r="A214" s="4"/>
      <c r="B214" s="17" t="s">
        <v>3</v>
      </c>
      <c r="C214" s="14" t="s">
        <v>30</v>
      </c>
    </row>
    <row r="215" spans="1:3">
      <c r="A215" s="2" t="s">
        <v>194</v>
      </c>
      <c r="B215" s="5">
        <v>5</v>
      </c>
      <c r="C215" s="22">
        <f>B215*100/7</f>
        <v>71.428571428571431</v>
      </c>
    </row>
    <row r="216" spans="1:3">
      <c r="A216" s="2" t="s">
        <v>195</v>
      </c>
      <c r="B216" s="5">
        <v>2</v>
      </c>
      <c r="C216" s="22">
        <f>B216*100/7</f>
        <v>28.571428571428573</v>
      </c>
    </row>
    <row r="217" spans="1:3">
      <c r="A217" s="4" t="s">
        <v>2</v>
      </c>
      <c r="B217" s="17">
        <v>7</v>
      </c>
      <c r="C217" s="20">
        <f>SUM(C215:C216)</f>
        <v>100</v>
      </c>
    </row>
    <row r="219" spans="1:3">
      <c r="A219" s="44" t="s">
        <v>198</v>
      </c>
    </row>
    <row r="220" spans="1:3">
      <c r="A220" s="4"/>
      <c r="B220" s="17" t="s">
        <v>3</v>
      </c>
      <c r="C220" s="14" t="s">
        <v>30</v>
      </c>
    </row>
    <row r="221" spans="1:3">
      <c r="A221" s="2" t="s">
        <v>195</v>
      </c>
      <c r="B221" s="5">
        <v>2</v>
      </c>
      <c r="C221" s="22">
        <f>B221*100/2</f>
        <v>100</v>
      </c>
    </row>
    <row r="222" spans="1:3">
      <c r="A222" s="4" t="s">
        <v>2</v>
      </c>
      <c r="B222" s="17">
        <v>2</v>
      </c>
      <c r="C222" s="20">
        <f>SUM(C221)</f>
        <v>100</v>
      </c>
    </row>
    <row r="224" spans="1:3" ht="15">
      <c r="A224" s="48" t="s">
        <v>412</v>
      </c>
      <c r="B224" s="48"/>
      <c r="C224" s="48"/>
    </row>
    <row r="225" spans="1:3">
      <c r="A225" s="4"/>
      <c r="B225" s="17" t="s">
        <v>3</v>
      </c>
      <c r="C225" s="14" t="s">
        <v>30</v>
      </c>
    </row>
    <row r="226" spans="1:3">
      <c r="A226" s="2">
        <v>0</v>
      </c>
      <c r="B226" s="5">
        <v>49</v>
      </c>
      <c r="C226" s="22">
        <f>B226*100/59</f>
        <v>83.050847457627114</v>
      </c>
    </row>
    <row r="227" spans="1:3">
      <c r="A227" s="2">
        <v>1</v>
      </c>
      <c r="B227" s="5">
        <v>7</v>
      </c>
      <c r="C227" s="22">
        <f t="shared" ref="C227:C228" si="11">B227*100/59</f>
        <v>11.864406779661017</v>
      </c>
    </row>
    <row r="228" spans="1:3">
      <c r="A228" s="2">
        <v>2</v>
      </c>
      <c r="B228" s="5">
        <v>3</v>
      </c>
      <c r="C228" s="22">
        <f t="shared" si="11"/>
        <v>5.0847457627118642</v>
      </c>
    </row>
    <row r="229" spans="1:3">
      <c r="A229" s="4" t="s">
        <v>2</v>
      </c>
      <c r="B229" s="17">
        <v>59</v>
      </c>
      <c r="C229" s="20">
        <f>SUM(C226:C228)</f>
        <v>100</v>
      </c>
    </row>
    <row r="231" spans="1:3">
      <c r="A231" s="44" t="s">
        <v>198</v>
      </c>
    </row>
    <row r="232" spans="1:3">
      <c r="A232" s="4"/>
      <c r="B232" s="17" t="s">
        <v>3</v>
      </c>
      <c r="C232" s="14" t="s">
        <v>30</v>
      </c>
    </row>
    <row r="233" spans="1:3">
      <c r="A233" s="2" t="s">
        <v>194</v>
      </c>
      <c r="B233" s="5">
        <v>7</v>
      </c>
      <c r="C233" s="22">
        <f>B233*100/10</f>
        <v>70</v>
      </c>
    </row>
    <row r="234" spans="1:3">
      <c r="A234" s="2" t="s">
        <v>195</v>
      </c>
      <c r="B234" s="5">
        <v>3</v>
      </c>
      <c r="C234" s="22">
        <f>B234*100/10</f>
        <v>30</v>
      </c>
    </row>
    <row r="235" spans="1:3">
      <c r="A235" s="4" t="s">
        <v>2</v>
      </c>
      <c r="B235" s="17">
        <v>10</v>
      </c>
      <c r="C235" s="20">
        <f>SUM(C233:C234)</f>
        <v>100</v>
      </c>
    </row>
    <row r="237" spans="1:3">
      <c r="A237" s="44" t="s">
        <v>198</v>
      </c>
    </row>
    <row r="238" spans="1:3">
      <c r="A238" s="4"/>
      <c r="B238" s="17" t="s">
        <v>3</v>
      </c>
      <c r="C238" s="14" t="s">
        <v>30</v>
      </c>
    </row>
    <row r="239" spans="1:3">
      <c r="A239" s="2" t="s">
        <v>195</v>
      </c>
      <c r="B239" s="5">
        <v>6</v>
      </c>
      <c r="C239" s="22">
        <f>B239*100/6</f>
        <v>100</v>
      </c>
    </row>
    <row r="240" spans="1:3">
      <c r="A240" s="4" t="s">
        <v>2</v>
      </c>
      <c r="B240" s="17">
        <v>6</v>
      </c>
      <c r="C240" s="20">
        <f>SUM(C239)</f>
        <v>100</v>
      </c>
    </row>
    <row r="242" spans="1:3" ht="15">
      <c r="A242" s="48" t="s">
        <v>414</v>
      </c>
      <c r="B242" s="48"/>
      <c r="C242" s="48"/>
    </row>
    <row r="243" spans="1:3">
      <c r="A243" s="4"/>
      <c r="B243" s="17" t="s">
        <v>3</v>
      </c>
      <c r="C243" s="14" t="s">
        <v>30</v>
      </c>
    </row>
    <row r="244" spans="1:3">
      <c r="A244" s="2">
        <v>0</v>
      </c>
      <c r="B244" s="5">
        <v>56</v>
      </c>
      <c r="C244" s="22">
        <f>B244*100/59</f>
        <v>94.915254237288138</v>
      </c>
    </row>
    <row r="245" spans="1:3">
      <c r="A245" s="2">
        <v>1</v>
      </c>
      <c r="B245" s="5">
        <v>3</v>
      </c>
      <c r="C245" s="22">
        <f>B245*100/59</f>
        <v>5.0847457627118642</v>
      </c>
    </row>
    <row r="246" spans="1:3">
      <c r="A246" s="4" t="s">
        <v>2</v>
      </c>
      <c r="B246" s="17">
        <v>59</v>
      </c>
      <c r="C246" s="20">
        <f>SUM(C244:C245)</f>
        <v>100</v>
      </c>
    </row>
    <row r="248" spans="1:3">
      <c r="A248" s="44" t="s">
        <v>198</v>
      </c>
    </row>
    <row r="249" spans="1:3">
      <c r="A249" s="4"/>
      <c r="B249" s="17" t="s">
        <v>3</v>
      </c>
      <c r="C249" s="14" t="s">
        <v>30</v>
      </c>
    </row>
    <row r="250" spans="1:3">
      <c r="A250" s="2" t="s">
        <v>194</v>
      </c>
      <c r="B250" s="5">
        <v>1</v>
      </c>
      <c r="C250" s="22">
        <f>B250*100/3</f>
        <v>33.333333333333336</v>
      </c>
    </row>
    <row r="251" spans="1:3">
      <c r="A251" s="2" t="s">
        <v>195</v>
      </c>
      <c r="B251" s="5">
        <v>2</v>
      </c>
      <c r="C251" s="22">
        <f>B251*100/3</f>
        <v>66.666666666666671</v>
      </c>
    </row>
    <row r="252" spans="1:3">
      <c r="A252" s="4" t="s">
        <v>2</v>
      </c>
      <c r="B252" s="17">
        <v>3</v>
      </c>
      <c r="C252" s="20">
        <f>SUM(C250:C251)</f>
        <v>100</v>
      </c>
    </row>
    <row r="254" spans="1:3">
      <c r="A254" s="44" t="s">
        <v>223</v>
      </c>
    </row>
    <row r="255" spans="1:3">
      <c r="A255" s="4"/>
      <c r="B255" s="17" t="s">
        <v>3</v>
      </c>
      <c r="C255" s="14" t="s">
        <v>30</v>
      </c>
    </row>
    <row r="256" spans="1:3">
      <c r="A256" s="2" t="s">
        <v>195</v>
      </c>
      <c r="B256" s="5">
        <v>1</v>
      </c>
      <c r="C256" s="22">
        <f>B256*100/2</f>
        <v>50</v>
      </c>
    </row>
    <row r="257" spans="1:3">
      <c r="A257" s="2" t="s">
        <v>197</v>
      </c>
      <c r="B257" s="5">
        <v>1</v>
      </c>
      <c r="C257" s="22">
        <f>B257*100/2</f>
        <v>50</v>
      </c>
    </row>
    <row r="258" spans="1:3">
      <c r="A258" s="4" t="s">
        <v>2</v>
      </c>
      <c r="B258" s="17">
        <v>2</v>
      </c>
      <c r="C258" s="20">
        <f>SUM(C256:C257)</f>
        <v>100</v>
      </c>
    </row>
    <row r="260" spans="1:3" ht="15">
      <c r="A260" s="48" t="s">
        <v>239</v>
      </c>
      <c r="B260" s="48"/>
      <c r="C260" s="48"/>
    </row>
    <row r="261" spans="1:3">
      <c r="A261" s="4"/>
      <c r="B261" s="17" t="s">
        <v>3</v>
      </c>
      <c r="C261" s="14" t="s">
        <v>30</v>
      </c>
    </row>
    <row r="262" spans="1:3">
      <c r="A262" s="2" t="s">
        <v>280</v>
      </c>
      <c r="B262" s="5">
        <v>3</v>
      </c>
      <c r="C262" s="22">
        <f>B262*100/3</f>
        <v>100</v>
      </c>
    </row>
    <row r="263" spans="1:3">
      <c r="A263" s="4" t="s">
        <v>2</v>
      </c>
      <c r="B263" s="17">
        <v>3</v>
      </c>
      <c r="C263" s="20">
        <f>SUM(C262:C262)</f>
        <v>100</v>
      </c>
    </row>
    <row r="265" spans="1:3" ht="15">
      <c r="A265" s="48" t="s">
        <v>420</v>
      </c>
      <c r="B265" s="48"/>
      <c r="C265" s="48"/>
    </row>
    <row r="266" spans="1:3">
      <c r="A266" s="4"/>
      <c r="B266" s="17" t="s">
        <v>3</v>
      </c>
      <c r="C266" s="14" t="s">
        <v>30</v>
      </c>
    </row>
    <row r="267" spans="1:3">
      <c r="A267" s="2">
        <v>1</v>
      </c>
      <c r="B267" s="5">
        <v>1</v>
      </c>
      <c r="C267" s="22">
        <f>B267*100/3</f>
        <v>33.333333333333336</v>
      </c>
    </row>
    <row r="268" spans="1:3">
      <c r="A268" s="2">
        <v>2</v>
      </c>
      <c r="B268" s="5">
        <v>2</v>
      </c>
      <c r="C268" s="22">
        <f>B268*100/3</f>
        <v>66.666666666666671</v>
      </c>
    </row>
    <row r="269" spans="1:3">
      <c r="A269" s="4" t="s">
        <v>2</v>
      </c>
      <c r="B269" s="17">
        <v>3</v>
      </c>
      <c r="C269" s="20">
        <f>SUM(C267:C268)</f>
        <v>100</v>
      </c>
    </row>
    <row r="271" spans="1:3" ht="15">
      <c r="A271" s="48" t="s">
        <v>421</v>
      </c>
      <c r="B271" s="48"/>
      <c r="C271" s="48"/>
    </row>
    <row r="272" spans="1:3">
      <c r="A272" s="4"/>
      <c r="B272" s="17" t="s">
        <v>3</v>
      </c>
      <c r="C272" s="14" t="s">
        <v>30</v>
      </c>
    </row>
    <row r="273" spans="1:3">
      <c r="A273" s="2">
        <v>0</v>
      </c>
      <c r="B273" s="5">
        <v>38</v>
      </c>
      <c r="C273" s="22">
        <f>B273*100/59</f>
        <v>64.406779661016955</v>
      </c>
    </row>
    <row r="274" spans="1:3">
      <c r="A274" s="2">
        <v>1</v>
      </c>
      <c r="B274" s="5">
        <v>6</v>
      </c>
      <c r="C274" s="22">
        <f t="shared" ref="C274:C278" si="12">B274*100/59</f>
        <v>10.169491525423728</v>
      </c>
    </row>
    <row r="275" spans="1:3">
      <c r="A275" s="2">
        <v>2</v>
      </c>
      <c r="B275" s="5">
        <v>8</v>
      </c>
      <c r="C275" s="22">
        <f t="shared" si="12"/>
        <v>13.559322033898304</v>
      </c>
    </row>
    <row r="276" spans="1:3">
      <c r="A276" s="2">
        <v>3</v>
      </c>
      <c r="B276" s="5">
        <v>2</v>
      </c>
      <c r="C276" s="22">
        <f t="shared" si="12"/>
        <v>3.3898305084745761</v>
      </c>
    </row>
    <row r="277" spans="1:3">
      <c r="A277" s="2">
        <v>4</v>
      </c>
      <c r="B277" s="5">
        <v>4</v>
      </c>
      <c r="C277" s="22">
        <f t="shared" si="12"/>
        <v>6.7796610169491522</v>
      </c>
    </row>
    <row r="278" spans="1:3">
      <c r="A278" s="2">
        <v>5</v>
      </c>
      <c r="B278" s="5">
        <v>1</v>
      </c>
      <c r="C278" s="22">
        <f t="shared" si="12"/>
        <v>1.6949152542372881</v>
      </c>
    </row>
    <row r="279" spans="1:3">
      <c r="A279" s="4" t="s">
        <v>2</v>
      </c>
      <c r="B279" s="17">
        <v>59</v>
      </c>
      <c r="C279" s="20">
        <f>SUM(C273:C278)</f>
        <v>100</v>
      </c>
    </row>
    <row r="281" spans="1:3">
      <c r="A281" s="44" t="s">
        <v>193</v>
      </c>
    </row>
    <row r="282" spans="1:3">
      <c r="A282" s="4"/>
      <c r="B282" s="17" t="s">
        <v>3</v>
      </c>
      <c r="C282" s="14" t="s">
        <v>30</v>
      </c>
    </row>
    <row r="283" spans="1:3">
      <c r="A283" s="2" t="s">
        <v>194</v>
      </c>
      <c r="B283" s="5">
        <v>12</v>
      </c>
      <c r="C283" s="22">
        <f>B283*100/21</f>
        <v>57.142857142857146</v>
      </c>
    </row>
    <row r="284" spans="1:3">
      <c r="A284" s="2" t="s">
        <v>195</v>
      </c>
      <c r="B284" s="5">
        <v>8</v>
      </c>
      <c r="C284" s="22">
        <f t="shared" ref="C284:C285" si="13">B284*100/21</f>
        <v>38.095238095238095</v>
      </c>
    </row>
    <row r="285" spans="1:3">
      <c r="A285" s="2" t="s">
        <v>197</v>
      </c>
      <c r="B285" s="5">
        <v>1</v>
      </c>
      <c r="C285" s="22">
        <f t="shared" si="13"/>
        <v>4.7619047619047619</v>
      </c>
    </row>
    <row r="286" spans="1:3">
      <c r="A286" s="4" t="s">
        <v>2</v>
      </c>
      <c r="B286" s="17">
        <v>21</v>
      </c>
      <c r="C286" s="20">
        <f>SUM(C283:C285)</f>
        <v>100</v>
      </c>
    </row>
    <row r="288" spans="1:3">
      <c r="A288" s="44" t="s">
        <v>196</v>
      </c>
    </row>
    <row r="289" spans="1:3">
      <c r="A289" s="4"/>
      <c r="B289" s="17" t="s">
        <v>3</v>
      </c>
      <c r="C289" s="14" t="s">
        <v>30</v>
      </c>
    </row>
    <row r="290" spans="1:3">
      <c r="A290" s="2" t="s">
        <v>195</v>
      </c>
      <c r="B290" s="5">
        <v>12</v>
      </c>
      <c r="C290" s="22">
        <f>B290*100/19</f>
        <v>63.157894736842103</v>
      </c>
    </row>
    <row r="291" spans="1:3">
      <c r="A291" s="2" t="s">
        <v>197</v>
      </c>
      <c r="B291" s="5">
        <v>7</v>
      </c>
      <c r="C291" s="22">
        <f>B291*100/19</f>
        <v>36.842105263157897</v>
      </c>
    </row>
    <row r="292" spans="1:3">
      <c r="A292" s="4" t="s">
        <v>2</v>
      </c>
      <c r="B292" s="17">
        <v>19</v>
      </c>
      <c r="C292" s="20">
        <f>SUM(C290:C291)</f>
        <v>100</v>
      </c>
    </row>
    <row r="294" spans="1:3">
      <c r="A294" s="44" t="s">
        <v>199</v>
      </c>
    </row>
    <row r="295" spans="1:3">
      <c r="A295" s="4"/>
      <c r="B295" s="17" t="s">
        <v>3</v>
      </c>
      <c r="C295" s="14" t="s">
        <v>30</v>
      </c>
    </row>
    <row r="296" spans="1:3">
      <c r="A296" s="2" t="s">
        <v>197</v>
      </c>
      <c r="B296" s="5">
        <v>1</v>
      </c>
      <c r="C296" s="22">
        <f>B296*100/2</f>
        <v>50</v>
      </c>
    </row>
    <row r="297" spans="1:3">
      <c r="A297" s="2" t="s">
        <v>200</v>
      </c>
      <c r="B297" s="5">
        <v>1</v>
      </c>
      <c r="C297" s="22">
        <f>B297*100/2</f>
        <v>50</v>
      </c>
    </row>
    <row r="298" spans="1:3">
      <c r="A298" s="4" t="s">
        <v>2</v>
      </c>
      <c r="B298" s="17">
        <v>2</v>
      </c>
      <c r="C298" s="20">
        <f>SUM(C296:C297)</f>
        <v>100</v>
      </c>
    </row>
    <row r="300" spans="1:3">
      <c r="A300" s="44" t="s">
        <v>364</v>
      </c>
    </row>
    <row r="301" spans="1:3">
      <c r="A301" s="4"/>
      <c r="B301" s="17" t="s">
        <v>3</v>
      </c>
      <c r="C301" s="14" t="s">
        <v>30</v>
      </c>
    </row>
    <row r="302" spans="1:3">
      <c r="A302" s="2" t="s">
        <v>332</v>
      </c>
      <c r="B302" s="5">
        <v>1</v>
      </c>
      <c r="C302" s="22">
        <f>B302*100/1</f>
        <v>100</v>
      </c>
    </row>
    <row r="303" spans="1:3">
      <c r="A303" s="4" t="s">
        <v>2</v>
      </c>
      <c r="B303" s="17">
        <v>1</v>
      </c>
      <c r="C303" s="20">
        <f>SUM(C302)</f>
        <v>100</v>
      </c>
    </row>
    <row r="305" spans="1:3" ht="15">
      <c r="A305" s="48" t="s">
        <v>454</v>
      </c>
      <c r="B305" s="48"/>
      <c r="C305" s="48"/>
    </row>
    <row r="306" spans="1:3">
      <c r="A306" s="4"/>
      <c r="B306" s="17" t="s">
        <v>3</v>
      </c>
      <c r="C306" s="14" t="s">
        <v>30</v>
      </c>
    </row>
    <row r="307" spans="1:3">
      <c r="A307" s="2" t="s">
        <v>120</v>
      </c>
      <c r="B307" s="5">
        <v>22</v>
      </c>
      <c r="C307" s="22">
        <f>B307*100/42</f>
        <v>52.38095238095238</v>
      </c>
    </row>
    <row r="308" spans="1:3">
      <c r="A308" s="2" t="s">
        <v>201</v>
      </c>
      <c r="B308" s="5">
        <v>5</v>
      </c>
      <c r="C308" s="22">
        <f t="shared" ref="C308:C315" si="14">B308*100/42</f>
        <v>11.904761904761905</v>
      </c>
    </row>
    <row r="309" spans="1:3">
      <c r="A309" s="2" t="s">
        <v>122</v>
      </c>
      <c r="B309" s="5">
        <v>1</v>
      </c>
      <c r="C309" s="22">
        <f t="shared" si="14"/>
        <v>2.3809523809523809</v>
      </c>
    </row>
    <row r="310" spans="1:3">
      <c r="A310" s="2" t="s">
        <v>123</v>
      </c>
      <c r="B310" s="5">
        <v>3</v>
      </c>
      <c r="C310" s="22">
        <f t="shared" si="14"/>
        <v>7.1428571428571432</v>
      </c>
    </row>
    <row r="311" spans="1:3">
      <c r="A311" s="2" t="s">
        <v>124</v>
      </c>
      <c r="B311" s="5">
        <v>7</v>
      </c>
      <c r="C311" s="22">
        <f t="shared" si="14"/>
        <v>16.666666666666668</v>
      </c>
    </row>
    <row r="312" spans="1:3">
      <c r="A312" s="2" t="s">
        <v>152</v>
      </c>
      <c r="B312" s="5">
        <v>1</v>
      </c>
      <c r="C312" s="22">
        <f t="shared" si="14"/>
        <v>2.3809523809523809</v>
      </c>
    </row>
    <row r="313" spans="1:3">
      <c r="A313" s="2" t="s">
        <v>125</v>
      </c>
      <c r="B313" s="5">
        <v>1</v>
      </c>
      <c r="C313" s="22">
        <f t="shared" si="14"/>
        <v>2.3809523809523809</v>
      </c>
    </row>
    <row r="314" spans="1:3">
      <c r="A314" s="2" t="s">
        <v>126</v>
      </c>
      <c r="B314" s="5">
        <v>1</v>
      </c>
      <c r="C314" s="22">
        <f t="shared" si="14"/>
        <v>2.3809523809523809</v>
      </c>
    </row>
    <row r="315" spans="1:3">
      <c r="A315" s="2" t="s">
        <v>154</v>
      </c>
      <c r="B315" s="5">
        <v>1</v>
      </c>
      <c r="C315" s="22">
        <f t="shared" si="14"/>
        <v>2.3809523809523809</v>
      </c>
    </row>
    <row r="316" spans="1:3">
      <c r="A316" s="4" t="s">
        <v>2</v>
      </c>
      <c r="B316" s="17">
        <v>42</v>
      </c>
      <c r="C316" s="20">
        <f>SUM(C307:C315)</f>
        <v>99.999999999999986</v>
      </c>
    </row>
    <row r="318" spans="1:3">
      <c r="A318" s="4"/>
      <c r="B318" s="17" t="s">
        <v>3</v>
      </c>
      <c r="C318" s="14" t="s">
        <v>30</v>
      </c>
    </row>
    <row r="319" spans="1:3">
      <c r="A319" s="2" t="s">
        <v>122</v>
      </c>
      <c r="B319" s="5">
        <v>1</v>
      </c>
      <c r="C319" s="22">
        <f>B319*100/24</f>
        <v>4.166666666666667</v>
      </c>
    </row>
    <row r="320" spans="1:3">
      <c r="A320" s="2" t="s">
        <v>123</v>
      </c>
      <c r="B320" s="5">
        <v>2</v>
      </c>
      <c r="C320" s="22">
        <f t="shared" ref="C320:C323" si="15">B320*100/24</f>
        <v>8.3333333333333339</v>
      </c>
    </row>
    <row r="321" spans="1:7">
      <c r="A321" s="2" t="s">
        <v>124</v>
      </c>
      <c r="B321" s="5">
        <v>2</v>
      </c>
      <c r="C321" s="22">
        <f t="shared" si="15"/>
        <v>8.3333333333333339</v>
      </c>
    </row>
    <row r="322" spans="1:7">
      <c r="A322" s="2" t="s">
        <v>152</v>
      </c>
      <c r="B322" s="5">
        <v>2</v>
      </c>
      <c r="C322" s="22">
        <f t="shared" si="15"/>
        <v>8.3333333333333339</v>
      </c>
    </row>
    <row r="323" spans="1:7">
      <c r="A323" s="2" t="s">
        <v>126</v>
      </c>
      <c r="B323" s="5">
        <v>17</v>
      </c>
      <c r="C323" s="22">
        <f t="shared" si="15"/>
        <v>70.833333333333329</v>
      </c>
    </row>
    <row r="324" spans="1:7">
      <c r="A324" s="4" t="s">
        <v>2</v>
      </c>
      <c r="B324" s="17">
        <v>24</v>
      </c>
      <c r="C324" s="20">
        <f>SUM(C319:C323)</f>
        <v>100</v>
      </c>
    </row>
    <row r="326" spans="1:7" ht="15">
      <c r="A326" s="48" t="s">
        <v>455</v>
      </c>
      <c r="B326" s="48"/>
      <c r="C326" s="48"/>
    </row>
    <row r="327" spans="1:7">
      <c r="A327" s="41"/>
      <c r="B327" s="41" t="s">
        <v>378</v>
      </c>
      <c r="C327" s="41" t="s">
        <v>380</v>
      </c>
      <c r="D327" s="41" t="s">
        <v>379</v>
      </c>
      <c r="E327" s="41" t="s">
        <v>371</v>
      </c>
      <c r="F327" s="41" t="s">
        <v>381</v>
      </c>
      <c r="G327" s="41" t="s">
        <v>382</v>
      </c>
    </row>
    <row r="328" spans="1:7">
      <c r="A328" s="31" t="s">
        <v>224</v>
      </c>
      <c r="B328" s="5">
        <v>11</v>
      </c>
      <c r="C328" s="32">
        <v>41700</v>
      </c>
      <c r="D328" s="32">
        <f>C328/B328</f>
        <v>3790.909090909091</v>
      </c>
      <c r="E328" s="32">
        <v>1288.76</v>
      </c>
      <c r="F328" s="32">
        <v>2500</v>
      </c>
      <c r="G328" s="32">
        <v>7000</v>
      </c>
    </row>
    <row r="329" spans="1:7">
      <c r="A329" s="31" t="s">
        <v>365</v>
      </c>
      <c r="B329" s="5">
        <v>10</v>
      </c>
      <c r="C329" s="32">
        <v>55500</v>
      </c>
      <c r="D329" s="32">
        <f t="shared" ref="D329:D332" si="16">C329/B329</f>
        <v>5550</v>
      </c>
      <c r="E329" s="32">
        <v>3139.79</v>
      </c>
      <c r="F329" s="32">
        <v>2000</v>
      </c>
      <c r="G329" s="32">
        <v>12000</v>
      </c>
    </row>
    <row r="330" spans="1:7">
      <c r="A330" s="31" t="s">
        <v>366</v>
      </c>
      <c r="B330" s="5">
        <v>4</v>
      </c>
      <c r="C330" s="32">
        <v>8500</v>
      </c>
      <c r="D330" s="32">
        <f t="shared" si="16"/>
        <v>2125</v>
      </c>
      <c r="E330" s="32">
        <v>1436.14</v>
      </c>
      <c r="F330" s="32">
        <v>1000</v>
      </c>
      <c r="G330" s="32">
        <v>4000</v>
      </c>
    </row>
    <row r="331" spans="1:7">
      <c r="A331" s="31" t="s">
        <v>367</v>
      </c>
      <c r="B331" s="5">
        <v>9</v>
      </c>
      <c r="C331" s="32">
        <v>44800</v>
      </c>
      <c r="D331" s="32">
        <f t="shared" si="16"/>
        <v>4977.7777777777774</v>
      </c>
      <c r="E331" s="32">
        <v>2107.59</v>
      </c>
      <c r="F331" s="32">
        <v>2300</v>
      </c>
      <c r="G331" s="32">
        <v>8000</v>
      </c>
    </row>
    <row r="332" spans="1:7">
      <c r="A332" s="31" t="s">
        <v>225</v>
      </c>
      <c r="B332" s="5">
        <v>4</v>
      </c>
      <c r="C332" s="32">
        <v>6500</v>
      </c>
      <c r="D332" s="32">
        <f t="shared" si="16"/>
        <v>1625</v>
      </c>
      <c r="E332" s="32">
        <v>750</v>
      </c>
      <c r="F332" s="32">
        <v>1000</v>
      </c>
      <c r="G332" s="32">
        <v>2500</v>
      </c>
    </row>
    <row r="333" spans="1:7">
      <c r="A333" s="30"/>
      <c r="B333" s="27"/>
      <c r="C333" s="33"/>
      <c r="D333" s="33"/>
      <c r="E333" s="33"/>
      <c r="F333" s="33"/>
      <c r="G333" s="33"/>
    </row>
    <row r="334" spans="1:7" ht="15">
      <c r="A334" s="48" t="s">
        <v>333</v>
      </c>
      <c r="B334" s="48"/>
      <c r="C334" s="48"/>
    </row>
    <row r="335" spans="1:7">
      <c r="A335" s="4"/>
      <c r="B335" s="17" t="s">
        <v>3</v>
      </c>
      <c r="C335" s="14" t="s">
        <v>30</v>
      </c>
    </row>
    <row r="336" spans="1:7">
      <c r="A336" s="2" t="s">
        <v>202</v>
      </c>
      <c r="B336" s="5">
        <v>9</v>
      </c>
      <c r="C336" s="22">
        <f>B336*100/59</f>
        <v>15.254237288135593</v>
      </c>
    </row>
    <row r="337" spans="1:3">
      <c r="A337" s="2" t="s">
        <v>425</v>
      </c>
      <c r="B337" s="5">
        <v>16</v>
      </c>
      <c r="C337" s="22">
        <f t="shared" ref="C337:C338" si="17">B337*100/59</f>
        <v>27.118644067796609</v>
      </c>
    </row>
    <row r="338" spans="1:3">
      <c r="A338" s="2" t="s">
        <v>204</v>
      </c>
      <c r="B338" s="5">
        <v>34</v>
      </c>
      <c r="C338" s="22">
        <f t="shared" si="17"/>
        <v>57.627118644067799</v>
      </c>
    </row>
    <row r="339" spans="1:3">
      <c r="A339" s="4" t="s">
        <v>2</v>
      </c>
      <c r="B339" s="17">
        <v>59</v>
      </c>
      <c r="C339" s="20">
        <f>SUM(C336:C338)</f>
        <v>100</v>
      </c>
    </row>
    <row r="341" spans="1:3" ht="15">
      <c r="A341" s="48" t="s">
        <v>334</v>
      </c>
      <c r="B341" s="48"/>
      <c r="C341" s="48"/>
    </row>
    <row r="342" spans="1:3">
      <c r="A342" s="4"/>
      <c r="B342" s="17" t="s">
        <v>3</v>
      </c>
      <c r="C342" s="14" t="s">
        <v>30</v>
      </c>
    </row>
    <row r="343" spans="1:3">
      <c r="A343" s="2" t="s">
        <v>207</v>
      </c>
      <c r="B343" s="5">
        <v>3</v>
      </c>
      <c r="C343" s="22">
        <f>B343*100/59</f>
        <v>5.0847457627118642</v>
      </c>
    </row>
    <row r="344" spans="1:3">
      <c r="A344" s="2" t="s">
        <v>208</v>
      </c>
      <c r="B344" s="5">
        <v>7</v>
      </c>
      <c r="C344" s="22">
        <f t="shared" ref="C344:C347" si="18">B344*100/59</f>
        <v>11.864406779661017</v>
      </c>
    </row>
    <row r="345" spans="1:3">
      <c r="A345" s="2" t="s">
        <v>209</v>
      </c>
      <c r="B345" s="5">
        <v>5</v>
      </c>
      <c r="C345" s="22">
        <f t="shared" si="18"/>
        <v>8.4745762711864412</v>
      </c>
    </row>
    <row r="346" spans="1:3">
      <c r="A346" s="2" t="s">
        <v>284</v>
      </c>
      <c r="B346" s="5">
        <v>6</v>
      </c>
      <c r="C346" s="22">
        <f t="shared" si="18"/>
        <v>10.169491525423728</v>
      </c>
    </row>
    <row r="347" spans="1:3">
      <c r="A347" s="2" t="s">
        <v>210</v>
      </c>
      <c r="B347" s="5">
        <v>38</v>
      </c>
      <c r="C347" s="22">
        <f t="shared" si="18"/>
        <v>64.406779661016955</v>
      </c>
    </row>
    <row r="348" spans="1:3">
      <c r="A348" s="4" t="s">
        <v>2</v>
      </c>
      <c r="B348" s="17">
        <v>59</v>
      </c>
      <c r="C348" s="20">
        <f>SUM(C343:C347)</f>
        <v>100</v>
      </c>
    </row>
    <row r="350" spans="1:3" ht="15">
      <c r="A350" s="48" t="s">
        <v>285</v>
      </c>
      <c r="B350" s="48"/>
      <c r="C350" s="48"/>
    </row>
    <row r="351" spans="1:3">
      <c r="A351" s="4"/>
      <c r="B351" s="17" t="s">
        <v>3</v>
      </c>
      <c r="C351" s="14" t="s">
        <v>30</v>
      </c>
    </row>
    <row r="352" spans="1:3">
      <c r="A352" s="2" t="s">
        <v>211</v>
      </c>
      <c r="B352" s="5">
        <v>1</v>
      </c>
      <c r="C352" s="22">
        <f>B352*100/21</f>
        <v>4.7619047619047619</v>
      </c>
    </row>
    <row r="353" spans="1:3">
      <c r="A353" s="2" t="s">
        <v>212</v>
      </c>
      <c r="B353" s="5">
        <v>16</v>
      </c>
      <c r="C353" s="22">
        <f t="shared" ref="C353:C356" si="19">B353*100/21</f>
        <v>76.19047619047619</v>
      </c>
    </row>
    <row r="354" spans="1:3">
      <c r="A354" s="2" t="s">
        <v>213</v>
      </c>
      <c r="B354" s="5">
        <v>1</v>
      </c>
      <c r="C354" s="22">
        <f t="shared" si="19"/>
        <v>4.7619047619047619</v>
      </c>
    </row>
    <row r="355" spans="1:3">
      <c r="A355" s="2" t="s">
        <v>214</v>
      </c>
      <c r="B355" s="5">
        <v>2</v>
      </c>
      <c r="C355" s="22">
        <f t="shared" si="19"/>
        <v>9.5238095238095237</v>
      </c>
    </row>
    <row r="356" spans="1:3">
      <c r="A356" s="2" t="s">
        <v>263</v>
      </c>
      <c r="B356" s="5">
        <v>1</v>
      </c>
      <c r="C356" s="22">
        <f t="shared" si="19"/>
        <v>4.7619047619047619</v>
      </c>
    </row>
    <row r="357" spans="1:3">
      <c r="A357" s="4" t="s">
        <v>2</v>
      </c>
      <c r="B357" s="17">
        <v>21</v>
      </c>
      <c r="C357" s="20">
        <f>SUM(C352:C356)</f>
        <v>99.999999999999986</v>
      </c>
    </row>
    <row r="359" spans="1:3" ht="15">
      <c r="A359" s="48" t="s">
        <v>335</v>
      </c>
      <c r="B359" s="48"/>
      <c r="C359" s="48"/>
    </row>
    <row r="360" spans="1:3">
      <c r="A360" s="4"/>
      <c r="B360" s="17" t="s">
        <v>3</v>
      </c>
      <c r="C360" s="14" t="s">
        <v>30</v>
      </c>
    </row>
    <row r="361" spans="1:3">
      <c r="A361" s="2" t="s">
        <v>434</v>
      </c>
      <c r="B361" s="5">
        <v>7</v>
      </c>
      <c r="C361" s="22">
        <f>B361*100/21</f>
        <v>33.333333333333336</v>
      </c>
    </row>
    <row r="362" spans="1:3">
      <c r="A362" s="2" t="s">
        <v>218</v>
      </c>
      <c r="B362" s="5">
        <v>5</v>
      </c>
      <c r="C362" s="22">
        <f t="shared" ref="C362:C365" si="20">B362*100/21</f>
        <v>23.80952380952381</v>
      </c>
    </row>
    <row r="363" spans="1:3">
      <c r="A363" s="2" t="s">
        <v>219</v>
      </c>
      <c r="B363" s="5">
        <v>3</v>
      </c>
      <c r="C363" s="22">
        <f t="shared" si="20"/>
        <v>14.285714285714286</v>
      </c>
    </row>
    <row r="364" spans="1:3">
      <c r="A364" s="2" t="s">
        <v>220</v>
      </c>
      <c r="B364" s="5">
        <v>5</v>
      </c>
      <c r="C364" s="22">
        <f t="shared" si="20"/>
        <v>23.80952380952381</v>
      </c>
    </row>
    <row r="365" spans="1:3">
      <c r="A365" s="2" t="s">
        <v>336</v>
      </c>
      <c r="B365" s="5">
        <v>1</v>
      </c>
      <c r="C365" s="22">
        <f t="shared" si="20"/>
        <v>4.7619047619047619</v>
      </c>
    </row>
    <row r="366" spans="1:3">
      <c r="A366" s="4" t="s">
        <v>2</v>
      </c>
      <c r="B366" s="17">
        <v>21</v>
      </c>
      <c r="C366" s="20">
        <f>SUM(C361:C365)</f>
        <v>100</v>
      </c>
    </row>
    <row r="368" spans="1:3" ht="15">
      <c r="A368" s="48" t="s">
        <v>287</v>
      </c>
      <c r="B368" s="48"/>
      <c r="C368" s="48"/>
    </row>
    <row r="369" spans="1:3">
      <c r="A369" s="4"/>
      <c r="B369" s="17" t="s">
        <v>3</v>
      </c>
      <c r="C369" s="14" t="s">
        <v>30</v>
      </c>
    </row>
    <row r="370" spans="1:3">
      <c r="A370" s="2" t="s">
        <v>69</v>
      </c>
      <c r="B370" s="5">
        <v>4</v>
      </c>
      <c r="C370" s="22">
        <f>B370*100/21</f>
        <v>19.047619047619047</v>
      </c>
    </row>
    <row r="371" spans="1:3">
      <c r="A371" s="2" t="s">
        <v>70</v>
      </c>
      <c r="B371" s="5">
        <v>7</v>
      </c>
      <c r="C371" s="22">
        <f t="shared" ref="C371:C374" si="21">B371*100/21</f>
        <v>33.333333333333336</v>
      </c>
    </row>
    <row r="372" spans="1:3">
      <c r="A372" s="2" t="s">
        <v>67</v>
      </c>
      <c r="B372" s="5">
        <v>3</v>
      </c>
      <c r="C372" s="22">
        <f t="shared" si="21"/>
        <v>14.285714285714286</v>
      </c>
    </row>
    <row r="373" spans="1:3">
      <c r="A373" s="2" t="s">
        <v>71</v>
      </c>
      <c r="B373" s="5">
        <v>6</v>
      </c>
      <c r="C373" s="22">
        <f t="shared" si="21"/>
        <v>28.571428571428573</v>
      </c>
    </row>
    <row r="374" spans="1:3">
      <c r="A374" s="2" t="s">
        <v>72</v>
      </c>
      <c r="B374" s="5">
        <v>1</v>
      </c>
      <c r="C374" s="22">
        <f t="shared" si="21"/>
        <v>4.7619047619047619</v>
      </c>
    </row>
    <row r="375" spans="1:3">
      <c r="A375" s="4" t="s">
        <v>2</v>
      </c>
      <c r="B375" s="17">
        <v>21</v>
      </c>
      <c r="C375" s="20">
        <f>SUM(C370:C374)</f>
        <v>100</v>
      </c>
    </row>
    <row r="377" spans="1:3" ht="15">
      <c r="A377" s="48" t="s">
        <v>288</v>
      </c>
      <c r="B377" s="48"/>
      <c r="C377" s="48"/>
    </row>
    <row r="378" spans="1:3">
      <c r="A378" s="4"/>
      <c r="B378" s="17" t="s">
        <v>3</v>
      </c>
      <c r="C378" s="14" t="s">
        <v>30</v>
      </c>
    </row>
    <row r="379" spans="1:3">
      <c r="A379" s="2" t="s">
        <v>452</v>
      </c>
      <c r="B379" s="5">
        <v>12</v>
      </c>
      <c r="C379" s="22">
        <f>B379*100/21</f>
        <v>57.142857142857146</v>
      </c>
    </row>
    <row r="380" spans="1:3">
      <c r="A380" s="2" t="s">
        <v>222</v>
      </c>
      <c r="B380" s="5">
        <v>9</v>
      </c>
      <c r="C380" s="22">
        <f>B380*100/21</f>
        <v>42.857142857142854</v>
      </c>
    </row>
    <row r="381" spans="1:3">
      <c r="A381" s="4" t="s">
        <v>2</v>
      </c>
      <c r="B381" s="17">
        <v>21</v>
      </c>
      <c r="C381" s="20">
        <f>SUM(C379:C380)</f>
        <v>100</v>
      </c>
    </row>
    <row r="383" spans="1:3" ht="15">
      <c r="A383" s="48" t="s">
        <v>337</v>
      </c>
      <c r="B383" s="48"/>
      <c r="C383" s="48"/>
    </row>
    <row r="384" spans="1:3">
      <c r="A384" s="4"/>
      <c r="B384" s="17" t="s">
        <v>3</v>
      </c>
      <c r="C384" s="14" t="s">
        <v>30</v>
      </c>
    </row>
    <row r="385" spans="1:11">
      <c r="A385" s="2" t="s">
        <v>452</v>
      </c>
      <c r="B385" s="5">
        <v>46</v>
      </c>
      <c r="C385" s="22">
        <f>B385*100/59</f>
        <v>77.966101694915253</v>
      </c>
    </row>
    <row r="386" spans="1:11">
      <c r="A386" s="2" t="s">
        <v>254</v>
      </c>
      <c r="B386" s="5">
        <v>2</v>
      </c>
      <c r="C386" s="22">
        <f t="shared" ref="C386:C387" si="22">B386*100/59</f>
        <v>3.3898305084745761</v>
      </c>
    </row>
    <row r="387" spans="1:11">
      <c r="A387" s="2" t="s">
        <v>222</v>
      </c>
      <c r="B387" s="5">
        <v>11</v>
      </c>
      <c r="C387" s="22">
        <f t="shared" si="22"/>
        <v>18.64406779661017</v>
      </c>
    </row>
    <row r="388" spans="1:11">
      <c r="A388" s="4" t="s">
        <v>2</v>
      </c>
      <c r="B388" s="17">
        <v>59</v>
      </c>
      <c r="C388" s="20">
        <f>SUM(C385:C387)</f>
        <v>100</v>
      </c>
    </row>
    <row r="391" spans="1:11" s="28" customFormat="1" ht="24">
      <c r="A391" s="55" t="s">
        <v>383</v>
      </c>
      <c r="B391" s="55"/>
      <c r="C391" s="55"/>
      <c r="D391" s="29"/>
      <c r="E391" s="29"/>
      <c r="F391" s="29"/>
      <c r="G391" s="29"/>
      <c r="H391" s="29"/>
      <c r="I391" s="29"/>
    </row>
    <row r="392" spans="1:11">
      <c r="B392" s="27"/>
      <c r="C392" s="27"/>
      <c r="D392" s="27"/>
      <c r="E392" s="27"/>
      <c r="F392" s="27"/>
      <c r="G392" s="27"/>
      <c r="H392" s="27"/>
      <c r="I392" s="27"/>
      <c r="J392" s="27"/>
      <c r="K392" s="27"/>
    </row>
    <row r="393" spans="1:11">
      <c r="A393" s="4"/>
      <c r="B393" s="17" t="s">
        <v>2</v>
      </c>
      <c r="C393" s="27"/>
      <c r="D393" s="27"/>
      <c r="E393" s="27"/>
      <c r="F393" s="27"/>
      <c r="G393" s="27"/>
      <c r="H393" s="27"/>
      <c r="I393" s="27"/>
      <c r="J393" s="27"/>
      <c r="K393" s="27"/>
    </row>
    <row r="394" spans="1:11">
      <c r="A394" s="2" t="s">
        <v>120</v>
      </c>
      <c r="B394" s="5">
        <v>22</v>
      </c>
      <c r="C394" s="27"/>
      <c r="D394" s="27"/>
      <c r="E394" s="27"/>
      <c r="F394" s="27"/>
      <c r="G394" s="27"/>
      <c r="H394" s="27"/>
      <c r="I394" s="27"/>
      <c r="J394" s="27"/>
      <c r="K394" s="27"/>
    </row>
    <row r="395" spans="1:11">
      <c r="A395" s="2" t="s">
        <v>121</v>
      </c>
      <c r="B395" s="5">
        <v>5</v>
      </c>
      <c r="C395" s="27"/>
      <c r="D395" s="27"/>
      <c r="E395" s="27"/>
      <c r="F395" s="27"/>
      <c r="G395" s="27"/>
      <c r="H395" s="27"/>
      <c r="I395" s="27"/>
      <c r="J395" s="27"/>
      <c r="K395" s="27"/>
    </row>
    <row r="396" spans="1:11">
      <c r="A396" s="2" t="s">
        <v>122</v>
      </c>
      <c r="B396" s="5">
        <v>2</v>
      </c>
      <c r="C396" s="27"/>
      <c r="D396" s="27"/>
      <c r="E396" s="27"/>
      <c r="F396" s="27"/>
      <c r="G396" s="27"/>
      <c r="H396" s="27"/>
      <c r="I396" s="27"/>
      <c r="J396" s="27"/>
      <c r="K396" s="27"/>
    </row>
    <row r="397" spans="1:11">
      <c r="A397" s="2" t="s">
        <v>123</v>
      </c>
      <c r="B397" s="5">
        <v>5</v>
      </c>
      <c r="C397" s="27"/>
      <c r="D397" s="27"/>
      <c r="E397" s="27"/>
      <c r="F397" s="27"/>
      <c r="G397" s="27"/>
      <c r="H397" s="27"/>
      <c r="I397" s="27"/>
      <c r="J397" s="27"/>
      <c r="K397" s="27"/>
    </row>
    <row r="398" spans="1:11">
      <c r="A398" s="2" t="s">
        <v>124</v>
      </c>
      <c r="B398" s="5">
        <v>9</v>
      </c>
      <c r="C398" s="27"/>
      <c r="D398" s="27"/>
      <c r="E398" s="27"/>
      <c r="F398" s="27"/>
      <c r="G398" s="27"/>
      <c r="H398" s="27"/>
      <c r="I398" s="27"/>
      <c r="J398" s="27"/>
      <c r="K398" s="27"/>
    </row>
    <row r="399" spans="1:11">
      <c r="A399" s="2" t="s">
        <v>152</v>
      </c>
      <c r="B399" s="5">
        <v>3</v>
      </c>
      <c r="C399" s="27"/>
      <c r="D399" s="27"/>
      <c r="E399" s="27"/>
      <c r="F399" s="27"/>
      <c r="G399" s="27"/>
      <c r="H399" s="27"/>
      <c r="I399" s="27"/>
      <c r="J399" s="27"/>
      <c r="K399" s="27"/>
    </row>
    <row r="400" spans="1:11">
      <c r="A400" s="2" t="s">
        <v>125</v>
      </c>
      <c r="B400" s="5">
        <v>1</v>
      </c>
      <c r="C400" s="27"/>
      <c r="D400" s="27"/>
      <c r="E400" s="27"/>
      <c r="F400" s="27"/>
      <c r="G400" s="27"/>
      <c r="H400" s="27"/>
      <c r="I400" s="27"/>
      <c r="J400" s="27"/>
      <c r="K400" s="27"/>
    </row>
    <row r="401" spans="1:11">
      <c r="A401" s="2" t="s">
        <v>126</v>
      </c>
      <c r="B401" s="5">
        <v>18</v>
      </c>
      <c r="C401" s="27"/>
      <c r="D401" s="27"/>
      <c r="E401" s="27"/>
      <c r="F401" s="27"/>
      <c r="G401" s="27"/>
      <c r="H401" s="27"/>
      <c r="I401" s="27"/>
      <c r="J401" s="27"/>
      <c r="K401" s="27"/>
    </row>
    <row r="402" spans="1:11">
      <c r="A402" s="2" t="s">
        <v>154</v>
      </c>
      <c r="B402" s="5">
        <v>1</v>
      </c>
      <c r="C402" s="27"/>
      <c r="D402" s="27"/>
      <c r="E402" s="27"/>
      <c r="F402" s="27"/>
      <c r="G402" s="27"/>
      <c r="H402" s="27"/>
      <c r="I402" s="27"/>
      <c r="J402" s="27"/>
      <c r="K402" s="27"/>
    </row>
    <row r="403" spans="1:11">
      <c r="A403" s="4" t="s">
        <v>2</v>
      </c>
      <c r="B403" s="17">
        <v>66</v>
      </c>
      <c r="C403" s="27"/>
      <c r="D403" s="27"/>
      <c r="E403" s="27"/>
      <c r="F403" s="27"/>
      <c r="G403" s="27"/>
      <c r="H403" s="27"/>
      <c r="I403" s="27"/>
      <c r="J403" s="27"/>
      <c r="K403" s="27"/>
    </row>
    <row r="404" spans="1:11">
      <c r="B404" s="27"/>
      <c r="C404" s="27"/>
      <c r="D404" s="27"/>
      <c r="E404" s="27"/>
      <c r="F404" s="27"/>
      <c r="G404" s="27"/>
      <c r="H404" s="27"/>
      <c r="I404" s="27"/>
      <c r="J404" s="27"/>
      <c r="K404" s="27"/>
    </row>
    <row r="405" spans="1:11" ht="15">
      <c r="A405" s="48" t="s">
        <v>167</v>
      </c>
      <c r="B405" s="48"/>
      <c r="C405" s="48"/>
      <c r="D405" s="27"/>
      <c r="E405" s="27"/>
      <c r="F405" s="27"/>
      <c r="G405" s="27"/>
      <c r="H405" s="27"/>
      <c r="I405" s="27"/>
      <c r="J405" s="27"/>
      <c r="K405" s="27"/>
    </row>
    <row r="406" spans="1:11">
      <c r="A406" s="4"/>
      <c r="B406" s="17" t="s">
        <v>2</v>
      </c>
      <c r="C406" s="17" t="s">
        <v>120</v>
      </c>
      <c r="D406" s="17" t="s">
        <v>121</v>
      </c>
      <c r="E406" s="17" t="s">
        <v>122</v>
      </c>
      <c r="F406" s="17" t="s">
        <v>123</v>
      </c>
      <c r="G406" s="17" t="s">
        <v>124</v>
      </c>
      <c r="H406" s="17" t="s">
        <v>152</v>
      </c>
      <c r="I406" s="17" t="s">
        <v>125</v>
      </c>
      <c r="J406" s="17" t="s">
        <v>126</v>
      </c>
      <c r="K406" s="17" t="s">
        <v>154</v>
      </c>
    </row>
    <row r="407" spans="1:11">
      <c r="A407" s="2" t="s">
        <v>127</v>
      </c>
      <c r="B407" s="5">
        <v>41</v>
      </c>
      <c r="C407" s="5">
        <v>1</v>
      </c>
      <c r="D407" s="5">
        <v>5</v>
      </c>
      <c r="E407" s="5">
        <v>2</v>
      </c>
      <c r="F407" s="5">
        <v>5</v>
      </c>
      <c r="G407" s="5">
        <v>5</v>
      </c>
      <c r="H407" s="5">
        <v>3</v>
      </c>
      <c r="I407" s="5">
        <v>1</v>
      </c>
      <c r="J407" s="5">
        <v>18</v>
      </c>
      <c r="K407" s="5">
        <v>1</v>
      </c>
    </row>
    <row r="408" spans="1:11">
      <c r="A408" s="2" t="s">
        <v>128</v>
      </c>
      <c r="B408" s="5">
        <v>22</v>
      </c>
      <c r="C408" s="5">
        <v>19</v>
      </c>
      <c r="D408" s="5">
        <v>0</v>
      </c>
      <c r="E408" s="5">
        <v>0</v>
      </c>
      <c r="F408" s="5">
        <v>0</v>
      </c>
      <c r="G408" s="5">
        <v>3</v>
      </c>
      <c r="H408" s="5">
        <v>0</v>
      </c>
      <c r="I408" s="5">
        <v>0</v>
      </c>
      <c r="J408" s="5">
        <v>0</v>
      </c>
      <c r="K408" s="5">
        <v>0</v>
      </c>
    </row>
    <row r="409" spans="1:11">
      <c r="A409" s="2" t="s">
        <v>156</v>
      </c>
      <c r="B409" s="5">
        <v>2</v>
      </c>
      <c r="C409" s="5">
        <v>1</v>
      </c>
      <c r="D409" s="5">
        <v>0</v>
      </c>
      <c r="E409" s="5">
        <v>0</v>
      </c>
      <c r="F409" s="5">
        <v>0</v>
      </c>
      <c r="G409" s="5">
        <v>1</v>
      </c>
      <c r="H409" s="5">
        <v>0</v>
      </c>
      <c r="I409" s="5">
        <v>0</v>
      </c>
      <c r="J409" s="5">
        <v>0</v>
      </c>
      <c r="K409" s="5">
        <v>0</v>
      </c>
    </row>
    <row r="410" spans="1:11">
      <c r="A410" s="2" t="s">
        <v>165</v>
      </c>
      <c r="B410" s="5">
        <v>1</v>
      </c>
      <c r="C410" s="5">
        <v>1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</row>
    <row r="411" spans="1:11">
      <c r="A411" s="4" t="s">
        <v>2</v>
      </c>
      <c r="B411" s="17">
        <v>66</v>
      </c>
      <c r="C411" s="17">
        <f>SUM(C407:C410)</f>
        <v>22</v>
      </c>
      <c r="D411" s="17">
        <f t="shared" ref="D411:K411" si="23">SUM(D407:D410)</f>
        <v>5</v>
      </c>
      <c r="E411" s="17">
        <f t="shared" si="23"/>
        <v>2</v>
      </c>
      <c r="F411" s="17">
        <f t="shared" si="23"/>
        <v>5</v>
      </c>
      <c r="G411" s="17">
        <f t="shared" si="23"/>
        <v>9</v>
      </c>
      <c r="H411" s="17">
        <f t="shared" si="23"/>
        <v>3</v>
      </c>
      <c r="I411" s="17">
        <f t="shared" si="23"/>
        <v>1</v>
      </c>
      <c r="J411" s="17">
        <f t="shared" si="23"/>
        <v>18</v>
      </c>
      <c r="K411" s="17">
        <f t="shared" si="23"/>
        <v>1</v>
      </c>
    </row>
    <row r="412" spans="1:11">
      <c r="B412" s="27"/>
      <c r="C412" s="27"/>
      <c r="D412" s="27"/>
      <c r="E412" s="27"/>
      <c r="F412" s="27"/>
      <c r="G412" s="27"/>
      <c r="H412" s="27"/>
      <c r="I412" s="27"/>
      <c r="J412" s="27"/>
      <c r="K412" s="27"/>
    </row>
    <row r="413" spans="1:11" ht="15">
      <c r="A413" s="48" t="s">
        <v>179</v>
      </c>
      <c r="B413" s="48"/>
      <c r="C413" s="48"/>
      <c r="D413" s="27"/>
      <c r="E413" s="27"/>
      <c r="F413" s="27"/>
      <c r="G413" s="27"/>
      <c r="H413" s="27"/>
      <c r="I413" s="27"/>
      <c r="J413" s="27"/>
      <c r="K413" s="27"/>
    </row>
    <row r="414" spans="1:11">
      <c r="B414" s="27"/>
      <c r="C414" s="27"/>
      <c r="D414" s="27"/>
      <c r="E414" s="27"/>
      <c r="F414" s="27"/>
      <c r="G414" s="27"/>
      <c r="H414" s="27"/>
      <c r="I414" s="27"/>
      <c r="J414" s="27"/>
      <c r="K414" s="27"/>
    </row>
    <row r="415" spans="1:11">
      <c r="A415" s="4"/>
      <c r="B415" s="17" t="s">
        <v>2</v>
      </c>
      <c r="C415" s="17" t="s">
        <v>120</v>
      </c>
      <c r="D415" s="17" t="s">
        <v>121</v>
      </c>
      <c r="E415" s="17" t="s">
        <v>122</v>
      </c>
      <c r="F415" s="17" t="s">
        <v>123</v>
      </c>
      <c r="G415" s="17" t="s">
        <v>124</v>
      </c>
      <c r="H415" s="17" t="s">
        <v>152</v>
      </c>
      <c r="I415" s="17" t="s">
        <v>125</v>
      </c>
      <c r="J415" s="17" t="s">
        <v>126</v>
      </c>
      <c r="K415" s="17" t="s">
        <v>154</v>
      </c>
    </row>
    <row r="416" spans="1:11">
      <c r="A416" s="2" t="s">
        <v>129</v>
      </c>
      <c r="B416" s="5">
        <v>43</v>
      </c>
      <c r="C416" s="5">
        <v>12</v>
      </c>
      <c r="D416" s="5">
        <v>5</v>
      </c>
      <c r="E416" s="5">
        <v>2</v>
      </c>
      <c r="F416" s="5">
        <v>3</v>
      </c>
      <c r="G416" s="5">
        <v>3</v>
      </c>
      <c r="H416" s="5">
        <v>2</v>
      </c>
      <c r="I416" s="5">
        <v>1</v>
      </c>
      <c r="J416" s="5">
        <v>14</v>
      </c>
      <c r="K416" s="5">
        <v>1</v>
      </c>
    </row>
    <row r="417" spans="1:11">
      <c r="A417" s="2" t="s">
        <v>130</v>
      </c>
      <c r="B417" s="5">
        <v>22</v>
      </c>
      <c r="C417" s="5">
        <v>10</v>
      </c>
      <c r="D417" s="5">
        <v>0</v>
      </c>
      <c r="E417" s="5">
        <v>0</v>
      </c>
      <c r="F417" s="5">
        <v>2</v>
      </c>
      <c r="G417" s="5">
        <v>5</v>
      </c>
      <c r="H417" s="5">
        <v>1</v>
      </c>
      <c r="I417" s="5">
        <v>0</v>
      </c>
      <c r="J417" s="5">
        <v>4</v>
      </c>
      <c r="K417" s="5">
        <v>0</v>
      </c>
    </row>
    <row r="418" spans="1:11">
      <c r="A418" s="2" t="s">
        <v>166</v>
      </c>
      <c r="B418" s="5">
        <v>1</v>
      </c>
      <c r="C418" s="5">
        <v>0</v>
      </c>
      <c r="D418" s="5">
        <v>0</v>
      </c>
      <c r="E418" s="5">
        <v>0</v>
      </c>
      <c r="F418" s="5">
        <v>0</v>
      </c>
      <c r="G418" s="5">
        <v>1</v>
      </c>
      <c r="H418" s="5">
        <v>0</v>
      </c>
      <c r="I418" s="5">
        <v>0</v>
      </c>
      <c r="J418" s="5">
        <v>0</v>
      </c>
      <c r="K418" s="5">
        <v>0</v>
      </c>
    </row>
    <row r="419" spans="1:11">
      <c r="A419" s="4" t="s">
        <v>2</v>
      </c>
      <c r="B419" s="17">
        <v>66</v>
      </c>
      <c r="C419" s="17">
        <f>SUM(C416:C418)</f>
        <v>22</v>
      </c>
      <c r="D419" s="17">
        <f t="shared" ref="D419:K419" si="24">SUM(D416:D418)</f>
        <v>5</v>
      </c>
      <c r="E419" s="17">
        <f t="shared" si="24"/>
        <v>2</v>
      </c>
      <c r="F419" s="17">
        <f t="shared" si="24"/>
        <v>5</v>
      </c>
      <c r="G419" s="17">
        <f t="shared" si="24"/>
        <v>9</v>
      </c>
      <c r="H419" s="17">
        <f t="shared" si="24"/>
        <v>3</v>
      </c>
      <c r="I419" s="17">
        <f t="shared" si="24"/>
        <v>1</v>
      </c>
      <c r="J419" s="17">
        <f t="shared" si="24"/>
        <v>18</v>
      </c>
      <c r="K419" s="17">
        <f t="shared" si="24"/>
        <v>1</v>
      </c>
    </row>
    <row r="420" spans="1:11">
      <c r="B420" s="27"/>
      <c r="C420" s="27"/>
      <c r="D420" s="27"/>
      <c r="E420" s="27"/>
      <c r="F420" s="27"/>
      <c r="G420" s="27"/>
      <c r="H420" s="27"/>
      <c r="I420" s="27"/>
      <c r="J420" s="27"/>
      <c r="K420" s="27"/>
    </row>
    <row r="421" spans="1:11" ht="15">
      <c r="A421" s="48" t="s">
        <v>178</v>
      </c>
      <c r="B421" s="48"/>
      <c r="C421" s="48"/>
      <c r="D421" s="27"/>
      <c r="E421" s="27"/>
      <c r="F421" s="27"/>
      <c r="G421" s="27"/>
      <c r="H421" s="27"/>
      <c r="I421" s="27"/>
      <c r="J421" s="27"/>
      <c r="K421" s="27"/>
    </row>
    <row r="422" spans="1:11">
      <c r="A422" s="4"/>
      <c r="B422" s="17" t="s">
        <v>2</v>
      </c>
      <c r="C422" s="17" t="s">
        <v>120</v>
      </c>
      <c r="D422" s="17" t="s">
        <v>121</v>
      </c>
      <c r="E422" s="17" t="s">
        <v>122</v>
      </c>
      <c r="F422" s="17" t="s">
        <v>123</v>
      </c>
      <c r="G422" s="17" t="s">
        <v>124</v>
      </c>
      <c r="H422" s="17" t="s">
        <v>152</v>
      </c>
      <c r="I422" s="17" t="s">
        <v>125</v>
      </c>
      <c r="J422" s="17" t="s">
        <v>126</v>
      </c>
      <c r="K422" s="17" t="s">
        <v>154</v>
      </c>
    </row>
    <row r="423" spans="1:11">
      <c r="A423" s="2" t="s">
        <v>132</v>
      </c>
      <c r="B423" s="5">
        <v>40</v>
      </c>
      <c r="C423" s="5">
        <v>15</v>
      </c>
      <c r="D423" s="5">
        <v>2</v>
      </c>
      <c r="E423" s="5">
        <v>2</v>
      </c>
      <c r="F423" s="5">
        <v>2</v>
      </c>
      <c r="G423" s="5">
        <v>5</v>
      </c>
      <c r="H423" s="5">
        <v>3</v>
      </c>
      <c r="I423" s="5">
        <v>0</v>
      </c>
      <c r="J423" s="5">
        <v>11</v>
      </c>
      <c r="K423" s="5">
        <v>0</v>
      </c>
    </row>
    <row r="424" spans="1:11">
      <c r="A424" s="2" t="s">
        <v>133</v>
      </c>
      <c r="B424" s="5">
        <v>8</v>
      </c>
      <c r="C424" s="5">
        <v>4</v>
      </c>
      <c r="D424" s="5">
        <v>0</v>
      </c>
      <c r="E424" s="5">
        <v>0</v>
      </c>
      <c r="F424" s="5">
        <v>0</v>
      </c>
      <c r="G424" s="5">
        <v>2</v>
      </c>
      <c r="H424" s="5">
        <v>0</v>
      </c>
      <c r="I424" s="5">
        <v>0</v>
      </c>
      <c r="J424" s="5">
        <v>2</v>
      </c>
      <c r="K424" s="5">
        <v>0</v>
      </c>
    </row>
    <row r="425" spans="1:11">
      <c r="A425" s="2" t="s">
        <v>134</v>
      </c>
      <c r="B425" s="5">
        <v>12</v>
      </c>
      <c r="C425" s="5">
        <v>2</v>
      </c>
      <c r="D425" s="5">
        <v>2</v>
      </c>
      <c r="E425" s="5">
        <v>0</v>
      </c>
      <c r="F425" s="5">
        <v>2</v>
      </c>
      <c r="G425" s="5">
        <v>1</v>
      </c>
      <c r="H425" s="5">
        <v>0</v>
      </c>
      <c r="I425" s="5">
        <v>1</v>
      </c>
      <c r="J425" s="5">
        <v>4</v>
      </c>
      <c r="K425" s="5">
        <v>0</v>
      </c>
    </row>
    <row r="426" spans="1:11">
      <c r="A426" s="2" t="s">
        <v>135</v>
      </c>
      <c r="B426" s="5">
        <v>5</v>
      </c>
      <c r="C426" s="5">
        <v>1</v>
      </c>
      <c r="D426" s="5">
        <v>1</v>
      </c>
      <c r="E426" s="5">
        <v>0</v>
      </c>
      <c r="F426" s="5">
        <v>1</v>
      </c>
      <c r="G426" s="5">
        <v>1</v>
      </c>
      <c r="H426" s="5">
        <v>0</v>
      </c>
      <c r="I426" s="5">
        <v>0</v>
      </c>
      <c r="J426" s="5">
        <v>1</v>
      </c>
      <c r="K426" s="5">
        <v>0</v>
      </c>
    </row>
    <row r="427" spans="1:11">
      <c r="A427" s="2" t="s">
        <v>137</v>
      </c>
      <c r="B427" s="5">
        <v>1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1</v>
      </c>
    </row>
    <row r="428" spans="1:11">
      <c r="A428" s="4" t="s">
        <v>2</v>
      </c>
      <c r="B428" s="17">
        <v>66</v>
      </c>
      <c r="C428" s="17">
        <f>SUM(C423:C427)</f>
        <v>22</v>
      </c>
      <c r="D428" s="17">
        <f t="shared" ref="D428:K428" si="25">SUM(D423:D427)</f>
        <v>5</v>
      </c>
      <c r="E428" s="17">
        <f t="shared" si="25"/>
        <v>2</v>
      </c>
      <c r="F428" s="17">
        <f t="shared" si="25"/>
        <v>5</v>
      </c>
      <c r="G428" s="17">
        <f t="shared" si="25"/>
        <v>9</v>
      </c>
      <c r="H428" s="17">
        <f t="shared" si="25"/>
        <v>3</v>
      </c>
      <c r="I428" s="17">
        <f t="shared" si="25"/>
        <v>1</v>
      </c>
      <c r="J428" s="17">
        <f t="shared" si="25"/>
        <v>18</v>
      </c>
      <c r="K428" s="17">
        <f t="shared" si="25"/>
        <v>1</v>
      </c>
    </row>
    <row r="429" spans="1:11">
      <c r="B429" s="27"/>
      <c r="C429" s="27"/>
      <c r="D429" s="27"/>
      <c r="E429" s="27"/>
      <c r="F429" s="27"/>
      <c r="G429" s="27"/>
      <c r="H429" s="27"/>
      <c r="I429" s="27"/>
      <c r="J429" s="27"/>
      <c r="K429" s="27"/>
    </row>
    <row r="430" spans="1:11" ht="15">
      <c r="A430" s="48" t="s">
        <v>177</v>
      </c>
      <c r="B430" s="48"/>
      <c r="C430" s="48"/>
      <c r="D430" s="27"/>
      <c r="E430" s="27"/>
      <c r="F430" s="27"/>
      <c r="G430" s="27"/>
      <c r="H430" s="27"/>
      <c r="I430" s="27"/>
      <c r="J430" s="27"/>
      <c r="K430" s="27"/>
    </row>
    <row r="431" spans="1:11">
      <c r="A431" s="4"/>
      <c r="B431" s="17" t="s">
        <v>2</v>
      </c>
      <c r="C431" s="17" t="s">
        <v>120</v>
      </c>
      <c r="D431" s="17" t="s">
        <v>121</v>
      </c>
      <c r="E431" s="17" t="s">
        <v>122</v>
      </c>
      <c r="F431" s="17" t="s">
        <v>123</v>
      </c>
      <c r="G431" s="17" t="s">
        <v>124</v>
      </c>
      <c r="H431" s="17" t="s">
        <v>152</v>
      </c>
      <c r="I431" s="17" t="s">
        <v>125</v>
      </c>
      <c r="J431" s="17" t="s">
        <v>126</v>
      </c>
      <c r="K431" s="17" t="s">
        <v>154</v>
      </c>
    </row>
    <row r="432" spans="1:11">
      <c r="A432" s="2" t="s">
        <v>138</v>
      </c>
      <c r="B432" s="5">
        <v>39</v>
      </c>
      <c r="C432" s="5">
        <v>6</v>
      </c>
      <c r="D432" s="5">
        <v>3</v>
      </c>
      <c r="E432" s="5">
        <v>2</v>
      </c>
      <c r="F432" s="5">
        <v>4</v>
      </c>
      <c r="G432" s="5">
        <v>4</v>
      </c>
      <c r="H432" s="5">
        <v>2</v>
      </c>
      <c r="I432" s="5">
        <v>1</v>
      </c>
      <c r="J432" s="5">
        <v>16</v>
      </c>
      <c r="K432" s="5">
        <v>1</v>
      </c>
    </row>
    <row r="433" spans="1:11">
      <c r="A433" s="2" t="s">
        <v>139</v>
      </c>
      <c r="B433" s="5">
        <v>27</v>
      </c>
      <c r="C433" s="5">
        <v>16</v>
      </c>
      <c r="D433" s="5">
        <v>2</v>
      </c>
      <c r="E433" s="5">
        <v>0</v>
      </c>
      <c r="F433" s="5">
        <v>1</v>
      </c>
      <c r="G433" s="5">
        <v>5</v>
      </c>
      <c r="H433" s="5">
        <v>1</v>
      </c>
      <c r="I433" s="5">
        <v>0</v>
      </c>
      <c r="J433" s="5">
        <v>2</v>
      </c>
      <c r="K433" s="5">
        <v>0</v>
      </c>
    </row>
    <row r="434" spans="1:11">
      <c r="A434" s="4" t="s">
        <v>2</v>
      </c>
      <c r="B434" s="17">
        <v>66</v>
      </c>
      <c r="C434" s="17">
        <f>SUM(C432:C433)</f>
        <v>22</v>
      </c>
      <c r="D434" s="17">
        <f t="shared" ref="D434:K434" si="26">SUM(D432:D433)</f>
        <v>5</v>
      </c>
      <c r="E434" s="17">
        <f t="shared" si="26"/>
        <v>2</v>
      </c>
      <c r="F434" s="17">
        <f t="shared" si="26"/>
        <v>5</v>
      </c>
      <c r="G434" s="17">
        <f t="shared" si="26"/>
        <v>9</v>
      </c>
      <c r="H434" s="17">
        <f t="shared" si="26"/>
        <v>3</v>
      </c>
      <c r="I434" s="17">
        <f t="shared" si="26"/>
        <v>1</v>
      </c>
      <c r="J434" s="17">
        <f t="shared" si="26"/>
        <v>18</v>
      </c>
      <c r="K434" s="17">
        <f t="shared" si="26"/>
        <v>1</v>
      </c>
    </row>
    <row r="435" spans="1:11">
      <c r="B435" s="27"/>
      <c r="C435" s="27"/>
      <c r="D435" s="27"/>
      <c r="E435" s="27"/>
      <c r="F435" s="27"/>
      <c r="G435" s="27"/>
      <c r="H435" s="27"/>
      <c r="I435" s="27"/>
      <c r="J435" s="27"/>
      <c r="K435" s="27"/>
    </row>
    <row r="436" spans="1:11">
      <c r="A436" s="4"/>
      <c r="B436" s="17" t="s">
        <v>2</v>
      </c>
      <c r="C436" s="17" t="s">
        <v>120</v>
      </c>
      <c r="D436" s="17" t="s">
        <v>121</v>
      </c>
      <c r="E436" s="17" t="s">
        <v>122</v>
      </c>
      <c r="F436" s="17" t="s">
        <v>123</v>
      </c>
      <c r="G436" s="17" t="s">
        <v>124</v>
      </c>
      <c r="H436" s="17" t="s">
        <v>152</v>
      </c>
      <c r="I436" s="17" t="s">
        <v>125</v>
      </c>
      <c r="J436" s="17" t="s">
        <v>126</v>
      </c>
      <c r="K436" s="17" t="s">
        <v>154</v>
      </c>
    </row>
    <row r="437" spans="1:11">
      <c r="A437" s="2" t="s">
        <v>139</v>
      </c>
      <c r="B437" s="5">
        <v>24</v>
      </c>
      <c r="C437" s="5">
        <v>2</v>
      </c>
      <c r="D437" s="5">
        <v>1</v>
      </c>
      <c r="E437" s="5">
        <v>2</v>
      </c>
      <c r="F437" s="5">
        <v>2</v>
      </c>
      <c r="G437" s="5">
        <v>2</v>
      </c>
      <c r="H437" s="5">
        <v>2</v>
      </c>
      <c r="I437" s="5">
        <v>0</v>
      </c>
      <c r="J437" s="5">
        <v>13</v>
      </c>
      <c r="K437" s="5">
        <v>0</v>
      </c>
    </row>
    <row r="438" spans="1:11">
      <c r="A438" s="2" t="s">
        <v>141</v>
      </c>
      <c r="B438" s="5">
        <v>12</v>
      </c>
      <c r="C438" s="5">
        <v>4</v>
      </c>
      <c r="D438" s="5">
        <v>2</v>
      </c>
      <c r="E438" s="5">
        <v>0</v>
      </c>
      <c r="F438" s="5">
        <v>1</v>
      </c>
      <c r="G438" s="5">
        <v>2</v>
      </c>
      <c r="H438" s="5">
        <v>0</v>
      </c>
      <c r="I438" s="5">
        <v>0</v>
      </c>
      <c r="J438" s="5">
        <v>3</v>
      </c>
      <c r="K438" s="5">
        <v>0</v>
      </c>
    </row>
    <row r="439" spans="1:11">
      <c r="A439" s="2" t="s">
        <v>161</v>
      </c>
      <c r="B439" s="5">
        <v>1</v>
      </c>
      <c r="C439" s="5">
        <v>1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</row>
    <row r="440" spans="1:11">
      <c r="A440" s="2" t="s">
        <v>140</v>
      </c>
      <c r="B440" s="5">
        <v>7</v>
      </c>
      <c r="C440" s="5">
        <v>2</v>
      </c>
      <c r="D440" s="5">
        <v>2</v>
      </c>
      <c r="E440" s="5">
        <v>0</v>
      </c>
      <c r="F440" s="5">
        <v>1</v>
      </c>
      <c r="G440" s="5">
        <v>1</v>
      </c>
      <c r="H440" s="5">
        <v>0</v>
      </c>
      <c r="I440" s="5">
        <v>0</v>
      </c>
      <c r="J440" s="5">
        <v>1</v>
      </c>
      <c r="K440" s="5">
        <v>0</v>
      </c>
    </row>
    <row r="441" spans="1:11">
      <c r="A441" s="2" t="s">
        <v>162</v>
      </c>
      <c r="B441" s="5">
        <v>1</v>
      </c>
      <c r="C441" s="5">
        <v>1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</row>
    <row r="442" spans="1:11">
      <c r="A442" s="4" t="s">
        <v>2</v>
      </c>
      <c r="B442" s="17">
        <v>45</v>
      </c>
      <c r="C442" s="17">
        <f>SUM(C437:C441)</f>
        <v>10</v>
      </c>
      <c r="D442" s="17">
        <f t="shared" ref="D442:K442" si="27">SUM(D437:D441)</f>
        <v>5</v>
      </c>
      <c r="E442" s="17">
        <f t="shared" si="27"/>
        <v>2</v>
      </c>
      <c r="F442" s="17">
        <f t="shared" si="27"/>
        <v>4</v>
      </c>
      <c r="G442" s="17">
        <f t="shared" si="27"/>
        <v>5</v>
      </c>
      <c r="H442" s="17">
        <f t="shared" si="27"/>
        <v>2</v>
      </c>
      <c r="I442" s="17">
        <f t="shared" si="27"/>
        <v>0</v>
      </c>
      <c r="J442" s="17">
        <f t="shared" si="27"/>
        <v>17</v>
      </c>
      <c r="K442" s="17">
        <f t="shared" si="27"/>
        <v>0</v>
      </c>
    </row>
    <row r="443" spans="1:11">
      <c r="B443" s="27"/>
      <c r="C443" s="27"/>
      <c r="D443" s="27"/>
      <c r="E443" s="27"/>
      <c r="F443" s="27"/>
      <c r="G443" s="27"/>
      <c r="H443" s="27"/>
      <c r="I443" s="27"/>
      <c r="J443" s="27"/>
      <c r="K443" s="27"/>
    </row>
    <row r="444" spans="1:11" ht="15">
      <c r="A444" s="48" t="s">
        <v>170</v>
      </c>
      <c r="B444" s="48"/>
      <c r="C444" s="48"/>
      <c r="D444" s="27"/>
      <c r="E444" s="27"/>
      <c r="F444" s="27"/>
      <c r="G444" s="27"/>
      <c r="H444" s="27"/>
      <c r="I444" s="27"/>
      <c r="J444" s="27"/>
      <c r="K444" s="27"/>
    </row>
    <row r="445" spans="1:11">
      <c r="A445" s="4"/>
      <c r="B445" s="17" t="s">
        <v>2</v>
      </c>
      <c r="C445" s="17" t="s">
        <v>120</v>
      </c>
      <c r="D445" s="17" t="s">
        <v>121</v>
      </c>
      <c r="E445" s="17" t="s">
        <v>122</v>
      </c>
      <c r="F445" s="17" t="s">
        <v>123</v>
      </c>
      <c r="G445" s="17" t="s">
        <v>124</v>
      </c>
      <c r="H445" s="17" t="s">
        <v>152</v>
      </c>
      <c r="I445" s="17" t="s">
        <v>125</v>
      </c>
      <c r="J445" s="17" t="s">
        <v>126</v>
      </c>
      <c r="K445" s="17" t="s">
        <v>154</v>
      </c>
    </row>
    <row r="446" spans="1:11">
      <c r="A446" s="2" t="s">
        <v>142</v>
      </c>
      <c r="B446" s="5">
        <v>56</v>
      </c>
      <c r="C446" s="5">
        <v>20</v>
      </c>
      <c r="D446" s="5">
        <v>5</v>
      </c>
      <c r="E446" s="5">
        <v>2</v>
      </c>
      <c r="F446" s="5">
        <v>2</v>
      </c>
      <c r="G446" s="5">
        <v>8</v>
      </c>
      <c r="H446" s="5">
        <v>3</v>
      </c>
      <c r="I446" s="5">
        <v>1</v>
      </c>
      <c r="J446" s="5">
        <v>14</v>
      </c>
      <c r="K446" s="5">
        <v>1</v>
      </c>
    </row>
    <row r="447" spans="1:11">
      <c r="A447" s="2" t="s">
        <v>143</v>
      </c>
      <c r="B447" s="5">
        <v>10</v>
      </c>
      <c r="C447" s="5">
        <v>2</v>
      </c>
      <c r="D447" s="5">
        <v>0</v>
      </c>
      <c r="E447" s="5">
        <v>0</v>
      </c>
      <c r="F447" s="5">
        <v>3</v>
      </c>
      <c r="G447" s="5">
        <v>1</v>
      </c>
      <c r="H447" s="5">
        <v>0</v>
      </c>
      <c r="I447" s="5">
        <v>0</v>
      </c>
      <c r="J447" s="5">
        <v>4</v>
      </c>
      <c r="K447" s="5">
        <v>0</v>
      </c>
    </row>
    <row r="448" spans="1:11">
      <c r="A448" s="4" t="s">
        <v>2</v>
      </c>
      <c r="B448" s="17">
        <v>66</v>
      </c>
      <c r="C448" s="17">
        <f>SUM(C446:C447)</f>
        <v>22</v>
      </c>
      <c r="D448" s="17">
        <f t="shared" ref="D448:K448" si="28">SUM(D446:D447)</f>
        <v>5</v>
      </c>
      <c r="E448" s="17">
        <f t="shared" si="28"/>
        <v>2</v>
      </c>
      <c r="F448" s="17">
        <f t="shared" si="28"/>
        <v>5</v>
      </c>
      <c r="G448" s="17">
        <f t="shared" si="28"/>
        <v>9</v>
      </c>
      <c r="H448" s="17">
        <f t="shared" si="28"/>
        <v>3</v>
      </c>
      <c r="I448" s="17">
        <f t="shared" si="28"/>
        <v>1</v>
      </c>
      <c r="J448" s="17">
        <f t="shared" si="28"/>
        <v>18</v>
      </c>
      <c r="K448" s="17">
        <f t="shared" si="28"/>
        <v>1</v>
      </c>
    </row>
    <row r="449" spans="1:11">
      <c r="B449" s="27"/>
      <c r="C449" s="27"/>
      <c r="D449" s="27"/>
      <c r="E449" s="27"/>
      <c r="F449" s="27"/>
      <c r="G449" s="27"/>
      <c r="H449" s="27"/>
      <c r="I449" s="27"/>
      <c r="J449" s="27"/>
      <c r="K449" s="27"/>
    </row>
    <row r="450" spans="1:11" ht="15">
      <c r="A450" s="48" t="s">
        <v>171</v>
      </c>
      <c r="B450" s="48"/>
      <c r="C450" s="48"/>
      <c r="D450" s="27"/>
      <c r="E450" s="27"/>
      <c r="F450" s="27"/>
      <c r="G450" s="27"/>
      <c r="H450" s="27"/>
      <c r="I450" s="27"/>
      <c r="J450" s="27"/>
      <c r="K450" s="27"/>
    </row>
    <row r="451" spans="1:11">
      <c r="A451" s="4"/>
      <c r="B451" s="17" t="s">
        <v>2</v>
      </c>
      <c r="C451" s="17" t="s">
        <v>120</v>
      </c>
      <c r="D451" s="17" t="s">
        <v>121</v>
      </c>
      <c r="E451" s="17" t="s">
        <v>122</v>
      </c>
      <c r="F451" s="17" t="s">
        <v>123</v>
      </c>
      <c r="G451" s="17" t="s">
        <v>124</v>
      </c>
      <c r="H451" s="17" t="s">
        <v>152</v>
      </c>
      <c r="I451" s="17" t="s">
        <v>125</v>
      </c>
      <c r="J451" s="17" t="s">
        <v>126</v>
      </c>
      <c r="K451" s="17" t="s">
        <v>154</v>
      </c>
    </row>
    <row r="452" spans="1:11">
      <c r="A452" s="2" t="s">
        <v>144</v>
      </c>
      <c r="B452" s="5">
        <v>45</v>
      </c>
      <c r="C452" s="5">
        <v>7</v>
      </c>
      <c r="D452" s="5">
        <v>4</v>
      </c>
      <c r="E452" s="5">
        <v>2</v>
      </c>
      <c r="F452" s="5">
        <v>5</v>
      </c>
      <c r="G452" s="5">
        <v>7</v>
      </c>
      <c r="H452" s="5">
        <v>2</v>
      </c>
      <c r="I452" s="5">
        <v>1</v>
      </c>
      <c r="J452" s="5">
        <v>17</v>
      </c>
      <c r="K452" s="5">
        <v>0</v>
      </c>
    </row>
    <row r="453" spans="1:11">
      <c r="A453" s="2" t="s">
        <v>145</v>
      </c>
      <c r="B453" s="5">
        <v>4</v>
      </c>
      <c r="C453" s="5">
        <v>1</v>
      </c>
      <c r="D453" s="5">
        <v>1</v>
      </c>
      <c r="E453" s="5">
        <v>0</v>
      </c>
      <c r="F453" s="5">
        <v>0</v>
      </c>
      <c r="G453" s="5">
        <v>1</v>
      </c>
      <c r="H453" s="5">
        <v>1</v>
      </c>
      <c r="I453" s="5">
        <v>0</v>
      </c>
      <c r="J453" s="5">
        <v>1</v>
      </c>
      <c r="K453" s="5">
        <v>0</v>
      </c>
    </row>
    <row r="454" spans="1:11">
      <c r="A454" s="2" t="s">
        <v>146</v>
      </c>
      <c r="B454" s="5">
        <v>4</v>
      </c>
      <c r="C454" s="5">
        <v>1</v>
      </c>
      <c r="D454" s="5">
        <v>0</v>
      </c>
      <c r="E454" s="5">
        <v>0</v>
      </c>
      <c r="F454" s="5">
        <v>0</v>
      </c>
      <c r="G454" s="5">
        <v>1</v>
      </c>
      <c r="H454" s="5">
        <v>0</v>
      </c>
      <c r="I454" s="5">
        <v>0</v>
      </c>
      <c r="J454" s="5">
        <v>0</v>
      </c>
      <c r="K454" s="5">
        <v>1</v>
      </c>
    </row>
    <row r="455" spans="1:11">
      <c r="A455" s="2" t="s">
        <v>147</v>
      </c>
      <c r="B455" s="5">
        <v>5</v>
      </c>
      <c r="C455" s="5">
        <v>5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</row>
    <row r="456" spans="1:11">
      <c r="A456" s="2" t="s">
        <v>148</v>
      </c>
      <c r="B456" s="5">
        <v>8</v>
      </c>
      <c r="C456" s="5">
        <v>8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</row>
    <row r="457" spans="1:11">
      <c r="A457" s="4" t="s">
        <v>2</v>
      </c>
      <c r="B457" s="17">
        <v>66</v>
      </c>
      <c r="C457" s="17">
        <f>SUM(C452:C456)</f>
        <v>22</v>
      </c>
      <c r="D457" s="17">
        <f t="shared" ref="D457:K457" si="29">SUM(D452:D456)</f>
        <v>5</v>
      </c>
      <c r="E457" s="17">
        <f t="shared" si="29"/>
        <v>2</v>
      </c>
      <c r="F457" s="17">
        <f t="shared" si="29"/>
        <v>5</v>
      </c>
      <c r="G457" s="17">
        <f t="shared" si="29"/>
        <v>9</v>
      </c>
      <c r="H457" s="17">
        <f t="shared" si="29"/>
        <v>3</v>
      </c>
      <c r="I457" s="17">
        <f t="shared" si="29"/>
        <v>1</v>
      </c>
      <c r="J457" s="17">
        <f t="shared" si="29"/>
        <v>18</v>
      </c>
      <c r="K457" s="17">
        <f t="shared" si="29"/>
        <v>1</v>
      </c>
    </row>
  </sheetData>
  <mergeCells count="40">
    <mergeCell ref="A140:C140"/>
    <mergeCell ref="A391:C391"/>
    <mergeCell ref="A1:C1"/>
    <mergeCell ref="A3:C3"/>
    <mergeCell ref="A20:C20"/>
    <mergeCell ref="A41:C41"/>
    <mergeCell ref="A53:C53"/>
    <mergeCell ref="A72:C72"/>
    <mergeCell ref="A86:C86"/>
    <mergeCell ref="A99:C99"/>
    <mergeCell ref="A105:C105"/>
    <mergeCell ref="A112:C112"/>
    <mergeCell ref="A120:C120"/>
    <mergeCell ref="A126:C126"/>
    <mergeCell ref="A134:C134"/>
    <mergeCell ref="A146:C146"/>
    <mergeCell ref="A450:C450"/>
    <mergeCell ref="A271:C271"/>
    <mergeCell ref="A265:C265"/>
    <mergeCell ref="A368:C368"/>
    <mergeCell ref="A377:C377"/>
    <mergeCell ref="A383:C383"/>
    <mergeCell ref="A405:C405"/>
    <mergeCell ref="A413:C413"/>
    <mergeCell ref="A421:C421"/>
    <mergeCell ref="A359:C359"/>
    <mergeCell ref="A305:C305"/>
    <mergeCell ref="A334:C334"/>
    <mergeCell ref="A341:C341"/>
    <mergeCell ref="A350:C350"/>
    <mergeCell ref="A204:C204"/>
    <mergeCell ref="A187:C187"/>
    <mergeCell ref="A168:C168"/>
    <mergeCell ref="A152:C152"/>
    <mergeCell ref="A444:C444"/>
    <mergeCell ref="A326:C326"/>
    <mergeCell ref="A430:C430"/>
    <mergeCell ref="A242:C242"/>
    <mergeCell ref="A224:C224"/>
    <mergeCell ref="A260:C26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0647-C082-45E0-AF23-4A3A0378A984}">
  <sheetPr>
    <tabColor theme="8" tint="-0.249977111117893"/>
  </sheetPr>
  <dimension ref="A1:I317"/>
  <sheetViews>
    <sheetView workbookViewId="0">
      <selection activeCell="D22" sqref="D22"/>
    </sheetView>
  </sheetViews>
  <sheetFormatPr baseColWidth="10" defaultColWidth="11.5703125" defaultRowHeight="12.75"/>
  <cols>
    <col min="1" max="1" width="77.7109375" style="1" bestFit="1" customWidth="1"/>
    <col min="2" max="2" width="21.85546875" style="11" customWidth="1"/>
    <col min="3" max="3" width="23" style="11" customWidth="1"/>
    <col min="4" max="4" width="30.28515625" style="1" bestFit="1" customWidth="1"/>
    <col min="5" max="5" width="12.5703125" style="1" bestFit="1" customWidth="1"/>
    <col min="6" max="6" width="35.28515625" style="1" bestFit="1" customWidth="1"/>
    <col min="7" max="7" width="17.28515625" style="1" bestFit="1" customWidth="1"/>
    <col min="8" max="9" width="24.28515625" style="1" bestFit="1" customWidth="1"/>
    <col min="10" max="16384" width="11.5703125" style="1"/>
  </cols>
  <sheetData>
    <row r="1" spans="1:7" ht="24.75">
      <c r="A1" s="56" t="s">
        <v>400</v>
      </c>
      <c r="B1" s="56"/>
      <c r="C1" s="56"/>
    </row>
    <row r="2" spans="1:7" s="43" customFormat="1" ht="22.5">
      <c r="A2" s="42"/>
      <c r="B2" s="42"/>
      <c r="C2" s="42"/>
      <c r="D2" s="42"/>
      <c r="E2" s="42"/>
      <c r="F2" s="42"/>
      <c r="G2" s="42"/>
    </row>
    <row r="3" spans="1:7" ht="15">
      <c r="A3" s="48" t="s">
        <v>306</v>
      </c>
      <c r="B3" s="48"/>
      <c r="C3" s="48"/>
    </row>
    <row r="4" spans="1:7">
      <c r="A4" s="4"/>
      <c r="B4" s="17" t="s">
        <v>3</v>
      </c>
      <c r="C4" s="17" t="s">
        <v>392</v>
      </c>
    </row>
    <row r="5" spans="1:7">
      <c r="A5" s="2">
        <v>4</v>
      </c>
      <c r="B5" s="5">
        <v>1</v>
      </c>
      <c r="C5" s="38">
        <f>B5</f>
        <v>1</v>
      </c>
    </row>
    <row r="6" spans="1:7">
      <c r="A6" s="2">
        <v>5</v>
      </c>
      <c r="B6" s="5">
        <v>1</v>
      </c>
      <c r="C6" s="38">
        <f>B6+C5</f>
        <v>2</v>
      </c>
    </row>
    <row r="7" spans="1:7">
      <c r="A7" s="2">
        <v>8</v>
      </c>
      <c r="B7" s="5">
        <v>1</v>
      </c>
      <c r="C7" s="38">
        <f t="shared" ref="C7:C9" si="0">B7+C6</f>
        <v>3</v>
      </c>
    </row>
    <row r="8" spans="1:7">
      <c r="A8" s="2">
        <v>10</v>
      </c>
      <c r="B8" s="5">
        <v>1</v>
      </c>
      <c r="C8" s="38">
        <f t="shared" si="0"/>
        <v>4</v>
      </c>
    </row>
    <row r="9" spans="1:7">
      <c r="A9" s="2">
        <v>11</v>
      </c>
      <c r="B9" s="5">
        <v>1</v>
      </c>
      <c r="C9" s="38">
        <f t="shared" si="0"/>
        <v>5</v>
      </c>
    </row>
    <row r="10" spans="1:7">
      <c r="A10" s="4" t="s">
        <v>2</v>
      </c>
      <c r="B10" s="17">
        <v>5</v>
      </c>
      <c r="C10" s="39"/>
    </row>
    <row r="12" spans="1:7" ht="15">
      <c r="A12" s="48" t="s">
        <v>307</v>
      </c>
      <c r="B12" s="48"/>
      <c r="C12" s="48"/>
    </row>
    <row r="13" spans="1:7">
      <c r="A13" s="4"/>
      <c r="B13" s="17" t="s">
        <v>3</v>
      </c>
      <c r="C13" s="17" t="s">
        <v>392</v>
      </c>
    </row>
    <row r="14" spans="1:7">
      <c r="A14" s="2">
        <v>0</v>
      </c>
      <c r="B14" s="5">
        <v>1</v>
      </c>
      <c r="C14" s="38">
        <f>B14</f>
        <v>1</v>
      </c>
    </row>
    <row r="15" spans="1:7">
      <c r="A15" s="2">
        <v>1</v>
      </c>
      <c r="B15" s="5">
        <v>1</v>
      </c>
      <c r="C15" s="38">
        <f>B15+C14</f>
        <v>2</v>
      </c>
    </row>
    <row r="16" spans="1:7">
      <c r="A16" s="2">
        <v>2</v>
      </c>
      <c r="B16" s="5">
        <v>1</v>
      </c>
      <c r="C16" s="38">
        <f t="shared" ref="C16:C18" si="1">B16+C15</f>
        <v>3</v>
      </c>
    </row>
    <row r="17" spans="1:3">
      <c r="A17" s="2">
        <v>3</v>
      </c>
      <c r="B17" s="5">
        <v>1</v>
      </c>
      <c r="C17" s="38">
        <f t="shared" si="1"/>
        <v>4</v>
      </c>
    </row>
    <row r="18" spans="1:3">
      <c r="A18" s="2">
        <v>5</v>
      </c>
      <c r="B18" s="5">
        <v>1</v>
      </c>
      <c r="C18" s="38">
        <f t="shared" si="1"/>
        <v>5</v>
      </c>
    </row>
    <row r="19" spans="1:3">
      <c r="A19" s="4" t="s">
        <v>2</v>
      </c>
      <c r="B19" s="17">
        <v>5</v>
      </c>
      <c r="C19" s="39">
        <f>SUM(C14:C18)</f>
        <v>15</v>
      </c>
    </row>
    <row r="21" spans="1:3" ht="15">
      <c r="A21" s="48" t="s">
        <v>308</v>
      </c>
      <c r="B21" s="48"/>
      <c r="C21" s="48"/>
    </row>
    <row r="22" spans="1:3">
      <c r="A22" s="4"/>
      <c r="B22" s="17" t="s">
        <v>3</v>
      </c>
      <c r="C22" s="17" t="s">
        <v>392</v>
      </c>
    </row>
    <row r="23" spans="1:3">
      <c r="A23" s="2">
        <v>4</v>
      </c>
      <c r="B23" s="5">
        <v>1</v>
      </c>
      <c r="C23" s="38">
        <f>B23</f>
        <v>1</v>
      </c>
    </row>
    <row r="24" spans="1:3">
      <c r="A24" s="2">
        <v>16</v>
      </c>
      <c r="B24" s="5">
        <v>1</v>
      </c>
      <c r="C24" s="38">
        <f>B24+C23</f>
        <v>2</v>
      </c>
    </row>
    <row r="25" spans="1:3">
      <c r="A25" s="2">
        <v>21</v>
      </c>
      <c r="B25" s="5">
        <v>1</v>
      </c>
      <c r="C25" s="38">
        <f t="shared" ref="C25:C27" si="2">B25+C24</f>
        <v>3</v>
      </c>
    </row>
    <row r="26" spans="1:3">
      <c r="A26" s="2">
        <v>26</v>
      </c>
      <c r="B26" s="5">
        <v>1</v>
      </c>
      <c r="C26" s="38">
        <f t="shared" si="2"/>
        <v>4</v>
      </c>
    </row>
    <row r="27" spans="1:3">
      <c r="A27" s="2">
        <v>53</v>
      </c>
      <c r="B27" s="5">
        <v>1</v>
      </c>
      <c r="C27" s="38">
        <f t="shared" si="2"/>
        <v>5</v>
      </c>
    </row>
    <row r="28" spans="1:3">
      <c r="A28" s="4" t="s">
        <v>2</v>
      </c>
      <c r="B28" s="17">
        <v>5</v>
      </c>
      <c r="C28" s="39"/>
    </row>
    <row r="30" spans="1:3" ht="15">
      <c r="A30" s="48" t="s">
        <v>309</v>
      </c>
      <c r="B30" s="48"/>
      <c r="C30" s="48"/>
    </row>
    <row r="31" spans="1:3">
      <c r="A31" s="4"/>
      <c r="B31" s="17" t="s">
        <v>3</v>
      </c>
      <c r="C31" s="17" t="s">
        <v>392</v>
      </c>
    </row>
    <row r="32" spans="1:3">
      <c r="A32" s="2">
        <v>0</v>
      </c>
      <c r="B32" s="5">
        <v>1</v>
      </c>
      <c r="C32" s="38">
        <f>B32</f>
        <v>1</v>
      </c>
    </row>
    <row r="33" spans="1:3">
      <c r="A33" s="2">
        <v>15</v>
      </c>
      <c r="B33" s="5">
        <v>2</v>
      </c>
      <c r="C33" s="38">
        <f>B33+C32</f>
        <v>3</v>
      </c>
    </row>
    <row r="34" spans="1:3">
      <c r="A34" s="2">
        <v>39</v>
      </c>
      <c r="B34" s="5">
        <v>1</v>
      </c>
      <c r="C34" s="38">
        <f t="shared" ref="C34:C35" si="3">B34+C33</f>
        <v>4</v>
      </c>
    </row>
    <row r="35" spans="1:3">
      <c r="A35" s="2">
        <v>51</v>
      </c>
      <c r="B35" s="5">
        <v>1</v>
      </c>
      <c r="C35" s="38">
        <f t="shared" si="3"/>
        <v>5</v>
      </c>
    </row>
    <row r="36" spans="1:3">
      <c r="A36" s="4" t="s">
        <v>2</v>
      </c>
      <c r="B36" s="17">
        <v>5</v>
      </c>
      <c r="C36" s="39"/>
    </row>
    <row r="38" spans="1:3" ht="15">
      <c r="A38" s="48" t="s">
        <v>310</v>
      </c>
      <c r="B38" s="48"/>
      <c r="C38" s="48"/>
    </row>
    <row r="39" spans="1:3">
      <c r="A39" s="4"/>
      <c r="B39" s="17" t="s">
        <v>3</v>
      </c>
      <c r="C39" s="14" t="s">
        <v>30</v>
      </c>
    </row>
    <row r="40" spans="1:3">
      <c r="A40" s="2" t="s">
        <v>255</v>
      </c>
      <c r="B40" s="5">
        <v>5</v>
      </c>
      <c r="C40" s="22">
        <f>B40*100/5</f>
        <v>100</v>
      </c>
    </row>
    <row r="41" spans="1:3">
      <c r="A41" s="4" t="s">
        <v>2</v>
      </c>
      <c r="B41" s="17">
        <v>5</v>
      </c>
      <c r="C41" s="20">
        <f>SUM(C40)</f>
        <v>100</v>
      </c>
    </row>
    <row r="43" spans="1:3" ht="15">
      <c r="A43" s="48" t="s">
        <v>256</v>
      </c>
      <c r="B43" s="48"/>
      <c r="C43" s="48"/>
    </row>
    <row r="44" spans="1:3">
      <c r="A44" s="4"/>
      <c r="B44" s="17" t="s">
        <v>3</v>
      </c>
      <c r="C44" s="14" t="s">
        <v>30</v>
      </c>
    </row>
    <row r="45" spans="1:3">
      <c r="A45" s="2" t="s">
        <v>234</v>
      </c>
      <c r="B45" s="5">
        <v>4</v>
      </c>
      <c r="C45" s="22">
        <f>B45*100/5</f>
        <v>80</v>
      </c>
    </row>
    <row r="46" spans="1:3">
      <c r="A46" s="2" t="s">
        <v>235</v>
      </c>
      <c r="B46" s="5">
        <v>1</v>
      </c>
      <c r="C46" s="22">
        <f>B46*100/5</f>
        <v>20</v>
      </c>
    </row>
    <row r="47" spans="1:3">
      <c r="A47" s="4" t="s">
        <v>2</v>
      </c>
      <c r="B47" s="17">
        <v>5</v>
      </c>
      <c r="C47" s="20">
        <f>SUM(C45:C46)</f>
        <v>100</v>
      </c>
    </row>
    <row r="49" spans="1:3" ht="15">
      <c r="A49" s="48" t="s">
        <v>311</v>
      </c>
      <c r="B49" s="48"/>
      <c r="C49" s="48"/>
    </row>
    <row r="50" spans="1:3">
      <c r="A50" s="4"/>
      <c r="B50" s="17" t="s">
        <v>3</v>
      </c>
      <c r="C50" s="14" t="s">
        <v>30</v>
      </c>
    </row>
    <row r="51" spans="1:3">
      <c r="A51" s="2" t="s">
        <v>40</v>
      </c>
      <c r="B51" s="5">
        <v>5</v>
      </c>
      <c r="C51" s="22">
        <f>B51*100/5</f>
        <v>100</v>
      </c>
    </row>
    <row r="52" spans="1:3">
      <c r="A52" s="4" t="s">
        <v>2</v>
      </c>
      <c r="B52" s="17">
        <v>5</v>
      </c>
      <c r="C52" s="20">
        <f>SUM(C51)</f>
        <v>100</v>
      </c>
    </row>
    <row r="54" spans="1:3" ht="15">
      <c r="A54" s="48" t="s">
        <v>312</v>
      </c>
      <c r="B54" s="48"/>
      <c r="C54" s="48"/>
    </row>
    <row r="55" spans="1:3">
      <c r="A55" s="4"/>
      <c r="B55" s="17" t="s">
        <v>3</v>
      </c>
      <c r="C55" s="14" t="s">
        <v>30</v>
      </c>
    </row>
    <row r="56" spans="1:3">
      <c r="A56" s="2" t="s">
        <v>40</v>
      </c>
      <c r="B56" s="5">
        <v>4</v>
      </c>
      <c r="C56" s="22">
        <f>B56*100/5</f>
        <v>80</v>
      </c>
    </row>
    <row r="57" spans="1:3">
      <c r="A57" s="2" t="s">
        <v>41</v>
      </c>
      <c r="B57" s="5">
        <v>1</v>
      </c>
      <c r="C57" s="22">
        <f>B57*100/5</f>
        <v>20</v>
      </c>
    </row>
    <row r="58" spans="1:3">
      <c r="A58" s="4" t="s">
        <v>2</v>
      </c>
      <c r="B58" s="17">
        <v>5</v>
      </c>
      <c r="C58" s="20">
        <f>SUM(C56:C57)</f>
        <v>100</v>
      </c>
    </row>
    <row r="60" spans="1:3" ht="15">
      <c r="A60" s="48" t="s">
        <v>313</v>
      </c>
      <c r="B60" s="48"/>
      <c r="C60" s="48"/>
    </row>
    <row r="61" spans="1:3">
      <c r="A61" s="4"/>
      <c r="B61" s="17" t="s">
        <v>3</v>
      </c>
      <c r="C61" s="14" t="s">
        <v>30</v>
      </c>
    </row>
    <row r="62" spans="1:3">
      <c r="A62" s="2" t="s">
        <v>40</v>
      </c>
      <c r="B62" s="5">
        <v>5</v>
      </c>
      <c r="C62" s="22">
        <f>B62*100/5</f>
        <v>100</v>
      </c>
    </row>
    <row r="63" spans="1:3">
      <c r="A63" s="4" t="s">
        <v>2</v>
      </c>
      <c r="B63" s="17">
        <v>5</v>
      </c>
      <c r="C63" s="20">
        <f>SUM(C62)</f>
        <v>100</v>
      </c>
    </row>
    <row r="65" spans="1:3" ht="15">
      <c r="A65" s="48" t="s">
        <v>404</v>
      </c>
      <c r="B65" s="48"/>
      <c r="C65" s="48"/>
    </row>
    <row r="66" spans="1:3">
      <c r="A66" s="4"/>
      <c r="B66" s="17" t="s">
        <v>3</v>
      </c>
      <c r="C66" s="14" t="s">
        <v>30</v>
      </c>
    </row>
    <row r="67" spans="1:3">
      <c r="A67" s="2">
        <v>0</v>
      </c>
      <c r="B67" s="5">
        <v>1</v>
      </c>
      <c r="C67" s="22">
        <f>B67*100/5</f>
        <v>20</v>
      </c>
    </row>
    <row r="68" spans="1:3">
      <c r="A68" s="2">
        <v>1</v>
      </c>
      <c r="B68" s="5">
        <v>4</v>
      </c>
      <c r="C68" s="22">
        <f>B68*100/5</f>
        <v>80</v>
      </c>
    </row>
    <row r="69" spans="1:3">
      <c r="A69" s="4" t="s">
        <v>2</v>
      </c>
      <c r="B69" s="17">
        <v>5</v>
      </c>
      <c r="C69" s="20">
        <f>SUM(C67:C68)</f>
        <v>100</v>
      </c>
    </row>
    <row r="71" spans="1:3">
      <c r="A71" s="44" t="s">
        <v>193</v>
      </c>
    </row>
    <row r="72" spans="1:3">
      <c r="A72" s="4"/>
      <c r="B72" s="17" t="s">
        <v>3</v>
      </c>
      <c r="C72" s="14" t="s">
        <v>30</v>
      </c>
    </row>
    <row r="73" spans="1:3">
      <c r="A73" s="2" t="s">
        <v>194</v>
      </c>
      <c r="B73" s="5">
        <v>4</v>
      </c>
      <c r="C73" s="22">
        <f>B73*100/4</f>
        <v>100</v>
      </c>
    </row>
    <row r="74" spans="1:3">
      <c r="A74" s="4" t="s">
        <v>2</v>
      </c>
      <c r="B74" s="17">
        <v>4</v>
      </c>
      <c r="C74" s="20">
        <f>SUM(C73)</f>
        <v>100</v>
      </c>
    </row>
    <row r="76" spans="1:3">
      <c r="A76" s="44" t="s">
        <v>196</v>
      </c>
    </row>
    <row r="77" spans="1:3">
      <c r="A77" s="4"/>
      <c r="B77" s="17" t="s">
        <v>3</v>
      </c>
      <c r="C77" s="14" t="s">
        <v>30</v>
      </c>
    </row>
    <row r="78" spans="1:3" ht="13.9" customHeight="1">
      <c r="A78" s="2" t="s">
        <v>195</v>
      </c>
      <c r="B78" s="5">
        <v>2</v>
      </c>
      <c r="C78" s="22">
        <f>B78*100/2</f>
        <v>100</v>
      </c>
    </row>
    <row r="79" spans="1:3">
      <c r="A79" s="4" t="s">
        <v>2</v>
      </c>
      <c r="B79" s="17">
        <v>2</v>
      </c>
      <c r="C79" s="20">
        <f>SUM(C78)</f>
        <v>100</v>
      </c>
    </row>
    <row r="81" spans="1:3" ht="15">
      <c r="A81" s="48" t="s">
        <v>408</v>
      </c>
      <c r="B81" s="48"/>
      <c r="C81" s="48"/>
    </row>
    <row r="82" spans="1:3">
      <c r="A82" s="4"/>
      <c r="B82" s="17" t="s">
        <v>3</v>
      </c>
      <c r="C82" s="14" t="s">
        <v>30</v>
      </c>
    </row>
    <row r="83" spans="1:3">
      <c r="A83" s="2">
        <v>0</v>
      </c>
      <c r="B83" s="5">
        <v>2</v>
      </c>
      <c r="C83" s="22">
        <f>B83*100/5</f>
        <v>40</v>
      </c>
    </row>
    <row r="84" spans="1:3">
      <c r="A84" s="2">
        <v>1</v>
      </c>
      <c r="B84" s="5">
        <v>2</v>
      </c>
      <c r="C84" s="22">
        <f t="shared" ref="C84:C85" si="4">B84*100/5</f>
        <v>40</v>
      </c>
    </row>
    <row r="85" spans="1:3">
      <c r="A85" s="2">
        <v>2</v>
      </c>
      <c r="B85" s="5">
        <v>1</v>
      </c>
      <c r="C85" s="22">
        <f t="shared" si="4"/>
        <v>20</v>
      </c>
    </row>
    <row r="86" spans="1:3">
      <c r="A86" s="4" t="s">
        <v>2</v>
      </c>
      <c r="B86" s="17">
        <v>5</v>
      </c>
      <c r="C86" s="20">
        <f>SUM(C83:C85)</f>
        <v>100</v>
      </c>
    </row>
    <row r="88" spans="1:3">
      <c r="A88" s="44" t="s">
        <v>193</v>
      </c>
    </row>
    <row r="89" spans="1:3">
      <c r="A89" s="4"/>
      <c r="B89" s="17" t="s">
        <v>3</v>
      </c>
      <c r="C89" s="14" t="s">
        <v>30</v>
      </c>
    </row>
    <row r="90" spans="1:3">
      <c r="A90" s="2" t="s">
        <v>194</v>
      </c>
      <c r="B90" s="5">
        <v>2</v>
      </c>
      <c r="C90" s="22">
        <f>B90*100/3</f>
        <v>66.666666666666671</v>
      </c>
    </row>
    <row r="91" spans="1:3">
      <c r="A91" s="2" t="s">
        <v>195</v>
      </c>
      <c r="B91" s="5">
        <v>1</v>
      </c>
      <c r="C91" s="22">
        <f>B91*100/3</f>
        <v>33.333333333333336</v>
      </c>
    </row>
    <row r="92" spans="1:3">
      <c r="A92" s="4" t="s">
        <v>2</v>
      </c>
      <c r="B92" s="17">
        <v>3</v>
      </c>
      <c r="C92" s="20">
        <f>SUM(C90:C91)</f>
        <v>100</v>
      </c>
    </row>
    <row r="94" spans="1:3">
      <c r="A94" s="44" t="s">
        <v>196</v>
      </c>
    </row>
    <row r="95" spans="1:3">
      <c r="A95" s="4"/>
      <c r="B95" s="17" t="s">
        <v>3</v>
      </c>
      <c r="C95" s="14" t="s">
        <v>30</v>
      </c>
    </row>
    <row r="96" spans="1:3">
      <c r="A96" s="2" t="s">
        <v>195</v>
      </c>
      <c r="B96" s="5">
        <v>2</v>
      </c>
      <c r="C96" s="22">
        <f>B96*100/2</f>
        <v>100</v>
      </c>
    </row>
    <row r="97" spans="1:3">
      <c r="A97" s="4" t="s">
        <v>2</v>
      </c>
      <c r="B97" s="17">
        <v>2</v>
      </c>
      <c r="C97" s="20">
        <f>SUM(C96)</f>
        <v>100</v>
      </c>
    </row>
    <row r="99" spans="1:3" ht="15">
      <c r="A99" s="48" t="s">
        <v>409</v>
      </c>
      <c r="B99" s="48"/>
      <c r="C99" s="48"/>
    </row>
    <row r="100" spans="1:3">
      <c r="A100" s="4"/>
      <c r="B100" s="17" t="s">
        <v>3</v>
      </c>
      <c r="C100" s="14" t="s">
        <v>30</v>
      </c>
    </row>
    <row r="101" spans="1:3">
      <c r="A101" s="2">
        <v>0</v>
      </c>
      <c r="B101" s="5">
        <v>3</v>
      </c>
      <c r="C101" s="22">
        <f>B101*100/5</f>
        <v>60</v>
      </c>
    </row>
    <row r="102" spans="1:3">
      <c r="A102" s="2">
        <v>1</v>
      </c>
      <c r="B102" s="5">
        <v>2</v>
      </c>
      <c r="C102" s="22">
        <f>B102*100/5</f>
        <v>40</v>
      </c>
    </row>
    <row r="103" spans="1:3">
      <c r="A103" s="4" t="s">
        <v>2</v>
      </c>
      <c r="B103" s="17">
        <v>5</v>
      </c>
      <c r="C103" s="20">
        <f>SUM(C101:C102)</f>
        <v>100</v>
      </c>
    </row>
    <row r="105" spans="1:3">
      <c r="A105" s="44" t="s">
        <v>193</v>
      </c>
    </row>
    <row r="106" spans="1:3">
      <c r="A106" s="4"/>
      <c r="B106" s="17" t="s">
        <v>3</v>
      </c>
      <c r="C106" s="14" t="s">
        <v>30</v>
      </c>
    </row>
    <row r="107" spans="1:3">
      <c r="A107" s="2" t="s">
        <v>194</v>
      </c>
      <c r="B107" s="5">
        <v>2</v>
      </c>
      <c r="C107" s="22">
        <f>B107*100/2</f>
        <v>100</v>
      </c>
    </row>
    <row r="108" spans="1:3">
      <c r="A108" s="4" t="s">
        <v>2</v>
      </c>
      <c r="B108" s="17">
        <v>2</v>
      </c>
      <c r="C108" s="20">
        <f>SUM(C107)</f>
        <v>100</v>
      </c>
    </row>
    <row r="110" spans="1:3">
      <c r="A110" s="44" t="s">
        <v>196</v>
      </c>
    </row>
    <row r="111" spans="1:3">
      <c r="A111" s="4"/>
      <c r="B111" s="17" t="s">
        <v>3</v>
      </c>
      <c r="C111" s="14" t="s">
        <v>30</v>
      </c>
    </row>
    <row r="112" spans="1:3">
      <c r="A112" s="2" t="s">
        <v>195</v>
      </c>
      <c r="B112" s="5">
        <v>2</v>
      </c>
      <c r="C112" s="22">
        <f>B112*100/2</f>
        <v>100</v>
      </c>
    </row>
    <row r="113" spans="1:3">
      <c r="A113" s="4" t="s">
        <v>2</v>
      </c>
      <c r="B113" s="17">
        <v>2</v>
      </c>
      <c r="C113" s="20">
        <f>SUM(C112)</f>
        <v>100</v>
      </c>
    </row>
    <row r="115" spans="1:3" ht="15">
      <c r="A115" s="48" t="s">
        <v>410</v>
      </c>
      <c r="B115" s="48"/>
      <c r="C115" s="48"/>
    </row>
    <row r="116" spans="1:3">
      <c r="A116" s="4"/>
      <c r="B116" s="17" t="s">
        <v>3</v>
      </c>
      <c r="C116" s="14" t="s">
        <v>30</v>
      </c>
    </row>
    <row r="117" spans="1:3">
      <c r="A117" s="2">
        <v>0</v>
      </c>
      <c r="B117" s="5">
        <v>3</v>
      </c>
      <c r="C117" s="22">
        <f>B117*100/5</f>
        <v>60</v>
      </c>
    </row>
    <row r="118" spans="1:3">
      <c r="A118" s="2">
        <v>1</v>
      </c>
      <c r="B118" s="5">
        <v>1</v>
      </c>
      <c r="C118" s="22">
        <f t="shared" ref="C118:C119" si="5">B118*100/5</f>
        <v>20</v>
      </c>
    </row>
    <row r="119" spans="1:3">
      <c r="A119" s="2">
        <v>2</v>
      </c>
      <c r="B119" s="5">
        <v>1</v>
      </c>
      <c r="C119" s="22">
        <f t="shared" si="5"/>
        <v>20</v>
      </c>
    </row>
    <row r="120" spans="1:3">
      <c r="A120" s="4" t="s">
        <v>2</v>
      </c>
      <c r="B120" s="17">
        <v>5</v>
      </c>
      <c r="C120" s="20">
        <f>SUM(C117:C119)</f>
        <v>100</v>
      </c>
    </row>
    <row r="122" spans="1:3">
      <c r="A122" s="44" t="s">
        <v>193</v>
      </c>
    </row>
    <row r="123" spans="1:3">
      <c r="A123" s="4"/>
      <c r="B123" s="17" t="s">
        <v>3</v>
      </c>
      <c r="C123" s="14" t="s">
        <v>30</v>
      </c>
    </row>
    <row r="124" spans="1:3">
      <c r="A124" s="2" t="s">
        <v>194</v>
      </c>
      <c r="B124" s="5">
        <v>2</v>
      </c>
      <c r="C124" s="22">
        <f>B124*100/2</f>
        <v>100</v>
      </c>
    </row>
    <row r="125" spans="1:3">
      <c r="A125" s="4" t="s">
        <v>2</v>
      </c>
      <c r="B125" s="17">
        <v>2</v>
      </c>
      <c r="C125" s="20">
        <f>SUM(C124)</f>
        <v>100</v>
      </c>
    </row>
    <row r="127" spans="1:3">
      <c r="A127" s="44" t="s">
        <v>196</v>
      </c>
    </row>
    <row r="128" spans="1:3">
      <c r="A128" s="4"/>
      <c r="B128" s="17" t="s">
        <v>3</v>
      </c>
      <c r="C128" s="14" t="s">
        <v>30</v>
      </c>
    </row>
    <row r="129" spans="1:3">
      <c r="A129" s="2" t="s">
        <v>195</v>
      </c>
      <c r="B129" s="5">
        <v>2</v>
      </c>
      <c r="C129" s="22">
        <f>B129*100/2</f>
        <v>100</v>
      </c>
    </row>
    <row r="130" spans="1:3">
      <c r="A130" s="4" t="s">
        <v>2</v>
      </c>
      <c r="B130" s="17">
        <v>2</v>
      </c>
      <c r="C130" s="20">
        <f>SUM(C129)</f>
        <v>100</v>
      </c>
    </row>
    <row r="132" spans="1:3" ht="15">
      <c r="A132" s="48" t="s">
        <v>412</v>
      </c>
      <c r="B132" s="48"/>
      <c r="C132" s="48"/>
    </row>
    <row r="133" spans="1:3">
      <c r="A133" s="4"/>
      <c r="B133" s="17" t="s">
        <v>3</v>
      </c>
      <c r="C133" s="14" t="s">
        <v>30</v>
      </c>
    </row>
    <row r="134" spans="1:3">
      <c r="A134" s="2">
        <v>0</v>
      </c>
      <c r="B134" s="5">
        <v>3</v>
      </c>
      <c r="C134" s="22">
        <f>B134*100/5</f>
        <v>60</v>
      </c>
    </row>
    <row r="135" spans="1:3">
      <c r="A135" s="2">
        <v>1</v>
      </c>
      <c r="B135" s="5">
        <v>1</v>
      </c>
      <c r="C135" s="22">
        <f t="shared" ref="C135:C136" si="6">B135*100/5</f>
        <v>20</v>
      </c>
    </row>
    <row r="136" spans="1:3">
      <c r="A136" s="2">
        <v>2</v>
      </c>
      <c r="B136" s="5">
        <v>1</v>
      </c>
      <c r="C136" s="22">
        <f t="shared" si="6"/>
        <v>20</v>
      </c>
    </row>
    <row r="137" spans="1:3">
      <c r="A137" s="4" t="s">
        <v>2</v>
      </c>
      <c r="B137" s="17">
        <v>5</v>
      </c>
      <c r="C137" s="20">
        <f>SUM(C134:C136)</f>
        <v>100</v>
      </c>
    </row>
    <row r="139" spans="1:3">
      <c r="A139" s="44" t="s">
        <v>193</v>
      </c>
    </row>
    <row r="140" spans="1:3">
      <c r="A140" s="4"/>
      <c r="B140" s="17" t="s">
        <v>3</v>
      </c>
      <c r="C140" s="14" t="s">
        <v>30</v>
      </c>
    </row>
    <row r="141" spans="1:3">
      <c r="A141" s="2" t="s">
        <v>194</v>
      </c>
      <c r="B141" s="5">
        <v>2</v>
      </c>
      <c r="C141" s="22">
        <f>B141*100/2</f>
        <v>100</v>
      </c>
    </row>
    <row r="142" spans="1:3">
      <c r="A142" s="4" t="s">
        <v>2</v>
      </c>
      <c r="B142" s="17">
        <v>2</v>
      </c>
      <c r="C142" s="20">
        <f>SUM(C141)</f>
        <v>100</v>
      </c>
    </row>
    <row r="144" spans="1:3">
      <c r="A144" s="44" t="s">
        <v>196</v>
      </c>
    </row>
    <row r="145" spans="1:3">
      <c r="A145" s="4"/>
      <c r="B145" s="17" t="s">
        <v>3</v>
      </c>
      <c r="C145" s="14" t="s">
        <v>30</v>
      </c>
    </row>
    <row r="146" spans="1:3">
      <c r="A146" s="2" t="s">
        <v>195</v>
      </c>
      <c r="B146" s="5">
        <v>2</v>
      </c>
      <c r="C146" s="22">
        <f>B146*100/2</f>
        <v>100</v>
      </c>
    </row>
    <row r="147" spans="1:3">
      <c r="A147" s="4" t="s">
        <v>2</v>
      </c>
      <c r="B147" s="17">
        <v>2</v>
      </c>
      <c r="C147" s="20">
        <f>SUM(C146)</f>
        <v>100</v>
      </c>
    </row>
    <row r="148" spans="1:3">
      <c r="A148" s="2"/>
      <c r="B148" s="5"/>
      <c r="C148" s="22"/>
    </row>
    <row r="149" spans="1:3" ht="15">
      <c r="A149" s="48" t="s">
        <v>415</v>
      </c>
      <c r="B149" s="48"/>
      <c r="C149" s="48"/>
    </row>
    <row r="150" spans="1:3">
      <c r="A150" s="4"/>
      <c r="B150" s="17" t="s">
        <v>3</v>
      </c>
      <c r="C150" s="14" t="s">
        <v>30</v>
      </c>
    </row>
    <row r="151" spans="1:3">
      <c r="A151" s="2">
        <v>0</v>
      </c>
      <c r="B151" s="5">
        <v>4</v>
      </c>
      <c r="C151" s="22">
        <f>B151*100/5</f>
        <v>80</v>
      </c>
    </row>
    <row r="152" spans="1:3">
      <c r="A152" s="2">
        <v>3</v>
      </c>
      <c r="B152" s="5">
        <v>1</v>
      </c>
      <c r="C152" s="22">
        <f>B152*100/5</f>
        <v>20</v>
      </c>
    </row>
    <row r="153" spans="1:3">
      <c r="A153" s="4" t="s">
        <v>2</v>
      </c>
      <c r="B153" s="17">
        <v>5</v>
      </c>
      <c r="C153" s="20">
        <f>SUM(C151:C152)</f>
        <v>100</v>
      </c>
    </row>
    <row r="155" spans="1:3">
      <c r="A155" s="44" t="s">
        <v>193</v>
      </c>
    </row>
    <row r="156" spans="1:3">
      <c r="A156" s="4"/>
      <c r="B156" s="17" t="s">
        <v>3</v>
      </c>
      <c r="C156" s="14" t="s">
        <v>30</v>
      </c>
    </row>
    <row r="157" spans="1:3">
      <c r="A157" s="2" t="s">
        <v>194</v>
      </c>
      <c r="B157" s="5">
        <v>1</v>
      </c>
      <c r="C157" s="22">
        <f>B157*100/1</f>
        <v>100</v>
      </c>
    </row>
    <row r="158" spans="1:3">
      <c r="A158" s="4" t="s">
        <v>2</v>
      </c>
      <c r="B158" s="17">
        <v>1</v>
      </c>
      <c r="C158" s="20">
        <f>SUM(C157)</f>
        <v>100</v>
      </c>
    </row>
    <row r="160" spans="1:3">
      <c r="A160" s="44" t="s">
        <v>196</v>
      </c>
    </row>
    <row r="161" spans="1:3">
      <c r="A161" s="4"/>
      <c r="B161" s="17" t="s">
        <v>3</v>
      </c>
      <c r="C161" s="14" t="s">
        <v>30</v>
      </c>
    </row>
    <row r="162" spans="1:3">
      <c r="A162" s="2" t="s">
        <v>195</v>
      </c>
      <c r="B162" s="5">
        <v>1</v>
      </c>
      <c r="C162" s="22">
        <f>B162*100/1</f>
        <v>100</v>
      </c>
    </row>
    <row r="163" spans="1:3">
      <c r="A163" s="4" t="s">
        <v>2</v>
      </c>
      <c r="B163" s="17">
        <v>1</v>
      </c>
      <c r="C163" s="20">
        <f>SUM(C162)</f>
        <v>100</v>
      </c>
    </row>
    <row r="165" spans="1:3">
      <c r="A165" s="44" t="s">
        <v>199</v>
      </c>
    </row>
    <row r="166" spans="1:3">
      <c r="A166" s="4"/>
      <c r="B166" s="17" t="s">
        <v>3</v>
      </c>
      <c r="C166" s="14" t="s">
        <v>30</v>
      </c>
    </row>
    <row r="167" spans="1:3">
      <c r="A167" s="2" t="s">
        <v>195</v>
      </c>
      <c r="B167" s="5">
        <v>1</v>
      </c>
      <c r="C167" s="22">
        <f>B167*100/1</f>
        <v>100</v>
      </c>
    </row>
    <row r="168" spans="1:3">
      <c r="A168" s="4" t="s">
        <v>2</v>
      </c>
      <c r="B168" s="17">
        <v>1</v>
      </c>
      <c r="C168" s="20">
        <f>SUM(C167)</f>
        <v>100</v>
      </c>
    </row>
    <row r="170" spans="1:3" ht="15">
      <c r="A170" s="48" t="s">
        <v>421</v>
      </c>
      <c r="B170" s="48"/>
      <c r="C170" s="48"/>
    </row>
    <row r="171" spans="1:3">
      <c r="A171" s="4"/>
      <c r="B171" s="17" t="s">
        <v>3</v>
      </c>
      <c r="C171" s="14" t="s">
        <v>30</v>
      </c>
    </row>
    <row r="172" spans="1:3">
      <c r="A172" s="2">
        <v>0</v>
      </c>
      <c r="B172" s="5">
        <v>1</v>
      </c>
      <c r="C172" s="22">
        <f>B172*100/5</f>
        <v>20</v>
      </c>
    </row>
    <row r="173" spans="1:3">
      <c r="A173" s="2">
        <v>1</v>
      </c>
      <c r="B173" s="5">
        <v>1</v>
      </c>
      <c r="C173" s="22">
        <f t="shared" ref="C173:C174" si="7">B173*100/5</f>
        <v>20</v>
      </c>
    </row>
    <row r="174" spans="1:3">
      <c r="A174" s="2">
        <v>2</v>
      </c>
      <c r="B174" s="5">
        <v>3</v>
      </c>
      <c r="C174" s="22">
        <f t="shared" si="7"/>
        <v>60</v>
      </c>
    </row>
    <row r="175" spans="1:3">
      <c r="A175" s="4" t="s">
        <v>2</v>
      </c>
      <c r="B175" s="17">
        <v>5</v>
      </c>
      <c r="C175" s="20">
        <f>SUM(C172:C174)</f>
        <v>100</v>
      </c>
    </row>
    <row r="177" spans="1:3">
      <c r="A177" s="44" t="s">
        <v>193</v>
      </c>
    </row>
    <row r="178" spans="1:3">
      <c r="A178" s="4"/>
      <c r="B178" s="17" t="s">
        <v>3</v>
      </c>
      <c r="C178" s="14" t="s">
        <v>30</v>
      </c>
    </row>
    <row r="179" spans="1:3">
      <c r="A179" s="2" t="s">
        <v>195</v>
      </c>
      <c r="B179" s="5">
        <v>3</v>
      </c>
      <c r="C179" s="22">
        <f>B179*100/4</f>
        <v>75</v>
      </c>
    </row>
    <row r="180" spans="1:3">
      <c r="A180" s="2" t="s">
        <v>197</v>
      </c>
      <c r="B180" s="5">
        <v>1</v>
      </c>
      <c r="C180" s="22">
        <f>B180*100/4</f>
        <v>25</v>
      </c>
    </row>
    <row r="181" spans="1:3">
      <c r="A181" s="4" t="s">
        <v>2</v>
      </c>
      <c r="B181" s="17">
        <v>4</v>
      </c>
      <c r="C181" s="20">
        <f>SUM(C179:C180)</f>
        <v>100</v>
      </c>
    </row>
    <row r="183" spans="1:3">
      <c r="A183" s="44" t="s">
        <v>196</v>
      </c>
    </row>
    <row r="184" spans="1:3">
      <c r="A184" s="4"/>
      <c r="B184" s="17" t="s">
        <v>3</v>
      </c>
      <c r="C184" s="14" t="s">
        <v>30</v>
      </c>
    </row>
    <row r="185" spans="1:3">
      <c r="A185" s="2" t="s">
        <v>197</v>
      </c>
      <c r="B185" s="5">
        <v>2</v>
      </c>
      <c r="C185" s="22">
        <f>B185*100/2</f>
        <v>100</v>
      </c>
    </row>
    <row r="186" spans="1:3">
      <c r="A186" s="4" t="s">
        <v>2</v>
      </c>
      <c r="B186" s="17">
        <v>2</v>
      </c>
      <c r="C186" s="20">
        <f>SUM(C185)</f>
        <v>100</v>
      </c>
    </row>
    <row r="188" spans="1:3" ht="15">
      <c r="A188" s="48" t="s">
        <v>244</v>
      </c>
      <c r="B188" s="48"/>
      <c r="C188" s="48"/>
    </row>
    <row r="189" spans="1:3">
      <c r="A189" s="4"/>
      <c r="B189" s="17" t="s">
        <v>3</v>
      </c>
      <c r="C189" s="14" t="s">
        <v>30</v>
      </c>
    </row>
    <row r="190" spans="1:3">
      <c r="A190" s="2" t="s">
        <v>257</v>
      </c>
      <c r="B190" s="5">
        <v>1</v>
      </c>
      <c r="C190" s="22">
        <f>B190*100/1</f>
        <v>100</v>
      </c>
    </row>
    <row r="191" spans="1:3">
      <c r="A191" s="4" t="s">
        <v>2</v>
      </c>
      <c r="B191" s="17">
        <v>6</v>
      </c>
      <c r="C191" s="20">
        <f>SUM(C190:C190)</f>
        <v>100</v>
      </c>
    </row>
    <row r="193" spans="1:3" ht="15">
      <c r="A193" s="48" t="s">
        <v>422</v>
      </c>
      <c r="B193" s="48"/>
      <c r="C193" s="48"/>
    </row>
    <row r="194" spans="1:3">
      <c r="A194" s="4"/>
      <c r="B194" s="17" t="s">
        <v>3</v>
      </c>
      <c r="C194" s="14" t="s">
        <v>30</v>
      </c>
    </row>
    <row r="195" spans="1:3">
      <c r="A195" s="2">
        <v>3</v>
      </c>
      <c r="B195" s="5">
        <v>1</v>
      </c>
      <c r="C195" s="22">
        <f>B195*100/1</f>
        <v>100</v>
      </c>
    </row>
    <row r="196" spans="1:3">
      <c r="A196" s="4" t="s">
        <v>2</v>
      </c>
      <c r="B196" s="17">
        <v>1</v>
      </c>
      <c r="C196" s="20">
        <f>SUM(C195)</f>
        <v>100</v>
      </c>
    </row>
    <row r="198" spans="1:3">
      <c r="A198" s="44" t="s">
        <v>193</v>
      </c>
    </row>
    <row r="199" spans="1:3">
      <c r="A199" s="4"/>
      <c r="B199" s="17" t="s">
        <v>3</v>
      </c>
      <c r="C199" s="14" t="s">
        <v>30</v>
      </c>
    </row>
    <row r="200" spans="1:3">
      <c r="A200" s="2" t="s">
        <v>195</v>
      </c>
      <c r="B200" s="5">
        <v>1</v>
      </c>
      <c r="C200" s="22">
        <f>B200*100/1</f>
        <v>100</v>
      </c>
    </row>
    <row r="201" spans="1:3">
      <c r="A201" s="4" t="s">
        <v>2</v>
      </c>
      <c r="B201" s="17">
        <v>1</v>
      </c>
      <c r="C201" s="20">
        <f>SUM(C200)</f>
        <v>100</v>
      </c>
    </row>
    <row r="203" spans="1:3" ht="15">
      <c r="A203" s="48" t="s">
        <v>447</v>
      </c>
      <c r="B203" s="48"/>
      <c r="C203" s="48"/>
    </row>
    <row r="204" spans="1:3">
      <c r="A204" s="4"/>
      <c r="B204" s="17" t="s">
        <v>3</v>
      </c>
      <c r="C204" s="14" t="s">
        <v>30</v>
      </c>
    </row>
    <row r="205" spans="1:3">
      <c r="A205" s="2" t="s">
        <v>120</v>
      </c>
      <c r="B205" s="5">
        <v>3</v>
      </c>
      <c r="C205" s="22">
        <f>B205*100/5</f>
        <v>60</v>
      </c>
    </row>
    <row r="206" spans="1:3">
      <c r="A206" s="2" t="s">
        <v>201</v>
      </c>
      <c r="B206" s="5">
        <v>1</v>
      </c>
      <c r="C206" s="22">
        <f t="shared" ref="C206:C207" si="8">B206*100/5</f>
        <v>20</v>
      </c>
    </row>
    <row r="207" spans="1:3">
      <c r="A207" s="2" t="s">
        <v>124</v>
      </c>
      <c r="B207" s="5">
        <v>1</v>
      </c>
      <c r="C207" s="22">
        <f t="shared" si="8"/>
        <v>20</v>
      </c>
    </row>
    <row r="208" spans="1:3">
      <c r="A208" s="4" t="s">
        <v>2</v>
      </c>
      <c r="B208" s="17">
        <v>5</v>
      </c>
      <c r="C208" s="20">
        <f>SUM(C205:C207)</f>
        <v>100</v>
      </c>
    </row>
    <row r="209" spans="1:7" ht="15" customHeight="1"/>
    <row r="210" spans="1:7">
      <c r="A210" s="4"/>
      <c r="B210" s="17" t="s">
        <v>3</v>
      </c>
      <c r="C210" s="14" t="s">
        <v>30</v>
      </c>
    </row>
    <row r="211" spans="1:7">
      <c r="A211" s="2" t="s">
        <v>123</v>
      </c>
      <c r="B211" s="5">
        <v>1</v>
      </c>
      <c r="C211" s="22">
        <f>B211*100/4</f>
        <v>25</v>
      </c>
    </row>
    <row r="212" spans="1:7">
      <c r="A212" s="2" t="s">
        <v>153</v>
      </c>
      <c r="B212" s="5">
        <v>1</v>
      </c>
      <c r="C212" s="22">
        <f t="shared" ref="C212:C213" si="9">B212*100/4</f>
        <v>25</v>
      </c>
    </row>
    <row r="213" spans="1:7">
      <c r="A213" s="2" t="s">
        <v>126</v>
      </c>
      <c r="B213" s="5">
        <v>2</v>
      </c>
      <c r="C213" s="22">
        <f t="shared" si="9"/>
        <v>50</v>
      </c>
    </row>
    <row r="214" spans="1:7">
      <c r="A214" s="4" t="s">
        <v>2</v>
      </c>
      <c r="B214" s="17">
        <v>4</v>
      </c>
      <c r="C214" s="20">
        <f>SUM(C211:C213)</f>
        <v>100</v>
      </c>
    </row>
    <row r="216" spans="1:7" ht="15">
      <c r="A216" s="48" t="s">
        <v>455</v>
      </c>
      <c r="B216" s="48"/>
      <c r="C216" s="48"/>
    </row>
    <row r="217" spans="1:7">
      <c r="A217" s="41"/>
      <c r="B217" s="41" t="s">
        <v>378</v>
      </c>
      <c r="C217" s="41" t="s">
        <v>380</v>
      </c>
      <c r="D217" s="41" t="s">
        <v>379</v>
      </c>
      <c r="E217" s="41" t="s">
        <v>371</v>
      </c>
      <c r="F217" s="41" t="s">
        <v>381</v>
      </c>
      <c r="G217" s="41" t="s">
        <v>382</v>
      </c>
    </row>
    <row r="218" spans="1:7">
      <c r="A218" s="31" t="s">
        <v>224</v>
      </c>
      <c r="B218" s="5">
        <v>4</v>
      </c>
      <c r="C218" s="32">
        <v>31000</v>
      </c>
      <c r="D218" s="32">
        <f>C218/B218</f>
        <v>7750</v>
      </c>
      <c r="E218" s="32">
        <v>3403</v>
      </c>
      <c r="F218" s="32">
        <v>5000</v>
      </c>
      <c r="G218" s="32">
        <v>12000</v>
      </c>
    </row>
    <row r="219" spans="1:7">
      <c r="A219" s="31" t="s">
        <v>365</v>
      </c>
      <c r="B219" s="5">
        <v>4</v>
      </c>
      <c r="C219" s="32">
        <v>38500</v>
      </c>
      <c r="D219" s="32">
        <f t="shared" ref="D219:D222" si="10">C219/B219</f>
        <v>9625</v>
      </c>
      <c r="E219" s="32">
        <v>6650.5</v>
      </c>
      <c r="F219" s="32">
        <v>3500</v>
      </c>
      <c r="G219" s="32">
        <v>19000</v>
      </c>
    </row>
    <row r="220" spans="1:7">
      <c r="A220" s="31" t="s">
        <v>366</v>
      </c>
      <c r="B220" s="5">
        <v>3</v>
      </c>
      <c r="C220" s="32">
        <v>4300</v>
      </c>
      <c r="D220" s="32">
        <f>C220/B220</f>
        <v>1433.3333333333333</v>
      </c>
      <c r="E220" s="34">
        <v>404.14</v>
      </c>
      <c r="F220" s="34">
        <v>1000</v>
      </c>
      <c r="G220" s="34">
        <v>1800</v>
      </c>
    </row>
    <row r="221" spans="1:7">
      <c r="A221" s="31" t="s">
        <v>367</v>
      </c>
      <c r="B221" s="5">
        <v>3</v>
      </c>
      <c r="C221" s="32">
        <v>41000</v>
      </c>
      <c r="D221" s="32">
        <f t="shared" si="10"/>
        <v>13666.666666666666</v>
      </c>
      <c r="E221" s="32">
        <v>9609.02</v>
      </c>
      <c r="F221" s="32">
        <v>5000</v>
      </c>
      <c r="G221" s="32">
        <v>24000</v>
      </c>
    </row>
    <row r="222" spans="1:7">
      <c r="A222" s="31" t="s">
        <v>225</v>
      </c>
      <c r="B222" s="5">
        <v>2</v>
      </c>
      <c r="C222" s="32">
        <v>2200</v>
      </c>
      <c r="D222" s="32">
        <f t="shared" si="10"/>
        <v>1100</v>
      </c>
      <c r="E222" s="32">
        <v>141.41999999999999</v>
      </c>
      <c r="F222" s="32">
        <v>1000</v>
      </c>
      <c r="G222" s="32">
        <v>1200</v>
      </c>
    </row>
    <row r="223" spans="1:7">
      <c r="A223" s="30"/>
      <c r="B223" s="27"/>
      <c r="C223" s="33"/>
      <c r="D223" s="33"/>
      <c r="E223" s="33"/>
      <c r="F223" s="33"/>
      <c r="G223" s="33"/>
    </row>
    <row r="224" spans="1:7" ht="15">
      <c r="A224" s="48" t="s">
        <v>314</v>
      </c>
      <c r="B224" s="48"/>
      <c r="C224" s="48"/>
    </row>
    <row r="225" spans="1:3">
      <c r="A225" s="4"/>
      <c r="B225" s="17" t="s">
        <v>3</v>
      </c>
      <c r="C225" s="14" t="s">
        <v>30</v>
      </c>
    </row>
    <row r="226" spans="1:3">
      <c r="A226" s="2" t="s">
        <v>202</v>
      </c>
      <c r="B226" s="5">
        <v>3</v>
      </c>
      <c r="C226" s="22">
        <f>B226*100/5</f>
        <v>60</v>
      </c>
    </row>
    <row r="227" spans="1:3">
      <c r="A227" s="2" t="s">
        <v>433</v>
      </c>
      <c r="B227" s="5">
        <v>2</v>
      </c>
      <c r="C227" s="22">
        <f>B227*100/5</f>
        <v>40</v>
      </c>
    </row>
    <row r="228" spans="1:3">
      <c r="A228" s="4" t="s">
        <v>2</v>
      </c>
      <c r="B228" s="17">
        <v>5</v>
      </c>
      <c r="C228" s="20">
        <f>SUM(C226:C227)</f>
        <v>100</v>
      </c>
    </row>
    <row r="230" spans="1:3" ht="15">
      <c r="A230" s="48" t="s">
        <v>315</v>
      </c>
      <c r="B230" s="48"/>
      <c r="C230" s="48"/>
    </row>
    <row r="231" spans="1:3">
      <c r="A231" s="4"/>
      <c r="B231" s="17" t="s">
        <v>3</v>
      </c>
      <c r="C231" s="14" t="s">
        <v>30</v>
      </c>
    </row>
    <row r="232" spans="1:3">
      <c r="A232" s="2" t="s">
        <v>207</v>
      </c>
      <c r="B232" s="5">
        <v>1</v>
      </c>
      <c r="C232" s="22">
        <f>B232*100/5</f>
        <v>20</v>
      </c>
    </row>
    <row r="233" spans="1:3">
      <c r="A233" s="2" t="s">
        <v>209</v>
      </c>
      <c r="B233" s="5">
        <v>1</v>
      </c>
      <c r="C233" s="22">
        <f t="shared" ref="C233:C234" si="11">B233*100/5</f>
        <v>20</v>
      </c>
    </row>
    <row r="234" spans="1:3">
      <c r="A234" s="2" t="s">
        <v>210</v>
      </c>
      <c r="B234" s="5">
        <v>3</v>
      </c>
      <c r="C234" s="22">
        <f t="shared" si="11"/>
        <v>60</v>
      </c>
    </row>
    <row r="235" spans="1:3">
      <c r="A235" s="4" t="s">
        <v>2</v>
      </c>
      <c r="B235" s="17">
        <v>5</v>
      </c>
      <c r="C235" s="20">
        <f>SUM(C232:C234)</f>
        <v>100</v>
      </c>
    </row>
    <row r="237" spans="1:3" ht="15">
      <c r="A237" s="48" t="s">
        <v>285</v>
      </c>
      <c r="B237" s="48"/>
      <c r="C237" s="48"/>
    </row>
    <row r="238" spans="1:3">
      <c r="A238" s="4"/>
      <c r="B238" s="17" t="s">
        <v>3</v>
      </c>
      <c r="C238" s="14" t="s">
        <v>30</v>
      </c>
    </row>
    <row r="239" spans="1:3">
      <c r="A239" s="23" t="s">
        <v>211</v>
      </c>
      <c r="B239" s="11">
        <v>2</v>
      </c>
      <c r="C239" s="22">
        <f>B239*100/2</f>
        <v>100</v>
      </c>
    </row>
    <row r="240" spans="1:3">
      <c r="A240" s="4" t="s">
        <v>2</v>
      </c>
      <c r="B240" s="17">
        <v>2</v>
      </c>
      <c r="C240" s="20">
        <f>SUM(C239)</f>
        <v>100</v>
      </c>
    </row>
    <row r="242" spans="1:3" ht="15">
      <c r="A242" s="48" t="s">
        <v>316</v>
      </c>
      <c r="B242" s="48"/>
      <c r="C242" s="48"/>
    </row>
    <row r="243" spans="1:3">
      <c r="A243" s="4"/>
      <c r="B243" s="17" t="s">
        <v>3</v>
      </c>
      <c r="C243" s="14" t="s">
        <v>30</v>
      </c>
    </row>
    <row r="244" spans="1:3">
      <c r="A244" s="2" t="s">
        <v>220</v>
      </c>
      <c r="B244" s="5">
        <v>2</v>
      </c>
      <c r="C244" s="22">
        <f>B244*100/2</f>
        <v>100</v>
      </c>
    </row>
    <row r="245" spans="1:3">
      <c r="A245" s="4" t="s">
        <v>2</v>
      </c>
      <c r="B245" s="17">
        <v>2</v>
      </c>
      <c r="C245" s="20">
        <f>SUM(C244)</f>
        <v>100</v>
      </c>
    </row>
    <row r="247" spans="1:3" ht="15">
      <c r="A247" s="48" t="s">
        <v>287</v>
      </c>
      <c r="B247" s="48"/>
      <c r="C247" s="48"/>
    </row>
    <row r="248" spans="1:3">
      <c r="A248" s="4"/>
      <c r="B248" s="17" t="s">
        <v>3</v>
      </c>
      <c r="C248" s="14" t="s">
        <v>30</v>
      </c>
    </row>
    <row r="249" spans="1:3">
      <c r="A249" s="2" t="s">
        <v>70</v>
      </c>
      <c r="B249" s="5">
        <v>2</v>
      </c>
      <c r="C249" s="22">
        <f>B249*100/2</f>
        <v>100</v>
      </c>
    </row>
    <row r="250" spans="1:3">
      <c r="A250" s="4" t="s">
        <v>2</v>
      </c>
      <c r="B250" s="17">
        <v>2</v>
      </c>
      <c r="C250" s="20">
        <f>SUM(C249)</f>
        <v>100</v>
      </c>
    </row>
    <row r="252" spans="1:3" ht="15">
      <c r="A252" s="48" t="s">
        <v>317</v>
      </c>
      <c r="B252" s="48"/>
      <c r="C252" s="48"/>
    </row>
    <row r="253" spans="1:3">
      <c r="A253" s="4"/>
      <c r="B253" s="17" t="s">
        <v>3</v>
      </c>
      <c r="C253" s="14" t="s">
        <v>30</v>
      </c>
    </row>
    <row r="254" spans="1:3">
      <c r="A254" s="2" t="s">
        <v>452</v>
      </c>
      <c r="B254" s="5">
        <v>3</v>
      </c>
      <c r="C254" s="22">
        <f>B254*100/5</f>
        <v>60</v>
      </c>
    </row>
    <row r="255" spans="1:3">
      <c r="A255" s="2" t="s">
        <v>222</v>
      </c>
      <c r="B255" s="5">
        <v>2</v>
      </c>
      <c r="C255" s="22">
        <f>B255*100/5</f>
        <v>40</v>
      </c>
    </row>
    <row r="256" spans="1:3">
      <c r="A256" s="4" t="s">
        <v>2</v>
      </c>
      <c r="B256" s="17">
        <v>5</v>
      </c>
      <c r="C256" s="20">
        <f>SUM(C254:C255)</f>
        <v>100</v>
      </c>
    </row>
    <row r="259" spans="1:9" s="28" customFormat="1" ht="24">
      <c r="A259" s="55" t="s">
        <v>383</v>
      </c>
      <c r="B259" s="55"/>
      <c r="C259" s="55"/>
      <c r="D259" s="29"/>
      <c r="E259" s="29"/>
      <c r="F259" s="29"/>
      <c r="G259" s="29"/>
      <c r="H259" s="29"/>
      <c r="I259" s="29"/>
    </row>
    <row r="260" spans="1:9">
      <c r="B260" s="10"/>
      <c r="C260" s="10"/>
      <c r="D260" s="10"/>
      <c r="E260" s="10"/>
      <c r="F260" s="10"/>
      <c r="G260" s="10"/>
      <c r="H260" s="10"/>
      <c r="I260" s="10"/>
    </row>
    <row r="261" spans="1:9">
      <c r="A261" s="4"/>
      <c r="B261" s="17" t="s">
        <v>2</v>
      </c>
      <c r="C261" s="17" t="s">
        <v>30</v>
      </c>
      <c r="D261" s="10"/>
      <c r="E261" s="10"/>
      <c r="F261" s="10"/>
      <c r="G261" s="10"/>
      <c r="H261" s="10"/>
      <c r="I261" s="10"/>
    </row>
    <row r="262" spans="1:9">
      <c r="A262" s="2" t="s">
        <v>120</v>
      </c>
      <c r="B262" s="5">
        <v>3</v>
      </c>
      <c r="C262" s="19">
        <f t="shared" ref="C262:C267" si="12">B262*100/9</f>
        <v>33.333333333333336</v>
      </c>
      <c r="D262" s="10"/>
      <c r="E262" s="10"/>
      <c r="F262" s="10"/>
      <c r="G262" s="10"/>
      <c r="H262" s="10"/>
      <c r="I262" s="10"/>
    </row>
    <row r="263" spans="1:9">
      <c r="A263" s="2" t="s">
        <v>121</v>
      </c>
      <c r="B263" s="5">
        <v>1</v>
      </c>
      <c r="C263" s="19">
        <f t="shared" si="12"/>
        <v>11.111111111111111</v>
      </c>
      <c r="D263" s="10"/>
      <c r="E263" s="10"/>
      <c r="F263" s="10"/>
      <c r="G263" s="10"/>
      <c r="H263" s="10"/>
      <c r="I263" s="10"/>
    </row>
    <row r="264" spans="1:9">
      <c r="A264" s="2" t="s">
        <v>123</v>
      </c>
      <c r="B264" s="5">
        <v>1</v>
      </c>
      <c r="C264" s="19">
        <f t="shared" si="12"/>
        <v>11.111111111111111</v>
      </c>
      <c r="D264" s="10"/>
      <c r="E264" s="10"/>
      <c r="F264" s="10"/>
      <c r="G264" s="10"/>
      <c r="H264" s="10"/>
      <c r="I264" s="10"/>
    </row>
    <row r="265" spans="1:9">
      <c r="A265" s="2" t="s">
        <v>124</v>
      </c>
      <c r="B265" s="5">
        <v>1</v>
      </c>
      <c r="C265" s="19">
        <f t="shared" si="12"/>
        <v>11.111111111111111</v>
      </c>
      <c r="D265" s="10"/>
      <c r="E265" s="10"/>
      <c r="F265" s="10"/>
      <c r="G265" s="10"/>
      <c r="H265" s="10"/>
      <c r="I265" s="10"/>
    </row>
    <row r="266" spans="1:9">
      <c r="A266" s="2" t="s">
        <v>153</v>
      </c>
      <c r="B266" s="5">
        <v>1</v>
      </c>
      <c r="C266" s="19">
        <f t="shared" si="12"/>
        <v>11.111111111111111</v>
      </c>
      <c r="D266" s="10"/>
      <c r="E266" s="10"/>
      <c r="F266" s="10"/>
      <c r="G266" s="10"/>
      <c r="H266" s="10"/>
      <c r="I266" s="10"/>
    </row>
    <row r="267" spans="1:9">
      <c r="A267" s="2" t="s">
        <v>126</v>
      </c>
      <c r="B267" s="5">
        <v>2</v>
      </c>
      <c r="C267" s="19">
        <f t="shared" si="12"/>
        <v>22.222222222222221</v>
      </c>
      <c r="D267" s="10"/>
      <c r="E267" s="10"/>
      <c r="F267" s="10"/>
      <c r="G267" s="10"/>
      <c r="H267" s="10"/>
      <c r="I267" s="10"/>
    </row>
    <row r="268" spans="1:9">
      <c r="A268" s="4" t="s">
        <v>2</v>
      </c>
      <c r="B268" s="17">
        <v>9</v>
      </c>
      <c r="C268" s="20">
        <f>SUM(C262:C267)</f>
        <v>100</v>
      </c>
      <c r="D268" s="10"/>
      <c r="E268" s="10"/>
      <c r="F268" s="10"/>
      <c r="G268" s="10"/>
      <c r="H268" s="10"/>
      <c r="I268" s="10"/>
    </row>
    <row r="269" spans="1:9">
      <c r="B269" s="10"/>
      <c r="C269" s="10"/>
      <c r="D269" s="10"/>
      <c r="E269" s="10"/>
      <c r="F269" s="10"/>
      <c r="G269" s="10"/>
      <c r="H269" s="10"/>
      <c r="I269" s="10"/>
    </row>
    <row r="270" spans="1:9" ht="15">
      <c r="A270" s="48" t="s">
        <v>167</v>
      </c>
      <c r="B270" s="48"/>
      <c r="C270" s="48"/>
      <c r="D270" s="10"/>
      <c r="E270" s="10"/>
      <c r="F270" s="10"/>
      <c r="G270" s="10"/>
      <c r="H270" s="10"/>
      <c r="I270" s="10"/>
    </row>
    <row r="271" spans="1:9">
      <c r="A271" s="4"/>
      <c r="B271" s="17" t="s">
        <v>2</v>
      </c>
      <c r="C271" s="17" t="s">
        <v>120</v>
      </c>
      <c r="D271" s="17" t="s">
        <v>121</v>
      </c>
      <c r="E271" s="17" t="s">
        <v>123</v>
      </c>
      <c r="F271" s="17" t="s">
        <v>124</v>
      </c>
      <c r="G271" s="17" t="s">
        <v>153</v>
      </c>
      <c r="H271" s="17" t="s">
        <v>126</v>
      </c>
    </row>
    <row r="272" spans="1:9">
      <c r="A272" s="2" t="s">
        <v>127</v>
      </c>
      <c r="B272" s="5">
        <v>6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2</v>
      </c>
    </row>
    <row r="273" spans="1:9">
      <c r="A273" s="2" t="s">
        <v>128</v>
      </c>
      <c r="B273" s="5">
        <v>3</v>
      </c>
      <c r="C273" s="5">
        <v>3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</row>
    <row r="274" spans="1:9">
      <c r="A274" s="4" t="s">
        <v>2</v>
      </c>
      <c r="B274" s="17">
        <v>9</v>
      </c>
      <c r="C274" s="17">
        <f t="shared" ref="C274:H274" si="13">SUM(C272:C273)</f>
        <v>3</v>
      </c>
      <c r="D274" s="17">
        <f t="shared" si="13"/>
        <v>1</v>
      </c>
      <c r="E274" s="17">
        <f t="shared" si="13"/>
        <v>1</v>
      </c>
      <c r="F274" s="17">
        <f t="shared" si="13"/>
        <v>1</v>
      </c>
      <c r="G274" s="17">
        <f t="shared" si="13"/>
        <v>1</v>
      </c>
      <c r="H274" s="17">
        <f t="shared" si="13"/>
        <v>2</v>
      </c>
    </row>
    <row r="275" spans="1:9">
      <c r="B275" s="10"/>
      <c r="C275" s="10"/>
      <c r="D275" s="10"/>
      <c r="E275" s="10"/>
      <c r="F275" s="10"/>
      <c r="G275" s="10"/>
      <c r="H275" s="10"/>
      <c r="I275" s="10"/>
    </row>
    <row r="276" spans="1:9" ht="15">
      <c r="A276" s="48" t="s">
        <v>175</v>
      </c>
      <c r="B276" s="48"/>
      <c r="C276" s="48"/>
      <c r="D276" s="10"/>
      <c r="E276" s="10"/>
      <c r="F276" s="10"/>
      <c r="G276" s="10"/>
      <c r="H276" s="10"/>
      <c r="I276" s="10"/>
    </row>
    <row r="277" spans="1:9">
      <c r="A277" s="4"/>
      <c r="B277" s="17" t="s">
        <v>2</v>
      </c>
      <c r="C277" s="17" t="s">
        <v>120</v>
      </c>
      <c r="D277" s="17" t="s">
        <v>121</v>
      </c>
      <c r="E277" s="17" t="s">
        <v>123</v>
      </c>
      <c r="F277" s="17" t="s">
        <v>124</v>
      </c>
      <c r="G277" s="17" t="s">
        <v>153</v>
      </c>
      <c r="H277" s="17" t="s">
        <v>126</v>
      </c>
    </row>
    <row r="278" spans="1:9">
      <c r="A278" s="2" t="s">
        <v>129</v>
      </c>
      <c r="B278" s="5">
        <v>7</v>
      </c>
      <c r="C278" s="5">
        <v>1</v>
      </c>
      <c r="D278" s="5">
        <v>1</v>
      </c>
      <c r="E278" s="5">
        <v>1</v>
      </c>
      <c r="F278" s="5">
        <v>1</v>
      </c>
      <c r="G278" s="5">
        <v>1</v>
      </c>
      <c r="H278" s="5">
        <v>2</v>
      </c>
    </row>
    <row r="279" spans="1:9">
      <c r="A279" s="2" t="s">
        <v>130</v>
      </c>
      <c r="B279" s="5">
        <v>2</v>
      </c>
      <c r="C279" s="5">
        <v>2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</row>
    <row r="280" spans="1:9">
      <c r="A280" s="4" t="s">
        <v>2</v>
      </c>
      <c r="B280" s="17">
        <v>9</v>
      </c>
      <c r="C280" s="17">
        <f t="shared" ref="C280:H280" si="14">SUM(C278:C279)</f>
        <v>3</v>
      </c>
      <c r="D280" s="17">
        <f t="shared" si="14"/>
        <v>1</v>
      </c>
      <c r="E280" s="17">
        <f t="shared" si="14"/>
        <v>1</v>
      </c>
      <c r="F280" s="17">
        <f t="shared" si="14"/>
        <v>1</v>
      </c>
      <c r="G280" s="17">
        <f t="shared" si="14"/>
        <v>1</v>
      </c>
      <c r="H280" s="17">
        <f t="shared" si="14"/>
        <v>2</v>
      </c>
    </row>
    <row r="281" spans="1:9">
      <c r="B281" s="10"/>
      <c r="C281" s="10"/>
      <c r="D281" s="10"/>
      <c r="E281" s="10"/>
      <c r="F281" s="10"/>
      <c r="G281" s="10"/>
      <c r="H281" s="10"/>
      <c r="I281" s="10"/>
    </row>
    <row r="282" spans="1:9" ht="15">
      <c r="A282" s="48" t="s">
        <v>174</v>
      </c>
      <c r="B282" s="48"/>
      <c r="C282" s="48"/>
      <c r="D282" s="10"/>
      <c r="E282" s="10"/>
      <c r="F282" s="10"/>
      <c r="G282" s="10"/>
      <c r="H282" s="10"/>
      <c r="I282" s="10"/>
    </row>
    <row r="283" spans="1:9">
      <c r="A283" s="4"/>
      <c r="B283" s="17" t="s">
        <v>2</v>
      </c>
      <c r="C283" s="17" t="s">
        <v>120</v>
      </c>
      <c r="D283" s="17" t="s">
        <v>121</v>
      </c>
      <c r="E283" s="17" t="s">
        <v>123</v>
      </c>
      <c r="F283" s="17" t="s">
        <v>124</v>
      </c>
      <c r="G283" s="17" t="s">
        <v>153</v>
      </c>
      <c r="H283" s="17" t="s">
        <v>126</v>
      </c>
    </row>
    <row r="284" spans="1:9">
      <c r="A284" s="2" t="s">
        <v>164</v>
      </c>
      <c r="B284" s="5">
        <v>9</v>
      </c>
      <c r="C284" s="5">
        <v>3</v>
      </c>
      <c r="D284" s="5">
        <v>1</v>
      </c>
      <c r="E284" s="5">
        <v>1</v>
      </c>
      <c r="F284" s="5">
        <v>1</v>
      </c>
      <c r="G284" s="5">
        <v>1</v>
      </c>
      <c r="H284" s="5">
        <v>2</v>
      </c>
    </row>
    <row r="285" spans="1:9">
      <c r="A285" s="4" t="s">
        <v>2</v>
      </c>
      <c r="B285" s="17">
        <v>9</v>
      </c>
      <c r="C285" s="17">
        <f t="shared" ref="C285:H285" si="15">SUM(C284)</f>
        <v>3</v>
      </c>
      <c r="D285" s="17">
        <f t="shared" si="15"/>
        <v>1</v>
      </c>
      <c r="E285" s="17">
        <f t="shared" si="15"/>
        <v>1</v>
      </c>
      <c r="F285" s="17">
        <f t="shared" si="15"/>
        <v>1</v>
      </c>
      <c r="G285" s="17">
        <f t="shared" si="15"/>
        <v>1</v>
      </c>
      <c r="H285" s="17">
        <f t="shared" si="15"/>
        <v>2</v>
      </c>
    </row>
    <row r="286" spans="1:9">
      <c r="B286" s="10"/>
      <c r="C286" s="10"/>
      <c r="D286" s="10"/>
      <c r="E286" s="10"/>
      <c r="F286" s="10"/>
      <c r="G286" s="10"/>
      <c r="H286" s="10"/>
      <c r="I286" s="10"/>
    </row>
    <row r="287" spans="1:9" ht="15">
      <c r="A287" s="48" t="s">
        <v>176</v>
      </c>
      <c r="B287" s="48"/>
      <c r="C287" s="48"/>
      <c r="D287" s="10"/>
      <c r="E287" s="10"/>
      <c r="F287" s="10"/>
      <c r="G287" s="10"/>
      <c r="H287" s="10"/>
      <c r="I287" s="10"/>
    </row>
    <row r="288" spans="1:9">
      <c r="A288" s="4"/>
      <c r="B288" s="17" t="s">
        <v>2</v>
      </c>
      <c r="C288" s="17" t="s">
        <v>120</v>
      </c>
      <c r="D288" s="17" t="s">
        <v>121</v>
      </c>
      <c r="E288" s="17" t="s">
        <v>123</v>
      </c>
      <c r="F288" s="17" t="s">
        <v>124</v>
      </c>
      <c r="G288" s="17" t="s">
        <v>153</v>
      </c>
      <c r="H288" s="17" t="s">
        <v>126</v>
      </c>
    </row>
    <row r="289" spans="1:9">
      <c r="A289" s="2" t="s">
        <v>138</v>
      </c>
      <c r="B289" s="5">
        <v>6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2</v>
      </c>
    </row>
    <row r="290" spans="1:9">
      <c r="A290" s="2" t="s">
        <v>139</v>
      </c>
      <c r="B290" s="5">
        <v>3</v>
      </c>
      <c r="C290" s="5">
        <v>3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</row>
    <row r="291" spans="1:9">
      <c r="A291" s="4" t="s">
        <v>2</v>
      </c>
      <c r="B291" s="17">
        <v>9</v>
      </c>
      <c r="C291" s="17">
        <f t="shared" ref="C291:H291" si="16">SUM(C289:C290)</f>
        <v>3</v>
      </c>
      <c r="D291" s="17">
        <f t="shared" si="16"/>
        <v>1</v>
      </c>
      <c r="E291" s="17">
        <f t="shared" si="16"/>
        <v>1</v>
      </c>
      <c r="F291" s="17">
        <f t="shared" si="16"/>
        <v>1</v>
      </c>
      <c r="G291" s="17">
        <f t="shared" si="16"/>
        <v>1</v>
      </c>
      <c r="H291" s="17">
        <f t="shared" si="16"/>
        <v>2</v>
      </c>
    </row>
    <row r="292" spans="1:9">
      <c r="B292" s="10"/>
      <c r="C292" s="10"/>
      <c r="D292" s="10"/>
      <c r="E292" s="10"/>
      <c r="F292" s="10"/>
      <c r="G292" s="10"/>
      <c r="H292" s="10"/>
    </row>
    <row r="293" spans="1:9">
      <c r="A293" s="4"/>
      <c r="B293" s="17" t="s">
        <v>2</v>
      </c>
      <c r="C293" s="17" t="s">
        <v>120</v>
      </c>
      <c r="D293" s="17" t="s">
        <v>121</v>
      </c>
      <c r="E293" s="17" t="s">
        <v>123</v>
      </c>
      <c r="F293" s="17" t="s">
        <v>124</v>
      </c>
      <c r="G293" s="17" t="s">
        <v>153</v>
      </c>
      <c r="H293" s="17" t="s">
        <v>126</v>
      </c>
    </row>
    <row r="294" spans="1:9">
      <c r="A294" s="2" t="s">
        <v>139</v>
      </c>
      <c r="B294" s="5">
        <v>6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2</v>
      </c>
    </row>
    <row r="295" spans="1:9">
      <c r="A295" s="4" t="s">
        <v>2</v>
      </c>
      <c r="B295" s="17">
        <v>6</v>
      </c>
      <c r="C295" s="17">
        <f t="shared" ref="C295:H295" si="17">SUM(C294)</f>
        <v>0</v>
      </c>
      <c r="D295" s="17">
        <f t="shared" si="17"/>
        <v>1</v>
      </c>
      <c r="E295" s="17">
        <f t="shared" si="17"/>
        <v>1</v>
      </c>
      <c r="F295" s="17">
        <f t="shared" si="17"/>
        <v>1</v>
      </c>
      <c r="G295" s="17">
        <f t="shared" si="17"/>
        <v>1</v>
      </c>
      <c r="H295" s="17">
        <f t="shared" si="17"/>
        <v>2</v>
      </c>
    </row>
    <row r="296" spans="1:9">
      <c r="B296" s="10"/>
      <c r="C296" s="10"/>
      <c r="D296" s="10"/>
      <c r="E296" s="10"/>
      <c r="F296" s="10"/>
      <c r="G296" s="10"/>
      <c r="H296" s="10"/>
    </row>
    <row r="297" spans="1:9">
      <c r="A297" s="4"/>
      <c r="B297" s="17" t="s">
        <v>2</v>
      </c>
      <c r="C297" s="17" t="s">
        <v>120</v>
      </c>
      <c r="D297" s="17" t="s">
        <v>121</v>
      </c>
      <c r="E297" s="17" t="s">
        <v>123</v>
      </c>
      <c r="F297" s="17" t="s">
        <v>124</v>
      </c>
      <c r="G297" s="17" t="s">
        <v>153</v>
      </c>
      <c r="H297" s="17" t="s">
        <v>126</v>
      </c>
    </row>
    <row r="298" spans="1:9">
      <c r="A298" s="2" t="s">
        <v>141</v>
      </c>
      <c r="B298" s="5">
        <v>4</v>
      </c>
      <c r="C298" s="5">
        <v>0</v>
      </c>
      <c r="D298" s="5">
        <v>1</v>
      </c>
      <c r="E298" s="5">
        <v>1</v>
      </c>
      <c r="F298" s="5">
        <v>1</v>
      </c>
      <c r="G298" s="5">
        <v>1</v>
      </c>
      <c r="H298" s="5">
        <v>0</v>
      </c>
    </row>
    <row r="299" spans="1:9">
      <c r="A299" s="4" t="s">
        <v>2</v>
      </c>
      <c r="B299" s="17">
        <v>4</v>
      </c>
      <c r="C299" s="17">
        <f t="shared" ref="C299:H299" si="18">SUM(C298)</f>
        <v>0</v>
      </c>
      <c r="D299" s="17">
        <f t="shared" si="18"/>
        <v>1</v>
      </c>
      <c r="E299" s="17">
        <f t="shared" si="18"/>
        <v>1</v>
      </c>
      <c r="F299" s="17">
        <f t="shared" si="18"/>
        <v>1</v>
      </c>
      <c r="G299" s="17">
        <f t="shared" si="18"/>
        <v>1</v>
      </c>
      <c r="H299" s="17">
        <f t="shared" si="18"/>
        <v>0</v>
      </c>
    </row>
    <row r="300" spans="1:9">
      <c r="B300" s="10"/>
      <c r="C300" s="10"/>
      <c r="D300" s="10"/>
      <c r="E300" s="10"/>
      <c r="F300" s="10"/>
      <c r="G300" s="10"/>
      <c r="H300" s="10"/>
    </row>
    <row r="301" spans="1:9">
      <c r="A301" s="4"/>
      <c r="B301" s="17" t="s">
        <v>2</v>
      </c>
      <c r="C301" s="17" t="s">
        <v>120</v>
      </c>
      <c r="D301" s="17" t="s">
        <v>121</v>
      </c>
      <c r="E301" s="17" t="s">
        <v>123</v>
      </c>
      <c r="F301" s="17" t="s">
        <v>124</v>
      </c>
      <c r="G301" s="17" t="s">
        <v>153</v>
      </c>
      <c r="H301" s="17" t="s">
        <v>126</v>
      </c>
    </row>
    <row r="302" spans="1:9">
      <c r="A302" s="2" t="s">
        <v>140</v>
      </c>
      <c r="B302" s="5">
        <v>1</v>
      </c>
      <c r="C302" s="5">
        <v>0</v>
      </c>
      <c r="D302" s="5">
        <v>0</v>
      </c>
      <c r="E302" s="5">
        <v>0</v>
      </c>
      <c r="F302" s="5">
        <v>1</v>
      </c>
      <c r="G302" s="5">
        <v>0</v>
      </c>
      <c r="H302" s="5">
        <v>0</v>
      </c>
    </row>
    <row r="303" spans="1:9">
      <c r="A303" s="4" t="s">
        <v>2</v>
      </c>
      <c r="B303" s="17">
        <v>1</v>
      </c>
      <c r="C303" s="17">
        <f t="shared" ref="C303:H303" si="19">SUM(C302)</f>
        <v>0</v>
      </c>
      <c r="D303" s="17">
        <f t="shared" si="19"/>
        <v>0</v>
      </c>
      <c r="E303" s="17">
        <f t="shared" si="19"/>
        <v>0</v>
      </c>
      <c r="F303" s="17">
        <f t="shared" si="19"/>
        <v>1</v>
      </c>
      <c r="G303" s="17">
        <f t="shared" si="19"/>
        <v>0</v>
      </c>
      <c r="H303" s="17">
        <f t="shared" si="19"/>
        <v>0</v>
      </c>
    </row>
    <row r="304" spans="1:9">
      <c r="B304" s="10"/>
      <c r="C304" s="10"/>
      <c r="D304" s="10"/>
      <c r="E304" s="10"/>
      <c r="F304" s="10"/>
      <c r="G304" s="10"/>
      <c r="H304" s="10"/>
      <c r="I304" s="10"/>
    </row>
    <row r="305" spans="1:9" ht="15">
      <c r="A305" s="48" t="s">
        <v>170</v>
      </c>
      <c r="B305" s="48"/>
      <c r="C305" s="48"/>
      <c r="D305" s="10"/>
      <c r="E305" s="10"/>
      <c r="F305" s="10"/>
      <c r="G305" s="10"/>
      <c r="H305" s="10"/>
      <c r="I305" s="10"/>
    </row>
    <row r="306" spans="1:9">
      <c r="A306" s="4"/>
      <c r="B306" s="17" t="s">
        <v>2</v>
      </c>
      <c r="C306" s="17" t="s">
        <v>120</v>
      </c>
      <c r="D306" s="17" t="s">
        <v>121</v>
      </c>
      <c r="E306" s="17" t="s">
        <v>123</v>
      </c>
      <c r="F306" s="17" t="s">
        <v>124</v>
      </c>
      <c r="G306" s="17" t="s">
        <v>153</v>
      </c>
      <c r="H306" s="17" t="s">
        <v>126</v>
      </c>
    </row>
    <row r="307" spans="1:9">
      <c r="A307" s="2" t="s">
        <v>142</v>
      </c>
      <c r="B307" s="5">
        <v>6</v>
      </c>
      <c r="C307" s="5">
        <v>3</v>
      </c>
      <c r="D307" s="5">
        <v>0</v>
      </c>
      <c r="E307" s="5">
        <v>0</v>
      </c>
      <c r="F307" s="5">
        <v>0</v>
      </c>
      <c r="G307" s="5">
        <v>1</v>
      </c>
      <c r="H307" s="5">
        <v>2</v>
      </c>
    </row>
    <row r="308" spans="1:9">
      <c r="A308" s="2" t="s">
        <v>143</v>
      </c>
      <c r="B308" s="5">
        <v>3</v>
      </c>
      <c r="C308" s="5">
        <v>0</v>
      </c>
      <c r="D308" s="5">
        <v>1</v>
      </c>
      <c r="E308" s="5">
        <v>1</v>
      </c>
      <c r="F308" s="5">
        <v>1</v>
      </c>
      <c r="G308" s="5">
        <v>0</v>
      </c>
      <c r="H308" s="5">
        <v>0</v>
      </c>
    </row>
    <row r="309" spans="1:9">
      <c r="A309" s="4" t="s">
        <v>2</v>
      </c>
      <c r="B309" s="17">
        <v>9</v>
      </c>
      <c r="C309" s="17">
        <f t="shared" ref="C309:H309" si="20">SUM(C307:C308)</f>
        <v>3</v>
      </c>
      <c r="D309" s="17">
        <f t="shared" si="20"/>
        <v>1</v>
      </c>
      <c r="E309" s="17">
        <f t="shared" si="20"/>
        <v>1</v>
      </c>
      <c r="F309" s="17">
        <f t="shared" si="20"/>
        <v>1</v>
      </c>
      <c r="G309" s="17">
        <f t="shared" si="20"/>
        <v>1</v>
      </c>
      <c r="H309" s="17">
        <f t="shared" si="20"/>
        <v>2</v>
      </c>
    </row>
    <row r="310" spans="1:9">
      <c r="B310" s="10"/>
      <c r="C310" s="10"/>
      <c r="D310" s="10"/>
      <c r="E310" s="10"/>
      <c r="F310" s="10"/>
      <c r="G310" s="10"/>
      <c r="H310" s="10"/>
      <c r="I310" s="10"/>
    </row>
    <row r="311" spans="1:9" ht="15">
      <c r="A311" s="48" t="s">
        <v>171</v>
      </c>
      <c r="B311" s="48"/>
      <c r="C311" s="48"/>
      <c r="D311" s="10"/>
      <c r="E311" s="10"/>
      <c r="F311" s="10"/>
      <c r="G311" s="10"/>
      <c r="H311" s="10"/>
      <c r="I311" s="10"/>
    </row>
    <row r="312" spans="1:9">
      <c r="A312" s="4"/>
      <c r="B312" s="17" t="s">
        <v>2</v>
      </c>
      <c r="C312" s="17" t="s">
        <v>120</v>
      </c>
      <c r="D312" s="17" t="s">
        <v>121</v>
      </c>
      <c r="E312" s="17" t="s">
        <v>123</v>
      </c>
      <c r="F312" s="17" t="s">
        <v>124</v>
      </c>
      <c r="G312" s="17" t="s">
        <v>153</v>
      </c>
      <c r="H312" s="17" t="s">
        <v>126</v>
      </c>
    </row>
    <row r="313" spans="1:9">
      <c r="A313" s="2" t="s">
        <v>144</v>
      </c>
      <c r="B313" s="5">
        <v>5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</row>
    <row r="314" spans="1:9">
      <c r="A314" s="2" t="s">
        <v>146</v>
      </c>
      <c r="B314" s="5">
        <v>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1</v>
      </c>
    </row>
    <row r="315" spans="1:9">
      <c r="A315" s="2" t="s">
        <v>147</v>
      </c>
      <c r="B315" s="5">
        <v>2</v>
      </c>
      <c r="C315" s="5">
        <v>2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</row>
    <row r="316" spans="1:9">
      <c r="A316" s="2" t="s">
        <v>148</v>
      </c>
      <c r="B316" s="5">
        <v>1</v>
      </c>
      <c r="C316" s="5">
        <v>1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</row>
    <row r="317" spans="1:9">
      <c r="A317" s="4" t="s">
        <v>2</v>
      </c>
      <c r="B317" s="17">
        <v>9</v>
      </c>
      <c r="C317" s="17">
        <f t="shared" ref="C317:H317" si="21">SUM(C313:C316)</f>
        <v>3</v>
      </c>
      <c r="D317" s="17">
        <f t="shared" si="21"/>
        <v>1</v>
      </c>
      <c r="E317" s="17">
        <f t="shared" si="21"/>
        <v>1</v>
      </c>
      <c r="F317" s="17">
        <f t="shared" si="21"/>
        <v>1</v>
      </c>
      <c r="G317" s="17">
        <f t="shared" si="21"/>
        <v>1</v>
      </c>
      <c r="H317" s="17">
        <f t="shared" si="21"/>
        <v>2</v>
      </c>
    </row>
  </sheetData>
  <mergeCells count="34">
    <mergeCell ref="A38:C38"/>
    <mergeCell ref="A43:C43"/>
    <mergeCell ref="A49:C49"/>
    <mergeCell ref="A54:C54"/>
    <mergeCell ref="A1:C1"/>
    <mergeCell ref="A3:C3"/>
    <mergeCell ref="A12:C12"/>
    <mergeCell ref="A21:C21"/>
    <mergeCell ref="A30:C30"/>
    <mergeCell ref="A60:C60"/>
    <mergeCell ref="A203:C203"/>
    <mergeCell ref="A224:C224"/>
    <mergeCell ref="A230:C230"/>
    <mergeCell ref="A237:C237"/>
    <mergeCell ref="A132:C132"/>
    <mergeCell ref="A115:C115"/>
    <mergeCell ref="A99:C99"/>
    <mergeCell ref="A65:C65"/>
    <mergeCell ref="A193:C193"/>
    <mergeCell ref="A170:C170"/>
    <mergeCell ref="A149:C149"/>
    <mergeCell ref="A247:C247"/>
    <mergeCell ref="A242:C242"/>
    <mergeCell ref="A81:C81"/>
    <mergeCell ref="A188:C188"/>
    <mergeCell ref="A216:C216"/>
    <mergeCell ref="A305:C305"/>
    <mergeCell ref="A311:C311"/>
    <mergeCell ref="A252:C252"/>
    <mergeCell ref="A270:C270"/>
    <mergeCell ref="A276:C276"/>
    <mergeCell ref="A282:C282"/>
    <mergeCell ref="A287:C287"/>
    <mergeCell ref="A259:C2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AD7C-4D87-4C27-9BB6-0A422DB9F8D2}">
  <sheetPr>
    <tabColor theme="8" tint="-0.249977111117893"/>
  </sheetPr>
  <dimension ref="A1:I143"/>
  <sheetViews>
    <sheetView workbookViewId="0">
      <selection activeCell="B21" sqref="B21"/>
    </sheetView>
  </sheetViews>
  <sheetFormatPr baseColWidth="10" defaultColWidth="11.5703125" defaultRowHeight="12.75"/>
  <cols>
    <col min="1" max="1" width="61.140625" style="1" customWidth="1"/>
    <col min="2" max="2" width="46.28515625" style="11" customWidth="1"/>
    <col min="3" max="3" width="56.140625" style="11" customWidth="1"/>
    <col min="4" max="4" width="17.140625" style="1" bestFit="1" customWidth="1"/>
    <col min="5" max="5" width="9.7109375" style="1" bestFit="1" customWidth="1"/>
    <col min="6" max="6" width="16.7109375" style="1" bestFit="1" customWidth="1"/>
    <col min="7" max="7" width="17.28515625" style="1" bestFit="1" customWidth="1"/>
    <col min="8" max="16384" width="11.5703125" style="1"/>
  </cols>
  <sheetData>
    <row r="1" spans="1:7" ht="24.75">
      <c r="A1" s="56" t="s">
        <v>399</v>
      </c>
      <c r="B1" s="56"/>
      <c r="C1" s="56"/>
    </row>
    <row r="2" spans="1:7" s="43" customFormat="1" ht="22.5">
      <c r="A2" s="42"/>
      <c r="B2" s="42"/>
      <c r="C2" s="42"/>
      <c r="D2" s="42"/>
      <c r="E2" s="42"/>
      <c r="F2" s="42"/>
      <c r="G2" s="42"/>
    </row>
    <row r="3" spans="1:7" ht="15">
      <c r="A3" s="48" t="s">
        <v>338</v>
      </c>
      <c r="B3" s="48"/>
      <c r="C3" s="48"/>
    </row>
    <row r="4" spans="1:7">
      <c r="A4" s="4"/>
      <c r="B4" s="17" t="s">
        <v>3</v>
      </c>
      <c r="C4" s="17" t="s">
        <v>392</v>
      </c>
    </row>
    <row r="5" spans="1:7">
      <c r="A5" s="2">
        <v>1</v>
      </c>
      <c r="B5" s="5">
        <v>6</v>
      </c>
      <c r="C5" s="38">
        <f>B5</f>
        <v>6</v>
      </c>
    </row>
    <row r="6" spans="1:7">
      <c r="A6" s="4" t="s">
        <v>2</v>
      </c>
      <c r="B6" s="17">
        <v>6</v>
      </c>
      <c r="C6" s="39"/>
    </row>
    <row r="8" spans="1:7" ht="15">
      <c r="A8" s="48" t="s">
        <v>339</v>
      </c>
      <c r="B8" s="48"/>
      <c r="C8" s="48"/>
    </row>
    <row r="9" spans="1:7">
      <c r="A9" s="4"/>
      <c r="B9" s="17" t="s">
        <v>3</v>
      </c>
      <c r="C9" s="17" t="s">
        <v>392</v>
      </c>
    </row>
    <row r="10" spans="1:7">
      <c r="A10" s="2">
        <v>0</v>
      </c>
      <c r="B10" s="5">
        <v>5</v>
      </c>
      <c r="C10" s="38">
        <f>B10</f>
        <v>5</v>
      </c>
    </row>
    <row r="11" spans="1:7">
      <c r="A11" s="2">
        <v>1</v>
      </c>
      <c r="B11" s="5">
        <v>1</v>
      </c>
      <c r="C11" s="38">
        <f>B11+C10</f>
        <v>6</v>
      </c>
    </row>
    <row r="12" spans="1:7">
      <c r="A12" s="4" t="s">
        <v>2</v>
      </c>
      <c r="B12" s="17">
        <v>6</v>
      </c>
      <c r="C12" s="39"/>
    </row>
    <row r="14" spans="1:7" ht="15">
      <c r="A14" s="48" t="s">
        <v>340</v>
      </c>
      <c r="B14" s="48"/>
      <c r="C14" s="48"/>
    </row>
    <row r="15" spans="1:7">
      <c r="A15" s="4"/>
      <c r="B15" s="17" t="s">
        <v>3</v>
      </c>
      <c r="C15" s="17" t="s">
        <v>392</v>
      </c>
    </row>
    <row r="16" spans="1:7">
      <c r="A16" s="2">
        <v>0</v>
      </c>
      <c r="B16" s="5">
        <v>6</v>
      </c>
      <c r="C16" s="38">
        <f>B16</f>
        <v>6</v>
      </c>
    </row>
    <row r="17" spans="1:3">
      <c r="A17" s="4" t="s">
        <v>2</v>
      </c>
      <c r="B17" s="17">
        <v>6</v>
      </c>
      <c r="C17" s="39"/>
    </row>
    <row r="19" spans="1:3" ht="15">
      <c r="A19" s="48" t="s">
        <v>341</v>
      </c>
      <c r="B19" s="48"/>
      <c r="C19" s="48"/>
    </row>
    <row r="20" spans="1:3">
      <c r="A20" s="4"/>
      <c r="B20" s="17" t="s">
        <v>3</v>
      </c>
      <c r="C20" s="14" t="s">
        <v>30</v>
      </c>
    </row>
    <row r="21" spans="1:3">
      <c r="A21" s="2" t="s">
        <v>264</v>
      </c>
      <c r="B21" s="5">
        <v>6</v>
      </c>
      <c r="C21" s="22">
        <f>B21*100/6</f>
        <v>100</v>
      </c>
    </row>
    <row r="22" spans="1:3">
      <c r="A22" s="4" t="s">
        <v>2</v>
      </c>
      <c r="B22" s="17">
        <v>6</v>
      </c>
      <c r="C22" s="20">
        <f>SUM(C21)</f>
        <v>100</v>
      </c>
    </row>
    <row r="24" spans="1:3" ht="15">
      <c r="A24" s="48" t="s">
        <v>342</v>
      </c>
      <c r="B24" s="48"/>
      <c r="C24" s="48"/>
    </row>
    <row r="25" spans="1:3">
      <c r="A25" s="4"/>
      <c r="B25" s="17" t="s">
        <v>3</v>
      </c>
      <c r="C25" s="14" t="s">
        <v>30</v>
      </c>
    </row>
    <row r="26" spans="1:3">
      <c r="A26" s="2" t="s">
        <v>186</v>
      </c>
      <c r="B26" s="5">
        <v>6</v>
      </c>
      <c r="C26" s="22">
        <f>B26*100/6</f>
        <v>100</v>
      </c>
    </row>
    <row r="27" spans="1:3">
      <c r="A27" s="4" t="s">
        <v>2</v>
      </c>
      <c r="B27" s="17">
        <v>6</v>
      </c>
      <c r="C27" s="20">
        <f>SUM(C26)</f>
        <v>100</v>
      </c>
    </row>
    <row r="29" spans="1:3" ht="15">
      <c r="A29" s="48" t="s">
        <v>343</v>
      </c>
      <c r="B29" s="48"/>
      <c r="C29" s="48"/>
    </row>
    <row r="30" spans="1:3">
      <c r="A30" s="4"/>
      <c r="B30" s="17" t="s">
        <v>3</v>
      </c>
      <c r="C30" s="14" t="s">
        <v>30</v>
      </c>
    </row>
    <row r="31" spans="1:3">
      <c r="A31" s="2" t="s">
        <v>188</v>
      </c>
      <c r="B31" s="5">
        <v>6</v>
      </c>
      <c r="C31" s="22">
        <f>B31*100/6</f>
        <v>100</v>
      </c>
    </row>
    <row r="32" spans="1:3">
      <c r="A32" s="4" t="s">
        <v>2</v>
      </c>
      <c r="B32" s="17">
        <v>6</v>
      </c>
      <c r="C32" s="20">
        <f>SUM(C31)</f>
        <v>100</v>
      </c>
    </row>
    <row r="34" spans="1:3" ht="15">
      <c r="A34" s="48" t="s">
        <v>344</v>
      </c>
      <c r="B34" s="48"/>
      <c r="C34" s="48"/>
    </row>
    <row r="35" spans="1:3">
      <c r="A35" s="4"/>
      <c r="B35" s="17" t="s">
        <v>3</v>
      </c>
      <c r="C35" s="14" t="s">
        <v>30</v>
      </c>
    </row>
    <row r="36" spans="1:3">
      <c r="A36" s="2" t="s">
        <v>190</v>
      </c>
      <c r="B36" s="5">
        <v>6</v>
      </c>
      <c r="C36" s="22">
        <f>B36*100/6</f>
        <v>100</v>
      </c>
    </row>
    <row r="37" spans="1:3">
      <c r="A37" s="4" t="s">
        <v>2</v>
      </c>
      <c r="B37" s="17">
        <v>6</v>
      </c>
      <c r="C37" s="20">
        <f>SUM(C36)</f>
        <v>100</v>
      </c>
    </row>
    <row r="39" spans="1:3" ht="15">
      <c r="A39" s="48" t="s">
        <v>345</v>
      </c>
      <c r="B39" s="48"/>
      <c r="C39" s="48"/>
    </row>
    <row r="40" spans="1:3">
      <c r="A40" s="4"/>
      <c r="B40" s="17" t="s">
        <v>3</v>
      </c>
      <c r="C40" s="14" t="s">
        <v>30</v>
      </c>
    </row>
    <row r="41" spans="1:3">
      <c r="A41" s="2" t="s">
        <v>40</v>
      </c>
      <c r="B41" s="5">
        <v>6</v>
      </c>
      <c r="C41" s="22">
        <f>B41*100/6</f>
        <v>100</v>
      </c>
    </row>
    <row r="42" spans="1:3">
      <c r="A42" s="4" t="s">
        <v>2</v>
      </c>
      <c r="B42" s="17">
        <v>6</v>
      </c>
      <c r="C42" s="20">
        <f>SUM(C41)</f>
        <v>100</v>
      </c>
    </row>
    <row r="44" spans="1:3" ht="15">
      <c r="A44" s="48" t="s">
        <v>346</v>
      </c>
      <c r="B44" s="48"/>
      <c r="C44" s="48"/>
    </row>
    <row r="45" spans="1:3">
      <c r="A45" s="4"/>
      <c r="B45" s="17" t="s">
        <v>3</v>
      </c>
      <c r="C45" s="14" t="s">
        <v>30</v>
      </c>
    </row>
    <row r="46" spans="1:3">
      <c r="A46" s="2" t="s">
        <v>40</v>
      </c>
      <c r="B46" s="5">
        <v>6</v>
      </c>
      <c r="C46" s="22">
        <f>B46*100/6</f>
        <v>100</v>
      </c>
    </row>
    <row r="47" spans="1:3">
      <c r="A47" s="4" t="s">
        <v>2</v>
      </c>
      <c r="B47" s="17">
        <v>6</v>
      </c>
      <c r="C47" s="20">
        <f>SUM(C46)</f>
        <v>100</v>
      </c>
    </row>
    <row r="49" spans="1:3" ht="15">
      <c r="A49" s="48" t="s">
        <v>347</v>
      </c>
      <c r="B49" s="48"/>
      <c r="C49" s="48"/>
    </row>
    <row r="50" spans="1:3">
      <c r="A50" s="4"/>
      <c r="B50" s="17" t="s">
        <v>3</v>
      </c>
      <c r="C50" s="14" t="s">
        <v>30</v>
      </c>
    </row>
    <row r="51" spans="1:3">
      <c r="A51" s="2" t="s">
        <v>40</v>
      </c>
      <c r="B51" s="5">
        <v>6</v>
      </c>
      <c r="C51" s="22">
        <f>B51*100/6</f>
        <v>100</v>
      </c>
    </row>
    <row r="52" spans="1:3">
      <c r="A52" s="4" t="s">
        <v>2</v>
      </c>
      <c r="B52" s="17">
        <v>6</v>
      </c>
      <c r="C52" s="20">
        <f>SUM(C51)</f>
        <v>100</v>
      </c>
    </row>
    <row r="54" spans="1:3" ht="15">
      <c r="A54" s="48" t="s">
        <v>348</v>
      </c>
      <c r="B54" s="48"/>
      <c r="C54" s="48"/>
    </row>
    <row r="55" spans="1:3">
      <c r="A55" s="4"/>
      <c r="B55" s="17" t="s">
        <v>3</v>
      </c>
      <c r="C55" s="14" t="s">
        <v>30</v>
      </c>
    </row>
    <row r="56" spans="1:3">
      <c r="A56" s="2" t="s">
        <v>40</v>
      </c>
      <c r="B56" s="5">
        <v>6</v>
      </c>
      <c r="C56" s="22">
        <f>B56*100/6</f>
        <v>100</v>
      </c>
    </row>
    <row r="57" spans="1:3">
      <c r="A57" s="4" t="s">
        <v>2</v>
      </c>
      <c r="B57" s="17">
        <v>6</v>
      </c>
      <c r="C57" s="20">
        <f>SUM(C56)</f>
        <v>100</v>
      </c>
    </row>
    <row r="59" spans="1:3" ht="15">
      <c r="A59" s="48" t="s">
        <v>404</v>
      </c>
      <c r="B59" s="48"/>
      <c r="C59" s="48"/>
    </row>
    <row r="60" spans="1:3">
      <c r="A60" s="4"/>
      <c r="B60" s="17" t="s">
        <v>3</v>
      </c>
      <c r="C60" s="14" t="s">
        <v>30</v>
      </c>
    </row>
    <row r="61" spans="1:3">
      <c r="A61" s="2">
        <v>0</v>
      </c>
      <c r="B61" s="5">
        <v>2</v>
      </c>
      <c r="C61" s="22">
        <f>B61*100/6</f>
        <v>33.333333333333336</v>
      </c>
    </row>
    <row r="62" spans="1:3">
      <c r="A62" s="2">
        <v>1</v>
      </c>
      <c r="B62" s="5">
        <v>4</v>
      </c>
      <c r="C62" s="22">
        <f>B62*100/6</f>
        <v>66.666666666666671</v>
      </c>
    </row>
    <row r="63" spans="1:3">
      <c r="A63" s="4" t="s">
        <v>2</v>
      </c>
      <c r="B63" s="17">
        <v>6</v>
      </c>
      <c r="C63" s="20">
        <f>SUM(C61:C62)</f>
        <v>100</v>
      </c>
    </row>
    <row r="65" spans="1:3">
      <c r="A65" s="44" t="s">
        <v>193</v>
      </c>
    </row>
    <row r="66" spans="1:3">
      <c r="A66" s="4"/>
      <c r="B66" s="17" t="s">
        <v>3</v>
      </c>
      <c r="C66" s="14" t="s">
        <v>30</v>
      </c>
    </row>
    <row r="67" spans="1:3">
      <c r="A67" s="2" t="s">
        <v>194</v>
      </c>
      <c r="B67" s="5">
        <v>3</v>
      </c>
      <c r="C67" s="22">
        <f>B67*100/4</f>
        <v>75</v>
      </c>
    </row>
    <row r="68" spans="1:3">
      <c r="A68" s="2" t="s">
        <v>195</v>
      </c>
      <c r="B68" s="5">
        <v>1</v>
      </c>
      <c r="C68" s="22">
        <f>B68*100/4</f>
        <v>25</v>
      </c>
    </row>
    <row r="69" spans="1:3">
      <c r="A69" s="4" t="s">
        <v>2</v>
      </c>
      <c r="B69" s="17">
        <v>4</v>
      </c>
      <c r="C69" s="20">
        <f>SUM(C67:C68)</f>
        <v>100</v>
      </c>
    </row>
    <row r="71" spans="1:3">
      <c r="A71" s="44" t="s">
        <v>196</v>
      </c>
    </row>
    <row r="72" spans="1:3">
      <c r="A72" s="4"/>
      <c r="B72" s="17" t="s">
        <v>3</v>
      </c>
      <c r="C72" s="14" t="s">
        <v>30</v>
      </c>
    </row>
    <row r="73" spans="1:3">
      <c r="A73" s="2" t="s">
        <v>195</v>
      </c>
      <c r="B73" s="5">
        <v>1</v>
      </c>
      <c r="C73" s="22">
        <f>B73*100/1</f>
        <v>100</v>
      </c>
    </row>
    <row r="74" spans="1:3">
      <c r="A74" s="4" t="s">
        <v>2</v>
      </c>
      <c r="B74" s="17">
        <v>1</v>
      </c>
      <c r="C74" s="20">
        <f>SUM(C73)</f>
        <v>100</v>
      </c>
    </row>
    <row r="76" spans="1:3" ht="15">
      <c r="A76" s="48" t="s">
        <v>447</v>
      </c>
      <c r="B76" s="48"/>
      <c r="C76" s="48"/>
    </row>
    <row r="77" spans="1:3">
      <c r="A77" s="4"/>
      <c r="B77" s="17" t="s">
        <v>3</v>
      </c>
      <c r="C77" s="14" t="s">
        <v>30</v>
      </c>
    </row>
    <row r="78" spans="1:3">
      <c r="A78" s="2" t="s">
        <v>120</v>
      </c>
      <c r="B78" s="5">
        <v>4</v>
      </c>
      <c r="C78" s="22">
        <f>B78*100/4</f>
        <v>100</v>
      </c>
    </row>
    <row r="79" spans="1:3">
      <c r="A79" s="4" t="s">
        <v>2</v>
      </c>
      <c r="B79" s="17">
        <v>4</v>
      </c>
      <c r="C79" s="20">
        <f>SUM(C78)</f>
        <v>100</v>
      </c>
    </row>
    <row r="81" spans="1:7" ht="15">
      <c r="A81" s="48" t="s">
        <v>455</v>
      </c>
      <c r="B81" s="48"/>
      <c r="C81" s="48"/>
    </row>
    <row r="82" spans="1:7">
      <c r="A82" s="41"/>
      <c r="B82" s="41" t="s">
        <v>378</v>
      </c>
      <c r="C82" s="41" t="s">
        <v>380</v>
      </c>
      <c r="D82" s="41" t="s">
        <v>379</v>
      </c>
      <c r="E82" s="41" t="s">
        <v>371</v>
      </c>
      <c r="F82" s="41" t="s">
        <v>381</v>
      </c>
      <c r="G82" s="41" t="s">
        <v>382</v>
      </c>
    </row>
    <row r="83" spans="1:7">
      <c r="A83" s="31" t="s">
        <v>365</v>
      </c>
      <c r="B83" s="5">
        <v>3</v>
      </c>
      <c r="C83" s="32">
        <v>9500</v>
      </c>
      <c r="D83" s="32">
        <f t="shared" ref="D83" si="0">C83/B83</f>
        <v>3166.6666666666665</v>
      </c>
      <c r="E83" s="32">
        <v>577.35</v>
      </c>
      <c r="F83" s="32">
        <v>2500</v>
      </c>
      <c r="G83" s="32">
        <v>3500</v>
      </c>
    </row>
    <row r="84" spans="1:7" ht="15" customHeight="1">
      <c r="A84" s="30"/>
      <c r="B84" s="27"/>
      <c r="C84" s="33"/>
      <c r="D84" s="33"/>
      <c r="E84" s="33"/>
      <c r="F84" s="33"/>
      <c r="G84" s="33"/>
    </row>
    <row r="85" spans="1:7" ht="15">
      <c r="A85" s="48" t="s">
        <v>349</v>
      </c>
      <c r="B85" s="48"/>
      <c r="C85" s="48"/>
    </row>
    <row r="86" spans="1:7">
      <c r="A86" s="4"/>
      <c r="B86" s="17" t="s">
        <v>3</v>
      </c>
      <c r="C86" s="14" t="s">
        <v>30</v>
      </c>
    </row>
    <row r="87" spans="1:7">
      <c r="A87" s="2" t="s">
        <v>203</v>
      </c>
      <c r="B87" s="5">
        <v>3</v>
      </c>
      <c r="C87" s="22">
        <f>B87*100/6</f>
        <v>50</v>
      </c>
    </row>
    <row r="88" spans="1:7">
      <c r="A88" s="2" t="s">
        <v>204</v>
      </c>
      <c r="B88" s="5">
        <v>3</v>
      </c>
      <c r="C88" s="22">
        <f>B88*100/6</f>
        <v>50</v>
      </c>
    </row>
    <row r="89" spans="1:7">
      <c r="A89" s="4" t="s">
        <v>2</v>
      </c>
      <c r="B89" s="17">
        <v>6</v>
      </c>
      <c r="C89" s="20">
        <f>SUM(C87:C88)</f>
        <v>100</v>
      </c>
    </row>
    <row r="91" spans="1:7" ht="15">
      <c r="A91" s="48" t="s">
        <v>350</v>
      </c>
      <c r="B91" s="48"/>
      <c r="C91" s="48"/>
    </row>
    <row r="92" spans="1:7">
      <c r="A92" s="4"/>
      <c r="B92" s="17" t="s">
        <v>3</v>
      </c>
      <c r="C92" s="14" t="s">
        <v>30</v>
      </c>
    </row>
    <row r="93" spans="1:7">
      <c r="A93" s="2" t="s">
        <v>210</v>
      </c>
      <c r="B93" s="5">
        <v>6</v>
      </c>
      <c r="C93" s="22">
        <f>B93*100/6</f>
        <v>100</v>
      </c>
    </row>
    <row r="94" spans="1:7">
      <c r="A94" s="4" t="s">
        <v>2</v>
      </c>
      <c r="B94" s="17">
        <v>6</v>
      </c>
      <c r="C94" s="20">
        <f>SUM(C93)</f>
        <v>100</v>
      </c>
    </row>
    <row r="96" spans="1:7" ht="15">
      <c r="A96" s="48" t="s">
        <v>351</v>
      </c>
      <c r="B96" s="48"/>
      <c r="C96" s="48"/>
    </row>
    <row r="97" spans="1:9">
      <c r="A97" s="4"/>
      <c r="B97" s="17" t="s">
        <v>3</v>
      </c>
      <c r="C97" s="14" t="s">
        <v>30</v>
      </c>
    </row>
    <row r="98" spans="1:9">
      <c r="A98" s="2" t="s">
        <v>452</v>
      </c>
      <c r="B98" s="5">
        <v>2</v>
      </c>
      <c r="C98" s="22">
        <f>B98*100/6</f>
        <v>33.333333333333336</v>
      </c>
    </row>
    <row r="99" spans="1:9">
      <c r="A99" s="2" t="s">
        <v>222</v>
      </c>
      <c r="B99" s="5">
        <v>4</v>
      </c>
      <c r="C99" s="22">
        <f>B99*100/6</f>
        <v>66.666666666666671</v>
      </c>
    </row>
    <row r="100" spans="1:9">
      <c r="A100" s="4" t="s">
        <v>2</v>
      </c>
      <c r="B100" s="17">
        <v>6</v>
      </c>
      <c r="C100" s="20">
        <f>SUM(C98:C99)</f>
        <v>100</v>
      </c>
    </row>
    <row r="103" spans="1:9" s="28" customFormat="1" ht="24">
      <c r="A103" s="55" t="s">
        <v>383</v>
      </c>
      <c r="B103" s="55"/>
      <c r="C103" s="55"/>
      <c r="D103" s="29"/>
      <c r="E103" s="29"/>
      <c r="F103" s="29"/>
      <c r="G103" s="29"/>
      <c r="H103" s="29"/>
      <c r="I103" s="29"/>
    </row>
    <row r="104" spans="1:9">
      <c r="B104" s="27"/>
      <c r="C104" s="27"/>
    </row>
    <row r="105" spans="1:9">
      <c r="A105" s="4"/>
      <c r="B105" s="17" t="s">
        <v>2</v>
      </c>
      <c r="C105" s="27"/>
    </row>
    <row r="106" spans="1:9">
      <c r="A106" s="2" t="s">
        <v>120</v>
      </c>
      <c r="B106" s="5">
        <v>4</v>
      </c>
      <c r="C106" s="27"/>
    </row>
    <row r="107" spans="1:9">
      <c r="A107" s="4" t="s">
        <v>2</v>
      </c>
      <c r="B107" s="17">
        <v>4</v>
      </c>
      <c r="C107" s="27"/>
    </row>
    <row r="108" spans="1:9">
      <c r="B108" s="27"/>
      <c r="C108" s="27"/>
    </row>
    <row r="109" spans="1:9" ht="15">
      <c r="A109" s="48" t="s">
        <v>167</v>
      </c>
      <c r="B109" s="48"/>
      <c r="C109" s="48"/>
    </row>
    <row r="110" spans="1:9">
      <c r="A110" s="4"/>
      <c r="B110" s="17" t="s">
        <v>2</v>
      </c>
      <c r="C110" s="17" t="s">
        <v>120</v>
      </c>
    </row>
    <row r="111" spans="1:9">
      <c r="A111" s="2" t="s">
        <v>127</v>
      </c>
      <c r="B111" s="5">
        <v>1</v>
      </c>
      <c r="C111" s="5">
        <v>1</v>
      </c>
    </row>
    <row r="112" spans="1:9">
      <c r="A112" s="2" t="s">
        <v>128</v>
      </c>
      <c r="B112" s="5">
        <v>3</v>
      </c>
      <c r="C112" s="5">
        <v>3</v>
      </c>
    </row>
    <row r="113" spans="1:3">
      <c r="A113" s="4" t="s">
        <v>2</v>
      </c>
      <c r="B113" s="17">
        <v>4</v>
      </c>
      <c r="C113" s="17">
        <v>4</v>
      </c>
    </row>
    <row r="114" spans="1:3">
      <c r="B114" s="27"/>
      <c r="C114" s="27"/>
    </row>
    <row r="115" spans="1:3" ht="15">
      <c r="A115" s="48" t="s">
        <v>180</v>
      </c>
      <c r="B115" s="48"/>
      <c r="C115" s="48"/>
    </row>
    <row r="116" spans="1:3">
      <c r="A116" s="4"/>
      <c r="B116" s="17" t="s">
        <v>2</v>
      </c>
      <c r="C116" s="17" t="s">
        <v>120</v>
      </c>
    </row>
    <row r="117" spans="1:3">
      <c r="A117" s="2" t="s">
        <v>129</v>
      </c>
      <c r="B117" s="5">
        <v>3</v>
      </c>
      <c r="C117" s="5">
        <v>3</v>
      </c>
    </row>
    <row r="118" spans="1:3">
      <c r="A118" s="2" t="s">
        <v>130</v>
      </c>
      <c r="B118" s="5">
        <v>1</v>
      </c>
      <c r="C118" s="5">
        <v>1</v>
      </c>
    </row>
    <row r="119" spans="1:3">
      <c r="A119" s="4" t="s">
        <v>2</v>
      </c>
      <c r="B119" s="17">
        <v>4</v>
      </c>
      <c r="C119" s="17">
        <v>4</v>
      </c>
    </row>
    <row r="120" spans="1:3">
      <c r="B120" s="27"/>
      <c r="C120" s="27"/>
    </row>
    <row r="121" spans="1:3" ht="15">
      <c r="A121" s="48" t="s">
        <v>174</v>
      </c>
      <c r="B121" s="48"/>
      <c r="C121" s="48"/>
    </row>
    <row r="122" spans="1:3">
      <c r="A122" s="4"/>
      <c r="B122" s="17" t="s">
        <v>2</v>
      </c>
      <c r="C122" s="17" t="s">
        <v>120</v>
      </c>
    </row>
    <row r="123" spans="1:3">
      <c r="A123" s="2" t="s">
        <v>132</v>
      </c>
      <c r="B123" s="5">
        <v>3</v>
      </c>
      <c r="C123" s="5">
        <v>3</v>
      </c>
    </row>
    <row r="124" spans="1:3">
      <c r="A124" s="2" t="s">
        <v>135</v>
      </c>
      <c r="B124" s="5">
        <v>1</v>
      </c>
      <c r="C124" s="5">
        <v>1</v>
      </c>
    </row>
    <row r="125" spans="1:3">
      <c r="A125" s="4" t="s">
        <v>2</v>
      </c>
      <c r="B125" s="17">
        <v>4</v>
      </c>
      <c r="C125" s="17">
        <v>4</v>
      </c>
    </row>
    <row r="126" spans="1:3">
      <c r="B126" s="27"/>
      <c r="C126" s="27"/>
    </row>
    <row r="127" spans="1:3" ht="15">
      <c r="A127" s="48" t="s">
        <v>169</v>
      </c>
      <c r="B127" s="48"/>
      <c r="C127" s="48"/>
    </row>
    <row r="128" spans="1:3">
      <c r="A128" s="4"/>
      <c r="B128" s="17" t="s">
        <v>2</v>
      </c>
      <c r="C128" s="17" t="s">
        <v>120</v>
      </c>
    </row>
    <row r="129" spans="1:3">
      <c r="A129" s="2" t="s">
        <v>138</v>
      </c>
      <c r="B129" s="5">
        <v>2</v>
      </c>
      <c r="C129" s="5">
        <v>2</v>
      </c>
    </row>
    <row r="130" spans="1:3">
      <c r="A130" s="2" t="s">
        <v>139</v>
      </c>
      <c r="B130" s="5">
        <v>2</v>
      </c>
      <c r="C130" s="5">
        <v>2</v>
      </c>
    </row>
    <row r="131" spans="1:3">
      <c r="A131" s="4" t="s">
        <v>2</v>
      </c>
      <c r="B131" s="17">
        <v>4</v>
      </c>
      <c r="C131" s="17">
        <v>4</v>
      </c>
    </row>
    <row r="132" spans="1:3">
      <c r="B132" s="27"/>
      <c r="C132" s="27"/>
    </row>
    <row r="133" spans="1:3" ht="15">
      <c r="A133" s="48" t="s">
        <v>170</v>
      </c>
      <c r="B133" s="48"/>
      <c r="C133" s="48"/>
    </row>
    <row r="134" spans="1:3">
      <c r="A134" s="4"/>
      <c r="B134" s="17" t="s">
        <v>2</v>
      </c>
      <c r="C134" s="17" t="s">
        <v>120</v>
      </c>
    </row>
    <row r="135" spans="1:3">
      <c r="A135" s="2" t="s">
        <v>142</v>
      </c>
      <c r="B135" s="5">
        <v>3</v>
      </c>
      <c r="C135" s="5">
        <v>3</v>
      </c>
    </row>
    <row r="136" spans="1:3">
      <c r="A136" s="2" t="s">
        <v>143</v>
      </c>
      <c r="B136" s="5">
        <v>1</v>
      </c>
      <c r="C136" s="5">
        <v>1</v>
      </c>
    </row>
    <row r="137" spans="1:3">
      <c r="A137" s="4" t="s">
        <v>2</v>
      </c>
      <c r="B137" s="17">
        <v>4</v>
      </c>
      <c r="C137" s="17">
        <v>4</v>
      </c>
    </row>
    <row r="138" spans="1:3">
      <c r="B138" s="27"/>
      <c r="C138" s="27"/>
    </row>
    <row r="139" spans="1:3" ht="15">
      <c r="A139" s="48" t="s">
        <v>171</v>
      </c>
      <c r="B139" s="48"/>
      <c r="C139" s="48"/>
    </row>
    <row r="140" spans="1:3">
      <c r="A140" s="4"/>
      <c r="B140" s="17" t="s">
        <v>2</v>
      </c>
      <c r="C140" s="17" t="s">
        <v>120</v>
      </c>
    </row>
    <row r="141" spans="1:3">
      <c r="A141" s="2" t="s">
        <v>144</v>
      </c>
      <c r="B141" s="5">
        <v>3</v>
      </c>
      <c r="C141" s="5">
        <v>3</v>
      </c>
    </row>
    <row r="142" spans="1:3">
      <c r="A142" s="2" t="s">
        <v>145</v>
      </c>
      <c r="B142" s="5">
        <v>1</v>
      </c>
      <c r="C142" s="5">
        <v>1</v>
      </c>
    </row>
    <row r="143" spans="1:3">
      <c r="A143" s="4" t="s">
        <v>2</v>
      </c>
      <c r="B143" s="17">
        <v>4</v>
      </c>
      <c r="C143" s="17">
        <v>4</v>
      </c>
    </row>
  </sheetData>
  <mergeCells count="25">
    <mergeCell ref="A24:C24"/>
    <mergeCell ref="A29:C29"/>
    <mergeCell ref="A34:C34"/>
    <mergeCell ref="A39:C39"/>
    <mergeCell ref="A1:C1"/>
    <mergeCell ref="A3:C3"/>
    <mergeCell ref="A8:C8"/>
    <mergeCell ref="A14:C14"/>
    <mergeCell ref="A19:C19"/>
    <mergeCell ref="A44:C44"/>
    <mergeCell ref="A49:C49"/>
    <mergeCell ref="A54:C54"/>
    <mergeCell ref="A76:C76"/>
    <mergeCell ref="A85:C85"/>
    <mergeCell ref="A133:C133"/>
    <mergeCell ref="A139:C139"/>
    <mergeCell ref="A81:C81"/>
    <mergeCell ref="A96:C96"/>
    <mergeCell ref="A59:C59"/>
    <mergeCell ref="A109:C109"/>
    <mergeCell ref="A115:C115"/>
    <mergeCell ref="A121:C121"/>
    <mergeCell ref="A127:C127"/>
    <mergeCell ref="A91:C91"/>
    <mergeCell ref="A103:C1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BB5E-E4C6-4BA3-8C20-82E9DFBA5295}">
  <sheetPr>
    <tabColor theme="8" tint="-0.249977111117893"/>
  </sheetPr>
  <dimension ref="A1:I129"/>
  <sheetViews>
    <sheetView workbookViewId="0">
      <selection sqref="A1:C1"/>
    </sheetView>
  </sheetViews>
  <sheetFormatPr baseColWidth="10" defaultColWidth="11.5703125" defaultRowHeight="12.75"/>
  <cols>
    <col min="1" max="1" width="54.140625" style="1" customWidth="1"/>
    <col min="2" max="2" width="32" style="11" customWidth="1"/>
    <col min="3" max="3" width="39.28515625" style="11" customWidth="1"/>
    <col min="4" max="4" width="17.140625" style="1" bestFit="1" customWidth="1"/>
    <col min="5" max="5" width="9.7109375" style="1" bestFit="1" customWidth="1"/>
    <col min="6" max="6" width="16.7109375" style="1" bestFit="1" customWidth="1"/>
    <col min="7" max="7" width="17.28515625" style="1" bestFit="1" customWidth="1"/>
    <col min="8" max="16384" width="11.5703125" style="1"/>
  </cols>
  <sheetData>
    <row r="1" spans="1:7" ht="24.75">
      <c r="A1" s="56" t="s">
        <v>398</v>
      </c>
      <c r="B1" s="56"/>
      <c r="C1" s="56"/>
    </row>
    <row r="2" spans="1:7" s="43" customFormat="1" ht="13.9" customHeight="1">
      <c r="A2" s="42"/>
      <c r="B2" s="42"/>
      <c r="C2" s="42"/>
      <c r="D2" s="42"/>
      <c r="E2" s="42"/>
      <c r="F2" s="42"/>
      <c r="G2" s="42"/>
    </row>
    <row r="3" spans="1:7" ht="15">
      <c r="A3" s="48" t="s">
        <v>352</v>
      </c>
      <c r="B3" s="48"/>
      <c r="C3" s="48"/>
    </row>
    <row r="4" spans="1:7">
      <c r="A4" s="4"/>
      <c r="B4" s="17" t="s">
        <v>3</v>
      </c>
      <c r="C4" s="17" t="s">
        <v>392</v>
      </c>
    </row>
    <row r="5" spans="1:7">
      <c r="A5" s="2">
        <v>3</v>
      </c>
      <c r="B5" s="5">
        <v>2</v>
      </c>
      <c r="C5" s="38">
        <f>B5</f>
        <v>2</v>
      </c>
    </row>
    <row r="6" spans="1:7">
      <c r="A6" s="4" t="s">
        <v>2</v>
      </c>
      <c r="B6" s="17">
        <v>2</v>
      </c>
      <c r="C6" s="39"/>
    </row>
    <row r="8" spans="1:7" ht="15">
      <c r="A8" s="48" t="s">
        <v>353</v>
      </c>
      <c r="B8" s="48"/>
      <c r="C8" s="48"/>
    </row>
    <row r="9" spans="1:7">
      <c r="A9" s="4"/>
      <c r="B9" s="17" t="s">
        <v>3</v>
      </c>
      <c r="C9" s="17" t="s">
        <v>392</v>
      </c>
    </row>
    <row r="10" spans="1:7">
      <c r="A10" s="2">
        <v>4</v>
      </c>
      <c r="B10" s="5">
        <v>1</v>
      </c>
      <c r="C10" s="38">
        <f>B10</f>
        <v>1</v>
      </c>
    </row>
    <row r="11" spans="1:7">
      <c r="A11" s="2">
        <v>6</v>
      </c>
      <c r="B11" s="5">
        <v>1</v>
      </c>
      <c r="C11" s="38">
        <f>B11+C10</f>
        <v>2</v>
      </c>
    </row>
    <row r="12" spans="1:7">
      <c r="A12" s="4" t="s">
        <v>2</v>
      </c>
      <c r="B12" s="17">
        <v>2</v>
      </c>
      <c r="C12" s="39"/>
    </row>
    <row r="14" spans="1:7" ht="15">
      <c r="A14" s="48" t="s">
        <v>354</v>
      </c>
      <c r="B14" s="48"/>
      <c r="C14" s="48"/>
    </row>
    <row r="15" spans="1:7">
      <c r="A15" s="4"/>
      <c r="B15" s="17" t="s">
        <v>3</v>
      </c>
      <c r="C15" s="17" t="s">
        <v>392</v>
      </c>
    </row>
    <row r="16" spans="1:7">
      <c r="A16" s="2">
        <v>6</v>
      </c>
      <c r="B16" s="5">
        <v>1</v>
      </c>
      <c r="C16" s="38">
        <f>B16</f>
        <v>1</v>
      </c>
    </row>
    <row r="17" spans="1:3">
      <c r="A17" s="2">
        <v>8</v>
      </c>
      <c r="B17" s="5">
        <v>1</v>
      </c>
      <c r="C17" s="38">
        <f>B17+C16</f>
        <v>2</v>
      </c>
    </row>
    <row r="18" spans="1:3">
      <c r="A18" s="4" t="s">
        <v>2</v>
      </c>
      <c r="B18" s="17">
        <v>2</v>
      </c>
      <c r="C18" s="39"/>
    </row>
    <row r="20" spans="1:3" ht="15">
      <c r="A20" s="48" t="s">
        <v>355</v>
      </c>
      <c r="B20" s="48"/>
      <c r="C20" s="48"/>
    </row>
    <row r="21" spans="1:3">
      <c r="A21" s="4"/>
      <c r="B21" s="17" t="s">
        <v>3</v>
      </c>
      <c r="C21" s="14" t="s">
        <v>30</v>
      </c>
    </row>
    <row r="22" spans="1:3">
      <c r="A22" s="2" t="s">
        <v>265</v>
      </c>
      <c r="B22" s="5">
        <v>1</v>
      </c>
      <c r="C22" s="22">
        <f>B22*100/2</f>
        <v>50</v>
      </c>
    </row>
    <row r="23" spans="1:3">
      <c r="A23" s="2" t="s">
        <v>266</v>
      </c>
      <c r="B23" s="5">
        <v>1</v>
      </c>
      <c r="C23" s="22">
        <f>B23*100/2</f>
        <v>50</v>
      </c>
    </row>
    <row r="24" spans="1:3">
      <c r="A24" s="4" t="s">
        <v>2</v>
      </c>
      <c r="B24" s="17">
        <v>2</v>
      </c>
      <c r="C24" s="20">
        <f>SUM(C22:C23)</f>
        <v>100</v>
      </c>
    </row>
    <row r="26" spans="1:3" ht="15">
      <c r="A26" s="48" t="s">
        <v>356</v>
      </c>
      <c r="B26" s="48"/>
      <c r="C26" s="48"/>
    </row>
    <row r="27" spans="1:3">
      <c r="A27" s="4"/>
      <c r="B27" s="17" t="s">
        <v>3</v>
      </c>
      <c r="C27" s="14" t="s">
        <v>30</v>
      </c>
    </row>
    <row r="28" spans="1:3">
      <c r="A28" s="2" t="s">
        <v>267</v>
      </c>
      <c r="B28" s="5">
        <v>2</v>
      </c>
      <c r="C28" s="22">
        <f>B28*100/2</f>
        <v>100</v>
      </c>
    </row>
    <row r="29" spans="1:3">
      <c r="A29" s="4" t="s">
        <v>2</v>
      </c>
      <c r="B29" s="17">
        <v>2</v>
      </c>
      <c r="C29" s="20">
        <f>SUM(C28)</f>
        <v>100</v>
      </c>
    </row>
    <row r="31" spans="1:3" ht="15">
      <c r="A31" s="48" t="s">
        <v>357</v>
      </c>
      <c r="B31" s="48"/>
      <c r="C31" s="48"/>
    </row>
    <row r="32" spans="1:3">
      <c r="A32" s="4"/>
      <c r="B32" s="17" t="s">
        <v>3</v>
      </c>
      <c r="C32" s="14" t="s">
        <v>30</v>
      </c>
    </row>
    <row r="33" spans="1:3">
      <c r="A33" s="2" t="s">
        <v>190</v>
      </c>
      <c r="B33" s="5">
        <v>2</v>
      </c>
      <c r="C33" s="22">
        <f>B33*100/2</f>
        <v>100</v>
      </c>
    </row>
    <row r="34" spans="1:3">
      <c r="A34" s="4" t="s">
        <v>2</v>
      </c>
      <c r="B34" s="17">
        <v>2</v>
      </c>
      <c r="C34" s="20">
        <f>SUM(C33)</f>
        <v>100</v>
      </c>
    </row>
    <row r="36" spans="1:3" ht="15">
      <c r="A36" s="48" t="s">
        <v>358</v>
      </c>
      <c r="B36" s="48"/>
      <c r="C36" s="48"/>
    </row>
    <row r="37" spans="1:3">
      <c r="A37" s="4"/>
      <c r="B37" s="17" t="s">
        <v>3</v>
      </c>
      <c r="C37" s="14" t="s">
        <v>30</v>
      </c>
    </row>
    <row r="38" spans="1:3">
      <c r="A38" s="2" t="s">
        <v>41</v>
      </c>
      <c r="B38" s="5">
        <v>1</v>
      </c>
      <c r="C38" s="22">
        <f>B38*100/2</f>
        <v>50</v>
      </c>
    </row>
    <row r="39" spans="1:3">
      <c r="A39" s="2" t="s">
        <v>40</v>
      </c>
      <c r="B39" s="5">
        <v>1</v>
      </c>
      <c r="C39" s="22">
        <f>B39*100/2</f>
        <v>50</v>
      </c>
    </row>
    <row r="40" spans="1:3">
      <c r="A40" s="4" t="s">
        <v>2</v>
      </c>
      <c r="B40" s="17">
        <v>2</v>
      </c>
      <c r="C40" s="20">
        <f>SUM(C38:C39)</f>
        <v>100</v>
      </c>
    </row>
    <row r="42" spans="1:3" ht="15">
      <c r="A42" s="48" t="s">
        <v>359</v>
      </c>
      <c r="B42" s="48"/>
      <c r="C42" s="48"/>
    </row>
    <row r="43" spans="1:3">
      <c r="A43" s="4"/>
      <c r="B43" s="17" t="s">
        <v>3</v>
      </c>
      <c r="C43" s="14" t="s">
        <v>30</v>
      </c>
    </row>
    <row r="44" spans="1:3">
      <c r="A44" s="2" t="s">
        <v>40</v>
      </c>
      <c r="B44" s="5">
        <v>2</v>
      </c>
      <c r="C44" s="22">
        <f>B44*100/2</f>
        <v>100</v>
      </c>
    </row>
    <row r="45" spans="1:3">
      <c r="A45" s="4" t="s">
        <v>2</v>
      </c>
      <c r="B45" s="17">
        <v>2</v>
      </c>
      <c r="C45" s="20">
        <f>SUM(C44)</f>
        <v>100</v>
      </c>
    </row>
    <row r="47" spans="1:3" ht="15">
      <c r="A47" s="48" t="s">
        <v>360</v>
      </c>
      <c r="B47" s="48"/>
      <c r="C47" s="48"/>
    </row>
    <row r="48" spans="1:3">
      <c r="A48" s="4"/>
      <c r="B48" s="17" t="s">
        <v>3</v>
      </c>
      <c r="C48" s="14" t="s">
        <v>30</v>
      </c>
    </row>
    <row r="49" spans="1:3">
      <c r="A49" s="2" t="s">
        <v>40</v>
      </c>
      <c r="B49" s="5">
        <v>2</v>
      </c>
      <c r="C49" s="22">
        <f>B49*100/2</f>
        <v>100</v>
      </c>
    </row>
    <row r="50" spans="1:3">
      <c r="A50" s="4" t="s">
        <v>2</v>
      </c>
      <c r="B50" s="17">
        <v>2</v>
      </c>
      <c r="C50" s="20">
        <f>SUM(C49)</f>
        <v>100</v>
      </c>
    </row>
    <row r="52" spans="1:3" ht="15">
      <c r="A52" s="48" t="s">
        <v>408</v>
      </c>
      <c r="B52" s="48"/>
      <c r="C52" s="48"/>
    </row>
    <row r="53" spans="1:3">
      <c r="A53" s="4"/>
      <c r="B53" s="17" t="s">
        <v>3</v>
      </c>
      <c r="C53" s="14" t="s">
        <v>30</v>
      </c>
    </row>
    <row r="54" spans="1:3">
      <c r="A54" s="2">
        <v>0</v>
      </c>
      <c r="B54" s="5">
        <v>1</v>
      </c>
      <c r="C54" s="22">
        <f>B54*100/2</f>
        <v>50</v>
      </c>
    </row>
    <row r="55" spans="1:3">
      <c r="A55" s="2">
        <v>1</v>
      </c>
      <c r="B55" s="5">
        <v>1</v>
      </c>
      <c r="C55" s="22">
        <f>B55*100/2</f>
        <v>50</v>
      </c>
    </row>
    <row r="56" spans="1:3">
      <c r="A56" s="4" t="s">
        <v>2</v>
      </c>
      <c r="B56" s="17">
        <v>2</v>
      </c>
      <c r="C56" s="20">
        <f>SUM(C54:C55)</f>
        <v>100</v>
      </c>
    </row>
    <row r="58" spans="1:3">
      <c r="A58" s="44" t="s">
        <v>198</v>
      </c>
    </row>
    <row r="59" spans="1:3">
      <c r="A59" s="4"/>
      <c r="B59" s="17" t="s">
        <v>3</v>
      </c>
      <c r="C59" s="14" t="s">
        <v>30</v>
      </c>
    </row>
    <row r="60" spans="1:3">
      <c r="A60" s="2" t="s">
        <v>195</v>
      </c>
      <c r="B60" s="5">
        <v>1</v>
      </c>
      <c r="C60" s="22">
        <f>B60*100/1</f>
        <v>100</v>
      </c>
    </row>
    <row r="61" spans="1:3">
      <c r="A61" s="4" t="s">
        <v>2</v>
      </c>
      <c r="B61" s="17">
        <v>1</v>
      </c>
      <c r="C61" s="20">
        <f>SUM(C60)</f>
        <v>100</v>
      </c>
    </row>
    <row r="64" spans="1:3" ht="15">
      <c r="A64" s="48" t="s">
        <v>447</v>
      </c>
      <c r="B64" s="48"/>
      <c r="C64" s="48"/>
    </row>
    <row r="65" spans="1:7">
      <c r="A65" s="4"/>
      <c r="B65" s="17" t="s">
        <v>3</v>
      </c>
      <c r="C65" s="14" t="s">
        <v>30</v>
      </c>
    </row>
    <row r="66" spans="1:7">
      <c r="A66" s="2" t="s">
        <v>126</v>
      </c>
      <c r="B66" s="5">
        <v>1</v>
      </c>
      <c r="C66" s="22">
        <f>B66*100/1</f>
        <v>100</v>
      </c>
    </row>
    <row r="67" spans="1:7">
      <c r="A67" s="4" t="s">
        <v>2</v>
      </c>
      <c r="B67" s="17">
        <v>1</v>
      </c>
      <c r="C67" s="20">
        <f>SUM(C66)</f>
        <v>100</v>
      </c>
    </row>
    <row r="69" spans="1:7" ht="15">
      <c r="A69" s="48" t="s">
        <v>455</v>
      </c>
      <c r="B69" s="48"/>
      <c r="C69" s="48"/>
    </row>
    <row r="70" spans="1:7">
      <c r="A70" s="41"/>
      <c r="B70" s="41" t="s">
        <v>378</v>
      </c>
      <c r="C70" s="41" t="s">
        <v>380</v>
      </c>
      <c r="D70" s="41" t="s">
        <v>379</v>
      </c>
      <c r="E70" s="41" t="s">
        <v>371</v>
      </c>
      <c r="F70" s="41" t="s">
        <v>381</v>
      </c>
      <c r="G70" s="41" t="s">
        <v>382</v>
      </c>
    </row>
    <row r="71" spans="1:7">
      <c r="A71" s="31" t="s">
        <v>224</v>
      </c>
      <c r="B71" s="5">
        <v>1</v>
      </c>
      <c r="C71" s="32">
        <v>6500</v>
      </c>
      <c r="D71" s="32">
        <f>C71/B71</f>
        <v>6500</v>
      </c>
      <c r="E71" s="32">
        <v>0</v>
      </c>
      <c r="F71" s="32">
        <v>6500</v>
      </c>
      <c r="G71" s="32">
        <v>6500</v>
      </c>
    </row>
    <row r="72" spans="1:7">
      <c r="A72" s="31" t="s">
        <v>366</v>
      </c>
      <c r="B72" s="5">
        <v>1</v>
      </c>
      <c r="C72" s="32">
        <v>3500</v>
      </c>
      <c r="D72" s="32">
        <f t="shared" ref="D72" si="0">C72/B72</f>
        <v>3500</v>
      </c>
      <c r="E72" s="32">
        <v>0</v>
      </c>
      <c r="F72" s="32">
        <v>3500</v>
      </c>
      <c r="G72" s="32">
        <v>3500</v>
      </c>
    </row>
    <row r="73" spans="1:7">
      <c r="A73" s="30"/>
      <c r="B73" s="27"/>
      <c r="C73" s="33"/>
      <c r="D73" s="33"/>
      <c r="E73" s="33"/>
      <c r="F73" s="33"/>
      <c r="G73" s="33"/>
    </row>
    <row r="74" spans="1:7" ht="15">
      <c r="A74" s="48" t="s">
        <v>361</v>
      </c>
      <c r="B74" s="48"/>
      <c r="C74" s="48"/>
    </row>
    <row r="75" spans="1:7">
      <c r="A75" s="4"/>
      <c r="B75" s="17" t="s">
        <v>3</v>
      </c>
      <c r="C75" s="14" t="s">
        <v>30</v>
      </c>
    </row>
    <row r="76" spans="1:7">
      <c r="A76" s="2" t="s">
        <v>204</v>
      </c>
      <c r="B76" s="5">
        <v>1</v>
      </c>
      <c r="C76" s="22">
        <f>B76*100/2</f>
        <v>50</v>
      </c>
    </row>
    <row r="77" spans="1:7">
      <c r="A77" s="2" t="s">
        <v>202</v>
      </c>
      <c r="B77" s="5">
        <v>1</v>
      </c>
      <c r="C77" s="22">
        <f>B77*100/2</f>
        <v>50</v>
      </c>
    </row>
    <row r="78" spans="1:7">
      <c r="A78" s="4" t="s">
        <v>2</v>
      </c>
      <c r="B78" s="17">
        <v>2</v>
      </c>
      <c r="C78" s="20">
        <f>SUM(C76:C77)</f>
        <v>100</v>
      </c>
    </row>
    <row r="81" spans="1:9" ht="15">
      <c r="A81" s="48" t="s">
        <v>362</v>
      </c>
      <c r="B81" s="48"/>
      <c r="C81" s="48"/>
    </row>
    <row r="82" spans="1:9">
      <c r="A82" s="4"/>
      <c r="B82" s="17" t="s">
        <v>3</v>
      </c>
      <c r="C82" s="14" t="s">
        <v>30</v>
      </c>
    </row>
    <row r="83" spans="1:9">
      <c r="A83" s="2" t="s">
        <v>210</v>
      </c>
      <c r="B83" s="5">
        <v>2</v>
      </c>
      <c r="C83" s="22">
        <f>B83*100/2</f>
        <v>100</v>
      </c>
    </row>
    <row r="84" spans="1:9">
      <c r="A84" s="4" t="s">
        <v>2</v>
      </c>
      <c r="B84" s="17">
        <v>2</v>
      </c>
      <c r="C84" s="20">
        <f>SUM(C83)</f>
        <v>100</v>
      </c>
    </row>
    <row r="86" spans="1:9" ht="15">
      <c r="A86" s="48" t="s">
        <v>363</v>
      </c>
      <c r="B86" s="48"/>
      <c r="C86" s="48"/>
    </row>
    <row r="87" spans="1:9">
      <c r="A87" s="4"/>
      <c r="B87" s="17" t="s">
        <v>3</v>
      </c>
      <c r="C87" s="14" t="s">
        <v>30</v>
      </c>
    </row>
    <row r="88" spans="1:9">
      <c r="A88" s="2" t="s">
        <v>268</v>
      </c>
      <c r="B88" s="5">
        <v>1</v>
      </c>
      <c r="C88" s="22">
        <f>B88*100/2</f>
        <v>50</v>
      </c>
    </row>
    <row r="89" spans="1:9">
      <c r="A89" s="2" t="s">
        <v>452</v>
      </c>
      <c r="B89" s="5">
        <v>1</v>
      </c>
      <c r="C89" s="22">
        <f>B89*100/2</f>
        <v>50</v>
      </c>
    </row>
    <row r="90" spans="1:9">
      <c r="A90" s="4" t="s">
        <v>2</v>
      </c>
      <c r="B90" s="17">
        <v>2</v>
      </c>
      <c r="C90" s="20">
        <f>SUM(C88:C89)</f>
        <v>100</v>
      </c>
    </row>
    <row r="93" spans="1:9" s="28" customFormat="1" ht="24">
      <c r="A93" s="55" t="s">
        <v>383</v>
      </c>
      <c r="B93" s="55"/>
      <c r="C93" s="55"/>
      <c r="D93" s="29"/>
      <c r="E93" s="29"/>
      <c r="F93" s="29"/>
      <c r="G93" s="29"/>
      <c r="H93" s="29"/>
      <c r="I93" s="29"/>
    </row>
    <row r="94" spans="1:9">
      <c r="B94" s="27"/>
      <c r="C94" s="27"/>
    </row>
    <row r="95" spans="1:9">
      <c r="A95" s="4"/>
      <c r="B95" s="17" t="s">
        <v>2</v>
      </c>
      <c r="C95" s="27"/>
    </row>
    <row r="96" spans="1:9">
      <c r="A96" s="2" t="s">
        <v>126</v>
      </c>
      <c r="B96" s="5">
        <v>1</v>
      </c>
      <c r="C96" s="27"/>
    </row>
    <row r="97" spans="1:3">
      <c r="A97" s="4" t="s">
        <v>2</v>
      </c>
      <c r="B97" s="17">
        <v>1</v>
      </c>
      <c r="C97" s="27"/>
    </row>
    <row r="98" spans="1:3">
      <c r="B98" s="27"/>
      <c r="C98" s="27"/>
    </row>
    <row r="99" spans="1:3">
      <c r="B99" s="27"/>
      <c r="C99" s="27"/>
    </row>
    <row r="100" spans="1:3" ht="15">
      <c r="A100" s="48" t="s">
        <v>167</v>
      </c>
      <c r="B100" s="48"/>
      <c r="C100" s="48"/>
    </row>
    <row r="101" spans="1:3">
      <c r="A101" s="4"/>
      <c r="B101" s="17" t="s">
        <v>2</v>
      </c>
      <c r="C101" s="17" t="s">
        <v>126</v>
      </c>
    </row>
    <row r="102" spans="1:3">
      <c r="A102" s="2" t="s">
        <v>127</v>
      </c>
      <c r="B102" s="5">
        <v>1</v>
      </c>
      <c r="C102" s="5">
        <v>1</v>
      </c>
    </row>
    <row r="103" spans="1:3">
      <c r="A103" s="4" t="s">
        <v>2</v>
      </c>
      <c r="B103" s="17">
        <v>1</v>
      </c>
      <c r="C103" s="17">
        <v>1</v>
      </c>
    </row>
    <row r="104" spans="1:3">
      <c r="B104" s="27"/>
      <c r="C104" s="27"/>
    </row>
    <row r="105" spans="1:3" ht="15">
      <c r="A105" s="48" t="s">
        <v>181</v>
      </c>
      <c r="B105" s="48"/>
      <c r="C105" s="48"/>
    </row>
    <row r="106" spans="1:3">
      <c r="A106" s="4"/>
      <c r="B106" s="17" t="s">
        <v>2</v>
      </c>
      <c r="C106" s="17" t="s">
        <v>126</v>
      </c>
    </row>
    <row r="107" spans="1:3">
      <c r="A107" s="2" t="s">
        <v>130</v>
      </c>
      <c r="B107" s="5">
        <v>1</v>
      </c>
      <c r="C107" s="5">
        <v>1</v>
      </c>
    </row>
    <row r="108" spans="1:3">
      <c r="A108" s="4" t="s">
        <v>2</v>
      </c>
      <c r="B108" s="17">
        <v>1</v>
      </c>
      <c r="C108" s="17">
        <v>1</v>
      </c>
    </row>
    <row r="109" spans="1:3">
      <c r="B109" s="27"/>
      <c r="C109" s="27"/>
    </row>
    <row r="110" spans="1:3">
      <c r="B110" s="27"/>
      <c r="C110" s="27"/>
    </row>
    <row r="111" spans="1:3" ht="15">
      <c r="A111" s="48" t="s">
        <v>174</v>
      </c>
      <c r="B111" s="48"/>
      <c r="C111" s="48"/>
    </row>
    <row r="112" spans="1:3">
      <c r="A112" s="4"/>
      <c r="B112" s="17" t="s">
        <v>2</v>
      </c>
      <c r="C112" s="17" t="s">
        <v>126</v>
      </c>
    </row>
    <row r="113" spans="1:3">
      <c r="A113" s="2" t="s">
        <v>132</v>
      </c>
      <c r="B113" s="5">
        <v>1</v>
      </c>
      <c r="C113" s="5">
        <v>1</v>
      </c>
    </row>
    <row r="114" spans="1:3">
      <c r="A114" s="4" t="s">
        <v>2</v>
      </c>
      <c r="B114" s="17">
        <v>1</v>
      </c>
      <c r="C114" s="17">
        <v>1</v>
      </c>
    </row>
    <row r="115" spans="1:3">
      <c r="B115" s="27"/>
      <c r="C115" s="27"/>
    </row>
    <row r="116" spans="1:3" ht="15">
      <c r="A116" s="48" t="s">
        <v>169</v>
      </c>
      <c r="B116" s="48"/>
      <c r="C116" s="48"/>
    </row>
    <row r="117" spans="1:3">
      <c r="A117" s="4"/>
      <c r="B117" s="17" t="s">
        <v>2</v>
      </c>
      <c r="C117" s="17" t="s">
        <v>126</v>
      </c>
    </row>
    <row r="118" spans="1:3">
      <c r="A118" s="2" t="s">
        <v>139</v>
      </c>
      <c r="B118" s="5">
        <v>1</v>
      </c>
      <c r="C118" s="5">
        <v>1</v>
      </c>
    </row>
    <row r="119" spans="1:3">
      <c r="A119" s="4" t="s">
        <v>2</v>
      </c>
      <c r="B119" s="17">
        <v>1</v>
      </c>
      <c r="C119" s="17">
        <v>1</v>
      </c>
    </row>
    <row r="120" spans="1:3">
      <c r="B120" s="27"/>
      <c r="C120" s="27"/>
    </row>
    <row r="121" spans="1:3" ht="15">
      <c r="A121" s="48" t="s">
        <v>170</v>
      </c>
      <c r="B121" s="48"/>
      <c r="C121" s="48"/>
    </row>
    <row r="122" spans="1:3">
      <c r="A122" s="4"/>
      <c r="B122" s="17" t="s">
        <v>2</v>
      </c>
      <c r="C122" s="17" t="s">
        <v>126</v>
      </c>
    </row>
    <row r="123" spans="1:3">
      <c r="A123" s="2" t="s">
        <v>142</v>
      </c>
      <c r="B123" s="5">
        <v>1</v>
      </c>
      <c r="C123" s="5">
        <v>1</v>
      </c>
    </row>
    <row r="124" spans="1:3">
      <c r="A124" s="4" t="s">
        <v>2</v>
      </c>
      <c r="B124" s="17">
        <v>1</v>
      </c>
      <c r="C124" s="17">
        <v>1</v>
      </c>
    </row>
    <row r="125" spans="1:3">
      <c r="B125" s="27"/>
      <c r="C125" s="27"/>
    </row>
    <row r="126" spans="1:3" ht="15">
      <c r="A126" s="48" t="s">
        <v>171</v>
      </c>
      <c r="B126" s="48"/>
      <c r="C126" s="48"/>
    </row>
    <row r="127" spans="1:3">
      <c r="A127" s="4"/>
      <c r="B127" s="17" t="s">
        <v>2</v>
      </c>
      <c r="C127" s="17" t="s">
        <v>126</v>
      </c>
    </row>
    <row r="128" spans="1:3">
      <c r="A128" s="2" t="s">
        <v>144</v>
      </c>
      <c r="B128" s="5">
        <v>1</v>
      </c>
      <c r="C128" s="5">
        <v>1</v>
      </c>
    </row>
    <row r="129" spans="1:3">
      <c r="A129" s="4" t="s">
        <v>2</v>
      </c>
      <c r="B129" s="17">
        <v>1</v>
      </c>
      <c r="C129" s="17">
        <v>1</v>
      </c>
    </row>
  </sheetData>
  <mergeCells count="23">
    <mergeCell ref="A26:C26"/>
    <mergeCell ref="A31:C31"/>
    <mergeCell ref="A36:C36"/>
    <mergeCell ref="A1:C1"/>
    <mergeCell ref="A3:C3"/>
    <mergeCell ref="A8:C8"/>
    <mergeCell ref="A14:C14"/>
    <mergeCell ref="A20:C20"/>
    <mergeCell ref="A126:C126"/>
    <mergeCell ref="A42:C42"/>
    <mergeCell ref="A47:C47"/>
    <mergeCell ref="A64:C64"/>
    <mergeCell ref="A74:C74"/>
    <mergeCell ref="A81:C81"/>
    <mergeCell ref="A86:C86"/>
    <mergeCell ref="A52:C52"/>
    <mergeCell ref="A69:C69"/>
    <mergeCell ref="A93:C93"/>
    <mergeCell ref="A100:C100"/>
    <mergeCell ref="A105:C105"/>
    <mergeCell ref="A111:C111"/>
    <mergeCell ref="A116:C116"/>
    <mergeCell ref="A121:C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CARACTERISTIQUES_REPONDANTS</vt:lpstr>
      <vt:lpstr>GENERALITES_GESTION_FERMES</vt:lpstr>
      <vt:lpstr>VOLAILLE</vt:lpstr>
      <vt:lpstr>BOVINS</vt:lpstr>
      <vt:lpstr>OVINS_CAPRINS</vt:lpstr>
      <vt:lpstr>PORCS</vt:lpstr>
      <vt:lpstr>EQUINS_ASINS</vt:lpstr>
      <vt:lpstr>LAPINS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 SSEC</dc:creator>
  <cp:lastModifiedBy>Ablasse PC</cp:lastModifiedBy>
  <dcterms:created xsi:type="dcterms:W3CDTF">2021-10-20T16:25:26Z</dcterms:created>
  <dcterms:modified xsi:type="dcterms:W3CDTF">2022-10-24T15:50:38Z</dcterms:modified>
</cp:coreProperties>
</file>