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sha\Desktop\Skills future courses\Excel statistics\"/>
    </mc:Choice>
  </mc:AlternateContent>
  <bookViews>
    <workbookView xWindow="0" yWindow="0" windowWidth="2370" windowHeight="240" firstSheet="3" activeTab="7"/>
  </bookViews>
  <sheets>
    <sheet name="t-test" sheetId="2" r:id="rId1"/>
    <sheet name="1 sample t test-slide 93" sheetId="3" r:id="rId2"/>
    <sheet name="slide 104" sheetId="4" r:id="rId3"/>
    <sheet name="slide 105" sheetId="5" r:id="rId4"/>
    <sheet name="slide 113 anova with replicatio" sheetId="6" r:id="rId5"/>
    <sheet name="regression" sheetId="7" r:id="rId6"/>
    <sheet name="slide 133" sheetId="8" r:id="rId7"/>
    <sheet name="overall" sheetId="1" r:id="rId8"/>
    <sheet name="test part 2 " sheetId="10" r:id="rId9"/>
    <sheet name="test part 2 equal" sheetId="11" r:id="rId10"/>
    <sheet name="part 3 test" sheetId="13" r:id="rId11"/>
    <sheet name="test" sheetId="9" r:id="rId12"/>
  </sheets>
  <definedNames>
    <definedName name="miu">overall!$D$64</definedName>
    <definedName name="sigma">overall!$D$65</definedName>
    <definedName name="x">overall!$D$63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9" l="1"/>
  <c r="B12" i="9"/>
  <c r="B11" i="9"/>
  <c r="F182" i="1"/>
  <c r="F173" i="1"/>
  <c r="B6" i="3"/>
  <c r="B8" i="3" s="1"/>
  <c r="E87" i="1"/>
  <c r="D87" i="1"/>
  <c r="D83" i="1"/>
  <c r="E80" i="1"/>
  <c r="D80" i="1"/>
  <c r="D77" i="1"/>
  <c r="F72" i="1"/>
  <c r="D72" i="1"/>
  <c r="D69" i="1"/>
  <c r="D68" i="1"/>
  <c r="D67" i="1"/>
  <c r="D61" i="1"/>
  <c r="E61" i="1"/>
  <c r="C61" i="1"/>
  <c r="B7" i="3" l="1"/>
  <c r="B10" i="3" s="1"/>
  <c r="C54" i="1" l="1"/>
  <c r="C52" i="1"/>
  <c r="C50" i="1"/>
  <c r="C49" i="1"/>
  <c r="C46" i="1"/>
  <c r="C45" i="1"/>
  <c r="D41" i="1"/>
  <c r="C41" i="1"/>
  <c r="C38" i="1"/>
  <c r="C37" i="1"/>
  <c r="C34" i="1"/>
  <c r="C33" i="1"/>
  <c r="C32" i="1"/>
  <c r="C31" i="1"/>
  <c r="C28" i="1"/>
  <c r="C27" i="1"/>
  <c r="D23" i="1"/>
  <c r="E22" i="1"/>
  <c r="D22" i="1"/>
  <c r="D21" i="1"/>
  <c r="D20" i="1"/>
  <c r="D15" i="1"/>
  <c r="E14" i="1"/>
  <c r="D14" i="1"/>
  <c r="D13" i="1"/>
  <c r="D12" i="1"/>
  <c r="D8" i="1"/>
  <c r="E7" i="1"/>
  <c r="D7" i="1"/>
  <c r="D6" i="1"/>
  <c r="D5" i="1"/>
</calcChain>
</file>

<file path=xl/sharedStrings.xml><?xml version="1.0" encoding="utf-8"?>
<sst xmlns="http://schemas.openxmlformats.org/spreadsheetml/2006/main" count="333" uniqueCount="183">
  <si>
    <t>Set 1: 8,9,10,11,12 ● Set 2: 8,9,10,11,100 ● Set 3: 8,9,10,11,1000</t>
  </si>
  <si>
    <t>set1</t>
  </si>
  <si>
    <t>set2</t>
  </si>
  <si>
    <t>set3</t>
  </si>
  <si>
    <t>median</t>
  </si>
  <si>
    <t>mean</t>
  </si>
  <si>
    <t>stddev</t>
  </si>
  <si>
    <t>range</t>
  </si>
  <si>
    <t xml:space="preserve">Resistance of mean and median shows mean is different but median same </t>
  </si>
  <si>
    <t>median has higher resitance towards outliers</t>
  </si>
  <si>
    <t>range affected by outliers</t>
  </si>
  <si>
    <t>std dev affected slightly</t>
  </si>
  <si>
    <t>exactly 6 success out of 10 trials with 0.5 prob</t>
  </si>
  <si>
    <t>X&lt;=x</t>
  </si>
  <si>
    <t>P(x=x)</t>
  </si>
  <si>
    <t>6 or less than 6 together cumulative</t>
  </si>
  <si>
    <t>exactly 6</t>
  </si>
  <si>
    <t xml:space="preserve">Binomial </t>
  </si>
  <si>
    <t>binomial practice</t>
  </si>
  <si>
    <t>p(X=x)</t>
  </si>
  <si>
    <t xml:space="preserve">normal </t>
  </si>
  <si>
    <t>x is position cut off</t>
  </si>
  <si>
    <t>cumulative true find area</t>
  </si>
  <si>
    <t>cumulative flase find height</t>
  </si>
  <si>
    <t xml:space="preserve">normal practice </t>
  </si>
  <si>
    <t>not tall</t>
  </si>
  <si>
    <t>tall enough</t>
  </si>
  <si>
    <t>poisson</t>
  </si>
  <si>
    <t>P(X&lt;=3)</t>
  </si>
  <si>
    <t>P(x=3)</t>
  </si>
  <si>
    <t>poison practice</t>
  </si>
  <si>
    <t>lambda = 1.6</t>
  </si>
  <si>
    <t>P(X=3)</t>
  </si>
  <si>
    <t>customers per 10 mins</t>
  </si>
  <si>
    <t>expo.dist</t>
  </si>
  <si>
    <t xml:space="preserve">expo practice </t>
  </si>
  <si>
    <t>std error</t>
  </si>
  <si>
    <t>z-score</t>
  </si>
  <si>
    <t>x</t>
  </si>
  <si>
    <t>miu</t>
  </si>
  <si>
    <t>sigma</t>
  </si>
  <si>
    <t>normal distribution</t>
  </si>
  <si>
    <t>z-score confidence practice</t>
  </si>
  <si>
    <t>mean = 120</t>
  </si>
  <si>
    <t xml:space="preserve">confidence interval upper and lower is </t>
  </si>
  <si>
    <t>90% chance of population mean within Confidence interval</t>
  </si>
  <si>
    <t>better: if we takr 100 samples with 90%CI, 90% of CI will contain pop mean</t>
  </si>
  <si>
    <t>confidence.t</t>
  </si>
  <si>
    <t>t.iv method</t>
  </si>
  <si>
    <t>click to seee formula</t>
  </si>
  <si>
    <t>t-score</t>
  </si>
  <si>
    <t>t-score practice</t>
  </si>
  <si>
    <t>confidence interval :</t>
  </si>
  <si>
    <t xml:space="preserve">  mean = 120</t>
  </si>
  <si>
    <t>t-test datat analysis</t>
  </si>
  <si>
    <t>y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</si>
  <si>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</si>
  <si>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</si>
  <si>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</si>
  <si>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</si>
  <si>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</si>
  <si>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</si>
  <si>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</si>
  <si>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</si>
  <si>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</si>
  <si>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</si>
  <si>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</si>
  <si>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</si>
  <si>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don’t reject null hypothesis that it is equal</t>
  </si>
  <si>
    <t>either mean(x)&gt;mean(y)  or mean (x)&lt;mean(y)</t>
  </si>
  <si>
    <t>one sample t-test not in toolpak</t>
  </si>
  <si>
    <t>sample avg</t>
  </si>
  <si>
    <t>sample size</t>
  </si>
  <si>
    <t>pop mean</t>
  </si>
  <si>
    <t>pop stddev</t>
  </si>
  <si>
    <t>(B7&gt;0.05, "Do no reject H0", "Reject /H0")</t>
  </si>
  <si>
    <t xml:space="preserve">play with this value to reject or not </t>
  </si>
  <si>
    <t>590 vs 568</t>
  </si>
  <si>
    <t>Right tail p-value</t>
  </si>
  <si>
    <t>Letf tail p-value</t>
  </si>
  <si>
    <t>2 tailp-value</t>
  </si>
  <si>
    <t>(B8&gt;0.05, "Do no reject H0", "Reject /H0")</t>
  </si>
  <si>
    <t>(B9&gt;0.05, "Do no reject H0", "Reject /H0")</t>
  </si>
  <si>
    <t>2 samples hypothesis test</t>
  </si>
  <si>
    <t>jc 1</t>
  </si>
  <si>
    <t xml:space="preserve">two-sample assuming unequal vairnace </t>
  </si>
  <si>
    <t>don’t reject h0</t>
  </si>
  <si>
    <t xml:space="preserve">try it out --&gt; 2 rows jc 1 and 2 </t>
  </si>
  <si>
    <t>two-sample assuming equal varinaces</t>
  </si>
  <si>
    <t>any differnece kind of question? ===&gt;  2 tailed test</t>
  </si>
  <si>
    <t>try it out again:</t>
  </si>
  <si>
    <t>slide 104 annova toolpak</t>
  </si>
  <si>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</si>
  <si>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</si>
  <si>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</si>
  <si>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</si>
  <si>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</si>
  <si>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</si>
  <si>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</si>
  <si>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</si>
  <si>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</si>
  <si>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</si>
  <si>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</si>
  <si>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</si>
  <si>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</si>
  <si>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</si>
  <si>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</si>
  <si>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</si>
  <si>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</si>
  <si>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</si>
  <si>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</si>
  <si>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slide 105</t>
  </si>
  <si>
    <t xml:space="preserve">do it </t>
  </si>
  <si>
    <t>two way anova male female p value answer</t>
  </si>
  <si>
    <t>any diff in gender</t>
  </si>
  <si>
    <t>any diff in drugs</t>
  </si>
  <si>
    <t>any interaction</t>
  </si>
  <si>
    <t>slide110</t>
  </si>
  <si>
    <t>2-way anova acitivity slide 113</t>
  </si>
  <si>
    <t>bicycle</t>
  </si>
  <si>
    <t>treadmill</t>
  </si>
  <si>
    <t>steptest</t>
  </si>
  <si>
    <t>non smoker</t>
  </si>
  <si>
    <t>moderate smoker</t>
  </si>
  <si>
    <t>heavy smoker</t>
  </si>
  <si>
    <t>Anova: Two-Factor With Replication</t>
  </si>
  <si>
    <t>Sample</t>
  </si>
  <si>
    <t>Columns</t>
  </si>
  <si>
    <t>Interaction</t>
  </si>
  <si>
    <t>Within</t>
  </si>
  <si>
    <t xml:space="preserve">smoker makes difference </t>
  </si>
  <si>
    <t>acitivity makes diference</t>
  </si>
  <si>
    <t>no interaction between activities</t>
  </si>
  <si>
    <t xml:space="preserve">h0 no differenece bet activity  reject </t>
  </si>
  <si>
    <t>smokers don’t do particular well in any</t>
  </si>
  <si>
    <t xml:space="preserve">smoker all do badly </t>
  </si>
  <si>
    <t>acitivty on right worse than left</t>
  </si>
  <si>
    <t>regression in exel</t>
  </si>
  <si>
    <t>regression</t>
  </si>
  <si>
    <t>student</t>
  </si>
  <si>
    <t>time</t>
  </si>
  <si>
    <t>grade</t>
  </si>
  <si>
    <t>grade point Y vs study time X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</si>
  <si>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</si>
  <si>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</si>
  <si>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</si>
  <si>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</si>
  <si>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</si>
  <si>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</si>
  <si>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</si>
  <si>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</si>
  <si>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</si>
  <si>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</si>
  <si>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</si>
  <si>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</si>
  <si>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</si>
  <si>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</si>
  <si>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</si>
  <si>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r>
      <t xml:space="preserve">time   </t>
    </r>
    <r>
      <rPr>
        <sz val="11"/>
        <color rgb="FFFF0000"/>
        <rFont val="Calibri"/>
        <family val="2"/>
        <scheme val="minor"/>
      </rPr>
      <t>(slope)</t>
    </r>
  </si>
  <si>
    <r>
      <t xml:space="preserve">Intercept  </t>
    </r>
    <r>
      <rPr>
        <sz val="11"/>
        <color rgb="FFFF0000"/>
        <rFont val="Calibri"/>
        <family val="2"/>
        <scheme val="minor"/>
      </rPr>
      <t>(intercept)</t>
    </r>
  </si>
  <si>
    <t>slide 128</t>
  </si>
  <si>
    <t>covariance</t>
  </si>
  <si>
    <t>or use toolpak</t>
  </si>
  <si>
    <t>here:</t>
  </si>
  <si>
    <t>try</t>
  </si>
  <si>
    <t>correlation slide 133</t>
  </si>
  <si>
    <t xml:space="preserve">tool pak </t>
  </si>
  <si>
    <t>part 1:</t>
  </si>
  <si>
    <t>part 2:</t>
  </si>
  <si>
    <t>taxi</t>
  </si>
  <si>
    <t>bus</t>
  </si>
  <si>
    <t>t-Test: Two-Sample Assuming Unequal Variances</t>
  </si>
  <si>
    <t>part 3 :</t>
  </si>
  <si>
    <t xml:space="preserve">2-sample t test unequal variance </t>
  </si>
  <si>
    <t xml:space="preserve">2-sample t test equal variance </t>
  </si>
  <si>
    <t>length</t>
  </si>
  <si>
    <t>distance</t>
  </si>
  <si>
    <t>regression analysis</t>
  </si>
  <si>
    <t>corr coef</t>
  </si>
  <si>
    <t>1 tail test is better</t>
  </si>
  <si>
    <t>t stat to see the positive 22 so taxi more than bus</t>
  </si>
  <si>
    <t>note paired sample is sample pool twice</t>
  </si>
  <si>
    <t>#false standalone #true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</si>
</sst>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3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1" sqref="D11"/>
    </sheetView>
  </sheetViews>
  <sheetFormatPr defaultRowHeight="15" x14ac:dyDescent="0.25"/>
  <cols>
    <col min="1" max="1" width="39.7109375" customWidth="1"/>
  </cols>
  <sheetData>
    <row r="1" spans="1:4" x14ac:dyDescent="0.25">
      <c r="A1" t="s">
        <v>56</v>
      </c>
    </row>
    <row r="2" spans="1:4" ht="15.75" thickBot="1" x14ac:dyDescent="0.3"/>
    <row r="3" spans="1:4" x14ac:dyDescent="0.25">
      <c r="A3" s="6"/>
      <c r="B3" s="6" t="s">
        <v>38</v>
      </c>
      <c r="C3" s="6" t="s">
        <v>55</v>
      </c>
    </row>
    <row r="4" spans="1:4" x14ac:dyDescent="0.25">
      <c r="A4" s="4" t="s">
        <v>57</v>
      </c>
      <c r="B4" s="4">
        <v>3.5</v>
      </c>
      <c r="C4" s="4">
        <v>4.5</v>
      </c>
    </row>
    <row r="5" spans="1:4" x14ac:dyDescent="0.25">
      <c r="A5" s="4" t="s">
        <v>58</v>
      </c>
      <c r="B5" s="4">
        <v>3.5</v>
      </c>
      <c r="C5" s="4">
        <v>3.5</v>
      </c>
    </row>
    <row r="6" spans="1:4" x14ac:dyDescent="0.25">
      <c r="A6" s="4" t="s">
        <v>59</v>
      </c>
      <c r="B6" s="4">
        <v>6</v>
      </c>
      <c r="C6" s="4">
        <v>6</v>
      </c>
    </row>
    <row r="7" spans="1:4" x14ac:dyDescent="0.25">
      <c r="A7" s="4" t="s">
        <v>60</v>
      </c>
      <c r="B7" s="4">
        <v>3.5</v>
      </c>
      <c r="C7" s="4"/>
    </row>
    <row r="8" spans="1:4" x14ac:dyDescent="0.25">
      <c r="A8" s="4" t="s">
        <v>61</v>
      </c>
      <c r="B8" s="4">
        <v>0</v>
      </c>
      <c r="C8" s="4"/>
    </row>
    <row r="9" spans="1:4" x14ac:dyDescent="0.25">
      <c r="A9" s="4" t="s">
        <v>62</v>
      </c>
      <c r="B9" s="4">
        <v>10</v>
      </c>
      <c r="C9" s="4"/>
    </row>
    <row r="10" spans="1:4" x14ac:dyDescent="0.25">
      <c r="A10" s="4" t="s">
        <v>63</v>
      </c>
      <c r="B10" s="4">
        <v>-0.92582009977255153</v>
      </c>
      <c r="C10" s="4"/>
    </row>
    <row r="11" spans="1:4" x14ac:dyDescent="0.25">
      <c r="A11" s="4" t="s">
        <v>64</v>
      </c>
      <c r="B11" s="4">
        <v>0.18817086900955926</v>
      </c>
      <c r="C11" s="4"/>
      <c r="D11" t="s">
        <v>69</v>
      </c>
    </row>
    <row r="12" spans="1:4" x14ac:dyDescent="0.25">
      <c r="A12" s="4" t="s">
        <v>65</v>
      </c>
      <c r="B12" s="4">
        <v>1.812461122811676</v>
      </c>
      <c r="C12" s="4"/>
    </row>
    <row r="13" spans="1:4" x14ac:dyDescent="0.25">
      <c r="A13" s="7" t="s">
        <v>66</v>
      </c>
      <c r="B13" s="7">
        <v>0.37634173801911852</v>
      </c>
      <c r="C13" s="4"/>
      <c r="D13" t="s">
        <v>68</v>
      </c>
    </row>
    <row r="14" spans="1:4" ht="15.75" thickBot="1" x14ac:dyDescent="0.3">
      <c r="A14" s="5" t="s">
        <v>67</v>
      </c>
      <c r="B14" s="5">
        <v>2.2281388519862744</v>
      </c>
      <c r="C14" s="5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56</v>
      </c>
    </row>
    <row r="2" spans="1:3" ht="15.75" thickBot="1" x14ac:dyDescent="0.3"/>
    <row r="3" spans="1:3" x14ac:dyDescent="0.25">
      <c r="A3" s="6"/>
      <c r="B3" s="6" t="s">
        <v>169</v>
      </c>
      <c r="C3" s="6" t="s">
        <v>170</v>
      </c>
    </row>
    <row r="4" spans="1:3" x14ac:dyDescent="0.25">
      <c r="A4" s="4" t="s">
        <v>57</v>
      </c>
      <c r="B4" s="4">
        <v>9.485714285714284</v>
      </c>
      <c r="C4" s="4">
        <v>4.6714285714285717</v>
      </c>
    </row>
    <row r="5" spans="1:3" x14ac:dyDescent="0.25">
      <c r="A5" s="4" t="s">
        <v>58</v>
      </c>
      <c r="B5" s="4">
        <v>0.15476190476190474</v>
      </c>
      <c r="C5" s="4">
        <v>0.16238095238095229</v>
      </c>
    </row>
    <row r="6" spans="1:3" x14ac:dyDescent="0.25">
      <c r="A6" s="4" t="s">
        <v>59</v>
      </c>
      <c r="B6" s="4">
        <v>7</v>
      </c>
      <c r="C6" s="4">
        <v>7</v>
      </c>
    </row>
    <row r="7" spans="1:3" x14ac:dyDescent="0.25">
      <c r="A7" s="4" t="s">
        <v>60</v>
      </c>
      <c r="B7" s="4">
        <v>0.1585714285714285</v>
      </c>
      <c r="C7" s="4"/>
    </row>
    <row r="8" spans="1:3" x14ac:dyDescent="0.25">
      <c r="A8" s="4" t="s">
        <v>61</v>
      </c>
      <c r="B8" s="4">
        <v>0</v>
      </c>
      <c r="C8" s="4"/>
    </row>
    <row r="9" spans="1:3" x14ac:dyDescent="0.25">
      <c r="A9" s="4" t="s">
        <v>62</v>
      </c>
      <c r="B9" s="4">
        <v>12</v>
      </c>
      <c r="C9" s="4"/>
    </row>
    <row r="10" spans="1:3" x14ac:dyDescent="0.25">
      <c r="A10" s="4" t="s">
        <v>63</v>
      </c>
      <c r="B10" s="4">
        <v>22.617959060712614</v>
      </c>
      <c r="C10" s="4"/>
    </row>
    <row r="11" spans="1:3" x14ac:dyDescent="0.25">
      <c r="A11" s="4" t="s">
        <v>64</v>
      </c>
      <c r="B11" s="4">
        <v>1.6512787849630539E-11</v>
      </c>
      <c r="C11" s="4"/>
    </row>
    <row r="12" spans="1:3" x14ac:dyDescent="0.25">
      <c r="A12" s="4" t="s">
        <v>65</v>
      </c>
      <c r="B12" s="4">
        <v>1.7822875556493194</v>
      </c>
      <c r="C12" s="4"/>
    </row>
    <row r="13" spans="1:3" x14ac:dyDescent="0.25">
      <c r="A13" s="4" t="s">
        <v>66</v>
      </c>
      <c r="B13" s="4">
        <v>3.3025575699261079E-11</v>
      </c>
      <c r="C13" s="4"/>
    </row>
    <row r="14" spans="1:3" ht="15.75" thickBot="1" x14ac:dyDescent="0.3">
      <c r="A14" s="5" t="s">
        <v>67</v>
      </c>
      <c r="B14" s="5">
        <v>2.1788128296672284</v>
      </c>
      <c r="C1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" sqref="L1"/>
    </sheetView>
  </sheetViews>
  <sheetFormatPr defaultRowHeight="15" x14ac:dyDescent="0.25"/>
  <cols>
    <col min="1" max="1" width="46.42578125" customWidth="1"/>
  </cols>
  <sheetData>
    <row r="1" spans="1:9" x14ac:dyDescent="0.25">
      <c r="A1" t="s">
        <v>143</v>
      </c>
    </row>
    <row r="2" spans="1:9" ht="15.75" thickBot="1" x14ac:dyDescent="0.3"/>
    <row r="3" spans="1:9" x14ac:dyDescent="0.25">
      <c r="A3" s="9" t="s">
        <v>144</v>
      </c>
      <c r="B3" s="9"/>
    </row>
    <row r="4" spans="1:9" x14ac:dyDescent="0.25">
      <c r="A4" s="4" t="s">
        <v>145</v>
      </c>
      <c r="B4" s="4">
        <v>0.97848629197726089</v>
      </c>
    </row>
    <row r="5" spans="1:9" x14ac:dyDescent="0.25">
      <c r="A5" s="4" t="s">
        <v>146</v>
      </c>
      <c r="B5" s="4">
        <v>0.95743542358740941</v>
      </c>
    </row>
    <row r="6" spans="1:9" x14ac:dyDescent="0.25">
      <c r="A6" s="4" t="s">
        <v>147</v>
      </c>
      <c r="B6" s="4">
        <v>0.95211485153583553</v>
      </c>
    </row>
    <row r="7" spans="1:9" x14ac:dyDescent="0.25">
      <c r="A7" s="4" t="s">
        <v>148</v>
      </c>
      <c r="B7" s="4">
        <v>3095.1254757879756</v>
      </c>
    </row>
    <row r="8" spans="1:9" ht="15.75" thickBot="1" x14ac:dyDescent="0.3">
      <c r="A8" s="5" t="s">
        <v>59</v>
      </c>
      <c r="B8" s="5">
        <v>10</v>
      </c>
    </row>
    <row r="10" spans="1:9" ht="15.75" thickBot="1" x14ac:dyDescent="0.3">
      <c r="A10" t="s">
        <v>101</v>
      </c>
    </row>
    <row r="11" spans="1:9" x14ac:dyDescent="0.25">
      <c r="A11" s="6"/>
      <c r="B11" s="6" t="s">
        <v>62</v>
      </c>
      <c r="C11" s="6" t="s">
        <v>103</v>
      </c>
      <c r="D11" s="6" t="s">
        <v>104</v>
      </c>
      <c r="E11" s="6" t="s">
        <v>105</v>
      </c>
      <c r="F11" s="6" t="s">
        <v>152</v>
      </c>
    </row>
    <row r="12" spans="1:9" x14ac:dyDescent="0.25">
      <c r="A12" s="4" t="s">
        <v>149</v>
      </c>
      <c r="B12" s="4">
        <v>1</v>
      </c>
      <c r="C12" s="4">
        <v>1723882586.313026</v>
      </c>
      <c r="D12" s="4">
        <v>1723882586.313026</v>
      </c>
      <c r="E12" s="4">
        <v>179.94971486274699</v>
      </c>
      <c r="F12" s="4">
        <v>9.1323546506002605E-7</v>
      </c>
    </row>
    <row r="13" spans="1:9" x14ac:dyDescent="0.25">
      <c r="A13" s="4" t="s">
        <v>150</v>
      </c>
      <c r="B13" s="4">
        <v>8</v>
      </c>
      <c r="C13" s="4">
        <v>76638413.686973944</v>
      </c>
      <c r="D13" s="4">
        <v>9579801.710871743</v>
      </c>
      <c r="E13" s="4"/>
      <c r="F13" s="4"/>
    </row>
    <row r="14" spans="1:9" ht="15.75" thickBot="1" x14ac:dyDescent="0.3">
      <c r="A14" s="5" t="s">
        <v>110</v>
      </c>
      <c r="B14" s="5">
        <v>9</v>
      </c>
      <c r="C14" s="5">
        <v>1800521000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153</v>
      </c>
      <c r="C16" s="6" t="s">
        <v>148</v>
      </c>
      <c r="D16" s="6" t="s">
        <v>63</v>
      </c>
      <c r="E16" s="6" t="s">
        <v>106</v>
      </c>
      <c r="F16" s="6" t="s">
        <v>154</v>
      </c>
      <c r="G16" s="6" t="s">
        <v>155</v>
      </c>
      <c r="H16" s="6" t="s">
        <v>156</v>
      </c>
      <c r="I16" s="6" t="s">
        <v>157</v>
      </c>
    </row>
    <row r="17" spans="1:9" x14ac:dyDescent="0.25">
      <c r="A17" s="4" t="s">
        <v>151</v>
      </c>
      <c r="B17" s="4">
        <v>-33852.291866909829</v>
      </c>
      <c r="C17" s="4">
        <v>6756.7239828780557</v>
      </c>
      <c r="D17" s="4">
        <v>-5.0101634982712877</v>
      </c>
      <c r="E17" s="4">
        <v>1.0395508245907249E-3</v>
      </c>
      <c r="F17" s="4">
        <v>-49433.325311859793</v>
      </c>
      <c r="G17" s="4">
        <v>-18271.258421959865</v>
      </c>
      <c r="H17" s="4">
        <v>-49433.325311859793</v>
      </c>
      <c r="I17" s="4">
        <v>-18271.258421959865</v>
      </c>
    </row>
    <row r="18" spans="1:9" ht="15.75" thickBot="1" x14ac:dyDescent="0.3">
      <c r="A18" s="5" t="s">
        <v>175</v>
      </c>
      <c r="B18" s="5">
        <v>695.6429713536287</v>
      </c>
      <c r="C18" s="5">
        <v>51.857409731419985</v>
      </c>
      <c r="D18" s="5">
        <v>13.414533717679005</v>
      </c>
      <c r="E18" s="5">
        <v>9.1323546506002764E-7</v>
      </c>
      <c r="F18" s="5">
        <v>576.05957007199743</v>
      </c>
      <c r="G18" s="5">
        <v>815.22637263525996</v>
      </c>
      <c r="H18" s="5">
        <v>576.05957007199743</v>
      </c>
      <c r="I18" s="5">
        <v>815.22637263525996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2" workbookViewId="0">
      <selection activeCell="L25" sqref="L25"/>
    </sheetView>
  </sheetViews>
  <sheetFormatPr defaultRowHeight="15" x14ac:dyDescent="0.25"/>
  <sheetData>
    <row r="1" spans="1:11" x14ac:dyDescent="0.25">
      <c r="A1" t="s">
        <v>167</v>
      </c>
    </row>
    <row r="3" spans="1:11" x14ac:dyDescent="0.25">
      <c r="A3">
        <v>2008</v>
      </c>
      <c r="B3">
        <v>826800</v>
      </c>
    </row>
    <row r="4" spans="1:11" x14ac:dyDescent="0.25">
      <c r="A4">
        <v>2009</v>
      </c>
      <c r="B4">
        <v>849400</v>
      </c>
    </row>
    <row r="5" spans="1:11" x14ac:dyDescent="0.25">
      <c r="A5">
        <v>2010</v>
      </c>
      <c r="B5">
        <v>839700</v>
      </c>
    </row>
    <row r="6" spans="1:11" x14ac:dyDescent="0.25">
      <c r="A6">
        <v>2011</v>
      </c>
      <c r="B6">
        <v>818700</v>
      </c>
    </row>
    <row r="7" spans="1:11" x14ac:dyDescent="0.25">
      <c r="A7">
        <v>2012</v>
      </c>
      <c r="B7">
        <v>817500</v>
      </c>
    </row>
    <row r="8" spans="1:11" x14ac:dyDescent="0.25">
      <c r="A8">
        <v>2013</v>
      </c>
      <c r="B8">
        <v>856600</v>
      </c>
    </row>
    <row r="9" spans="1:11" x14ac:dyDescent="0.25">
      <c r="A9">
        <v>2014</v>
      </c>
      <c r="B9">
        <v>901700</v>
      </c>
    </row>
    <row r="11" spans="1:11" x14ac:dyDescent="0.25">
      <c r="B11">
        <f>AVERAGE(B3:B9)</f>
        <v>844342.85714285716</v>
      </c>
    </row>
    <row r="12" spans="1:11" x14ac:dyDescent="0.25">
      <c r="B12">
        <f>_xlfn.STDEV.P(B3:B9)</f>
        <v>27184.70458300598</v>
      </c>
    </row>
    <row r="15" spans="1:11" x14ac:dyDescent="0.25">
      <c r="A15" t="s">
        <v>168</v>
      </c>
      <c r="C15" t="s">
        <v>169</v>
      </c>
      <c r="D15" t="s">
        <v>170</v>
      </c>
    </row>
    <row r="16" spans="1:11" x14ac:dyDescent="0.25">
      <c r="B16">
        <v>1</v>
      </c>
      <c r="C16">
        <v>9</v>
      </c>
      <c r="D16">
        <v>5.3</v>
      </c>
      <c r="F16" s="3" t="s">
        <v>173</v>
      </c>
      <c r="G16" s="3"/>
      <c r="H16" s="3"/>
      <c r="I16" s="3"/>
      <c r="K16" t="s">
        <v>174</v>
      </c>
    </row>
    <row r="17" spans="1:12" x14ac:dyDescent="0.25">
      <c r="B17">
        <v>2</v>
      </c>
      <c r="C17">
        <v>9</v>
      </c>
      <c r="D17">
        <v>5.0999999999999996</v>
      </c>
    </row>
    <row r="18" spans="1:12" x14ac:dyDescent="0.25">
      <c r="B18">
        <v>3</v>
      </c>
      <c r="C18">
        <v>9.3000000000000007</v>
      </c>
      <c r="D18">
        <v>4.8</v>
      </c>
    </row>
    <row r="19" spans="1:12" x14ac:dyDescent="0.25">
      <c r="B19">
        <v>4</v>
      </c>
      <c r="C19">
        <v>9.6</v>
      </c>
      <c r="D19">
        <v>4.5</v>
      </c>
    </row>
    <row r="20" spans="1:12" x14ac:dyDescent="0.25">
      <c r="B20">
        <v>5</v>
      </c>
      <c r="C20">
        <v>9.6999999999999993</v>
      </c>
      <c r="D20">
        <v>4.4000000000000004</v>
      </c>
    </row>
    <row r="21" spans="1:12" x14ac:dyDescent="0.25">
      <c r="B21">
        <v>6</v>
      </c>
      <c r="C21">
        <v>9.8000000000000007</v>
      </c>
      <c r="D21">
        <v>4.3</v>
      </c>
    </row>
    <row r="22" spans="1:12" x14ac:dyDescent="0.25">
      <c r="B22">
        <v>7</v>
      </c>
      <c r="C22">
        <v>10</v>
      </c>
      <c r="D22">
        <v>4.3</v>
      </c>
    </row>
    <row r="24" spans="1:12" x14ac:dyDescent="0.25">
      <c r="C24" t="s">
        <v>38</v>
      </c>
      <c r="D24" t="s">
        <v>55</v>
      </c>
    </row>
    <row r="25" spans="1:12" x14ac:dyDescent="0.25">
      <c r="C25" t="s">
        <v>175</v>
      </c>
      <c r="D25" t="s">
        <v>176</v>
      </c>
      <c r="L25" t="s">
        <v>181</v>
      </c>
    </row>
    <row r="26" spans="1:12" x14ac:dyDescent="0.25">
      <c r="A26" t="s">
        <v>172</v>
      </c>
      <c r="B26">
        <v>2005</v>
      </c>
      <c r="C26">
        <v>109.4</v>
      </c>
      <c r="D26">
        <v>41400</v>
      </c>
      <c r="E26" s="3" t="s">
        <v>178</v>
      </c>
      <c r="F26">
        <f>CORREL(C26:C35,D26:D35)</f>
        <v>0.97848629197726111</v>
      </c>
    </row>
    <row r="27" spans="1:12" x14ac:dyDescent="0.25">
      <c r="B27">
        <v>2006</v>
      </c>
      <c r="C27">
        <v>109.4</v>
      </c>
      <c r="D27">
        <v>41200</v>
      </c>
    </row>
    <row r="28" spans="1:12" x14ac:dyDescent="0.25">
      <c r="B28">
        <v>2007</v>
      </c>
      <c r="C28">
        <v>109.4</v>
      </c>
      <c r="D28">
        <v>42200</v>
      </c>
    </row>
    <row r="29" spans="1:12" x14ac:dyDescent="0.25">
      <c r="B29">
        <v>2008</v>
      </c>
      <c r="C29">
        <v>109.4</v>
      </c>
      <c r="D29">
        <v>45200</v>
      </c>
    </row>
    <row r="30" spans="1:12" x14ac:dyDescent="0.25">
      <c r="B30">
        <v>2009</v>
      </c>
      <c r="C30">
        <v>118.9</v>
      </c>
      <c r="D30">
        <v>49400</v>
      </c>
    </row>
    <row r="31" spans="1:12" x14ac:dyDescent="0.25">
      <c r="B31">
        <v>2010</v>
      </c>
      <c r="C31">
        <v>129.9</v>
      </c>
      <c r="D31">
        <v>55400</v>
      </c>
    </row>
    <row r="32" spans="1:12" x14ac:dyDescent="0.25">
      <c r="B32">
        <v>2011</v>
      </c>
      <c r="C32">
        <v>146.5</v>
      </c>
      <c r="D32">
        <v>61500</v>
      </c>
    </row>
    <row r="33" spans="2:4" x14ac:dyDescent="0.25">
      <c r="B33">
        <v>2012</v>
      </c>
      <c r="C33">
        <v>148.9</v>
      </c>
      <c r="D33">
        <v>72400</v>
      </c>
    </row>
    <row r="34" spans="2:4" x14ac:dyDescent="0.25">
      <c r="B34">
        <v>2013</v>
      </c>
      <c r="C34">
        <v>153.19999999999999</v>
      </c>
      <c r="D34">
        <v>72400</v>
      </c>
    </row>
    <row r="35" spans="2:4" x14ac:dyDescent="0.25">
      <c r="B35">
        <v>2014</v>
      </c>
      <c r="C35">
        <v>154.19999999999999</v>
      </c>
      <c r="D35">
        <v>77200</v>
      </c>
    </row>
    <row r="37" spans="2:4" x14ac:dyDescent="0.25">
      <c r="B37" s="3" t="s">
        <v>177</v>
      </c>
      <c r="C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2" sqref="B2"/>
    </sheetView>
  </sheetViews>
  <sheetFormatPr defaultRowHeight="15" x14ac:dyDescent="0.25"/>
  <cols>
    <col min="1" max="1" width="29.85546875" customWidth="1"/>
  </cols>
  <sheetData>
    <row r="1" spans="1:9" x14ac:dyDescent="0.25">
      <c r="A1" t="s">
        <v>71</v>
      </c>
      <c r="B1">
        <v>574</v>
      </c>
      <c r="C1" t="s">
        <v>76</v>
      </c>
      <c r="I1" t="s">
        <v>77</v>
      </c>
    </row>
    <row r="2" spans="1:9" x14ac:dyDescent="0.25">
      <c r="A2" t="s">
        <v>72</v>
      </c>
      <c r="B2">
        <v>90</v>
      </c>
    </row>
    <row r="3" spans="1:9" x14ac:dyDescent="0.25">
      <c r="A3" t="s">
        <v>73</v>
      </c>
      <c r="B3">
        <v>554</v>
      </c>
    </row>
    <row r="4" spans="1:9" x14ac:dyDescent="0.25">
      <c r="A4" t="s">
        <v>74</v>
      </c>
      <c r="B4">
        <v>99</v>
      </c>
    </row>
    <row r="6" spans="1:9" x14ac:dyDescent="0.25">
      <c r="A6" t="s">
        <v>50</v>
      </c>
      <c r="B6">
        <f>(B1-B3)/(B4/SQRT(B2))</f>
        <v>1.9165319152535634</v>
      </c>
    </row>
    <row r="7" spans="1:9" x14ac:dyDescent="0.25">
      <c r="A7" t="s">
        <v>78</v>
      </c>
      <c r="B7">
        <f>_xlfn.T.DIST.RT(B6,B2-1)</f>
        <v>2.9253198596789289E-2</v>
      </c>
      <c r="D7" t="s">
        <v>75</v>
      </c>
    </row>
    <row r="8" spans="1:9" x14ac:dyDescent="0.25">
      <c r="A8" t="s">
        <v>79</v>
      </c>
      <c r="B8">
        <f>_xlfn.T.DIST(B6,B3-1,TRUE )</f>
        <v>0.97209373172281133</v>
      </c>
      <c r="D8" t="s">
        <v>81</v>
      </c>
    </row>
    <row r="10" spans="1:9" x14ac:dyDescent="0.25">
      <c r="A10" t="s">
        <v>80</v>
      </c>
      <c r="B10">
        <f>MIN(B8*2,B7*2)</f>
        <v>5.8506397193578578E-2</v>
      </c>
      <c r="D10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N11" sqref="N11"/>
    </sheetView>
  </sheetViews>
  <sheetFormatPr defaultRowHeight="15" x14ac:dyDescent="0.25"/>
  <cols>
    <col min="1" max="1" width="33.5703125" customWidth="1"/>
  </cols>
  <sheetData>
    <row r="1" spans="1:7" x14ac:dyDescent="0.25">
      <c r="A1" t="s">
        <v>95</v>
      </c>
    </row>
    <row r="3" spans="1:7" ht="15.75" thickBot="1" x14ac:dyDescent="0.3">
      <c r="A3" t="s">
        <v>96</v>
      </c>
    </row>
    <row r="4" spans="1:7" x14ac:dyDescent="0.25">
      <c r="A4" s="6" t="s">
        <v>97</v>
      </c>
      <c r="B4" s="6" t="s">
        <v>98</v>
      </c>
      <c r="C4" s="6" t="s">
        <v>99</v>
      </c>
      <c r="D4" s="6" t="s">
        <v>100</v>
      </c>
      <c r="E4" s="6" t="s">
        <v>58</v>
      </c>
    </row>
    <row r="5" spans="1:7" x14ac:dyDescent="0.25">
      <c r="A5" s="4" t="s">
        <v>92</v>
      </c>
      <c r="B5" s="4">
        <v>4</v>
      </c>
      <c r="C5" s="4">
        <v>43</v>
      </c>
      <c r="D5" s="4">
        <v>10.75</v>
      </c>
      <c r="E5" s="4">
        <v>14.25</v>
      </c>
    </row>
    <row r="6" spans="1:7" x14ac:dyDescent="0.25">
      <c r="A6" s="4" t="s">
        <v>93</v>
      </c>
      <c r="B6" s="4">
        <v>4</v>
      </c>
      <c r="C6" s="4">
        <v>62</v>
      </c>
      <c r="D6" s="4">
        <v>15.5</v>
      </c>
      <c r="E6" s="4">
        <v>9</v>
      </c>
    </row>
    <row r="7" spans="1:7" ht="15.75" thickBot="1" x14ac:dyDescent="0.3">
      <c r="A7" s="5" t="s">
        <v>94</v>
      </c>
      <c r="B7" s="5">
        <v>4</v>
      </c>
      <c r="C7" s="5">
        <v>31</v>
      </c>
      <c r="D7" s="5">
        <v>7.75</v>
      </c>
      <c r="E7" s="5">
        <v>4.916666666666667</v>
      </c>
    </row>
    <row r="10" spans="1:7" ht="15.75" thickBot="1" x14ac:dyDescent="0.3">
      <c r="A10" t="s">
        <v>101</v>
      </c>
    </row>
    <row r="11" spans="1:7" x14ac:dyDescent="0.25">
      <c r="A11" s="6" t="s">
        <v>102</v>
      </c>
      <c r="B11" s="6" t="s">
        <v>103</v>
      </c>
      <c r="C11" s="6" t="s">
        <v>62</v>
      </c>
      <c r="D11" s="6" t="s">
        <v>104</v>
      </c>
      <c r="E11" s="6" t="s">
        <v>105</v>
      </c>
      <c r="F11" s="6" t="s">
        <v>106</v>
      </c>
      <c r="G11" s="6" t="s">
        <v>107</v>
      </c>
    </row>
    <row r="12" spans="1:7" x14ac:dyDescent="0.25">
      <c r="A12" s="4" t="s">
        <v>108</v>
      </c>
      <c r="B12" s="4">
        <v>122.16666666666666</v>
      </c>
      <c r="C12" s="4">
        <v>2</v>
      </c>
      <c r="D12" s="4">
        <v>61.083333333333329</v>
      </c>
      <c r="E12" s="4">
        <v>6.505917159763313</v>
      </c>
      <c r="F12" s="4">
        <v>1.7870562954525909E-2</v>
      </c>
      <c r="G12" s="4">
        <v>4.2564947290937507</v>
      </c>
    </row>
    <row r="13" spans="1:7" x14ac:dyDescent="0.25">
      <c r="A13" s="4" t="s">
        <v>109</v>
      </c>
      <c r="B13" s="4">
        <v>84.5</v>
      </c>
      <c r="C13" s="4">
        <v>9</v>
      </c>
      <c r="D13" s="4">
        <v>9.3888888888888893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110</v>
      </c>
      <c r="B15" s="5">
        <v>206.66666666666666</v>
      </c>
      <c r="C15" s="5">
        <v>11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E20"/>
    </sheetView>
  </sheetViews>
  <sheetFormatPr defaultRowHeight="15" x14ac:dyDescent="0.25"/>
  <cols>
    <col min="1" max="1" width="28.28515625" customWidth="1"/>
  </cols>
  <sheetData>
    <row r="1" spans="1:7" x14ac:dyDescent="0.25">
      <c r="A1" t="s">
        <v>95</v>
      </c>
    </row>
    <row r="3" spans="1:7" ht="15.75" thickBot="1" x14ac:dyDescent="0.3">
      <c r="A3" t="s">
        <v>96</v>
      </c>
    </row>
    <row r="4" spans="1:7" x14ac:dyDescent="0.25">
      <c r="A4" s="6" t="s">
        <v>97</v>
      </c>
      <c r="B4" s="6" t="s">
        <v>98</v>
      </c>
      <c r="C4" s="6" t="s">
        <v>99</v>
      </c>
      <c r="D4" s="6" t="s">
        <v>100</v>
      </c>
      <c r="E4" s="6" t="s">
        <v>58</v>
      </c>
    </row>
    <row r="5" spans="1:7" x14ac:dyDescent="0.25">
      <c r="A5" s="4" t="s">
        <v>92</v>
      </c>
      <c r="B5" s="4">
        <v>5</v>
      </c>
      <c r="C5" s="4">
        <v>177.4</v>
      </c>
      <c r="D5" s="4">
        <v>35.480000000000004</v>
      </c>
      <c r="E5" s="4">
        <v>11.35700000000001</v>
      </c>
    </row>
    <row r="6" spans="1:7" x14ac:dyDescent="0.25">
      <c r="A6" s="4" t="s">
        <v>93</v>
      </c>
      <c r="B6" s="4">
        <v>5</v>
      </c>
      <c r="C6" s="4">
        <v>104.5</v>
      </c>
      <c r="D6" s="4">
        <v>20.9</v>
      </c>
      <c r="E6" s="4">
        <v>10.184999999999945</v>
      </c>
    </row>
    <row r="7" spans="1:7" ht="15.75" thickBot="1" x14ac:dyDescent="0.3">
      <c r="A7" s="5" t="s">
        <v>94</v>
      </c>
      <c r="B7" s="5">
        <v>5</v>
      </c>
      <c r="C7" s="5">
        <v>70</v>
      </c>
      <c r="D7" s="5">
        <v>14</v>
      </c>
      <c r="E7" s="5">
        <v>12.914999999999964</v>
      </c>
    </row>
    <row r="10" spans="1:7" ht="15.75" thickBot="1" x14ac:dyDescent="0.3">
      <c r="A10" t="s">
        <v>101</v>
      </c>
    </row>
    <row r="11" spans="1:7" x14ac:dyDescent="0.25">
      <c r="A11" s="6" t="s">
        <v>102</v>
      </c>
      <c r="B11" s="6" t="s">
        <v>103</v>
      </c>
      <c r="C11" s="6" t="s">
        <v>62</v>
      </c>
      <c r="D11" s="6" t="s">
        <v>104</v>
      </c>
      <c r="E11" s="6" t="s">
        <v>105</v>
      </c>
      <c r="F11" s="6" t="s">
        <v>106</v>
      </c>
      <c r="G11" s="6" t="s">
        <v>107</v>
      </c>
    </row>
    <row r="12" spans="1:7" x14ac:dyDescent="0.25">
      <c r="A12" s="4" t="s">
        <v>108</v>
      </c>
      <c r="B12" s="4">
        <v>1202.6280000000002</v>
      </c>
      <c r="C12" s="4">
        <v>2</v>
      </c>
      <c r="D12" s="4">
        <v>601.31400000000008</v>
      </c>
      <c r="E12" s="4">
        <v>52.35342600922889</v>
      </c>
      <c r="F12" s="4">
        <v>1.1817057463251018E-6</v>
      </c>
      <c r="G12" s="4">
        <v>3.8852938346523942</v>
      </c>
    </row>
    <row r="13" spans="1:7" x14ac:dyDescent="0.25">
      <c r="A13" s="4" t="s">
        <v>109</v>
      </c>
      <c r="B13" s="4">
        <v>137.82800000000003</v>
      </c>
      <c r="C13" s="4">
        <v>12</v>
      </c>
      <c r="D13" s="4">
        <v>11.485666666666669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110</v>
      </c>
      <c r="B15" s="5">
        <v>1340.4560000000001</v>
      </c>
      <c r="C15" s="5">
        <v>14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4" workbookViewId="0">
      <selection activeCell="H22" sqref="H22"/>
    </sheetView>
  </sheetViews>
  <sheetFormatPr defaultRowHeight="15" x14ac:dyDescent="0.25"/>
  <cols>
    <col min="1" max="1" width="43.140625" customWidth="1"/>
  </cols>
  <sheetData>
    <row r="1" spans="1:5" x14ac:dyDescent="0.25">
      <c r="A1" t="s">
        <v>125</v>
      </c>
    </row>
    <row r="3" spans="1:5" x14ac:dyDescent="0.25">
      <c r="A3" t="s">
        <v>96</v>
      </c>
      <c r="B3" t="s">
        <v>119</v>
      </c>
      <c r="C3" t="s">
        <v>120</v>
      </c>
      <c r="D3" t="s">
        <v>121</v>
      </c>
      <c r="E3" t="s">
        <v>110</v>
      </c>
    </row>
    <row r="4" spans="1:5" ht="15.75" thickBot="1" x14ac:dyDescent="0.3">
      <c r="A4" s="8" t="s">
        <v>122</v>
      </c>
      <c r="B4" s="8"/>
      <c r="C4" s="8"/>
      <c r="D4" s="8"/>
      <c r="E4" s="8"/>
    </row>
    <row r="5" spans="1:5" x14ac:dyDescent="0.25">
      <c r="A5" s="4" t="s">
        <v>98</v>
      </c>
      <c r="B5" s="4">
        <v>3</v>
      </c>
      <c r="C5" s="4">
        <v>3</v>
      </c>
      <c r="D5" s="4">
        <v>3</v>
      </c>
      <c r="E5" s="4">
        <v>9</v>
      </c>
    </row>
    <row r="6" spans="1:5" x14ac:dyDescent="0.25">
      <c r="A6" s="4" t="s">
        <v>99</v>
      </c>
      <c r="B6" s="4">
        <v>37.5</v>
      </c>
      <c r="C6" s="4">
        <v>52.099999999999994</v>
      </c>
      <c r="D6" s="4">
        <v>60.800000000000004</v>
      </c>
      <c r="E6" s="4">
        <v>150.4</v>
      </c>
    </row>
    <row r="7" spans="1:5" x14ac:dyDescent="0.25">
      <c r="A7" s="4" t="s">
        <v>100</v>
      </c>
      <c r="B7" s="4">
        <v>12.5</v>
      </c>
      <c r="C7" s="4">
        <v>17.366666666666664</v>
      </c>
      <c r="D7" s="4">
        <v>20.266666666666669</v>
      </c>
      <c r="E7" s="4">
        <v>16.711111111111112</v>
      </c>
    </row>
    <row r="8" spans="1:5" x14ac:dyDescent="0.25">
      <c r="A8" s="4" t="s">
        <v>58</v>
      </c>
      <c r="B8" s="4">
        <v>1.3900000000000012</v>
      </c>
      <c r="C8" s="4">
        <v>1.0433333333333354</v>
      </c>
      <c r="D8" s="4">
        <v>4.1233333333333384</v>
      </c>
      <c r="E8" s="4">
        <v>13.19111111111107</v>
      </c>
    </row>
    <row r="9" spans="1:5" x14ac:dyDescent="0.25">
      <c r="A9" s="4"/>
      <c r="B9" s="4"/>
      <c r="C9" s="4"/>
      <c r="D9" s="4"/>
      <c r="E9" s="4"/>
    </row>
    <row r="10" spans="1:5" ht="15.75" thickBot="1" x14ac:dyDescent="0.3">
      <c r="A10" s="8" t="s">
        <v>123</v>
      </c>
      <c r="B10" s="8"/>
      <c r="C10" s="8"/>
      <c r="D10" s="8"/>
      <c r="E10" s="8"/>
    </row>
    <row r="11" spans="1:5" x14ac:dyDescent="0.25">
      <c r="A11" s="4" t="s">
        <v>98</v>
      </c>
      <c r="B11" s="4">
        <v>3</v>
      </c>
      <c r="C11" s="4">
        <v>3</v>
      </c>
      <c r="D11" s="4">
        <v>3</v>
      </c>
      <c r="E11" s="4">
        <v>9</v>
      </c>
    </row>
    <row r="12" spans="1:5" x14ac:dyDescent="0.25">
      <c r="A12" s="4" t="s">
        <v>99</v>
      </c>
      <c r="B12" s="4">
        <v>31.8</v>
      </c>
      <c r="C12" s="4">
        <v>45.5</v>
      </c>
      <c r="D12" s="4">
        <v>57</v>
      </c>
      <c r="E12" s="4">
        <v>134.30000000000001</v>
      </c>
    </row>
    <row r="13" spans="1:5" x14ac:dyDescent="0.25">
      <c r="A13" s="4" t="s">
        <v>100</v>
      </c>
      <c r="B13" s="4">
        <v>10.6</v>
      </c>
      <c r="C13" s="4">
        <v>15.166666666666666</v>
      </c>
      <c r="D13" s="4">
        <v>19</v>
      </c>
      <c r="E13" s="4">
        <v>14.922222222222224</v>
      </c>
    </row>
    <row r="14" spans="1:5" x14ac:dyDescent="0.25">
      <c r="A14" s="4" t="s">
        <v>58</v>
      </c>
      <c r="B14" s="4">
        <v>0.48999999999999938</v>
      </c>
      <c r="C14" s="4">
        <v>1.5233333333333317</v>
      </c>
      <c r="D14" s="4">
        <v>7.4099999999999682</v>
      </c>
      <c r="E14" s="4">
        <v>15.61944444444444</v>
      </c>
    </row>
    <row r="15" spans="1:5" x14ac:dyDescent="0.25">
      <c r="A15" s="4"/>
      <c r="B15" s="4"/>
      <c r="C15" s="4"/>
      <c r="D15" s="4"/>
      <c r="E15" s="4"/>
    </row>
    <row r="16" spans="1:5" ht="15.75" thickBot="1" x14ac:dyDescent="0.3">
      <c r="A16" s="8" t="s">
        <v>124</v>
      </c>
      <c r="B16" s="8"/>
      <c r="C16" s="8"/>
      <c r="D16" s="8"/>
      <c r="E16" s="8"/>
    </row>
    <row r="17" spans="1:11" x14ac:dyDescent="0.25">
      <c r="A17" s="4" t="s">
        <v>98</v>
      </c>
      <c r="B17" s="4">
        <v>3</v>
      </c>
      <c r="C17" s="4">
        <v>3</v>
      </c>
      <c r="D17" s="4">
        <v>3</v>
      </c>
      <c r="E17" s="4">
        <v>9</v>
      </c>
    </row>
    <row r="18" spans="1:11" x14ac:dyDescent="0.25">
      <c r="A18" s="4" t="s">
        <v>99</v>
      </c>
      <c r="B18" s="4">
        <v>25.4</v>
      </c>
      <c r="C18" s="4">
        <v>36</v>
      </c>
      <c r="D18" s="4">
        <v>50.099999999999994</v>
      </c>
      <c r="E18" s="4">
        <v>111.49999999999999</v>
      </c>
    </row>
    <row r="19" spans="1:11" x14ac:dyDescent="0.25">
      <c r="A19" s="4" t="s">
        <v>100</v>
      </c>
      <c r="B19" s="4">
        <v>8.4666666666666668</v>
      </c>
      <c r="C19" s="4">
        <v>12</v>
      </c>
      <c r="D19" s="4">
        <v>16.7</v>
      </c>
      <c r="E19" s="4">
        <v>12.388888888888888</v>
      </c>
    </row>
    <row r="20" spans="1:11" x14ac:dyDescent="0.25">
      <c r="A20" s="4" t="s">
        <v>58</v>
      </c>
      <c r="B20" s="4">
        <v>0.76333333333333264</v>
      </c>
      <c r="C20" s="4">
        <v>11.96999999999997</v>
      </c>
      <c r="D20" s="4">
        <v>0.91000000000000025</v>
      </c>
      <c r="E20" s="4">
        <v>16.206111111111142</v>
      </c>
    </row>
    <row r="21" spans="1:11" x14ac:dyDescent="0.25">
      <c r="A21" s="4"/>
      <c r="B21" s="4"/>
      <c r="C21" s="4"/>
      <c r="D21" s="4"/>
      <c r="E21" s="4"/>
    </row>
    <row r="22" spans="1:11" ht="15.75" thickBot="1" x14ac:dyDescent="0.3">
      <c r="A22" s="8" t="s">
        <v>110</v>
      </c>
      <c r="B22" s="8"/>
      <c r="C22" s="8"/>
      <c r="D22" s="8"/>
      <c r="E22" s="8"/>
    </row>
    <row r="23" spans="1:11" x14ac:dyDescent="0.25">
      <c r="A23" s="4" t="s">
        <v>98</v>
      </c>
      <c r="B23" s="4">
        <v>9</v>
      </c>
      <c r="C23" s="4">
        <v>9</v>
      </c>
      <c r="D23" s="4">
        <v>9</v>
      </c>
      <c r="E23" s="4"/>
    </row>
    <row r="24" spans="1:11" x14ac:dyDescent="0.25">
      <c r="A24" s="4" t="s">
        <v>99</v>
      </c>
      <c r="B24" s="4">
        <v>94.699999999999989</v>
      </c>
      <c r="C24" s="4">
        <v>133.6</v>
      </c>
      <c r="D24" s="4">
        <v>167.9</v>
      </c>
      <c r="E24" s="4"/>
    </row>
    <row r="25" spans="1:11" x14ac:dyDescent="0.25">
      <c r="A25" s="4" t="s">
        <v>100</v>
      </c>
      <c r="B25" s="4">
        <v>10.522222222222222</v>
      </c>
      <c r="C25" s="4">
        <v>14.844444444444443</v>
      </c>
      <c r="D25" s="4">
        <v>18.655555555555555</v>
      </c>
      <c r="E25" s="4"/>
    </row>
    <row r="26" spans="1:11" x14ac:dyDescent="0.25">
      <c r="A26" s="4" t="s">
        <v>58</v>
      </c>
      <c r="B26" s="4">
        <v>3.7144444444444531</v>
      </c>
      <c r="C26" s="4">
        <v>9.0927777777777976</v>
      </c>
      <c r="D26" s="4">
        <v>5.5627777777777965</v>
      </c>
      <c r="E26" s="4"/>
    </row>
    <row r="27" spans="1:11" x14ac:dyDescent="0.25">
      <c r="A27" s="4"/>
      <c r="B27" s="4"/>
      <c r="C27" s="4"/>
      <c r="D27" s="4"/>
      <c r="E27" s="4"/>
    </row>
    <row r="29" spans="1:11" ht="15.75" thickBot="1" x14ac:dyDescent="0.3">
      <c r="A29" t="s">
        <v>101</v>
      </c>
    </row>
    <row r="30" spans="1:11" x14ac:dyDescent="0.25">
      <c r="A30" s="6" t="s">
        <v>102</v>
      </c>
      <c r="B30" s="6" t="s">
        <v>103</v>
      </c>
      <c r="C30" s="6" t="s">
        <v>62</v>
      </c>
      <c r="D30" s="6" t="s">
        <v>104</v>
      </c>
      <c r="E30" s="6" t="s">
        <v>105</v>
      </c>
      <c r="F30" s="6" t="s">
        <v>106</v>
      </c>
      <c r="G30" s="6" t="s">
        <v>107</v>
      </c>
    </row>
    <row r="31" spans="1:11" x14ac:dyDescent="0.25">
      <c r="A31" s="4" t="s">
        <v>126</v>
      </c>
      <c r="B31" s="4">
        <v>84.898518518518586</v>
      </c>
      <c r="C31" s="4">
        <v>2</v>
      </c>
      <c r="D31" s="4">
        <v>42.449259259259293</v>
      </c>
      <c r="E31" s="4">
        <v>12.896703049398006</v>
      </c>
      <c r="F31" s="4">
        <v>3.347911939308026E-4</v>
      </c>
      <c r="G31" s="4">
        <v>3.5545571456617879</v>
      </c>
      <c r="H31" t="s">
        <v>130</v>
      </c>
    </row>
    <row r="32" spans="1:11" x14ac:dyDescent="0.25">
      <c r="A32" s="4" t="s">
        <v>127</v>
      </c>
      <c r="B32" s="4">
        <v>298.07185185185193</v>
      </c>
      <c r="C32" s="4">
        <v>2</v>
      </c>
      <c r="D32" s="4">
        <v>149.03592592592597</v>
      </c>
      <c r="E32" s="4">
        <v>45.279284347923941</v>
      </c>
      <c r="F32" s="4">
        <v>9.4727389205062872E-8</v>
      </c>
      <c r="G32" s="4">
        <v>3.5545571456617879</v>
      </c>
      <c r="H32" t="s">
        <v>131</v>
      </c>
      <c r="K32" t="s">
        <v>133</v>
      </c>
    </row>
    <row r="33" spans="1:15" x14ac:dyDescent="0.25">
      <c r="A33" s="4" t="s">
        <v>128</v>
      </c>
      <c r="B33" s="4">
        <v>2.814814814814774</v>
      </c>
      <c r="C33" s="4">
        <v>4</v>
      </c>
      <c r="D33" s="4">
        <v>0.70370370370369351</v>
      </c>
      <c r="E33" s="4">
        <v>0.21379543152919683</v>
      </c>
      <c r="F33" s="4">
        <v>0.92734123501177312</v>
      </c>
      <c r="G33" s="4">
        <v>2.9277441728071834</v>
      </c>
      <c r="H33" t="s">
        <v>132</v>
      </c>
      <c r="L33" s="3" t="s">
        <v>134</v>
      </c>
      <c r="M33" s="3"/>
      <c r="N33" s="3"/>
      <c r="O33" s="3"/>
    </row>
    <row r="34" spans="1:15" x14ac:dyDescent="0.25">
      <c r="A34" s="4" t="s">
        <v>129</v>
      </c>
      <c r="B34" s="4">
        <v>59.246666666666677</v>
      </c>
      <c r="C34" s="4">
        <v>18</v>
      </c>
      <c r="D34" s="4">
        <v>3.2914814814814819</v>
      </c>
      <c r="E34" s="4"/>
      <c r="F34" s="4"/>
      <c r="G34" s="4"/>
      <c r="L34" s="3" t="s">
        <v>135</v>
      </c>
      <c r="M34" s="3"/>
      <c r="N34" s="3"/>
      <c r="O34" s="3"/>
    </row>
    <row r="35" spans="1:15" x14ac:dyDescent="0.25">
      <c r="A35" s="4"/>
      <c r="B35" s="4"/>
      <c r="C35" s="4"/>
      <c r="D35" s="4"/>
      <c r="E35" s="4"/>
      <c r="F35" s="4"/>
      <c r="G35" s="4"/>
      <c r="L35" s="3" t="s">
        <v>136</v>
      </c>
      <c r="M35" s="3"/>
      <c r="N35" s="3"/>
      <c r="O35" s="3"/>
    </row>
    <row r="36" spans="1:15" ht="15.75" thickBot="1" x14ac:dyDescent="0.3">
      <c r="A36" s="5" t="s">
        <v>110</v>
      </c>
      <c r="B36" s="5">
        <v>445.03185185185197</v>
      </c>
      <c r="C36" s="5">
        <v>26</v>
      </c>
      <c r="D36" s="5"/>
      <c r="E36" s="5"/>
      <c r="F36" s="5"/>
      <c r="G3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2" sqref="B22"/>
    </sheetView>
  </sheetViews>
  <sheetFormatPr defaultRowHeight="15" x14ac:dyDescent="0.25"/>
  <cols>
    <col min="1" max="1" width="60.7109375" customWidth="1"/>
  </cols>
  <sheetData>
    <row r="1" spans="1:9" x14ac:dyDescent="0.25">
      <c r="A1" t="s">
        <v>143</v>
      </c>
    </row>
    <row r="2" spans="1:9" ht="15.75" thickBot="1" x14ac:dyDescent="0.3"/>
    <row r="3" spans="1:9" x14ac:dyDescent="0.25">
      <c r="A3" s="9" t="s">
        <v>144</v>
      </c>
      <c r="B3" s="9"/>
    </row>
    <row r="4" spans="1:9" x14ac:dyDescent="0.25">
      <c r="A4" s="4" t="s">
        <v>145</v>
      </c>
      <c r="B4" s="4">
        <v>0.80974917842844862</v>
      </c>
    </row>
    <row r="5" spans="1:9" x14ac:dyDescent="0.25">
      <c r="A5" s="4" t="s">
        <v>146</v>
      </c>
      <c r="B5" s="4">
        <v>0.65569373196554748</v>
      </c>
    </row>
    <row r="6" spans="1:9" x14ac:dyDescent="0.25">
      <c r="A6" s="4" t="s">
        <v>147</v>
      </c>
      <c r="B6" s="4">
        <v>0.59830935395980545</v>
      </c>
    </row>
    <row r="7" spans="1:9" x14ac:dyDescent="0.25">
      <c r="A7" s="4" t="s">
        <v>148</v>
      </c>
      <c r="B7" s="4">
        <v>0.24296950194089617</v>
      </c>
    </row>
    <row r="8" spans="1:9" ht="15.75" thickBot="1" x14ac:dyDescent="0.3">
      <c r="A8" s="5" t="s">
        <v>59</v>
      </c>
      <c r="B8" s="5">
        <v>8</v>
      </c>
    </row>
    <row r="10" spans="1:9" ht="15.75" thickBot="1" x14ac:dyDescent="0.3">
      <c r="A10" t="s">
        <v>101</v>
      </c>
    </row>
    <row r="11" spans="1:9" x14ac:dyDescent="0.25">
      <c r="A11" s="6"/>
      <c r="B11" s="6" t="s">
        <v>62</v>
      </c>
      <c r="C11" s="6" t="s">
        <v>103</v>
      </c>
      <c r="D11" s="6" t="s">
        <v>104</v>
      </c>
      <c r="E11" s="6" t="s">
        <v>105</v>
      </c>
      <c r="F11" s="6" t="s">
        <v>152</v>
      </c>
    </row>
    <row r="12" spans="1:9" x14ac:dyDescent="0.25">
      <c r="A12" s="4" t="s">
        <v>149</v>
      </c>
      <c r="B12" s="4">
        <v>1</v>
      </c>
      <c r="C12" s="4">
        <v>0.67454492675955668</v>
      </c>
      <c r="D12" s="4">
        <v>0.67454492675955668</v>
      </c>
      <c r="E12" s="4">
        <v>11.426345544774161</v>
      </c>
      <c r="F12" s="4">
        <v>1.485252063768515E-2</v>
      </c>
    </row>
    <row r="13" spans="1:9" x14ac:dyDescent="0.25">
      <c r="A13" s="4" t="s">
        <v>150</v>
      </c>
      <c r="B13" s="4">
        <v>6</v>
      </c>
      <c r="C13" s="4">
        <v>0.35420507324044292</v>
      </c>
      <c r="D13" s="4">
        <v>5.9034178873407152E-2</v>
      </c>
      <c r="E13" s="4"/>
      <c r="F13" s="4"/>
    </row>
    <row r="14" spans="1:9" ht="15.75" thickBot="1" x14ac:dyDescent="0.3">
      <c r="A14" s="5" t="s">
        <v>110</v>
      </c>
      <c r="B14" s="5">
        <v>7</v>
      </c>
      <c r="C14" s="5">
        <v>1.0287499999999996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153</v>
      </c>
      <c r="C16" s="6" t="s">
        <v>148</v>
      </c>
      <c r="D16" s="6" t="s">
        <v>63</v>
      </c>
      <c r="E16" s="6" t="s">
        <v>106</v>
      </c>
      <c r="F16" s="6" t="s">
        <v>154</v>
      </c>
      <c r="G16" s="6" t="s">
        <v>155</v>
      </c>
      <c r="H16" s="6" t="s">
        <v>156</v>
      </c>
      <c r="I16" s="6" t="s">
        <v>157</v>
      </c>
    </row>
    <row r="17" spans="1:9" x14ac:dyDescent="0.25">
      <c r="A17" s="4" t="s">
        <v>159</v>
      </c>
      <c r="B17" s="4">
        <v>2.6252232940335838</v>
      </c>
      <c r="C17" s="4">
        <v>0.19381271882884218</v>
      </c>
      <c r="D17" s="4">
        <v>13.545154878880487</v>
      </c>
      <c r="E17" s="4">
        <v>1.0043843944468121E-5</v>
      </c>
      <c r="F17" s="4">
        <v>2.1509806554286621</v>
      </c>
      <c r="G17" s="4">
        <v>3.0994659326385054</v>
      </c>
      <c r="H17" s="4">
        <v>2.1509806554286621</v>
      </c>
      <c r="I17" s="4">
        <v>3.0994659326385054</v>
      </c>
    </row>
    <row r="18" spans="1:9" ht="15.75" thickBot="1" x14ac:dyDescent="0.3">
      <c r="A18" s="5" t="s">
        <v>158</v>
      </c>
      <c r="B18" s="5">
        <v>4.3908538763844207E-2</v>
      </c>
      <c r="C18" s="5">
        <v>1.2989585943173206E-2</v>
      </c>
      <c r="D18" s="5">
        <v>3.3802877902294286</v>
      </c>
      <c r="E18" s="5">
        <v>1.4852520637685171E-2</v>
      </c>
      <c r="F18" s="5">
        <v>1.2124166978027581E-2</v>
      </c>
      <c r="G18" s="5">
        <v>7.5692910549660833E-2</v>
      </c>
      <c r="H18" s="5">
        <v>1.2124166978027581E-2</v>
      </c>
      <c r="I18" s="5">
        <v>7.5692910549660833E-2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s="6"/>
      <c r="B1" s="6" t="s">
        <v>38</v>
      </c>
      <c r="C1" s="6" t="s">
        <v>55</v>
      </c>
    </row>
    <row r="2" spans="1:3" x14ac:dyDescent="0.25">
      <c r="A2" s="4" t="s">
        <v>38</v>
      </c>
      <c r="B2" s="4">
        <v>1</v>
      </c>
      <c r="C2" s="4"/>
    </row>
    <row r="3" spans="1:3" ht="15.75" thickBot="1" x14ac:dyDescent="0.3">
      <c r="A3" s="5" t="s">
        <v>55</v>
      </c>
      <c r="B3" s="5">
        <v>0.84515425472851657</v>
      </c>
      <c r="C3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5"/>
  <sheetViews>
    <sheetView tabSelected="1" topLeftCell="A166" workbookViewId="0">
      <selection activeCell="J176" sqref="J176"/>
    </sheetView>
  </sheetViews>
  <sheetFormatPr defaultRowHeight="15" x14ac:dyDescent="0.25"/>
  <sheetData>
    <row r="2" spans="2:7" x14ac:dyDescent="0.25">
      <c r="B2" t="s">
        <v>0</v>
      </c>
    </row>
    <row r="4" spans="2:7" x14ac:dyDescent="0.25">
      <c r="B4" t="s">
        <v>1</v>
      </c>
    </row>
    <row r="5" spans="2:7" x14ac:dyDescent="0.25">
      <c r="B5">
        <v>8</v>
      </c>
      <c r="C5" t="s">
        <v>4</v>
      </c>
      <c r="D5">
        <f>MEDIAN(B5:B9)</f>
        <v>10</v>
      </c>
    </row>
    <row r="6" spans="2:7" x14ac:dyDescent="0.25">
      <c r="B6">
        <v>9</v>
      </c>
      <c r="C6" t="s">
        <v>5</v>
      </c>
      <c r="D6">
        <f>AVERAGE(B5:B9)</f>
        <v>10</v>
      </c>
      <c r="G6" t="s">
        <v>8</v>
      </c>
    </row>
    <row r="7" spans="2:7" x14ac:dyDescent="0.25">
      <c r="B7">
        <v>10</v>
      </c>
      <c r="C7" t="s">
        <v>6</v>
      </c>
      <c r="D7">
        <f>_xlfn.STDEV.S(B5:B9)</f>
        <v>1.5811388300841898</v>
      </c>
      <c r="E7">
        <f>_xlfn.STDEV.P(B5:B9)</f>
        <v>1.4142135623730951</v>
      </c>
      <c r="G7" t="s">
        <v>9</v>
      </c>
    </row>
    <row r="8" spans="2:7" x14ac:dyDescent="0.25">
      <c r="B8">
        <v>11</v>
      </c>
      <c r="C8" t="s">
        <v>7</v>
      </c>
      <c r="D8">
        <f>MAX(B5:B9)-MIN(B5:B9)</f>
        <v>4</v>
      </c>
      <c r="G8" t="s">
        <v>10</v>
      </c>
    </row>
    <row r="9" spans="2:7" x14ac:dyDescent="0.25">
      <c r="B9">
        <v>12</v>
      </c>
      <c r="G9" t="s">
        <v>11</v>
      </c>
    </row>
    <row r="11" spans="2:7" x14ac:dyDescent="0.25">
      <c r="B11" t="s">
        <v>2</v>
      </c>
    </row>
    <row r="12" spans="2:7" x14ac:dyDescent="0.25">
      <c r="B12">
        <v>8</v>
      </c>
      <c r="C12" t="s">
        <v>4</v>
      </c>
      <c r="D12">
        <f>MEDIAN(B12:B16)</f>
        <v>10</v>
      </c>
    </row>
    <row r="13" spans="2:7" x14ac:dyDescent="0.25">
      <c r="B13">
        <v>9</v>
      </c>
      <c r="C13" t="s">
        <v>5</v>
      </c>
      <c r="D13">
        <f>AVERAGE(B12:B16)</f>
        <v>27.6</v>
      </c>
    </row>
    <row r="14" spans="2:7" x14ac:dyDescent="0.25">
      <c r="B14">
        <v>10</v>
      </c>
      <c r="C14" t="s">
        <v>6</v>
      </c>
      <c r="D14">
        <f>_xlfn.STDEV.S(B12:B16)</f>
        <v>40.488269906233334</v>
      </c>
      <c r="E14">
        <f>_xlfn.STDEV.P(B12:B16)</f>
        <v>36.213809520678709</v>
      </c>
    </row>
    <row r="15" spans="2:7" x14ac:dyDescent="0.25">
      <c r="B15">
        <v>11</v>
      </c>
      <c r="C15" t="s">
        <v>7</v>
      </c>
      <c r="D15">
        <f>MAX(B12:B16)-MIN(B12:B16)</f>
        <v>92</v>
      </c>
    </row>
    <row r="16" spans="2:7" x14ac:dyDescent="0.25">
      <c r="B16">
        <v>100</v>
      </c>
    </row>
    <row r="19" spans="1:12" x14ac:dyDescent="0.25">
      <c r="B19" t="s">
        <v>3</v>
      </c>
    </row>
    <row r="20" spans="1:12" x14ac:dyDescent="0.25">
      <c r="B20">
        <v>8</v>
      </c>
      <c r="C20" t="s">
        <v>4</v>
      </c>
      <c r="D20">
        <f>MEDIAN(B20:B24)</f>
        <v>10</v>
      </c>
    </row>
    <row r="21" spans="1:12" x14ac:dyDescent="0.25">
      <c r="B21">
        <v>9</v>
      </c>
      <c r="C21" t="s">
        <v>5</v>
      </c>
      <c r="D21">
        <f>AVERAGE(B20:B24)</f>
        <v>207.6</v>
      </c>
    </row>
    <row r="22" spans="1:12" x14ac:dyDescent="0.25">
      <c r="B22">
        <v>10</v>
      </c>
      <c r="C22" t="s">
        <v>6</v>
      </c>
      <c r="D22">
        <f>_xlfn.STDEV.S(B20:B24)</f>
        <v>442.9664772869387</v>
      </c>
      <c r="E22">
        <f>_xlfn.STDEV.P(B20:B24)</f>
        <v>396.20126198688462</v>
      </c>
    </row>
    <row r="23" spans="1:12" x14ac:dyDescent="0.25">
      <c r="B23">
        <v>11</v>
      </c>
      <c r="C23" t="s">
        <v>7</v>
      </c>
      <c r="D23">
        <f>MAX(B20:B24)-MIN(B20:B24)</f>
        <v>992</v>
      </c>
    </row>
    <row r="24" spans="1:12" x14ac:dyDescent="0.25">
      <c r="B24">
        <v>1000</v>
      </c>
    </row>
    <row r="27" spans="1:12" x14ac:dyDescent="0.25">
      <c r="A27" t="s">
        <v>17</v>
      </c>
      <c r="C27">
        <f>_xlfn.BINOM.DIST(6,10,0.5,FALSE)</f>
        <v>0.20507812500000006</v>
      </c>
      <c r="E27" t="s">
        <v>12</v>
      </c>
      <c r="J27" t="s">
        <v>14</v>
      </c>
      <c r="K27" t="s">
        <v>16</v>
      </c>
      <c r="L27" t="s">
        <v>182</v>
      </c>
    </row>
    <row r="28" spans="1:12" x14ac:dyDescent="0.25">
      <c r="C28">
        <f>_xlfn.BINOM.DIST(6,10,0.5,TRUE)</f>
        <v>0.828125</v>
      </c>
      <c r="E28" t="s">
        <v>13</v>
      </c>
      <c r="F28" t="s">
        <v>15</v>
      </c>
    </row>
    <row r="30" spans="1:12" x14ac:dyDescent="0.25">
      <c r="A30" t="s">
        <v>18</v>
      </c>
      <c r="C30" t="s">
        <v>19</v>
      </c>
    </row>
    <row r="31" spans="1:12" x14ac:dyDescent="0.25">
      <c r="B31">
        <v>3</v>
      </c>
      <c r="C31">
        <f>_xlfn.BINOM.DIST(3,10,0.5,FALSE)</f>
        <v>0.11718750000000003</v>
      </c>
    </row>
    <row r="32" spans="1:12" x14ac:dyDescent="0.25">
      <c r="B32">
        <v>4</v>
      </c>
      <c r="C32">
        <f>_xlfn.BINOM.DIST(4,10,0.5,FALSE)</f>
        <v>0.20507812500000006</v>
      </c>
    </row>
    <row r="33" spans="1:6" x14ac:dyDescent="0.25">
      <c r="B33">
        <v>5</v>
      </c>
      <c r="C33">
        <f>_xlfn.BINOM.DIST(5,10,0.5,FALSE)</f>
        <v>0.24609375000000008</v>
      </c>
    </row>
    <row r="34" spans="1:6" x14ac:dyDescent="0.25">
      <c r="B34">
        <v>6</v>
      </c>
      <c r="C34">
        <f>_xlfn.BINOM.DIST(6,10,0.5,FALSE)</f>
        <v>0.20507812500000006</v>
      </c>
    </row>
    <row r="37" spans="1:6" x14ac:dyDescent="0.25">
      <c r="A37" t="s">
        <v>20</v>
      </c>
      <c r="C37">
        <f>_xlfn.NORM.DIST(0,0,1,TRUE)</f>
        <v>0.5</v>
      </c>
      <c r="D37" t="s">
        <v>21</v>
      </c>
      <c r="F37" t="s">
        <v>22</v>
      </c>
    </row>
    <row r="38" spans="1:6" x14ac:dyDescent="0.25">
      <c r="C38">
        <f>_xlfn.NORM.DIST(0,0,1,FALSE)</f>
        <v>0.3989422804014327</v>
      </c>
      <c r="F38" t="s">
        <v>23</v>
      </c>
    </row>
    <row r="41" spans="1:6" x14ac:dyDescent="0.25">
      <c r="A41" t="s">
        <v>24</v>
      </c>
      <c r="C41" s="2">
        <f>_xlfn.NORM.DIST(170,160,20,TRUE)</f>
        <v>0.69146246127401312</v>
      </c>
      <c r="D41" s="1">
        <f>1-C41</f>
        <v>0.30853753872598688</v>
      </c>
    </row>
    <row r="42" spans="1:6" x14ac:dyDescent="0.25">
      <c r="C42" t="s">
        <v>25</v>
      </c>
      <c r="D42" t="s">
        <v>26</v>
      </c>
    </row>
    <row r="45" spans="1:6" x14ac:dyDescent="0.25">
      <c r="A45" t="s">
        <v>27</v>
      </c>
      <c r="C45">
        <f>_xlfn.POISSON.DIST(3,3,TRUE)</f>
        <v>0.64723188878223126</v>
      </c>
      <c r="D45" t="s">
        <v>28</v>
      </c>
    </row>
    <row r="46" spans="1:6" x14ac:dyDescent="0.25">
      <c r="C46">
        <f>_xlfn.POISSON.DIST(3,3,FALSE)</f>
        <v>0.22404180765538778</v>
      </c>
      <c r="D46" t="s">
        <v>29</v>
      </c>
    </row>
    <row r="48" spans="1:6" x14ac:dyDescent="0.25">
      <c r="A48" t="s">
        <v>30</v>
      </c>
      <c r="C48" t="s">
        <v>31</v>
      </c>
      <c r="E48" t="s">
        <v>33</v>
      </c>
    </row>
    <row r="49" spans="1:5" x14ac:dyDescent="0.25">
      <c r="C49">
        <f>_xlfn.POISSON.DIST(3, 1.6, FALSE)</f>
        <v>0.13782802295101812</v>
      </c>
      <c r="D49" t="s">
        <v>32</v>
      </c>
    </row>
    <row r="50" spans="1:5" x14ac:dyDescent="0.25">
      <c r="C50">
        <f>_xlfn.POISSON.DIST(3,1.6,TRUE)</f>
        <v>0.92118651277028107</v>
      </c>
      <c r="D50" t="s">
        <v>28</v>
      </c>
    </row>
    <row r="52" spans="1:5" x14ac:dyDescent="0.25">
      <c r="A52" t="s">
        <v>34</v>
      </c>
      <c r="C52">
        <f>_xlfn.EXPON.DIST(10,1/10,TRUE)</f>
        <v>0.63212055882855767</v>
      </c>
    </row>
    <row r="54" spans="1:5" x14ac:dyDescent="0.25">
      <c r="A54" t="s">
        <v>35</v>
      </c>
      <c r="C54">
        <f>_xlfn.EXPON.DIST(10,1/15,TRUE)</f>
        <v>0.48658288096740798</v>
      </c>
    </row>
    <row r="55" spans="1:5" x14ac:dyDescent="0.25">
      <c r="C55" t="s">
        <v>1</v>
      </c>
      <c r="D55" t="s">
        <v>2</v>
      </c>
      <c r="E55" t="s">
        <v>3</v>
      </c>
    </row>
    <row r="56" spans="1:5" x14ac:dyDescent="0.25">
      <c r="A56" t="s">
        <v>36</v>
      </c>
      <c r="C56">
        <v>8</v>
      </c>
      <c r="D56">
        <v>8</v>
      </c>
      <c r="E56">
        <v>8</v>
      </c>
    </row>
    <row r="57" spans="1:5" x14ac:dyDescent="0.25">
      <c r="C57">
        <v>9</v>
      </c>
      <c r="D57">
        <v>9</v>
      </c>
      <c r="E57">
        <v>9</v>
      </c>
    </row>
    <row r="58" spans="1:5" x14ac:dyDescent="0.25">
      <c r="C58">
        <v>10</v>
      </c>
      <c r="D58">
        <v>10</v>
      </c>
      <c r="E58">
        <v>10</v>
      </c>
    </row>
    <row r="59" spans="1:5" x14ac:dyDescent="0.25">
      <c r="C59">
        <v>11</v>
      </c>
      <c r="D59">
        <v>11</v>
      </c>
      <c r="E59">
        <v>11</v>
      </c>
    </row>
    <row r="60" spans="1:5" x14ac:dyDescent="0.25">
      <c r="C60">
        <v>12</v>
      </c>
      <c r="D60">
        <v>100</v>
      </c>
      <c r="E60">
        <v>1000</v>
      </c>
    </row>
    <row r="61" spans="1:5" x14ac:dyDescent="0.25">
      <c r="C61">
        <f>_xlfn.STDEV.S(C56:C60)/SQRT(COUNT(C56:C60))</f>
        <v>0.70710678118654757</v>
      </c>
      <c r="D61">
        <f t="shared" ref="D61:E61" si="0">_xlfn.STDEV.S(D56:D60)/SQRT(COUNT(D56:D60))</f>
        <v>18.106904760339354</v>
      </c>
      <c r="E61">
        <f t="shared" si="0"/>
        <v>198.10063099344231</v>
      </c>
    </row>
    <row r="63" spans="1:5" x14ac:dyDescent="0.25">
      <c r="A63" t="s">
        <v>37</v>
      </c>
      <c r="C63" t="s">
        <v>38</v>
      </c>
      <c r="D63">
        <v>154</v>
      </c>
    </row>
    <row r="64" spans="1:5" x14ac:dyDescent="0.25">
      <c r="C64" t="s">
        <v>39</v>
      </c>
      <c r="D64">
        <v>100</v>
      </c>
    </row>
    <row r="65" spans="1:11" x14ac:dyDescent="0.25">
      <c r="C65" t="s">
        <v>40</v>
      </c>
      <c r="D65">
        <v>30</v>
      </c>
    </row>
    <row r="67" spans="1:11" x14ac:dyDescent="0.25">
      <c r="D67">
        <f>(x-miu)/sigma</f>
        <v>1.8</v>
      </c>
    </row>
    <row r="68" spans="1:11" x14ac:dyDescent="0.25">
      <c r="D68">
        <f>_xlfn.NORM.DIST(154,100,30,TRUE)</f>
        <v>0.96406968088707423</v>
      </c>
      <c r="E68" t="s">
        <v>41</v>
      </c>
    </row>
    <row r="69" spans="1:11" x14ac:dyDescent="0.25">
      <c r="A69" t="s">
        <v>42</v>
      </c>
      <c r="D69">
        <f>_xlfn.CONFIDENCE.NORM(0.1,15,100)</f>
        <v>2.4672804404272073</v>
      </c>
      <c r="F69" t="s">
        <v>43</v>
      </c>
      <c r="G69">
        <v>120</v>
      </c>
    </row>
    <row r="71" spans="1:11" x14ac:dyDescent="0.25">
      <c r="D71" t="s">
        <v>44</v>
      </c>
    </row>
    <row r="72" spans="1:11" x14ac:dyDescent="0.25">
      <c r="D72">
        <f>G69-D69</f>
        <v>117.5327195595728</v>
      </c>
      <c r="F72">
        <f>G69+D69</f>
        <v>122.4672804404272</v>
      </c>
    </row>
    <row r="74" spans="1:11" x14ac:dyDescent="0.25">
      <c r="D74" s="3" t="s">
        <v>45</v>
      </c>
      <c r="E74" s="3"/>
      <c r="F74" s="3"/>
      <c r="G74" s="3"/>
      <c r="H74" s="3"/>
      <c r="I74" s="3"/>
      <c r="J74" s="3"/>
      <c r="K74" s="3"/>
    </row>
    <row r="75" spans="1:11" x14ac:dyDescent="0.25">
      <c r="D75" s="1" t="s">
        <v>46</v>
      </c>
      <c r="E75" s="1"/>
      <c r="F75" s="1"/>
      <c r="G75" s="1"/>
      <c r="H75" s="1"/>
      <c r="I75" s="1"/>
      <c r="J75" s="1"/>
      <c r="K75" s="1"/>
    </row>
    <row r="77" spans="1:11" x14ac:dyDescent="0.25">
      <c r="A77" t="s">
        <v>50</v>
      </c>
      <c r="D77">
        <f>_xlfn.CONFIDENCE.T(0.05,1,10)</f>
        <v>0.71535690597066481</v>
      </c>
      <c r="F77" t="s">
        <v>47</v>
      </c>
    </row>
    <row r="80" spans="1:11" x14ac:dyDescent="0.25">
      <c r="D80">
        <f>_xlfn.T.INV(1-0.05/2, 9)</f>
        <v>2.2621571627982049</v>
      </c>
      <c r="E80">
        <f>D80/SQRT(10)</f>
        <v>0.7153569059706647</v>
      </c>
      <c r="F80" t="s">
        <v>48</v>
      </c>
      <c r="H80" t="s">
        <v>49</v>
      </c>
    </row>
    <row r="83" spans="1:6" x14ac:dyDescent="0.25">
      <c r="A83" t="s">
        <v>51</v>
      </c>
      <c r="D83">
        <f>_xlfn.CONFIDENCE.T(0.1,15,10)</f>
        <v>8.6952181132568445</v>
      </c>
    </row>
    <row r="85" spans="1:6" x14ac:dyDescent="0.25">
      <c r="D85" t="s">
        <v>52</v>
      </c>
      <c r="F85" t="s">
        <v>53</v>
      </c>
    </row>
    <row r="87" spans="1:6" x14ac:dyDescent="0.25">
      <c r="D87">
        <f>120-D83</f>
        <v>111.30478188674316</v>
      </c>
      <c r="E87">
        <f>120+D83</f>
        <v>128.69521811325686</v>
      </c>
    </row>
    <row r="90" spans="1:6" x14ac:dyDescent="0.25">
      <c r="A90" t="s">
        <v>54</v>
      </c>
      <c r="D90" t="s">
        <v>38</v>
      </c>
      <c r="E90" t="s">
        <v>55</v>
      </c>
    </row>
    <row r="91" spans="1:6" x14ac:dyDescent="0.25">
      <c r="D91">
        <v>1</v>
      </c>
      <c r="E91">
        <v>2</v>
      </c>
    </row>
    <row r="92" spans="1:6" x14ac:dyDescent="0.25">
      <c r="D92">
        <v>2</v>
      </c>
      <c r="E92">
        <v>3</v>
      </c>
    </row>
    <row r="93" spans="1:6" x14ac:dyDescent="0.25">
      <c r="D93">
        <v>3</v>
      </c>
      <c r="E93">
        <v>4</v>
      </c>
    </row>
    <row r="94" spans="1:6" x14ac:dyDescent="0.25">
      <c r="D94">
        <v>4</v>
      </c>
      <c r="E94">
        <v>5</v>
      </c>
    </row>
    <row r="95" spans="1:6" x14ac:dyDescent="0.25">
      <c r="D95">
        <v>5</v>
      </c>
      <c r="E95">
        <v>6</v>
      </c>
    </row>
    <row r="96" spans="1:6" x14ac:dyDescent="0.25">
      <c r="D96">
        <v>6</v>
      </c>
      <c r="E96">
        <v>7</v>
      </c>
    </row>
    <row r="98" spans="1:6" x14ac:dyDescent="0.25">
      <c r="A98" t="s">
        <v>70</v>
      </c>
    </row>
    <row r="103" spans="1:6" x14ac:dyDescent="0.25">
      <c r="A103" t="s">
        <v>83</v>
      </c>
      <c r="D103" t="s">
        <v>87</v>
      </c>
    </row>
    <row r="104" spans="1:6" x14ac:dyDescent="0.25">
      <c r="C104" t="s">
        <v>84</v>
      </c>
    </row>
    <row r="105" spans="1:6" x14ac:dyDescent="0.25">
      <c r="C105">
        <v>3.04</v>
      </c>
      <c r="D105">
        <v>2.92</v>
      </c>
      <c r="E105">
        <v>2.86</v>
      </c>
    </row>
    <row r="106" spans="1:6" x14ac:dyDescent="0.25">
      <c r="C106">
        <v>1.71</v>
      </c>
      <c r="D106">
        <v>3.6</v>
      </c>
      <c r="E106">
        <v>3.49</v>
      </c>
    </row>
    <row r="107" spans="1:6" x14ac:dyDescent="0.25">
      <c r="C107">
        <v>3.3</v>
      </c>
      <c r="D107">
        <v>2.2799999999999998</v>
      </c>
      <c r="E107">
        <v>3.49</v>
      </c>
    </row>
    <row r="108" spans="1:6" x14ac:dyDescent="0.25">
      <c r="C108">
        <v>2.88</v>
      </c>
      <c r="D108">
        <v>2.82</v>
      </c>
      <c r="E108">
        <v>2.19</v>
      </c>
    </row>
    <row r="109" spans="1:6" x14ac:dyDescent="0.25">
      <c r="C109">
        <v>2.11</v>
      </c>
      <c r="D109">
        <v>3.03</v>
      </c>
    </row>
    <row r="110" spans="1:6" x14ac:dyDescent="0.25">
      <c r="C110">
        <v>2.6</v>
      </c>
      <c r="D110">
        <v>3.13</v>
      </c>
    </row>
    <row r="111" spans="1:6" x14ac:dyDescent="0.25">
      <c r="F111" t="s">
        <v>85</v>
      </c>
    </row>
    <row r="112" spans="1:6" x14ac:dyDescent="0.25">
      <c r="F112" t="s">
        <v>86</v>
      </c>
    </row>
    <row r="114" spans="1:6" x14ac:dyDescent="0.25">
      <c r="F114" t="s">
        <v>89</v>
      </c>
    </row>
    <row r="118" spans="1:6" x14ac:dyDescent="0.25">
      <c r="D118" t="s">
        <v>90</v>
      </c>
      <c r="F118" t="s">
        <v>88</v>
      </c>
    </row>
    <row r="121" spans="1:6" x14ac:dyDescent="0.25">
      <c r="A121" t="s">
        <v>91</v>
      </c>
    </row>
    <row r="123" spans="1:6" x14ac:dyDescent="0.25">
      <c r="C123" t="s">
        <v>92</v>
      </c>
      <c r="D123" t="s">
        <v>93</v>
      </c>
      <c r="E123" t="s">
        <v>94</v>
      </c>
    </row>
    <row r="124" spans="1:6" x14ac:dyDescent="0.25">
      <c r="C124">
        <v>15</v>
      </c>
      <c r="D124">
        <v>18</v>
      </c>
      <c r="E124">
        <v>10</v>
      </c>
    </row>
    <row r="125" spans="1:6" x14ac:dyDescent="0.25">
      <c r="C125">
        <v>12</v>
      </c>
      <c r="D125">
        <v>14</v>
      </c>
      <c r="E125">
        <v>9</v>
      </c>
    </row>
    <row r="126" spans="1:6" x14ac:dyDescent="0.25">
      <c r="C126">
        <v>10</v>
      </c>
      <c r="D126">
        <v>18</v>
      </c>
      <c r="E126">
        <v>7</v>
      </c>
    </row>
    <row r="127" spans="1:6" x14ac:dyDescent="0.25">
      <c r="C127">
        <v>6</v>
      </c>
      <c r="D127">
        <v>12</v>
      </c>
      <c r="E127">
        <v>5</v>
      </c>
    </row>
    <row r="130" spans="1:6" x14ac:dyDescent="0.25">
      <c r="A130" t="s">
        <v>111</v>
      </c>
      <c r="C130" t="s">
        <v>92</v>
      </c>
      <c r="D130" t="s">
        <v>93</v>
      </c>
      <c r="E130" t="s">
        <v>94</v>
      </c>
    </row>
    <row r="131" spans="1:6" x14ac:dyDescent="0.25">
      <c r="A131" t="s">
        <v>112</v>
      </c>
      <c r="C131">
        <v>36.6</v>
      </c>
      <c r="D131">
        <v>17.5</v>
      </c>
      <c r="E131">
        <v>15</v>
      </c>
    </row>
    <row r="132" spans="1:6" x14ac:dyDescent="0.25">
      <c r="C132">
        <v>39.200000000000003</v>
      </c>
      <c r="D132">
        <v>20.6</v>
      </c>
      <c r="E132">
        <v>10.4</v>
      </c>
    </row>
    <row r="133" spans="1:6" x14ac:dyDescent="0.25">
      <c r="C133">
        <v>30.4</v>
      </c>
      <c r="D133">
        <v>18.7</v>
      </c>
      <c r="E133">
        <v>18.899999999999999</v>
      </c>
    </row>
    <row r="134" spans="1:6" x14ac:dyDescent="0.25">
      <c r="C134">
        <v>37.1</v>
      </c>
      <c r="D134">
        <v>25.7</v>
      </c>
      <c r="E134">
        <v>10.5</v>
      </c>
    </row>
    <row r="135" spans="1:6" x14ac:dyDescent="0.25">
      <c r="C135">
        <v>34.1</v>
      </c>
      <c r="D135">
        <v>22</v>
      </c>
      <c r="E135">
        <v>15.2</v>
      </c>
    </row>
    <row r="138" spans="1:6" x14ac:dyDescent="0.25">
      <c r="A138" t="s">
        <v>113</v>
      </c>
      <c r="F138" t="s">
        <v>117</v>
      </c>
    </row>
    <row r="139" spans="1:6" x14ac:dyDescent="0.25">
      <c r="A139" t="s">
        <v>114</v>
      </c>
    </row>
    <row r="140" spans="1:6" x14ac:dyDescent="0.25">
      <c r="A140" t="s">
        <v>115</v>
      </c>
    </row>
    <row r="141" spans="1:6" x14ac:dyDescent="0.25">
      <c r="A141" t="s">
        <v>116</v>
      </c>
    </row>
    <row r="145" spans="1:5" x14ac:dyDescent="0.25">
      <c r="A145" t="s">
        <v>118</v>
      </c>
    </row>
    <row r="147" spans="1:5" x14ac:dyDescent="0.25">
      <c r="C147" t="s">
        <v>119</v>
      </c>
      <c r="D147" t="s">
        <v>120</v>
      </c>
      <c r="E147" t="s">
        <v>121</v>
      </c>
    </row>
    <row r="148" spans="1:5" x14ac:dyDescent="0.25">
      <c r="B148" t="s">
        <v>122</v>
      </c>
      <c r="C148">
        <v>12.8</v>
      </c>
      <c r="D148">
        <v>16.2</v>
      </c>
      <c r="E148">
        <v>22.6</v>
      </c>
    </row>
    <row r="149" spans="1:5" x14ac:dyDescent="0.25">
      <c r="C149">
        <v>13.5</v>
      </c>
      <c r="D149">
        <v>18.100000000000001</v>
      </c>
      <c r="E149">
        <v>19.3</v>
      </c>
    </row>
    <row r="150" spans="1:5" x14ac:dyDescent="0.25">
      <c r="C150">
        <v>11.2</v>
      </c>
      <c r="D150">
        <v>17.8</v>
      </c>
      <c r="E150">
        <v>18.899999999999999</v>
      </c>
    </row>
    <row r="151" spans="1:5" x14ac:dyDescent="0.25">
      <c r="B151" t="s">
        <v>123</v>
      </c>
      <c r="C151">
        <v>10.9</v>
      </c>
      <c r="D151">
        <v>15.5</v>
      </c>
      <c r="E151">
        <v>20.100000000000001</v>
      </c>
    </row>
    <row r="152" spans="1:5" x14ac:dyDescent="0.25">
      <c r="C152">
        <v>11.1</v>
      </c>
      <c r="D152">
        <v>13.8</v>
      </c>
      <c r="E152">
        <v>21</v>
      </c>
    </row>
    <row r="153" spans="1:5" x14ac:dyDescent="0.25">
      <c r="C153">
        <v>9.8000000000000007</v>
      </c>
      <c r="D153">
        <v>16.2</v>
      </c>
      <c r="E153">
        <v>15.9</v>
      </c>
    </row>
    <row r="154" spans="1:5" x14ac:dyDescent="0.25">
      <c r="B154" t="s">
        <v>124</v>
      </c>
      <c r="C154">
        <v>8.6999999999999993</v>
      </c>
      <c r="D154">
        <v>14.7</v>
      </c>
      <c r="E154">
        <v>16.2</v>
      </c>
    </row>
    <row r="155" spans="1:5" x14ac:dyDescent="0.25">
      <c r="C155">
        <v>9.1999999999999993</v>
      </c>
      <c r="D155">
        <v>13.2</v>
      </c>
      <c r="E155">
        <v>16.100000000000001</v>
      </c>
    </row>
    <row r="156" spans="1:5" x14ac:dyDescent="0.25">
      <c r="C156">
        <v>7.5</v>
      </c>
      <c r="D156">
        <v>8.1</v>
      </c>
      <c r="E156">
        <v>17.8</v>
      </c>
    </row>
    <row r="160" spans="1:5" x14ac:dyDescent="0.25">
      <c r="A160" t="s">
        <v>137</v>
      </c>
      <c r="C160" t="s">
        <v>138</v>
      </c>
    </row>
    <row r="162" spans="1:9" x14ac:dyDescent="0.25">
      <c r="C162" t="s">
        <v>139</v>
      </c>
      <c r="D162" t="s">
        <v>140</v>
      </c>
      <c r="E162" t="s">
        <v>141</v>
      </c>
      <c r="G162" s="3" t="s">
        <v>142</v>
      </c>
      <c r="H162" s="3"/>
      <c r="I162" s="3"/>
    </row>
    <row r="163" spans="1:9" x14ac:dyDescent="0.25">
      <c r="C163">
        <v>1</v>
      </c>
      <c r="D163">
        <v>14</v>
      </c>
      <c r="E163">
        <v>2.8</v>
      </c>
    </row>
    <row r="164" spans="1:9" x14ac:dyDescent="0.25">
      <c r="C164">
        <v>2</v>
      </c>
      <c r="D164">
        <v>25</v>
      </c>
      <c r="E164">
        <v>3.6</v>
      </c>
    </row>
    <row r="165" spans="1:9" x14ac:dyDescent="0.25">
      <c r="C165">
        <v>3</v>
      </c>
      <c r="D165">
        <v>15</v>
      </c>
      <c r="E165">
        <v>3.4</v>
      </c>
    </row>
    <row r="166" spans="1:9" x14ac:dyDescent="0.25">
      <c r="C166">
        <v>4</v>
      </c>
      <c r="D166">
        <v>5</v>
      </c>
      <c r="E166">
        <v>3</v>
      </c>
    </row>
    <row r="167" spans="1:9" x14ac:dyDescent="0.25">
      <c r="C167">
        <v>5</v>
      </c>
      <c r="D167">
        <v>10</v>
      </c>
      <c r="E167">
        <v>3.1</v>
      </c>
    </row>
    <row r="168" spans="1:9" x14ac:dyDescent="0.25">
      <c r="C168">
        <v>6</v>
      </c>
      <c r="D168">
        <v>12</v>
      </c>
      <c r="E168">
        <v>3.3</v>
      </c>
    </row>
    <row r="169" spans="1:9" x14ac:dyDescent="0.25">
      <c r="C169">
        <v>7</v>
      </c>
      <c r="D169">
        <v>5</v>
      </c>
      <c r="E169">
        <v>2.7</v>
      </c>
    </row>
    <row r="170" spans="1:9" x14ac:dyDescent="0.25">
      <c r="C170">
        <v>8</v>
      </c>
      <c r="D170">
        <v>21</v>
      </c>
      <c r="E170">
        <v>3.8</v>
      </c>
    </row>
    <row r="172" spans="1:9" x14ac:dyDescent="0.25">
      <c r="A172" t="s">
        <v>160</v>
      </c>
      <c r="C172" t="s">
        <v>38</v>
      </c>
      <c r="D172" t="s">
        <v>55</v>
      </c>
    </row>
    <row r="173" spans="1:9" x14ac:dyDescent="0.25">
      <c r="A173" t="s">
        <v>161</v>
      </c>
      <c r="C173">
        <v>90</v>
      </c>
      <c r="D173">
        <v>60</v>
      </c>
      <c r="F173">
        <f>_xlfn.COVARIANCE.P(C173:C177,D173:D177)</f>
        <v>360</v>
      </c>
      <c r="G173" t="s">
        <v>162</v>
      </c>
      <c r="I173" t="s">
        <v>163</v>
      </c>
    </row>
    <row r="174" spans="1:9" x14ac:dyDescent="0.25">
      <c r="C174">
        <v>90</v>
      </c>
      <c r="D174">
        <v>90</v>
      </c>
      <c r="I174" t="s">
        <v>164</v>
      </c>
    </row>
    <row r="175" spans="1:9" x14ac:dyDescent="0.25">
      <c r="C175">
        <v>60</v>
      </c>
      <c r="D175">
        <v>60</v>
      </c>
    </row>
    <row r="176" spans="1:9" x14ac:dyDescent="0.25">
      <c r="C176">
        <v>60</v>
      </c>
      <c r="D176">
        <v>60</v>
      </c>
    </row>
    <row r="177" spans="1:8" x14ac:dyDescent="0.25">
      <c r="C177">
        <v>30</v>
      </c>
      <c r="D177">
        <v>30</v>
      </c>
    </row>
    <row r="180" spans="1:8" x14ac:dyDescent="0.25">
      <c r="A180" t="s">
        <v>165</v>
      </c>
      <c r="D180" t="s">
        <v>38</v>
      </c>
      <c r="E180" t="s">
        <v>55</v>
      </c>
    </row>
    <row r="181" spans="1:8" x14ac:dyDescent="0.25">
      <c r="D181">
        <v>90</v>
      </c>
      <c r="E181">
        <v>60</v>
      </c>
    </row>
    <row r="182" spans="1:8" x14ac:dyDescent="0.25">
      <c r="D182">
        <v>90</v>
      </c>
      <c r="E182">
        <v>90</v>
      </c>
      <c r="F182">
        <f>CORREL(D181:D185,E181:E185)</f>
        <v>0.84515425472851657</v>
      </c>
      <c r="H182" t="s">
        <v>166</v>
      </c>
    </row>
    <row r="183" spans="1:8" x14ac:dyDescent="0.25">
      <c r="D183">
        <v>60</v>
      </c>
      <c r="E183">
        <v>60</v>
      </c>
    </row>
    <row r="184" spans="1:8" x14ac:dyDescent="0.25">
      <c r="D184">
        <v>60</v>
      </c>
      <c r="E184">
        <v>60</v>
      </c>
    </row>
    <row r="185" spans="1:8" x14ac:dyDescent="0.25">
      <c r="D185">
        <v>30</v>
      </c>
      <c r="E185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9" sqref="E9"/>
    </sheetView>
  </sheetViews>
  <sheetFormatPr defaultRowHeight="15" x14ac:dyDescent="0.25"/>
  <cols>
    <col min="1" max="1" width="38.5703125" customWidth="1"/>
    <col min="2" max="2" width="30.85546875" customWidth="1"/>
    <col min="3" max="3" width="31.42578125" customWidth="1"/>
  </cols>
  <sheetData>
    <row r="1" spans="1:5" x14ac:dyDescent="0.25">
      <c r="A1" t="s">
        <v>171</v>
      </c>
    </row>
    <row r="2" spans="1:5" ht="15.75" thickBot="1" x14ac:dyDescent="0.3"/>
    <row r="3" spans="1:5" x14ac:dyDescent="0.25">
      <c r="A3" s="6"/>
      <c r="B3" s="6" t="s">
        <v>169</v>
      </c>
      <c r="C3" s="6" t="s">
        <v>170</v>
      </c>
    </row>
    <row r="4" spans="1:5" x14ac:dyDescent="0.25">
      <c r="A4" s="4" t="s">
        <v>57</v>
      </c>
      <c r="B4" s="4">
        <v>9.485714285714284</v>
      </c>
      <c r="C4" s="4">
        <v>4.6714285714285717</v>
      </c>
    </row>
    <row r="5" spans="1:5" x14ac:dyDescent="0.25">
      <c r="A5" s="4" t="s">
        <v>58</v>
      </c>
      <c r="B5" s="4">
        <v>0.15476190476190474</v>
      </c>
      <c r="C5" s="4">
        <v>0.16238095238095229</v>
      </c>
    </row>
    <row r="6" spans="1:5" x14ac:dyDescent="0.25">
      <c r="A6" s="4" t="s">
        <v>59</v>
      </c>
      <c r="B6" s="4">
        <v>7</v>
      </c>
      <c r="C6" s="4">
        <v>7</v>
      </c>
    </row>
    <row r="7" spans="1:5" x14ac:dyDescent="0.25">
      <c r="A7" s="4" t="s">
        <v>61</v>
      </c>
      <c r="B7" s="4">
        <v>0</v>
      </c>
      <c r="C7" s="4"/>
    </row>
    <row r="8" spans="1:5" x14ac:dyDescent="0.25">
      <c r="A8" s="4" t="s">
        <v>62</v>
      </c>
      <c r="B8" s="4">
        <v>12</v>
      </c>
      <c r="C8" s="4"/>
      <c r="E8" t="s">
        <v>179</v>
      </c>
    </row>
    <row r="9" spans="1:5" x14ac:dyDescent="0.25">
      <c r="A9" s="4" t="s">
        <v>63</v>
      </c>
      <c r="B9" s="4">
        <v>22.617959060712614</v>
      </c>
      <c r="C9" s="4"/>
      <c r="E9" t="s">
        <v>180</v>
      </c>
    </row>
    <row r="10" spans="1:5" x14ac:dyDescent="0.25">
      <c r="A10" s="4" t="s">
        <v>64</v>
      </c>
      <c r="B10" s="4">
        <v>1.6512787849630539E-11</v>
      </c>
      <c r="C10" s="4"/>
    </row>
    <row r="11" spans="1:5" x14ac:dyDescent="0.25">
      <c r="A11" s="4" t="s">
        <v>65</v>
      </c>
      <c r="B11" s="4">
        <v>1.7822875556493194</v>
      </c>
      <c r="C11" s="4"/>
    </row>
    <row r="12" spans="1:5" x14ac:dyDescent="0.25">
      <c r="A12" s="4" t="s">
        <v>66</v>
      </c>
      <c r="B12" s="4">
        <v>3.3025575699261079E-11</v>
      </c>
      <c r="C12" s="4"/>
    </row>
    <row r="13" spans="1:5" ht="15.75" thickBot="1" x14ac:dyDescent="0.3">
      <c r="A13" s="5" t="s">
        <v>67</v>
      </c>
      <c r="B13" s="5">
        <v>2.1788128296672284</v>
      </c>
      <c r="C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t-test</vt:lpstr>
      <vt:lpstr>1 sample t test-slide 93</vt:lpstr>
      <vt:lpstr>slide 104</vt:lpstr>
      <vt:lpstr>slide 105</vt:lpstr>
      <vt:lpstr>slide 113 anova with replicatio</vt:lpstr>
      <vt:lpstr>regression</vt:lpstr>
      <vt:lpstr>slide 133</vt:lpstr>
      <vt:lpstr>overall</vt:lpstr>
      <vt:lpstr>test part 2 </vt:lpstr>
      <vt:lpstr>test part 2 equal</vt:lpstr>
      <vt:lpstr>part 3 test</vt:lpstr>
      <vt:lpstr>test</vt:lpstr>
      <vt:lpstr>miu</vt:lpstr>
      <vt:lpstr>sigma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Tresha Desai</dc:creator>
  <cp:lastModifiedBy>Tresha Desai</cp:lastModifiedBy>
  <dcterms:created xsi:type="dcterms:W3CDTF">2021-03-04T01:34:29Z</dcterms:created>
  <dcterms:modified xsi:type="dcterms:W3CDTF">2021-03-11T18:04:23Z</dcterms:modified>
</cp:coreProperties>
</file>