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scan sarl\Desktop\"/>
    </mc:Choice>
  </mc:AlternateContent>
  <bookViews>
    <workbookView xWindow="0" yWindow="0" windowWidth="20490" windowHeight="7755" activeTab="4"/>
  </bookViews>
  <sheets>
    <sheet name="JUILLET 2022" sheetId="1" r:id="rId1"/>
    <sheet name="FEES JUILLET" sheetId="3" r:id="rId2"/>
    <sheet name="AOUT 2022" sheetId="2" r:id="rId3"/>
    <sheet name="FEES AOUT" sheetId="4" r:id="rId4"/>
    <sheet name="SEPTEMBRE" sheetId="5" r:id="rId5"/>
    <sheet name="FEES SEPTEMBRE" sheetId="6" r:id="rId6"/>
  </sheets>
  <calcPr calcId="152511"/>
</workbook>
</file>

<file path=xl/calcChain.xml><?xml version="1.0" encoding="utf-8"?>
<calcChain xmlns="http://schemas.openxmlformats.org/spreadsheetml/2006/main">
  <c r="J66" i="5" l="1"/>
  <c r="F40" i="6" l="1"/>
  <c r="F35" i="6"/>
  <c r="D35" i="6"/>
  <c r="H37" i="5"/>
  <c r="K31" i="5"/>
  <c r="E35" i="6" l="1"/>
  <c r="F37" i="6" l="1"/>
  <c r="H116" i="5"/>
  <c r="H76" i="5"/>
  <c r="H114" i="5"/>
  <c r="K69" i="5" l="1"/>
  <c r="K26" i="5"/>
  <c r="K61" i="5" l="1"/>
  <c r="K57" i="5" l="1"/>
  <c r="K58" i="5"/>
  <c r="K20" i="5"/>
  <c r="K21" i="5"/>
  <c r="K22" i="5"/>
  <c r="K23" i="5"/>
  <c r="K24" i="5"/>
  <c r="K19" i="5"/>
  <c r="K56" i="5" l="1"/>
  <c r="K18" i="5"/>
  <c r="K17" i="5"/>
  <c r="K50" i="5"/>
  <c r="K52" i="5" l="1"/>
  <c r="K15" i="5"/>
  <c r="K13" i="5" l="1"/>
  <c r="K12" i="5" l="1"/>
  <c r="K10" i="5" l="1"/>
  <c r="K7" i="5" l="1"/>
  <c r="K44" i="5" l="1"/>
  <c r="K6" i="5"/>
  <c r="F76" i="5"/>
  <c r="D76" i="5"/>
  <c r="K72" i="5"/>
  <c r="K71" i="5"/>
  <c r="K67" i="5"/>
  <c r="K66" i="5"/>
  <c r="K65" i="5"/>
  <c r="K64" i="5"/>
  <c r="K63" i="5"/>
  <c r="K62" i="5"/>
  <c r="K60" i="5"/>
  <c r="K59" i="5"/>
  <c r="K55" i="5"/>
  <c r="K54" i="5"/>
  <c r="K53" i="5"/>
  <c r="K51" i="5"/>
  <c r="K49" i="5"/>
  <c r="K48" i="5"/>
  <c r="K47" i="5"/>
  <c r="K46" i="5"/>
  <c r="K45" i="5"/>
  <c r="F37" i="5"/>
  <c r="K29" i="5"/>
  <c r="K28" i="5"/>
  <c r="K27" i="5"/>
  <c r="K25" i="5"/>
  <c r="K14" i="5"/>
  <c r="K11" i="5"/>
  <c r="F38" i="4"/>
  <c r="H114" i="2" l="1"/>
  <c r="D36" i="4"/>
  <c r="H37" i="2"/>
  <c r="H116" i="2" s="1"/>
  <c r="F36" i="4"/>
  <c r="E36" i="4" l="1"/>
  <c r="H76" i="2"/>
  <c r="K35" i="2"/>
  <c r="K34" i="2"/>
  <c r="K72" i="2"/>
  <c r="F37" i="2"/>
  <c r="K71" i="2" l="1"/>
  <c r="K70" i="2" l="1"/>
  <c r="K32" i="2"/>
  <c r="K69" i="2" l="1"/>
  <c r="K30" i="2" l="1"/>
  <c r="K68" i="2"/>
  <c r="K67" i="2" l="1"/>
  <c r="K29" i="2"/>
  <c r="K66" i="2" l="1"/>
  <c r="K28" i="2"/>
  <c r="K27" i="2" l="1"/>
  <c r="K26" i="2" l="1"/>
  <c r="K64" i="2"/>
  <c r="K65" i="2"/>
  <c r="K63" i="2" l="1"/>
  <c r="K25" i="2"/>
  <c r="K24" i="2" l="1"/>
  <c r="K62" i="2"/>
  <c r="R8" i="2" l="1"/>
  <c r="P8" i="2"/>
  <c r="K23" i="2"/>
  <c r="K61" i="2"/>
  <c r="M20" i="4" l="1"/>
  <c r="O20" i="4"/>
  <c r="N20" i="4"/>
  <c r="N23" i="4" l="1"/>
  <c r="K60" i="2"/>
  <c r="J60" i="2"/>
  <c r="K22" i="2"/>
  <c r="K59" i="2" l="1"/>
  <c r="J59" i="2"/>
  <c r="K21" i="2"/>
  <c r="J21" i="2"/>
  <c r="K58" i="2" l="1"/>
  <c r="K55" i="2"/>
  <c r="K56" i="2"/>
  <c r="K20" i="2"/>
  <c r="K19" i="2"/>
  <c r="J19" i="2"/>
  <c r="K18" i="2" l="1"/>
  <c r="F76" i="2" l="1"/>
  <c r="K17" i="2"/>
  <c r="K54" i="2"/>
  <c r="K53" i="2" l="1"/>
  <c r="K16" i="2"/>
  <c r="K15" i="2" l="1"/>
  <c r="K52" i="2" l="1"/>
  <c r="K14" i="2" l="1"/>
  <c r="F35" i="3"/>
  <c r="E35" i="3" l="1"/>
  <c r="D35" i="3"/>
  <c r="F37" i="3" s="1"/>
  <c r="P6" i="2" l="1"/>
  <c r="K48" i="2"/>
  <c r="K47" i="2"/>
  <c r="K46" i="2"/>
  <c r="K45" i="2"/>
  <c r="K49" i="2"/>
  <c r="K51" i="2"/>
  <c r="K50" i="2"/>
  <c r="K13" i="2"/>
  <c r="K12" i="2"/>
  <c r="K11" i="2" l="1"/>
  <c r="O8" i="2" l="1"/>
  <c r="K10" i="2"/>
  <c r="K9" i="2" l="1"/>
  <c r="K8" i="2" l="1"/>
  <c r="K7" i="2" l="1"/>
  <c r="K44" i="2" l="1"/>
  <c r="K6" i="2"/>
  <c r="D76" i="2"/>
  <c r="O6" i="2"/>
  <c r="O9" i="2"/>
  <c r="Q6" i="2"/>
  <c r="P6" i="1"/>
  <c r="O6" i="1"/>
  <c r="F37" i="1"/>
  <c r="H37" i="1"/>
  <c r="K35" i="1" l="1"/>
  <c r="K34" i="1"/>
  <c r="K73" i="1" l="1"/>
  <c r="H76" i="1" l="1"/>
  <c r="P8" i="1" s="1"/>
  <c r="H116" i="1" l="1"/>
  <c r="K71" i="1"/>
  <c r="J72" i="1" s="1"/>
  <c r="K72" i="1" s="1"/>
  <c r="K33" i="1"/>
  <c r="O8" i="1" l="1"/>
  <c r="K70" i="1"/>
  <c r="K69" i="1"/>
  <c r="J31" i="1" l="1"/>
  <c r="Q6" i="1" l="1"/>
  <c r="P9" i="1"/>
  <c r="D76" i="1"/>
  <c r="P7" i="1" s="1"/>
  <c r="F76" i="1"/>
  <c r="K59" i="1"/>
  <c r="K49" i="1"/>
  <c r="K50" i="1"/>
  <c r="K52" i="1"/>
  <c r="K53" i="1"/>
  <c r="K54" i="1"/>
  <c r="K55" i="1"/>
  <c r="K56" i="1"/>
  <c r="J57" i="1" s="1"/>
  <c r="K57" i="1" s="1"/>
  <c r="K58" i="1"/>
  <c r="K60" i="1"/>
  <c r="K61" i="1"/>
  <c r="K62" i="1"/>
  <c r="K63" i="1"/>
  <c r="K64" i="1"/>
  <c r="K65" i="1"/>
  <c r="K66" i="1"/>
  <c r="K67" i="1"/>
  <c r="K68" i="1"/>
  <c r="K45" i="1"/>
  <c r="J51" i="1"/>
  <c r="K51" i="1" s="1"/>
  <c r="K47" i="1"/>
  <c r="J48" i="1" s="1"/>
  <c r="K48" i="1" s="1"/>
  <c r="O9" i="1"/>
  <c r="J19" i="1"/>
  <c r="K19" i="1" s="1"/>
  <c r="K15" i="1"/>
  <c r="K12" i="1"/>
  <c r="J13" i="1" s="1"/>
  <c r="K13" i="1" s="1"/>
  <c r="J14" i="1" s="1"/>
  <c r="K14" i="1" s="1"/>
  <c r="K11" i="1"/>
  <c r="K10" i="1"/>
  <c r="K6" i="1" l="1"/>
  <c r="J7" i="1" s="1"/>
  <c r="K7" i="1" s="1"/>
  <c r="J8" i="1" s="1"/>
  <c r="K8" i="1" l="1"/>
  <c r="J9" i="1" s="1"/>
  <c r="K9" i="1" s="1"/>
  <c r="K30" i="1" l="1"/>
  <c r="K31" i="1" s="1"/>
  <c r="K26" i="1"/>
  <c r="K24" i="1"/>
  <c r="K28" i="1"/>
  <c r="G20" i="1" l="1"/>
  <c r="K25" i="1" l="1"/>
</calcChain>
</file>

<file path=xl/sharedStrings.xml><?xml version="1.0" encoding="utf-8"?>
<sst xmlns="http://schemas.openxmlformats.org/spreadsheetml/2006/main" count="480" uniqueCount="120">
  <si>
    <r>
      <rPr>
        <b/>
        <sz val="7"/>
        <rFont val="Arial"/>
        <family val="2"/>
      </rPr>
      <t>Entree</t>
    </r>
  </si>
  <si>
    <r>
      <rPr>
        <b/>
        <sz val="7"/>
        <rFont val="Arial"/>
        <family val="2"/>
      </rPr>
      <t>Date</t>
    </r>
  </si>
  <si>
    <r>
      <rPr>
        <b/>
        <sz val="7"/>
        <rFont val="Arial"/>
        <family val="2"/>
      </rPr>
      <t>Montant</t>
    </r>
  </si>
  <si>
    <r>
      <rPr>
        <b/>
        <sz val="7"/>
        <rFont val="Arial"/>
        <family val="2"/>
      </rPr>
      <t>Motif</t>
    </r>
  </si>
  <si>
    <r>
      <rPr>
        <b/>
        <sz val="7"/>
        <rFont val="Arial"/>
        <family val="2"/>
      </rPr>
      <t>Total System</t>
    </r>
  </si>
  <si>
    <r>
      <rPr>
        <b/>
        <sz val="7"/>
        <rFont val="Arial"/>
        <family val="2"/>
      </rPr>
      <t>Total Cash</t>
    </r>
  </si>
  <si>
    <t>Solde système mois de Juillet 2022</t>
  </si>
  <si>
    <t xml:space="preserve">5000
</t>
  </si>
  <si>
    <t>Recette vente billet</t>
  </si>
  <si>
    <t>Prepaiement</t>
  </si>
  <si>
    <t>VENTE CONGO AIRWAYS DU MOIS DE JUILLET</t>
  </si>
  <si>
    <t>VENTE FLY CAA DU MOIS DE JUILLET</t>
  </si>
  <si>
    <t>Recette vente billets</t>
  </si>
  <si>
    <t>Commissions</t>
  </si>
  <si>
    <t>CGAIR</t>
  </si>
  <si>
    <t>TOTAL</t>
  </si>
  <si>
    <t>VENTE INTERNATIONALE</t>
  </si>
  <si>
    <t>Description</t>
  </si>
  <si>
    <t>02/07/2022    02/07/2022</t>
  </si>
  <si>
    <t>Fees sur vente Tkt FIH-CDG Fees sur billets Colonel</t>
  </si>
  <si>
    <t>103                                       400</t>
  </si>
  <si>
    <t>97                                           20</t>
  </si>
  <si>
    <t>Montant</t>
  </si>
  <si>
    <t>Entrée</t>
  </si>
  <si>
    <t>Fees sur Tkt  FIH-CDG Fees sur Tkt FIH-FKI       Fees sur Tkt FIH-DXB</t>
  </si>
  <si>
    <t xml:space="preserve">20                                            20                                          100 </t>
  </si>
  <si>
    <t>Fees sur Tkt FIH-DXB</t>
  </si>
  <si>
    <t>Fees sur Tkt Air France   Fees sur Tkt FIH-FBM</t>
  </si>
  <si>
    <t>STOCK</t>
  </si>
  <si>
    <t>Début</t>
  </si>
  <si>
    <t>Cloture</t>
  </si>
  <si>
    <t>Total Cash</t>
  </si>
  <si>
    <t>Total système</t>
  </si>
  <si>
    <t>Pénalité</t>
  </si>
  <si>
    <t>Stock</t>
  </si>
  <si>
    <t>100                   20                     20</t>
  </si>
  <si>
    <t>100                    7</t>
  </si>
  <si>
    <t>Fees sur tkt FIH-CDG</t>
  </si>
  <si>
    <t>Réservation FIH-IST</t>
  </si>
  <si>
    <t>Fees sur Tkt FIH-EBB Fees sur Tkt FIH-BOR</t>
  </si>
  <si>
    <t>80                    80</t>
  </si>
  <si>
    <t xml:space="preserve">TOTAL </t>
  </si>
  <si>
    <t>TOTAL GENERAL DE COMMISSIONS</t>
  </si>
  <si>
    <t>24969.55</t>
  </si>
  <si>
    <t>Fees TKT FIH-DXB        Fees TKT FIH-CAI</t>
  </si>
  <si>
    <t xml:space="preserve">80                           40            </t>
  </si>
  <si>
    <t>TOTAL VENTES</t>
  </si>
  <si>
    <t>Remboursement</t>
  </si>
  <si>
    <t>RESUME</t>
  </si>
  <si>
    <t>Entree</t>
  </si>
  <si>
    <t>Date</t>
  </si>
  <si>
    <t>Transaction</t>
  </si>
  <si>
    <t>Motif</t>
  </si>
  <si>
    <t>PREPAIEMENT</t>
  </si>
  <si>
    <t>COMMISSION</t>
  </si>
  <si>
    <t>FLYCAA</t>
  </si>
  <si>
    <t>ETHIOPIAN</t>
  </si>
  <si>
    <t>AUTRES</t>
  </si>
  <si>
    <t>REMBOURSEMENT</t>
  </si>
  <si>
    <t>CREDIT</t>
  </si>
  <si>
    <t>Recette vente</t>
  </si>
  <si>
    <t xml:space="preserve">Recette vente </t>
  </si>
  <si>
    <t>Fees TKT FIH-YYZ Fees TKT FIH-BRU (Mike)                       Fees TKT Air France</t>
  </si>
  <si>
    <t>200                 200                300</t>
  </si>
  <si>
    <t>Booking TKT FIH-TUN</t>
  </si>
  <si>
    <t>VENTE CONGO AIRWAYS DU MOIS D'AOUT 2022</t>
  </si>
  <si>
    <t>Solde système mois de juillet</t>
  </si>
  <si>
    <t>pénalité</t>
  </si>
  <si>
    <t>Approvisionnement stock</t>
  </si>
  <si>
    <t>Fees sur TKT LHR-FIH</t>
  </si>
  <si>
    <t>Bookings FIH-TUN ET FIH-BRU</t>
  </si>
  <si>
    <t>Fees sur TKT Kinshasa-Cotonou</t>
  </si>
  <si>
    <t>RAPPORT DES COMMISSIONS DU MOIS DE JUILLET</t>
  </si>
  <si>
    <t>N°</t>
  </si>
  <si>
    <t>DESCRIPTION</t>
  </si>
  <si>
    <t>DATE</t>
  </si>
  <si>
    <t>TOTAL GENERAL</t>
  </si>
  <si>
    <t>REPORT FEES DU 31 JUILLET 2022</t>
  </si>
  <si>
    <t>Appro Stock</t>
  </si>
  <si>
    <t>Fees sur Vente TKT kinshasa-Paris</t>
  </si>
  <si>
    <t>Fees vente TKT FlyCAA et Booking FIH-TUN</t>
  </si>
  <si>
    <t>REMIS A BISCAN</t>
  </si>
  <si>
    <t>SOLDE COMMISSIONS JUILLET</t>
  </si>
  <si>
    <t>210$</t>
  </si>
  <si>
    <t>NB: WESTERN UNION DOIT 1586,10$ DES COMMISSIONS DE  AVT</t>
  </si>
  <si>
    <t>Approv stock</t>
  </si>
  <si>
    <t>Fees sur Vente TKT kinshasa-Abidjan</t>
  </si>
  <si>
    <t>A Récupérer après vente</t>
  </si>
  <si>
    <t>Fees sur Booking tkt FIH-ATL</t>
  </si>
  <si>
    <t>La commission du 14-08-2022 est à récupérer plus tard</t>
  </si>
  <si>
    <t>Fees sur vente TKT FIH-DXB</t>
  </si>
  <si>
    <t>Appro stock</t>
  </si>
  <si>
    <t>Fees sur vente TKT FIH-CDG</t>
  </si>
  <si>
    <t>Fees sur Booking tkt FIH-CDG</t>
  </si>
  <si>
    <t>Fees sur Booking tkt FIH-IST</t>
  </si>
  <si>
    <t>Fees sur vente TKT FIH-YUL/Mr. Papy</t>
  </si>
  <si>
    <t>Fees ssur vente TKT FIH-CDG pour Mr. KASONGO</t>
  </si>
  <si>
    <t>Fees sur Vente TKT FIH-CDG/ CGAIR</t>
  </si>
  <si>
    <t>Fees sur vente TKT FIH-CDG pour Mr. KASONGO et Mr. Papy AHOHONO</t>
  </si>
  <si>
    <t xml:space="preserve">Fees sur Vente TKT GBE-FIH via Ethiopian </t>
  </si>
  <si>
    <t>Fees sur réservation Kinshasa-Istanbul</t>
  </si>
  <si>
    <t>Fees sur vente billets internationaux</t>
  </si>
  <si>
    <t>Fees sur vente tkts FIH-IST et FIH-FBM</t>
  </si>
  <si>
    <t>VENTE CONGO AIRWAYS DU MOIS DE SEPTEMBRE 2022</t>
  </si>
  <si>
    <t>Solde système mois d'Aout</t>
  </si>
  <si>
    <t>Fees sur vente Billets Kin-Mbuji-Mayi via FlyCAA</t>
  </si>
  <si>
    <t>RAPPORT DES COMMISSIONS DU MOIS DE SEPTEMBRE</t>
  </si>
  <si>
    <t>REPORT FEES DU 31 SEPTEMBRE 2022</t>
  </si>
  <si>
    <t>Non récupérer</t>
  </si>
  <si>
    <t>REFUND (00WQ3O)</t>
  </si>
  <si>
    <t>Fees sur vente Billet fih-fbm via Flycaa et Kinshasa-Bruxelles</t>
  </si>
  <si>
    <t>REFUND (00WSEG)</t>
  </si>
  <si>
    <t>Fees sur Booking fih-sao paulo et kin-Kananga</t>
  </si>
  <si>
    <t>Fees sur vente tkt FIH-NBO et KLM-FBM</t>
  </si>
  <si>
    <t>Fees sur ventes billets Internationaux</t>
  </si>
  <si>
    <t>Fees sur ventes tkts internationaux</t>
  </si>
  <si>
    <t>Fees sur vente billet Kinshasa-Istanbul</t>
  </si>
  <si>
    <t>Fees sur vente billets inetrnationaux</t>
  </si>
  <si>
    <t>Sorties Fees</t>
  </si>
  <si>
    <t>SOLDE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</si>
</sst>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9">
    <font>
      <sz val="10"/>
      <color rgb="FF000000"/>
      <name val="Times New Roman"/>
      <charset val="204"/>
    </font>
    <font>
      <b/>
      <sz val="7"/>
      <name val="Arial"/>
      <family val="2"/>
    </font>
    <font>
      <sz val="7"/>
      <color rgb="FF000000"/>
      <name val="Arial MT"/>
      <family val="2"/>
    </font>
    <font>
      <sz val="7"/>
      <name val="Arial MT"/>
    </font>
    <font>
      <b/>
      <sz val="7.5"/>
      <name val="Arial"/>
      <family val="2"/>
    </font>
    <font>
      <sz val="8"/>
      <color rgb="FF000000"/>
      <name val="Times New Roman"/>
      <family val="1"/>
    </font>
    <font>
      <sz val="10"/>
      <color rgb="FF000000"/>
      <name val="Times New Roman"/>
      <family val="1"/>
    </font>
    <font>
      <sz val="8"/>
      <color rgb="FF000000"/>
      <name val="Arial MT"/>
      <family val="2"/>
    </font>
    <font>
      <b/>
      <sz val="10"/>
      <color rgb="FF000000"/>
      <name val="Times New Roman"/>
      <family val="1"/>
    </font>
    <font>
      <b/>
      <sz val="8"/>
      <color rgb="FF000000"/>
      <name val="Times New Roman"/>
      <family val="1"/>
    </font>
    <font>
      <sz val="8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Times New Roman"/>
      <family val="1"/>
    </font>
    <font>
      <b/>
      <sz val="11"/>
      <name val="Times New Roman"/>
      <family val="1"/>
    </font>
    <font>
      <sz val="11"/>
      <name val="Arial MT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11"/>
      <name val="Times New Roman"/>
      <family val="1"/>
    </font>
    <font>
      <sz val="8"/>
      <name val="Times New Roman"/>
      <family val="1"/>
    </font>
    <font>
      <sz val="11"/>
      <color rgb="FF000000"/>
      <name val="Arial MT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2"/>
      <name val="Times New Roman"/>
      <family val="1"/>
    </font>
    <font>
      <sz val="9"/>
      <color rgb="FF000000"/>
      <name val="Times New Roman"/>
      <family val="1"/>
    </font>
    <font>
      <sz val="10"/>
      <color rgb="FFFF0000"/>
      <name val="Times New Roman"/>
      <family val="1"/>
    </font>
    <font>
      <sz val="8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1">
    <xf numFmtId="0" fontId="0" fillId="0" borderId="0" xfId="0" applyFill="1" applyBorder="1" applyAlignment="1">
      <alignment horizontal="left" vertical="top"/>
    </xf>
    <xf numFmtId="0" fontId="0" fillId="0" borderId="5" xfId="0" applyFill="1" applyBorder="1" applyAlignment="1">
      <alignment horizontal="left" wrapText="1"/>
    </xf>
    <xf numFmtId="0" fontId="0" fillId="0" borderId="5" xfId="0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top" wrapText="1" indent="1"/>
    </xf>
    <xf numFmtId="0" fontId="1" fillId="0" borderId="5" xfId="0" applyFont="1" applyFill="1" applyBorder="1" applyAlignment="1">
      <alignment horizontal="right" vertical="top" wrapText="1"/>
    </xf>
    <xf numFmtId="0" fontId="3" fillId="0" borderId="5" xfId="0" applyFont="1" applyFill="1" applyBorder="1" applyAlignment="1">
      <alignment horizontal="left" vertical="top" wrapText="1"/>
    </xf>
    <xf numFmtId="2" fontId="2" fillId="0" borderId="5" xfId="0" applyNumberFormat="1" applyFont="1" applyFill="1" applyBorder="1" applyAlignment="1">
      <alignment horizontal="right" vertical="center" shrinkToFit="1"/>
    </xf>
    <xf numFmtId="0" fontId="0" fillId="0" borderId="5" xfId="0" applyFill="1" applyBorder="1" applyAlignment="1">
      <alignment horizontal="left" vertical="top" wrapText="1"/>
    </xf>
    <xf numFmtId="14" fontId="3" fillId="0" borderId="5" xfId="0" applyNumberFormat="1" applyFont="1" applyFill="1" applyBorder="1" applyAlignment="1">
      <alignment horizontal="right" vertical="center" wrapText="1"/>
    </xf>
    <xf numFmtId="14" fontId="3" fillId="0" borderId="5" xfId="0" applyNumberFormat="1" applyFont="1" applyFill="1" applyBorder="1" applyAlignment="1">
      <alignment horizontal="right" vertical="top" wrapText="1"/>
    </xf>
    <xf numFmtId="0" fontId="5" fillId="0" borderId="5" xfId="0" applyFont="1" applyFill="1" applyBorder="1" applyAlignment="1">
      <alignment horizontal="left" vertical="top" wrapText="1"/>
    </xf>
    <xf numFmtId="0" fontId="5" fillId="0" borderId="5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wrapText="1"/>
    </xf>
    <xf numFmtId="0" fontId="6" fillId="0" borderId="5" xfId="0" applyFont="1" applyFill="1" applyBorder="1" applyAlignment="1">
      <alignment horizontal="right" vertical="center" wrapText="1"/>
    </xf>
    <xf numFmtId="0" fontId="0" fillId="0" borderId="5" xfId="0" applyFill="1" applyBorder="1" applyAlignment="1">
      <alignment wrapText="1"/>
    </xf>
    <xf numFmtId="0" fontId="5" fillId="0" borderId="5" xfId="0" applyFont="1" applyFill="1" applyBorder="1" applyAlignment="1">
      <alignment vertical="center" wrapText="1"/>
    </xf>
    <xf numFmtId="0" fontId="0" fillId="0" borderId="5" xfId="0" applyFill="1" applyBorder="1" applyAlignment="1">
      <alignment vertical="center" wrapText="1"/>
    </xf>
    <xf numFmtId="1" fontId="7" fillId="0" borderId="5" xfId="0" applyNumberFormat="1" applyFont="1" applyFill="1" applyBorder="1" applyAlignment="1">
      <alignment vertical="top" shrinkToFit="1"/>
    </xf>
    <xf numFmtId="14" fontId="5" fillId="0" borderId="5" xfId="0" applyNumberFormat="1" applyFont="1" applyFill="1" applyBorder="1" applyAlignment="1">
      <alignment horizontal="right" vertical="top" wrapText="1"/>
    </xf>
    <xf numFmtId="14" fontId="0" fillId="0" borderId="5" xfId="0" applyNumberFormat="1" applyFill="1" applyBorder="1" applyAlignment="1">
      <alignment horizontal="right" wrapText="1"/>
    </xf>
    <xf numFmtId="14" fontId="5" fillId="0" borderId="5" xfId="0" applyNumberFormat="1" applyFont="1" applyFill="1" applyBorder="1" applyAlignment="1">
      <alignment horizontal="right" vertical="center" wrapText="1"/>
    </xf>
    <xf numFmtId="14" fontId="0" fillId="0" borderId="5" xfId="0" applyNumberFormat="1" applyFill="1" applyBorder="1" applyAlignment="1">
      <alignment horizontal="right" vertical="center" wrapText="1"/>
    </xf>
    <xf numFmtId="14" fontId="0" fillId="0" borderId="5" xfId="0" applyNumberFormat="1" applyFill="1" applyBorder="1" applyAlignment="1">
      <alignment horizontal="right" vertical="top" wrapText="1"/>
    </xf>
    <xf numFmtId="14" fontId="5" fillId="0" borderId="5" xfId="0" applyNumberFormat="1" applyFont="1" applyFill="1" applyBorder="1" applyAlignment="1">
      <alignment horizontal="right" wrapText="1"/>
    </xf>
    <xf numFmtId="0" fontId="0" fillId="0" borderId="15" xfId="0" applyFill="1" applyBorder="1" applyAlignment="1">
      <alignment horizontal="left" vertical="top"/>
    </xf>
    <xf numFmtId="0" fontId="0" fillId="5" borderId="5" xfId="0" applyFill="1" applyBorder="1" applyAlignment="1">
      <alignment horizontal="left" wrapText="1"/>
    </xf>
    <xf numFmtId="0" fontId="3" fillId="5" borderId="5" xfId="0" applyFont="1" applyFill="1" applyBorder="1" applyAlignment="1">
      <alignment horizontal="left" vertical="top" wrapText="1"/>
    </xf>
    <xf numFmtId="14" fontId="10" fillId="6" borderId="15" xfId="0" applyNumberFormat="1" applyFont="1" applyFill="1" applyBorder="1" applyAlignment="1">
      <alignment horizontal="right" vertical="top" wrapText="1"/>
    </xf>
    <xf numFmtId="14" fontId="5" fillId="6" borderId="15" xfId="0" applyNumberFormat="1" applyFont="1" applyFill="1" applyBorder="1" applyAlignment="1">
      <alignment horizontal="right" vertical="top"/>
    </xf>
    <xf numFmtId="14" fontId="5" fillId="5" borderId="5" xfId="0" applyNumberFormat="1" applyFont="1" applyFill="1" applyBorder="1" applyAlignment="1">
      <alignment horizontal="right" vertical="top" wrapText="1"/>
    </xf>
    <xf numFmtId="0" fontId="0" fillId="5" borderId="5" xfId="0" applyFill="1" applyBorder="1" applyAlignment="1">
      <alignment horizontal="left" vertical="top" wrapText="1"/>
    </xf>
    <xf numFmtId="0" fontId="4" fillId="6" borderId="32" xfId="0" applyFont="1" applyFill="1" applyBorder="1" applyAlignment="1">
      <alignment horizontal="center" vertical="top" wrapText="1"/>
    </xf>
    <xf numFmtId="0" fontId="4" fillId="6" borderId="0" xfId="0" applyFont="1" applyFill="1" applyBorder="1" applyAlignment="1">
      <alignment horizontal="center" vertical="top" wrapText="1"/>
    </xf>
    <xf numFmtId="2" fontId="4" fillId="6" borderId="0" xfId="0" applyNumberFormat="1" applyFont="1" applyFill="1" applyBorder="1" applyAlignment="1">
      <alignment horizontal="right" vertical="top" shrinkToFit="1"/>
    </xf>
    <xf numFmtId="1" fontId="4" fillId="6" borderId="0" xfId="0" applyNumberFormat="1" applyFont="1" applyFill="1" applyBorder="1" applyAlignment="1">
      <alignment horizontal="right" vertical="top" shrinkToFit="1"/>
    </xf>
    <xf numFmtId="0" fontId="11" fillId="6" borderId="0" xfId="0" applyFont="1" applyFill="1" applyBorder="1" applyAlignment="1">
      <alignment horizontal="center" vertical="top" wrapText="1"/>
    </xf>
    <xf numFmtId="0" fontId="12" fillId="6" borderId="0" xfId="0" applyFont="1" applyFill="1" applyBorder="1" applyAlignment="1">
      <alignment horizontal="left" vertical="top"/>
    </xf>
    <xf numFmtId="0" fontId="12" fillId="6" borderId="24" xfId="0" applyFont="1" applyFill="1" applyBorder="1" applyAlignment="1">
      <alignment horizontal="left" vertical="top"/>
    </xf>
    <xf numFmtId="0" fontId="6" fillId="0" borderId="5" xfId="0" applyFont="1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5" fillId="0" borderId="15" xfId="0" applyFont="1" applyFill="1" applyBorder="1" applyAlignment="1">
      <alignment horizontal="center" vertical="top"/>
    </xf>
    <xf numFmtId="14" fontId="0" fillId="5" borderId="5" xfId="0" applyNumberFormat="1" applyFill="1" applyBorder="1" applyAlignment="1">
      <alignment horizontal="right" wrapText="1"/>
    </xf>
    <xf numFmtId="0" fontId="0" fillId="5" borderId="5" xfId="0" applyFill="1" applyBorder="1" applyAlignment="1">
      <alignment wrapText="1"/>
    </xf>
    <xf numFmtId="1" fontId="2" fillId="5" borderId="5" xfId="0" applyNumberFormat="1" applyFont="1" applyFill="1" applyBorder="1" applyAlignment="1">
      <alignment vertical="top" shrinkToFit="1"/>
    </xf>
    <xf numFmtId="0" fontId="0" fillId="5" borderId="0" xfId="0" applyFill="1" applyBorder="1" applyAlignment="1">
      <alignment horizontal="left" vertical="top"/>
    </xf>
    <xf numFmtId="14" fontId="5" fillId="6" borderId="5" xfId="0" applyNumberFormat="1" applyFont="1" applyFill="1" applyBorder="1" applyAlignment="1">
      <alignment horizontal="right" vertical="top" wrapText="1"/>
    </xf>
    <xf numFmtId="0" fontId="0" fillId="6" borderId="5" xfId="0" applyFill="1" applyBorder="1" applyAlignment="1">
      <alignment horizontal="left" vertical="top" wrapText="1"/>
    </xf>
    <xf numFmtId="0" fontId="0" fillId="6" borderId="7" xfId="0" applyFill="1" applyBorder="1" applyAlignment="1">
      <alignment horizontal="center" vertical="top" wrapText="1"/>
    </xf>
    <xf numFmtId="0" fontId="0" fillId="6" borderId="8" xfId="0" applyFill="1" applyBorder="1" applyAlignment="1">
      <alignment horizontal="center" vertical="top" wrapText="1"/>
    </xf>
    <xf numFmtId="0" fontId="0" fillId="6" borderId="9" xfId="0" applyFill="1" applyBorder="1" applyAlignment="1">
      <alignment horizontal="center" vertical="top" wrapText="1"/>
    </xf>
    <xf numFmtId="14" fontId="5" fillId="6" borderId="6" xfId="0" applyNumberFormat="1" applyFont="1" applyFill="1" applyBorder="1" applyAlignment="1">
      <alignment horizontal="right" vertical="top" wrapText="1"/>
    </xf>
    <xf numFmtId="0" fontId="0" fillId="6" borderId="6" xfId="0" applyFill="1" applyBorder="1" applyAlignment="1">
      <alignment horizontal="left" vertical="top" wrapText="1"/>
    </xf>
    <xf numFmtId="0" fontId="0" fillId="6" borderId="10" xfId="0" applyFill="1" applyBorder="1" applyAlignment="1">
      <alignment horizontal="center" vertical="top" wrapText="1"/>
    </xf>
    <xf numFmtId="0" fontId="0" fillId="6" borderId="11" xfId="0" applyFill="1" applyBorder="1" applyAlignment="1">
      <alignment horizontal="center" vertical="top" wrapText="1"/>
    </xf>
    <xf numFmtId="0" fontId="0" fillId="6" borderId="12" xfId="0" applyFill="1" applyBorder="1" applyAlignment="1">
      <alignment horizontal="center" vertical="top" wrapText="1"/>
    </xf>
    <xf numFmtId="14" fontId="5" fillId="0" borderId="15" xfId="0" applyNumberFormat="1" applyFont="1" applyFill="1" applyBorder="1" applyAlignment="1">
      <alignment horizontal="right" vertical="top"/>
    </xf>
    <xf numFmtId="14" fontId="5" fillId="0" borderId="15" xfId="0" applyNumberFormat="1" applyFont="1" applyFill="1" applyBorder="1" applyAlignment="1">
      <alignment horizontal="right" vertical="top" wrapText="1"/>
    </xf>
    <xf numFmtId="0" fontId="5" fillId="6" borderId="5" xfId="0" applyFont="1" applyFill="1" applyBorder="1" applyAlignment="1">
      <alignment horizontal="left" vertical="top" wrapText="1"/>
    </xf>
    <xf numFmtId="0" fontId="5" fillId="0" borderId="15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right" vertical="top"/>
    </xf>
    <xf numFmtId="0" fontId="5" fillId="6" borderId="5" xfId="0" applyFont="1" applyFill="1" applyBorder="1" applyAlignment="1">
      <alignment horizontal="left" vertical="center" wrapText="1"/>
    </xf>
    <xf numFmtId="0" fontId="5" fillId="5" borderId="15" xfId="0" applyFont="1" applyFill="1" applyBorder="1" applyAlignment="1">
      <alignment horizontal="right" vertical="top"/>
    </xf>
    <xf numFmtId="0" fontId="10" fillId="6" borderId="15" xfId="0" applyFont="1" applyFill="1" applyBorder="1" applyAlignment="1">
      <alignment horizontal="right" vertical="top" wrapText="1"/>
    </xf>
    <xf numFmtId="1" fontId="13" fillId="6" borderId="15" xfId="0" applyNumberFormat="1" applyFont="1" applyFill="1" applyBorder="1" applyAlignment="1">
      <alignment horizontal="right" vertical="top" shrinkToFit="1"/>
    </xf>
    <xf numFmtId="0" fontId="5" fillId="6" borderId="15" xfId="0" applyFont="1" applyFill="1" applyBorder="1" applyAlignment="1">
      <alignment horizontal="right" vertical="top"/>
    </xf>
    <xf numFmtId="14" fontId="5" fillId="6" borderId="5" xfId="0" applyNumberFormat="1" applyFont="1" applyFill="1" applyBorder="1" applyAlignment="1">
      <alignment horizontal="right" vertical="center" wrapText="1"/>
    </xf>
    <xf numFmtId="0" fontId="5" fillId="0" borderId="6" xfId="0" applyFont="1" applyFill="1" applyBorder="1" applyAlignment="1">
      <alignment horizontal="left" vertical="top" wrapText="1"/>
    </xf>
    <xf numFmtId="20" fontId="0" fillId="0" borderId="0" xfId="0" applyNumberFormat="1" applyFill="1" applyBorder="1" applyAlignment="1">
      <alignment horizontal="left" vertical="top"/>
    </xf>
    <xf numFmtId="0" fontId="1" fillId="0" borderId="6" xfId="0" applyFont="1" applyFill="1" applyBorder="1" applyAlignment="1">
      <alignment horizontal="left" wrapText="1" indent="3"/>
    </xf>
    <xf numFmtId="0" fontId="1" fillId="0" borderId="1" xfId="0" applyFont="1" applyFill="1" applyBorder="1" applyAlignment="1">
      <alignment horizontal="left" wrapText="1" indent="3"/>
    </xf>
    <xf numFmtId="2" fontId="0" fillId="0" borderId="0" xfId="0" applyNumberFormat="1" applyFill="1" applyBorder="1" applyAlignment="1">
      <alignment horizontal="left" vertical="top"/>
    </xf>
    <xf numFmtId="0" fontId="5" fillId="6" borderId="15" xfId="0" applyFont="1" applyFill="1" applyBorder="1" applyAlignment="1">
      <alignment horizontal="left" vertical="top"/>
    </xf>
    <xf numFmtId="0" fontId="9" fillId="3" borderId="15" xfId="0" applyFont="1" applyFill="1" applyBorder="1" applyAlignment="1">
      <alignment horizontal="right" vertical="top"/>
    </xf>
    <xf numFmtId="2" fontId="14" fillId="3" borderId="15" xfId="0" applyNumberFormat="1" applyFont="1" applyFill="1" applyBorder="1" applyAlignment="1">
      <alignment horizontal="right" vertical="top" shrinkToFit="1"/>
    </xf>
    <xf numFmtId="0" fontId="5" fillId="6" borderId="17" xfId="0" applyFont="1" applyFill="1" applyBorder="1" applyAlignment="1">
      <alignment horizontal="left" vertical="top"/>
    </xf>
    <xf numFmtId="0" fontId="4" fillId="2" borderId="4" xfId="0" applyFont="1" applyFill="1" applyBorder="1" applyAlignment="1">
      <alignment horizontal="center" vertical="top" wrapText="1"/>
    </xf>
    <xf numFmtId="2" fontId="4" fillId="2" borderId="1" xfId="0" applyNumberFormat="1" applyFont="1" applyFill="1" applyBorder="1" applyAlignment="1">
      <alignment horizontal="right" vertical="top" shrinkToFit="1"/>
    </xf>
    <xf numFmtId="1" fontId="4" fillId="2" borderId="2" xfId="0" applyNumberFormat="1" applyFont="1" applyFill="1" applyBorder="1" applyAlignment="1">
      <alignment horizontal="right" vertical="top" shrinkToFit="1"/>
    </xf>
    <xf numFmtId="0" fontId="12" fillId="2" borderId="31" xfId="0" applyFont="1" applyFill="1" applyBorder="1" applyAlignment="1">
      <alignment horizontal="left" vertical="top"/>
    </xf>
    <xf numFmtId="14" fontId="5" fillId="0" borderId="6" xfId="0" applyNumberFormat="1" applyFont="1" applyFill="1" applyBorder="1" applyAlignment="1">
      <alignment horizontal="right" vertical="top" wrapText="1"/>
    </xf>
    <xf numFmtId="0" fontId="8" fillId="0" borderId="15" xfId="0" applyFont="1" applyFill="1" applyBorder="1" applyAlignment="1">
      <alignment horizontal="center" vertical="top"/>
    </xf>
    <xf numFmtId="0" fontId="11" fillId="0" borderId="6" xfId="0" applyFont="1" applyFill="1" applyBorder="1" applyAlignment="1">
      <alignment horizontal="center" vertical="top" wrapText="1"/>
    </xf>
    <xf numFmtId="0" fontId="6" fillId="0" borderId="15" xfId="0" applyFont="1" applyFill="1" applyBorder="1" applyAlignment="1">
      <alignment horizontal="right" vertical="top"/>
    </xf>
    <xf numFmtId="2" fontId="6" fillId="0" borderId="15" xfId="0" applyNumberFormat="1" applyFont="1" applyFill="1" applyBorder="1" applyAlignment="1">
      <alignment horizontal="right" vertical="top"/>
    </xf>
    <xf numFmtId="0" fontId="6" fillId="0" borderId="6" xfId="0" applyFont="1" applyFill="1" applyBorder="1" applyAlignment="1">
      <alignment horizontal="right" vertical="top" wrapText="1"/>
    </xf>
    <xf numFmtId="14" fontId="6" fillId="6" borderId="0" xfId="0" applyNumberFormat="1" applyFont="1" applyFill="1" applyBorder="1" applyAlignment="1">
      <alignment horizontal="right" vertical="top"/>
    </xf>
    <xf numFmtId="0" fontId="6" fillId="6" borderId="17" xfId="0" applyFont="1" applyFill="1" applyBorder="1" applyAlignment="1">
      <alignment horizontal="left" vertical="top"/>
    </xf>
    <xf numFmtId="0" fontId="6" fillId="6" borderId="15" xfId="0" applyFont="1" applyFill="1" applyBorder="1" applyAlignment="1">
      <alignment horizontal="left" vertical="top"/>
    </xf>
    <xf numFmtId="0" fontId="6" fillId="6" borderId="0" xfId="0" applyFont="1" applyFill="1" applyBorder="1" applyAlignment="1">
      <alignment horizontal="left" vertical="top"/>
    </xf>
    <xf numFmtId="0" fontId="8" fillId="3" borderId="38" xfId="0" applyFont="1" applyFill="1" applyBorder="1" applyAlignment="1">
      <alignment horizontal="left" vertical="top"/>
    </xf>
    <xf numFmtId="0" fontId="6" fillId="6" borderId="15" xfId="0" applyFont="1" applyFill="1" applyBorder="1" applyAlignment="1">
      <alignment horizontal="right" vertical="top"/>
    </xf>
    <xf numFmtId="0" fontId="6" fillId="0" borderId="5" xfId="0" applyFont="1" applyFill="1" applyBorder="1" applyAlignment="1">
      <alignment horizontal="right" vertical="top" wrapText="1"/>
    </xf>
    <xf numFmtId="0" fontId="6" fillId="0" borderId="6" xfId="0" applyFont="1" applyFill="1" applyBorder="1" applyAlignment="1">
      <alignment horizontal="right" wrapText="1"/>
    </xf>
    <xf numFmtId="0" fontId="6" fillId="0" borderId="33" xfId="0" applyFont="1" applyFill="1" applyBorder="1" applyAlignment="1">
      <alignment horizontal="right" vertical="top"/>
    </xf>
    <xf numFmtId="14" fontId="6" fillId="0" borderId="0" xfId="0" applyNumberFormat="1" applyFont="1" applyFill="1" applyBorder="1" applyAlignment="1">
      <alignment horizontal="right" vertical="top"/>
    </xf>
    <xf numFmtId="0" fontId="6" fillId="0" borderId="17" xfId="0" applyFont="1" applyFill="1" applyBorder="1" applyAlignment="1">
      <alignment horizontal="left" vertical="top"/>
    </xf>
    <xf numFmtId="0" fontId="6" fillId="0" borderId="15" xfId="0" applyFont="1" applyFill="1" applyBorder="1" applyAlignment="1">
      <alignment horizontal="left" vertical="top"/>
    </xf>
    <xf numFmtId="0" fontId="8" fillId="3" borderId="15" xfId="0" applyFont="1" applyFill="1" applyBorder="1" applyAlignment="1">
      <alignment horizontal="right" vertical="top"/>
    </xf>
    <xf numFmtId="2" fontId="8" fillId="3" borderId="1" xfId="0" applyNumberFormat="1" applyFont="1" applyFill="1" applyBorder="1" applyAlignment="1">
      <alignment horizontal="right" vertical="top" wrapText="1"/>
    </xf>
    <xf numFmtId="0" fontId="6" fillId="0" borderId="1" xfId="0" applyFont="1" applyFill="1" applyBorder="1" applyAlignment="1">
      <alignment horizontal="right" vertical="top" wrapText="1"/>
    </xf>
    <xf numFmtId="0" fontId="6" fillId="0" borderId="31" xfId="0" applyFont="1" applyFill="1" applyBorder="1" applyAlignment="1">
      <alignment horizontal="right" vertical="top"/>
    </xf>
    <xf numFmtId="14" fontId="6" fillId="6" borderId="5" xfId="0" applyNumberFormat="1" applyFont="1" applyFill="1" applyBorder="1" applyAlignment="1">
      <alignment horizontal="right" vertical="top" wrapText="1"/>
    </xf>
    <xf numFmtId="0" fontId="6" fillId="6" borderId="5" xfId="0" applyFont="1" applyFill="1" applyBorder="1" applyAlignment="1">
      <alignment horizontal="left" vertical="top" wrapText="1"/>
    </xf>
    <xf numFmtId="2" fontId="8" fillId="3" borderId="5" xfId="0" applyNumberFormat="1" applyFont="1" applyFill="1" applyBorder="1" applyAlignment="1">
      <alignment vertical="top" wrapText="1"/>
    </xf>
    <xf numFmtId="0" fontId="6" fillId="6" borderId="5" xfId="0" applyFont="1" applyFill="1" applyBorder="1" applyAlignment="1">
      <alignment horizontal="right" vertical="top" wrapText="1"/>
    </xf>
    <xf numFmtId="14" fontId="6" fillId="0" borderId="5" xfId="0" applyNumberFormat="1" applyFont="1" applyFill="1" applyBorder="1" applyAlignment="1">
      <alignment horizontal="right" vertical="top" wrapText="1"/>
    </xf>
    <xf numFmtId="0" fontId="6" fillId="0" borderId="0" xfId="0" applyFont="1" applyFill="1" applyBorder="1" applyAlignment="1">
      <alignment horizontal="left" vertical="top" wrapText="1"/>
    </xf>
    <xf numFmtId="14" fontId="6" fillId="0" borderId="5" xfId="0" applyNumberFormat="1" applyFont="1" applyFill="1" applyBorder="1" applyAlignment="1">
      <alignment horizontal="right" wrapText="1"/>
    </xf>
    <xf numFmtId="14" fontId="6" fillId="0" borderId="5" xfId="0" applyNumberFormat="1" applyFont="1" applyFill="1" applyBorder="1" applyAlignment="1">
      <alignment horizontal="right" vertical="center" wrapText="1"/>
    </xf>
    <xf numFmtId="165" fontId="6" fillId="0" borderId="5" xfId="0" applyNumberFormat="1" applyFont="1" applyFill="1" applyBorder="1" applyAlignment="1">
      <alignment horizontal="right" vertical="top" wrapText="1"/>
    </xf>
    <xf numFmtId="164" fontId="6" fillId="0" borderId="15" xfId="0" applyNumberFormat="1" applyFont="1" applyFill="1" applyBorder="1" applyAlignment="1">
      <alignment horizontal="right" vertical="center"/>
    </xf>
    <xf numFmtId="14" fontId="6" fillId="6" borderId="5" xfId="0" applyNumberFormat="1" applyFont="1" applyFill="1" applyBorder="1" applyAlignment="1">
      <alignment horizontal="right" wrapText="1"/>
    </xf>
    <xf numFmtId="0" fontId="6" fillId="6" borderId="5" xfId="0" applyFont="1" applyFill="1" applyBorder="1" applyAlignment="1">
      <alignment horizontal="left" wrapText="1"/>
    </xf>
    <xf numFmtId="14" fontId="6" fillId="0" borderId="5" xfId="0" applyNumberFormat="1" applyFont="1" applyFill="1" applyBorder="1" applyAlignment="1">
      <alignment vertical="top" wrapText="1"/>
    </xf>
    <xf numFmtId="0" fontId="6" fillId="0" borderId="5" xfId="0" applyFont="1" applyFill="1" applyBorder="1" applyAlignment="1">
      <alignment vertical="top" wrapText="1"/>
    </xf>
    <xf numFmtId="0" fontId="6" fillId="0" borderId="5" xfId="0" applyFont="1" applyFill="1" applyBorder="1" applyAlignment="1">
      <alignment vertical="center" wrapText="1"/>
    </xf>
    <xf numFmtId="0" fontId="8" fillId="3" borderId="5" xfId="0" applyFont="1" applyFill="1" applyBorder="1" applyAlignment="1">
      <alignment vertical="top" wrapText="1"/>
    </xf>
    <xf numFmtId="0" fontId="8" fillId="3" borderId="5" xfId="0" applyFont="1" applyFill="1" applyBorder="1" applyAlignment="1">
      <alignment horizontal="right" vertical="top" wrapText="1"/>
    </xf>
    <xf numFmtId="164" fontId="8" fillId="3" borderId="5" xfId="0" applyNumberFormat="1" applyFont="1" applyFill="1" applyBorder="1" applyAlignment="1">
      <alignment horizontal="right" vertical="top" wrapText="1"/>
    </xf>
    <xf numFmtId="0" fontId="6" fillId="0" borderId="6" xfId="0" applyFont="1" applyFill="1" applyBorder="1" applyAlignment="1">
      <alignment horizontal="left" wrapText="1"/>
    </xf>
    <xf numFmtId="2" fontId="8" fillId="3" borderId="6" xfId="0" applyNumberFormat="1" applyFont="1" applyFill="1" applyBorder="1" applyAlignment="1">
      <alignment horizontal="right" wrapText="1"/>
    </xf>
    <xf numFmtId="0" fontId="6" fillId="0" borderId="10" xfId="0" applyFont="1" applyFill="1" applyBorder="1" applyAlignment="1">
      <alignment horizontal="right" wrapText="1"/>
    </xf>
    <xf numFmtId="2" fontId="8" fillId="3" borderId="15" xfId="0" applyNumberFormat="1" applyFont="1" applyFill="1" applyBorder="1" applyAlignment="1">
      <alignment horizontal="right" vertical="top"/>
    </xf>
    <xf numFmtId="0" fontId="6" fillId="0" borderId="1" xfId="0" applyFont="1" applyFill="1" applyBorder="1" applyAlignment="1">
      <alignment horizontal="left" wrapText="1"/>
    </xf>
    <xf numFmtId="0" fontId="8" fillId="3" borderId="1" xfId="0" applyFont="1" applyFill="1" applyBorder="1" applyAlignment="1">
      <alignment horizontal="right" wrapText="1"/>
    </xf>
    <xf numFmtId="0" fontId="6" fillId="0" borderId="2" xfId="0" applyFont="1" applyFill="1" applyBorder="1" applyAlignment="1">
      <alignment horizontal="right" wrapText="1"/>
    </xf>
    <xf numFmtId="2" fontId="8" fillId="3" borderId="5" xfId="0" applyNumberFormat="1" applyFont="1" applyFill="1" applyBorder="1" applyAlignment="1">
      <alignment horizontal="right" vertical="top" wrapText="1"/>
    </xf>
    <xf numFmtId="2" fontId="6" fillId="0" borderId="5" xfId="0" applyNumberFormat="1" applyFont="1" applyFill="1" applyBorder="1" applyAlignment="1">
      <alignment horizontal="right" vertical="top" wrapText="1"/>
    </xf>
    <xf numFmtId="0" fontId="18" fillId="6" borderId="5" xfId="0" applyFont="1" applyFill="1" applyBorder="1" applyAlignment="1">
      <alignment horizontal="left" vertical="top" wrapText="1"/>
    </xf>
    <xf numFmtId="0" fontId="11" fillId="0" borderId="6" xfId="0" applyFont="1" applyFill="1" applyBorder="1" applyAlignment="1">
      <alignment horizontal="left" wrapText="1" indent="3"/>
    </xf>
    <xf numFmtId="0" fontId="11" fillId="0" borderId="1" xfId="0" applyFont="1" applyFill="1" applyBorder="1" applyAlignment="1">
      <alignment horizontal="left" wrapText="1" indent="3"/>
    </xf>
    <xf numFmtId="0" fontId="11" fillId="0" borderId="5" xfId="0" applyFont="1" applyFill="1" applyBorder="1" applyAlignment="1">
      <alignment horizontal="right" vertical="top" wrapText="1"/>
    </xf>
    <xf numFmtId="0" fontId="11" fillId="0" borderId="5" xfId="0" applyFont="1" applyFill="1" applyBorder="1" applyAlignment="1">
      <alignment horizontal="left" vertical="top" wrapText="1" indent="1"/>
    </xf>
    <xf numFmtId="14" fontId="12" fillId="0" borderId="5" xfId="0" applyNumberFormat="1" applyFont="1" applyFill="1" applyBorder="1" applyAlignment="1">
      <alignment horizontal="right" vertical="center" wrapText="1"/>
    </xf>
    <xf numFmtId="0" fontId="12" fillId="0" borderId="5" xfId="0" applyFont="1" applyFill="1" applyBorder="1" applyAlignment="1">
      <alignment horizontal="left" vertical="top" wrapText="1"/>
    </xf>
    <xf numFmtId="0" fontId="12" fillId="0" borderId="5" xfId="0" applyFont="1" applyFill="1" applyBorder="1" applyAlignment="1">
      <alignment horizontal="left" vertical="center" wrapText="1"/>
    </xf>
    <xf numFmtId="2" fontId="8" fillId="3" borderId="5" xfId="0" applyNumberFormat="1" applyFont="1" applyFill="1" applyBorder="1" applyAlignment="1">
      <alignment vertical="center" shrinkToFit="1"/>
    </xf>
    <xf numFmtId="164" fontId="6" fillId="0" borderId="5" xfId="0" applyNumberFormat="1" applyFont="1" applyFill="1" applyBorder="1" applyAlignment="1">
      <alignment horizontal="right" vertical="center" shrinkToFit="1"/>
    </xf>
    <xf numFmtId="0" fontId="12" fillId="0" borderId="10" xfId="0" applyFont="1" applyFill="1" applyBorder="1" applyAlignment="1">
      <alignment horizontal="left" vertical="top" wrapText="1"/>
    </xf>
    <xf numFmtId="0" fontId="12" fillId="0" borderId="15" xfId="0" applyFont="1" applyFill="1" applyBorder="1" applyAlignment="1">
      <alignment horizontal="left" vertical="top" wrapText="1"/>
    </xf>
    <xf numFmtId="2" fontId="11" fillId="3" borderId="5" xfId="0" applyNumberFormat="1" applyFont="1" applyFill="1" applyBorder="1" applyAlignment="1">
      <alignment vertical="top" wrapText="1"/>
    </xf>
    <xf numFmtId="14" fontId="12" fillId="0" borderId="5" xfId="0" applyNumberFormat="1" applyFont="1" applyFill="1" applyBorder="1" applyAlignment="1">
      <alignment horizontal="right" vertical="top" wrapText="1"/>
    </xf>
    <xf numFmtId="0" fontId="12" fillId="0" borderId="2" xfId="0" applyFont="1" applyFill="1" applyBorder="1" applyAlignment="1">
      <alignment horizontal="left" vertical="top" wrapText="1"/>
    </xf>
    <xf numFmtId="2" fontId="8" fillId="3" borderId="5" xfId="0" applyNumberFormat="1" applyFont="1" applyFill="1" applyBorder="1" applyAlignment="1">
      <alignment vertical="top" shrinkToFit="1"/>
    </xf>
    <xf numFmtId="2" fontId="6" fillId="0" borderId="1" xfId="0" applyNumberFormat="1" applyFont="1" applyFill="1" applyBorder="1" applyAlignment="1">
      <alignment horizontal="right" vertical="top" shrinkToFit="1"/>
    </xf>
    <xf numFmtId="0" fontId="12" fillId="0" borderId="39" xfId="0" applyFont="1" applyFill="1" applyBorder="1" applyAlignment="1">
      <alignment horizontal="left" vertical="top" wrapText="1"/>
    </xf>
    <xf numFmtId="0" fontId="12" fillId="0" borderId="6" xfId="0" applyFont="1" applyFill="1" applyBorder="1" applyAlignment="1">
      <alignment horizontal="left" vertical="top" wrapText="1"/>
    </xf>
    <xf numFmtId="2" fontId="8" fillId="3" borderId="6" xfId="0" applyNumberFormat="1" applyFont="1" applyFill="1" applyBorder="1" applyAlignment="1">
      <alignment vertical="top" shrinkToFit="1"/>
    </xf>
    <xf numFmtId="0" fontId="12" fillId="0" borderId="1" xfId="0" applyFont="1" applyFill="1" applyBorder="1" applyAlignment="1">
      <alignment horizontal="left" vertical="top" wrapText="1"/>
    </xf>
    <xf numFmtId="164" fontId="6" fillId="0" borderId="5" xfId="0" applyNumberFormat="1" applyFont="1" applyFill="1" applyBorder="1" applyAlignment="1">
      <alignment horizontal="right" vertical="top" shrinkToFit="1"/>
    </xf>
    <xf numFmtId="0" fontId="12" fillId="6" borderId="5" xfId="0" applyFont="1" applyFill="1" applyBorder="1" applyAlignment="1">
      <alignment horizontal="left" vertical="top" wrapText="1"/>
    </xf>
    <xf numFmtId="2" fontId="8" fillId="3" borderId="5" xfId="0" applyNumberFormat="1" applyFont="1" applyFill="1" applyBorder="1" applyAlignment="1">
      <alignment horizontal="right" vertical="top" shrinkToFit="1"/>
    </xf>
    <xf numFmtId="1" fontId="6" fillId="6" borderId="5" xfId="0" applyNumberFormat="1" applyFont="1" applyFill="1" applyBorder="1" applyAlignment="1">
      <alignment horizontal="right" vertical="top" shrinkToFit="1"/>
    </xf>
    <xf numFmtId="0" fontId="11" fillId="0" borderId="1" xfId="0" applyFont="1" applyFill="1" applyBorder="1" applyAlignment="1">
      <alignment horizontal="left" vertical="top" wrapText="1"/>
    </xf>
    <xf numFmtId="0" fontId="4" fillId="2" borderId="1" xfId="0" applyNumberFormat="1" applyFont="1" applyFill="1" applyBorder="1" applyAlignment="1">
      <alignment horizontal="right" vertical="top" shrinkToFit="1"/>
    </xf>
    <xf numFmtId="0" fontId="21" fillId="0" borderId="5" xfId="0" applyFont="1" applyFill="1" applyBorder="1" applyAlignment="1">
      <alignment horizontal="left" vertical="top" wrapText="1"/>
    </xf>
    <xf numFmtId="0" fontId="5" fillId="5" borderId="15" xfId="0" applyFont="1" applyFill="1" applyBorder="1" applyAlignment="1">
      <alignment horizontal="left" vertical="top"/>
    </xf>
    <xf numFmtId="0" fontId="8" fillId="0" borderId="15" xfId="0" applyFont="1" applyFill="1" applyBorder="1" applyAlignment="1">
      <alignment horizontal="left" vertical="top"/>
    </xf>
    <xf numFmtId="2" fontId="6" fillId="9" borderId="5" xfId="0" applyNumberFormat="1" applyFont="1" applyFill="1" applyBorder="1" applyAlignment="1">
      <alignment horizontal="right" vertical="center" shrinkToFit="1"/>
    </xf>
    <xf numFmtId="0" fontId="12" fillId="9" borderId="9" xfId="0" applyFont="1" applyFill="1" applyBorder="1" applyAlignment="1">
      <alignment horizontal="right" vertical="top" wrapText="1"/>
    </xf>
    <xf numFmtId="0" fontId="6" fillId="9" borderId="0" xfId="0" applyFont="1" applyFill="1" applyBorder="1" applyAlignment="1">
      <alignment horizontal="left" vertical="top"/>
    </xf>
    <xf numFmtId="1" fontId="6" fillId="9" borderId="9" xfId="0" applyNumberFormat="1" applyFont="1" applyFill="1" applyBorder="1" applyAlignment="1">
      <alignment horizontal="right" vertical="top" shrinkToFit="1"/>
    </xf>
    <xf numFmtId="0" fontId="6" fillId="9" borderId="5" xfId="0" applyFont="1" applyFill="1" applyBorder="1" applyAlignment="1">
      <alignment horizontal="right" vertical="top" wrapText="1"/>
    </xf>
    <xf numFmtId="0" fontId="6" fillId="9" borderId="9" xfId="0" applyFont="1" applyFill="1" applyBorder="1" applyAlignment="1">
      <alignment horizontal="right" vertical="top" wrapText="1"/>
    </xf>
    <xf numFmtId="1" fontId="6" fillId="9" borderId="5" xfId="0" applyNumberFormat="1" applyFont="1" applyFill="1" applyBorder="1" applyAlignment="1">
      <alignment horizontal="right" vertical="top" shrinkToFit="1"/>
    </xf>
    <xf numFmtId="0" fontId="6" fillId="9" borderId="5" xfId="0" applyFont="1" applyFill="1" applyBorder="1" applyAlignment="1">
      <alignment horizontal="left" vertical="top" wrapText="1" indent="4"/>
    </xf>
    <xf numFmtId="0" fontId="6" fillId="9" borderId="0" xfId="0" applyFont="1" applyFill="1" applyBorder="1" applyAlignment="1">
      <alignment horizontal="right" vertical="top"/>
    </xf>
    <xf numFmtId="0" fontId="6" fillId="9" borderId="5" xfId="0" applyFont="1" applyFill="1" applyBorder="1" applyAlignment="1">
      <alignment horizontal="right" wrapText="1"/>
    </xf>
    <xf numFmtId="0" fontId="6" fillId="9" borderId="5" xfId="0" applyFont="1" applyFill="1" applyBorder="1" applyAlignment="1">
      <alignment horizontal="left" vertical="center" wrapText="1"/>
    </xf>
    <xf numFmtId="0" fontId="6" fillId="9" borderId="5" xfId="0" applyFont="1" applyFill="1" applyBorder="1" applyAlignment="1">
      <alignment horizontal="left" wrapText="1"/>
    </xf>
    <xf numFmtId="0" fontId="6" fillId="9" borderId="5" xfId="0" applyFont="1" applyFill="1" applyBorder="1" applyAlignment="1">
      <alignment vertical="top" wrapText="1"/>
    </xf>
    <xf numFmtId="0" fontId="6" fillId="9" borderId="5" xfId="0" applyFont="1" applyFill="1" applyBorder="1" applyAlignment="1">
      <alignment horizontal="left" vertical="top" wrapText="1"/>
    </xf>
    <xf numFmtId="0" fontId="6" fillId="9" borderId="6" xfId="0" applyFont="1" applyFill="1" applyBorder="1" applyAlignment="1">
      <alignment horizontal="left" wrapText="1"/>
    </xf>
    <xf numFmtId="0" fontId="6" fillId="9" borderId="15" xfId="0" applyFont="1" applyFill="1" applyBorder="1" applyAlignment="1">
      <alignment horizontal="left" vertical="top"/>
    </xf>
    <xf numFmtId="0" fontId="6" fillId="9" borderId="1" xfId="0" applyFont="1" applyFill="1" applyBorder="1" applyAlignment="1">
      <alignment horizontal="left" wrapText="1"/>
    </xf>
    <xf numFmtId="0" fontId="5" fillId="9" borderId="6" xfId="0" applyFont="1" applyFill="1" applyBorder="1" applyAlignment="1">
      <alignment horizontal="right" vertical="top" wrapText="1"/>
    </xf>
    <xf numFmtId="0" fontId="5" fillId="9" borderId="15" xfId="0" applyFont="1" applyFill="1" applyBorder="1" applyAlignment="1">
      <alignment horizontal="left" vertical="top"/>
    </xf>
    <xf numFmtId="2" fontId="13" fillId="9" borderId="15" xfId="0" applyNumberFormat="1" applyFont="1" applyFill="1" applyBorder="1" applyAlignment="1">
      <alignment horizontal="right" vertical="top" shrinkToFit="1"/>
    </xf>
    <xf numFmtId="0" fontId="5" fillId="9" borderId="15" xfId="0" applyFont="1" applyFill="1" applyBorder="1" applyAlignment="1">
      <alignment horizontal="right" vertical="top"/>
    </xf>
    <xf numFmtId="2" fontId="6" fillId="11" borderId="5" xfId="0" applyNumberFormat="1" applyFont="1" applyFill="1" applyBorder="1" applyAlignment="1">
      <alignment horizontal="right" vertical="top" wrapText="1"/>
    </xf>
    <xf numFmtId="0" fontId="15" fillId="10" borderId="5" xfId="0" applyFont="1" applyFill="1" applyBorder="1" applyAlignment="1">
      <alignment wrapText="1"/>
    </xf>
    <xf numFmtId="0" fontId="15" fillId="10" borderId="5" xfId="0" applyFont="1" applyFill="1" applyBorder="1" applyAlignment="1">
      <alignment vertical="center" wrapText="1"/>
    </xf>
    <xf numFmtId="0" fontId="15" fillId="10" borderId="5" xfId="0" applyFont="1" applyFill="1" applyBorder="1" applyAlignment="1">
      <alignment horizontal="left" vertical="center" wrapText="1"/>
    </xf>
    <xf numFmtId="0" fontId="15" fillId="10" borderId="5" xfId="0" applyFont="1" applyFill="1" applyBorder="1" applyAlignment="1">
      <alignment horizontal="left" wrapText="1"/>
    </xf>
    <xf numFmtId="0" fontId="15" fillId="10" borderId="5" xfId="0" applyFont="1" applyFill="1" applyBorder="1" applyAlignment="1">
      <alignment horizontal="left" vertical="top" wrapText="1"/>
    </xf>
    <xf numFmtId="0" fontId="15" fillId="10" borderId="12" xfId="0" applyFont="1" applyFill="1" applyBorder="1" applyAlignment="1">
      <alignment horizontal="left" vertical="top" wrapText="1"/>
    </xf>
    <xf numFmtId="0" fontId="15" fillId="10" borderId="18" xfId="0" applyFont="1" applyFill="1" applyBorder="1" applyAlignment="1">
      <alignment horizontal="left" vertical="top" wrapText="1"/>
    </xf>
    <xf numFmtId="0" fontId="15" fillId="10" borderId="15" xfId="0" applyFont="1" applyFill="1" applyBorder="1" applyAlignment="1">
      <alignment horizontal="left" vertical="top" wrapText="1"/>
    </xf>
    <xf numFmtId="0" fontId="15" fillId="10" borderId="15" xfId="0" applyFont="1" applyFill="1" applyBorder="1" applyAlignment="1">
      <alignment horizontal="left" vertical="top"/>
    </xf>
    <xf numFmtId="0" fontId="15" fillId="10" borderId="17" xfId="0" applyFont="1" applyFill="1" applyBorder="1" applyAlignment="1">
      <alignment horizontal="left" vertical="top"/>
    </xf>
    <xf numFmtId="1" fontId="15" fillId="10" borderId="5" xfId="0" applyNumberFormat="1" applyFont="1" applyFill="1" applyBorder="1" applyAlignment="1">
      <alignment vertical="top" shrinkToFit="1"/>
    </xf>
    <xf numFmtId="0" fontId="12" fillId="6" borderId="5" xfId="0" applyFont="1" applyFill="1" applyBorder="1" applyAlignment="1">
      <alignment horizontal="right" vertical="top" wrapText="1"/>
    </xf>
    <xf numFmtId="0" fontId="3" fillId="6" borderId="5" xfId="0" applyFont="1" applyFill="1" applyBorder="1" applyAlignment="1">
      <alignment horizontal="left" vertical="top" wrapText="1"/>
    </xf>
    <xf numFmtId="0" fontId="17" fillId="6" borderId="5" xfId="0" applyFont="1" applyFill="1" applyBorder="1" applyAlignment="1">
      <alignment horizontal="center" vertical="top" wrapText="1"/>
    </xf>
    <xf numFmtId="1" fontId="2" fillId="6" borderId="5" xfId="0" applyNumberFormat="1" applyFont="1" applyFill="1" applyBorder="1" applyAlignment="1">
      <alignment horizontal="right" vertical="top" shrinkToFit="1"/>
    </xf>
    <xf numFmtId="0" fontId="0" fillId="6" borderId="5" xfId="0" applyFill="1" applyBorder="1" applyAlignment="1">
      <alignment horizontal="left" wrapText="1"/>
    </xf>
    <xf numFmtId="0" fontId="6" fillId="6" borderId="5" xfId="0" applyFont="1" applyFill="1" applyBorder="1" applyAlignment="1">
      <alignment horizontal="right" vertical="center" wrapText="1"/>
    </xf>
    <xf numFmtId="0" fontId="0" fillId="6" borderId="5" xfId="0" applyFill="1" applyBorder="1" applyAlignment="1">
      <alignment horizontal="right" wrapText="1"/>
    </xf>
    <xf numFmtId="0" fontId="0" fillId="6" borderId="5" xfId="0" applyFill="1" applyBorder="1" applyAlignment="1">
      <alignment horizontal="right" vertical="center" wrapText="1"/>
    </xf>
    <xf numFmtId="0" fontId="0" fillId="6" borderId="7" xfId="0" applyFill="1" applyBorder="1" applyAlignment="1">
      <alignment horizontal="right" wrapText="1"/>
    </xf>
    <xf numFmtId="0" fontId="0" fillId="6" borderId="7" xfId="0" applyFill="1" applyBorder="1" applyAlignment="1">
      <alignment horizontal="right" vertical="center" wrapText="1"/>
    </xf>
    <xf numFmtId="0" fontId="5" fillId="6" borderId="7" xfId="0" applyFont="1" applyFill="1" applyBorder="1" applyAlignment="1">
      <alignment horizontal="right" vertical="center" wrapText="1"/>
    </xf>
    <xf numFmtId="2" fontId="5" fillId="6" borderId="5" xfId="0" applyNumberFormat="1" applyFont="1" applyFill="1" applyBorder="1" applyAlignment="1">
      <alignment horizontal="right" vertical="top" wrapText="1"/>
    </xf>
    <xf numFmtId="0" fontId="5" fillId="6" borderId="6" xfId="0" applyFont="1" applyFill="1" applyBorder="1" applyAlignment="1">
      <alignment horizontal="left" vertical="top" wrapText="1"/>
    </xf>
    <xf numFmtId="0" fontId="18" fillId="6" borderId="5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top" wrapText="1"/>
    </xf>
    <xf numFmtId="0" fontId="18" fillId="6" borderId="5" xfId="0" applyFont="1" applyFill="1" applyBorder="1" applyAlignment="1">
      <alignment horizontal="center" wrapText="1"/>
    </xf>
    <xf numFmtId="0" fontId="18" fillId="6" borderId="5" xfId="0" applyFont="1" applyFill="1" applyBorder="1" applyAlignment="1">
      <alignment horizontal="center" vertical="top" wrapText="1"/>
    </xf>
    <xf numFmtId="0" fontId="18" fillId="6" borderId="9" xfId="0" applyFont="1" applyFill="1" applyBorder="1" applyAlignment="1">
      <alignment horizontal="center" vertical="center" wrapText="1"/>
    </xf>
    <xf numFmtId="0" fontId="18" fillId="6" borderId="9" xfId="0" applyFont="1" applyFill="1" applyBorder="1" applyAlignment="1">
      <alignment horizontal="center" vertical="top" wrapText="1"/>
    </xf>
    <xf numFmtId="0" fontId="18" fillId="6" borderId="9" xfId="0" applyFont="1" applyFill="1" applyBorder="1" applyAlignment="1">
      <alignment horizontal="left" vertical="top" wrapText="1"/>
    </xf>
    <xf numFmtId="0" fontId="18" fillId="6" borderId="18" xfId="0" applyFont="1" applyFill="1" applyBorder="1" applyAlignment="1">
      <alignment horizontal="left" vertical="top"/>
    </xf>
    <xf numFmtId="14" fontId="12" fillId="6" borderId="5" xfId="0" applyNumberFormat="1" applyFont="1" applyFill="1" applyBorder="1" applyAlignment="1">
      <alignment horizontal="right" vertical="center" wrapText="1"/>
    </xf>
    <xf numFmtId="14" fontId="12" fillId="6" borderId="5" xfId="0" applyNumberFormat="1" applyFont="1" applyFill="1" applyBorder="1" applyAlignment="1">
      <alignment horizontal="right" vertical="top" wrapText="1"/>
    </xf>
    <xf numFmtId="0" fontId="6" fillId="6" borderId="5" xfId="0" applyFont="1" applyFill="1" applyBorder="1" applyAlignment="1">
      <alignment horizontal="right" wrapText="1"/>
    </xf>
    <xf numFmtId="14" fontId="6" fillId="6" borderId="5" xfId="0" applyNumberFormat="1" applyFont="1" applyFill="1" applyBorder="1" applyAlignment="1">
      <alignment horizontal="right" vertical="center" wrapText="1"/>
    </xf>
    <xf numFmtId="0" fontId="0" fillId="6" borderId="5" xfId="0" applyFill="1" applyBorder="1" applyAlignment="1">
      <alignment horizontal="left" vertical="center" wrapText="1"/>
    </xf>
    <xf numFmtId="0" fontId="6" fillId="6" borderId="7" xfId="0" applyFont="1" applyFill="1" applyBorder="1" applyAlignment="1">
      <alignment horizontal="right" vertical="top" wrapText="1"/>
    </xf>
    <xf numFmtId="0" fontId="0" fillId="6" borderId="15" xfId="0" applyFill="1" applyBorder="1" applyAlignment="1">
      <alignment horizontal="left" vertical="top" wrapText="1"/>
    </xf>
    <xf numFmtId="14" fontId="6" fillId="6" borderId="6" xfId="0" applyNumberFormat="1" applyFont="1" applyFill="1" applyBorder="1" applyAlignment="1">
      <alignment horizontal="right" vertical="top" wrapText="1"/>
    </xf>
    <xf numFmtId="14" fontId="6" fillId="6" borderId="15" xfId="0" applyNumberFormat="1" applyFont="1" applyFill="1" applyBorder="1" applyAlignment="1">
      <alignment horizontal="right" vertical="top" wrapText="1"/>
    </xf>
    <xf numFmtId="0" fontId="6" fillId="6" borderId="8" xfId="0" applyFont="1" applyFill="1" applyBorder="1" applyAlignment="1">
      <alignment horizontal="right" vertical="top" wrapText="1"/>
    </xf>
    <xf numFmtId="0" fontId="5" fillId="6" borderId="15" xfId="0" applyFont="1" applyFill="1" applyBorder="1" applyAlignment="1">
      <alignment horizontal="left" vertical="top" wrapText="1"/>
    </xf>
    <xf numFmtId="14" fontId="6" fillId="6" borderId="33" xfId="0" applyNumberFormat="1" applyFont="1" applyFill="1" applyBorder="1" applyAlignment="1">
      <alignment horizontal="right" vertical="top"/>
    </xf>
    <xf numFmtId="0" fontId="6" fillId="6" borderId="11" xfId="0" applyFont="1" applyFill="1" applyBorder="1" applyAlignment="1">
      <alignment horizontal="right" vertical="top" wrapText="1"/>
    </xf>
    <xf numFmtId="14" fontId="6" fillId="6" borderId="15" xfId="0" applyNumberFormat="1" applyFont="1" applyFill="1" applyBorder="1" applyAlignment="1">
      <alignment horizontal="right" vertical="top"/>
    </xf>
    <xf numFmtId="0" fontId="6" fillId="6" borderId="17" xfId="0" applyFont="1" applyFill="1" applyBorder="1" applyAlignment="1">
      <alignment horizontal="right" vertical="top"/>
    </xf>
    <xf numFmtId="0" fontId="8" fillId="2" borderId="15" xfId="0" applyFont="1" applyFill="1" applyBorder="1" applyAlignment="1">
      <alignment horizontal="left" vertical="top" wrapText="1"/>
    </xf>
    <xf numFmtId="0" fontId="8" fillId="2" borderId="15" xfId="0" applyFont="1" applyFill="1" applyBorder="1" applyAlignment="1">
      <alignment horizontal="left" vertical="top"/>
    </xf>
    <xf numFmtId="0" fontId="9" fillId="2" borderId="15" xfId="0" applyFont="1" applyFill="1" applyBorder="1" applyAlignment="1">
      <alignment vertical="top" wrapText="1"/>
    </xf>
    <xf numFmtId="2" fontId="8" fillId="2" borderId="15" xfId="0" applyNumberFormat="1" applyFont="1" applyFill="1" applyBorder="1" applyAlignment="1">
      <alignment vertical="top" wrapText="1"/>
    </xf>
    <xf numFmtId="2" fontId="8" fillId="2" borderId="15" xfId="0" applyNumberFormat="1" applyFont="1" applyFill="1" applyBorder="1" applyAlignment="1">
      <alignment horizontal="center" vertical="top" wrapText="1"/>
    </xf>
    <xf numFmtId="0" fontId="0" fillId="4" borderId="15" xfId="0" applyFill="1" applyBorder="1" applyAlignment="1">
      <alignment horizontal="left" vertical="top"/>
    </xf>
    <xf numFmtId="0" fontId="0" fillId="5" borderId="15" xfId="0" applyFill="1" applyBorder="1" applyAlignment="1">
      <alignment horizontal="left" vertical="top"/>
    </xf>
    <xf numFmtId="0" fontId="0" fillId="3" borderId="15" xfId="0" applyFill="1" applyBorder="1" applyAlignment="1">
      <alignment horizontal="left" vertical="top"/>
    </xf>
    <xf numFmtId="2" fontId="11" fillId="3" borderId="15" xfId="0" applyNumberFormat="1" applyFont="1" applyFill="1" applyBorder="1" applyAlignment="1">
      <alignment horizontal="right" vertical="top"/>
    </xf>
    <xf numFmtId="0" fontId="11" fillId="5" borderId="15" xfId="0" applyFont="1" applyFill="1" applyBorder="1" applyAlignment="1">
      <alignment horizontal="right" vertical="top"/>
    </xf>
    <xf numFmtId="2" fontId="11" fillId="10" borderId="15" xfId="0" applyNumberFormat="1" applyFont="1" applyFill="1" applyBorder="1" applyAlignment="1">
      <alignment horizontal="right" vertical="top"/>
    </xf>
    <xf numFmtId="2" fontId="8" fillId="10" borderId="15" xfId="0" applyNumberFormat="1" applyFont="1" applyFill="1" applyBorder="1" applyAlignment="1">
      <alignment horizontal="right" vertical="top"/>
    </xf>
    <xf numFmtId="0" fontId="0" fillId="10" borderId="15" xfId="0" applyFill="1" applyBorder="1" applyAlignment="1">
      <alignment horizontal="left" vertical="top"/>
    </xf>
    <xf numFmtId="2" fontId="8" fillId="8" borderId="15" xfId="0" applyNumberFormat="1" applyFont="1" applyFill="1" applyBorder="1" applyAlignment="1">
      <alignment horizontal="right" vertical="top"/>
    </xf>
    <xf numFmtId="2" fontId="8" fillId="4" borderId="15" xfId="0" applyNumberFormat="1" applyFont="1" applyFill="1" applyBorder="1" applyAlignment="1">
      <alignment horizontal="right" vertical="top"/>
    </xf>
    <xf numFmtId="2" fontId="8" fillId="5" borderId="15" xfId="0" applyNumberFormat="1" applyFont="1" applyFill="1" applyBorder="1" applyAlignment="1">
      <alignment horizontal="right" vertical="top"/>
    </xf>
    <xf numFmtId="2" fontId="8" fillId="11" borderId="15" xfId="0" applyNumberFormat="1" applyFont="1" applyFill="1" applyBorder="1" applyAlignment="1">
      <alignment horizontal="right" vertical="top"/>
    </xf>
    <xf numFmtId="0" fontId="0" fillId="11" borderId="15" xfId="0" applyFill="1" applyBorder="1" applyAlignment="1">
      <alignment horizontal="left" vertical="top"/>
    </xf>
    <xf numFmtId="2" fontId="0" fillId="11" borderId="15" xfId="0" applyNumberFormat="1" applyFill="1" applyBorder="1" applyAlignment="1">
      <alignment horizontal="right" vertical="top"/>
    </xf>
    <xf numFmtId="2" fontId="0" fillId="4" borderId="15" xfId="0" applyNumberFormat="1" applyFill="1" applyBorder="1" applyAlignment="1">
      <alignment horizontal="right" vertical="top"/>
    </xf>
    <xf numFmtId="2" fontId="11" fillId="11" borderId="15" xfId="0" applyNumberFormat="1" applyFont="1" applyFill="1" applyBorder="1" applyAlignment="1">
      <alignment horizontal="right" vertical="top"/>
    </xf>
    <xf numFmtId="0" fontId="8" fillId="0" borderId="0" xfId="0" applyFont="1" applyFill="1" applyBorder="1" applyAlignment="1">
      <alignment horizontal="left" vertical="top"/>
    </xf>
    <xf numFmtId="0" fontId="6" fillId="0" borderId="6" xfId="0" applyFont="1" applyFill="1" applyBorder="1" applyAlignment="1">
      <alignment horizontal="left" vertical="top" wrapText="1"/>
    </xf>
    <xf numFmtId="2" fontId="18" fillId="5" borderId="15" xfId="0" applyNumberFormat="1" applyFont="1" applyFill="1" applyBorder="1" applyAlignment="1">
      <alignment horizontal="right" vertical="top"/>
    </xf>
    <xf numFmtId="0" fontId="18" fillId="5" borderId="15" xfId="0" applyFont="1" applyFill="1" applyBorder="1" applyAlignment="1">
      <alignment horizontal="right" vertical="top"/>
    </xf>
    <xf numFmtId="2" fontId="18" fillId="5" borderId="15" xfId="0" applyNumberFormat="1" applyFont="1" applyFill="1" applyBorder="1" applyAlignment="1">
      <alignment horizontal="right" vertical="center"/>
    </xf>
    <xf numFmtId="0" fontId="18" fillId="5" borderId="33" xfId="0" applyFont="1" applyFill="1" applyBorder="1" applyAlignment="1">
      <alignment horizontal="right" vertical="top"/>
    </xf>
    <xf numFmtId="0" fontId="18" fillId="2" borderId="31" xfId="0" applyFont="1" applyFill="1" applyBorder="1" applyAlignment="1">
      <alignment horizontal="right" vertical="top"/>
    </xf>
    <xf numFmtId="0" fontId="18" fillId="5" borderId="15" xfId="0" applyFont="1" applyFill="1" applyBorder="1" applyAlignment="1">
      <alignment horizontal="right" vertical="center"/>
    </xf>
    <xf numFmtId="0" fontId="18" fillId="2" borderId="15" xfId="0" applyFont="1" applyFill="1" applyBorder="1" applyAlignment="1">
      <alignment horizontal="right" vertical="top"/>
    </xf>
    <xf numFmtId="164" fontId="18" fillId="5" borderId="15" xfId="0" applyNumberFormat="1" applyFont="1" applyFill="1" applyBorder="1" applyAlignment="1">
      <alignment horizontal="right" vertical="top"/>
    </xf>
    <xf numFmtId="0" fontId="18" fillId="5" borderId="15" xfId="0" applyFont="1" applyFill="1" applyBorder="1" applyAlignment="1">
      <alignment vertical="top"/>
    </xf>
    <xf numFmtId="0" fontId="18" fillId="5" borderId="31" xfId="0" applyFont="1" applyFill="1" applyBorder="1" applyAlignment="1">
      <alignment horizontal="right" vertical="top"/>
    </xf>
    <xf numFmtId="0" fontId="6" fillId="0" borderId="15" xfId="0" applyFont="1" applyFill="1" applyBorder="1" applyAlignment="1">
      <alignment vertical="top"/>
    </xf>
    <xf numFmtId="0" fontId="8" fillId="3" borderId="15" xfId="0" applyFont="1" applyFill="1" applyBorder="1" applyAlignment="1">
      <alignment vertical="top"/>
    </xf>
    <xf numFmtId="0" fontId="6" fillId="5" borderId="15" xfId="0" applyFont="1" applyFill="1" applyBorder="1" applyAlignment="1">
      <alignment vertical="top"/>
    </xf>
    <xf numFmtId="0" fontId="6" fillId="5" borderId="33" xfId="0" applyFont="1" applyFill="1" applyBorder="1" applyAlignment="1">
      <alignment horizontal="right" vertical="top"/>
    </xf>
    <xf numFmtId="2" fontId="15" fillId="3" borderId="6" xfId="0" applyNumberFormat="1" applyFont="1" applyFill="1" applyBorder="1" applyAlignment="1">
      <alignment vertical="top" wrapText="1"/>
    </xf>
    <xf numFmtId="0" fontId="18" fillId="0" borderId="6" xfId="0" applyFont="1" applyFill="1" applyBorder="1" applyAlignment="1">
      <alignment vertical="top" wrapText="1"/>
    </xf>
    <xf numFmtId="0" fontId="18" fillId="0" borderId="33" xfId="0" applyFont="1" applyFill="1" applyBorder="1" applyAlignment="1">
      <alignment vertical="top"/>
    </xf>
    <xf numFmtId="0" fontId="18" fillId="5" borderId="33" xfId="0" applyFont="1" applyFill="1" applyBorder="1" applyAlignment="1">
      <alignment vertical="top"/>
    </xf>
    <xf numFmtId="0" fontId="18" fillId="3" borderId="6" xfId="0" applyFont="1" applyFill="1" applyBorder="1" applyAlignment="1">
      <alignment horizontal="right" vertical="top" wrapText="1"/>
    </xf>
    <xf numFmtId="0" fontId="18" fillId="3" borderId="5" xfId="0" applyFont="1" applyFill="1" applyBorder="1" applyAlignment="1">
      <alignment horizontal="right" vertical="center" wrapText="1"/>
    </xf>
    <xf numFmtId="1" fontId="22" fillId="3" borderId="5" xfId="0" applyNumberFormat="1" applyFont="1" applyFill="1" applyBorder="1" applyAlignment="1">
      <alignment horizontal="right" vertical="top" shrinkToFit="1"/>
    </xf>
    <xf numFmtId="0" fontId="18" fillId="3" borderId="5" xfId="0" applyFont="1" applyFill="1" applyBorder="1" applyAlignment="1">
      <alignment horizontal="right" wrapText="1"/>
    </xf>
    <xf numFmtId="0" fontId="18" fillId="3" borderId="5" xfId="0" applyFont="1" applyFill="1" applyBorder="1" applyAlignment="1">
      <alignment horizontal="right" vertical="top" wrapText="1"/>
    </xf>
    <xf numFmtId="2" fontId="18" fillId="3" borderId="5" xfId="0" applyNumberFormat="1" applyFont="1" applyFill="1" applyBorder="1" applyAlignment="1">
      <alignment horizontal="right" vertical="top" wrapText="1"/>
    </xf>
    <xf numFmtId="0" fontId="18" fillId="3" borderId="5" xfId="0" applyFont="1" applyFill="1" applyBorder="1" applyAlignment="1">
      <alignment horizontal="left" vertical="top" wrapText="1"/>
    </xf>
    <xf numFmtId="0" fontId="6" fillId="3" borderId="15" xfId="0" applyFont="1" applyFill="1" applyBorder="1" applyAlignment="1">
      <alignment horizontal="left" vertical="top"/>
    </xf>
    <xf numFmtId="0" fontId="18" fillId="6" borderId="12" xfId="0" applyFont="1" applyFill="1" applyBorder="1" applyAlignment="1">
      <alignment horizontal="center" vertical="top" wrapText="1"/>
    </xf>
    <xf numFmtId="0" fontId="18" fillId="6" borderId="18" xfId="0" applyFont="1" applyFill="1" applyBorder="1" applyAlignment="1">
      <alignment horizontal="center" vertical="top"/>
    </xf>
    <xf numFmtId="2" fontId="18" fillId="3" borderId="15" xfId="0" applyNumberFormat="1" applyFont="1" applyFill="1" applyBorder="1" applyAlignment="1">
      <alignment horizontal="right" vertical="top"/>
    </xf>
    <xf numFmtId="0" fontId="6" fillId="0" borderId="15" xfId="0" applyFont="1" applyFill="1" applyBorder="1" applyAlignment="1">
      <alignment horizontal="right" vertical="center"/>
    </xf>
    <xf numFmtId="0" fontId="6" fillId="2" borderId="15" xfId="0" applyFont="1" applyFill="1" applyBorder="1" applyAlignment="1">
      <alignment horizontal="right" vertical="center"/>
    </xf>
    <xf numFmtId="2" fontId="6" fillId="6" borderId="15" xfId="0" applyNumberFormat="1" applyFont="1" applyFill="1" applyBorder="1" applyAlignment="1">
      <alignment horizontal="right" vertical="center"/>
    </xf>
    <xf numFmtId="2" fontId="6" fillId="5" borderId="15" xfId="0" applyNumberFormat="1" applyFont="1" applyFill="1" applyBorder="1" applyAlignment="1">
      <alignment horizontal="right" vertical="center"/>
    </xf>
    <xf numFmtId="2" fontId="6" fillId="5" borderId="0" xfId="0" applyNumberFormat="1" applyFont="1" applyFill="1" applyBorder="1" applyAlignment="1">
      <alignment horizontal="right" vertical="center"/>
    </xf>
    <xf numFmtId="164" fontId="6" fillId="6" borderId="15" xfId="0" applyNumberFormat="1" applyFont="1" applyFill="1" applyBorder="1" applyAlignment="1">
      <alignment horizontal="right" vertical="center"/>
    </xf>
    <xf numFmtId="0" fontId="6" fillId="5" borderId="15" xfId="0" applyFont="1" applyFill="1" applyBorder="1" applyAlignment="1">
      <alignment horizontal="right" vertical="center"/>
    </xf>
    <xf numFmtId="0" fontId="6" fillId="6" borderId="15" xfId="0" applyFont="1" applyFill="1" applyBorder="1" applyAlignment="1">
      <alignment horizontal="right" vertical="center"/>
    </xf>
    <xf numFmtId="0" fontId="6" fillId="6" borderId="0" xfId="0" applyFont="1" applyFill="1" applyBorder="1" applyAlignment="1">
      <alignment horizontal="right" vertical="center"/>
    </xf>
    <xf numFmtId="0" fontId="6" fillId="6" borderId="33" xfId="0" applyFont="1" applyFill="1" applyBorder="1" applyAlignment="1">
      <alignment horizontal="right" vertical="top"/>
    </xf>
    <xf numFmtId="2" fontId="6" fillId="2" borderId="15" xfId="0" applyNumberFormat="1" applyFont="1" applyFill="1" applyBorder="1" applyAlignment="1">
      <alignment horizontal="right" vertical="top"/>
    </xf>
    <xf numFmtId="0" fontId="12" fillId="6" borderId="15" xfId="0" applyFont="1" applyFill="1" applyBorder="1" applyAlignment="1">
      <alignment horizontal="center" vertical="top" wrapText="1"/>
    </xf>
    <xf numFmtId="0" fontId="6" fillId="5" borderId="15" xfId="0" applyFont="1" applyFill="1" applyBorder="1" applyAlignment="1">
      <alignment horizontal="right" vertical="top"/>
    </xf>
    <xf numFmtId="2" fontId="23" fillId="3" borderId="15" xfId="0" applyNumberFormat="1" applyFont="1" applyFill="1" applyBorder="1" applyAlignment="1">
      <alignment vertical="top" shrinkToFit="1"/>
    </xf>
    <xf numFmtId="0" fontId="6" fillId="6" borderId="15" xfId="0" applyFont="1" applyFill="1" applyBorder="1" applyAlignment="1">
      <alignment vertical="top"/>
    </xf>
    <xf numFmtId="2" fontId="24" fillId="6" borderId="15" xfId="0" applyNumberFormat="1" applyFont="1" applyFill="1" applyBorder="1" applyAlignment="1">
      <alignment vertical="top" shrinkToFit="1"/>
    </xf>
    <xf numFmtId="2" fontId="6" fillId="5" borderId="15" xfId="0" applyNumberFormat="1" applyFont="1" applyFill="1" applyBorder="1" applyAlignment="1">
      <alignment vertical="top"/>
    </xf>
    <xf numFmtId="2" fontId="6" fillId="3" borderId="15" xfId="0" applyNumberFormat="1" applyFont="1" applyFill="1" applyBorder="1" applyAlignment="1">
      <alignment horizontal="right" vertical="top"/>
    </xf>
    <xf numFmtId="0" fontId="6" fillId="0" borderId="15" xfId="0" applyFont="1" applyFill="1" applyBorder="1" applyAlignment="1">
      <alignment horizontal="left" vertical="top" wrapText="1"/>
    </xf>
    <xf numFmtId="2" fontId="11" fillId="8" borderId="15" xfId="0" applyNumberFormat="1" applyFont="1" applyFill="1" applyBorder="1" applyAlignment="1">
      <alignment horizontal="right" vertical="top"/>
    </xf>
    <xf numFmtId="14" fontId="5" fillId="0" borderId="15" xfId="0" applyNumberFormat="1" applyFont="1" applyFill="1" applyBorder="1" applyAlignment="1">
      <alignment horizontal="right" vertical="center"/>
    </xf>
    <xf numFmtId="0" fontId="12" fillId="6" borderId="15" xfId="0" applyFont="1" applyFill="1" applyBorder="1" applyAlignment="1">
      <alignment horizontal="right" vertical="top" wrapText="1"/>
    </xf>
    <xf numFmtId="2" fontId="6" fillId="5" borderId="15" xfId="0" applyNumberFormat="1" applyFont="1" applyFill="1" applyBorder="1" applyAlignment="1">
      <alignment horizontal="right" vertical="top"/>
    </xf>
    <xf numFmtId="2" fontId="13" fillId="6" borderId="15" xfId="0" applyNumberFormat="1" applyFont="1" applyFill="1" applyBorder="1" applyAlignment="1">
      <alignment horizontal="right" vertical="top" shrinkToFit="1"/>
    </xf>
    <xf numFmtId="0" fontId="6" fillId="3" borderId="15" xfId="0" applyFont="1" applyFill="1" applyBorder="1" applyAlignment="1">
      <alignment horizontal="right" vertical="top"/>
    </xf>
    <xf numFmtId="0" fontId="1" fillId="0" borderId="6" xfId="0" applyFont="1" applyFill="1" applyBorder="1" applyAlignment="1">
      <alignment horizontal="left" wrapText="1" indent="3"/>
    </xf>
    <xf numFmtId="0" fontId="1" fillId="0" borderId="1" xfId="0" applyFont="1" applyFill="1" applyBorder="1" applyAlignment="1">
      <alignment horizontal="left" wrapText="1" indent="3"/>
    </xf>
    <xf numFmtId="2" fontId="8" fillId="2" borderId="15" xfId="0" applyNumberFormat="1" applyFont="1" applyFill="1" applyBorder="1" applyAlignment="1">
      <alignment horizontal="center" vertical="top" wrapText="1"/>
    </xf>
    <xf numFmtId="0" fontId="4" fillId="2" borderId="4" xfId="0" applyFont="1" applyFill="1" applyBorder="1" applyAlignment="1">
      <alignment horizontal="center" vertical="top" wrapText="1"/>
    </xf>
    <xf numFmtId="0" fontId="11" fillId="0" borderId="6" xfId="0" applyFont="1" applyFill="1" applyBorder="1" applyAlignment="1">
      <alignment horizontal="left" wrapText="1" indent="3"/>
    </xf>
    <xf numFmtId="0" fontId="11" fillId="0" borderId="1" xfId="0" applyFont="1" applyFill="1" applyBorder="1" applyAlignment="1">
      <alignment horizontal="left" wrapText="1" indent="3"/>
    </xf>
    <xf numFmtId="2" fontId="6" fillId="6" borderId="5" xfId="0" applyNumberFormat="1" applyFont="1" applyFill="1" applyBorder="1" applyAlignment="1">
      <alignment horizontal="right" vertical="top" shrinkToFit="1"/>
    </xf>
    <xf numFmtId="0" fontId="0" fillId="0" borderId="5" xfId="0" applyFill="1" applyBorder="1" applyAlignment="1">
      <alignment horizontal="right" vertical="center" wrapText="1"/>
    </xf>
    <xf numFmtId="0" fontId="25" fillId="6" borderId="5" xfId="0" applyFont="1" applyFill="1" applyBorder="1" applyAlignment="1">
      <alignment horizontal="center" vertical="top" wrapText="1"/>
    </xf>
    <xf numFmtId="2" fontId="0" fillId="6" borderId="5" xfId="0" applyNumberFormat="1" applyFill="1" applyBorder="1" applyAlignment="1">
      <alignment horizontal="right" wrapText="1"/>
    </xf>
    <xf numFmtId="2" fontId="18" fillId="3" borderId="5" xfId="0" applyNumberFormat="1" applyFont="1" applyFill="1" applyBorder="1" applyAlignment="1">
      <alignment horizontal="right" vertical="top" shrinkToFit="1"/>
    </xf>
    <xf numFmtId="2" fontId="8" fillId="3" borderId="38" xfId="0" applyNumberFormat="1" applyFont="1" applyFill="1" applyBorder="1" applyAlignment="1">
      <alignment horizontal="right" vertical="top"/>
    </xf>
    <xf numFmtId="1" fontId="2" fillId="6" borderId="5" xfId="0" applyNumberFormat="1" applyFont="1" applyFill="1" applyBorder="1" applyAlignment="1">
      <alignment vertical="top" shrinkToFit="1"/>
    </xf>
    <xf numFmtId="2" fontId="18" fillId="3" borderId="5" xfId="0" applyNumberFormat="1" applyFont="1" applyFill="1" applyBorder="1" applyAlignment="1">
      <alignment horizontal="right" vertical="center" wrapText="1"/>
    </xf>
    <xf numFmtId="2" fontId="22" fillId="3" borderId="5" xfId="0" applyNumberFormat="1" applyFont="1" applyFill="1" applyBorder="1" applyAlignment="1">
      <alignment horizontal="right" vertical="top" shrinkToFit="1"/>
    </xf>
    <xf numFmtId="2" fontId="18" fillId="3" borderId="5" xfId="0" applyNumberFormat="1" applyFont="1" applyFill="1" applyBorder="1" applyAlignment="1">
      <alignment horizontal="right" wrapText="1"/>
    </xf>
    <xf numFmtId="2" fontId="6" fillId="6" borderId="5" xfId="0" applyNumberFormat="1" applyFont="1" applyFill="1" applyBorder="1" applyAlignment="1">
      <alignment horizontal="right" vertical="center" wrapText="1"/>
    </xf>
    <xf numFmtId="14" fontId="6" fillId="2" borderId="0" xfId="0" applyNumberFormat="1" applyFont="1" applyFill="1" applyBorder="1" applyAlignment="1">
      <alignment horizontal="right" vertical="top"/>
    </xf>
    <xf numFmtId="0" fontId="6" fillId="2" borderId="17" xfId="0" applyFont="1" applyFill="1" applyBorder="1" applyAlignment="1">
      <alignment horizontal="left" vertical="top"/>
    </xf>
    <xf numFmtId="0" fontId="6" fillId="2" borderId="15" xfId="0" applyFont="1" applyFill="1" applyBorder="1" applyAlignment="1">
      <alignment horizontal="left" vertical="top"/>
    </xf>
    <xf numFmtId="0" fontId="6" fillId="2" borderId="0" xfId="0" applyFont="1" applyFill="1" applyBorder="1" applyAlignment="1">
      <alignment horizontal="left" vertical="top"/>
    </xf>
    <xf numFmtId="2" fontId="8" fillId="2" borderId="15" xfId="0" applyNumberFormat="1" applyFont="1" applyFill="1" applyBorder="1" applyAlignment="1">
      <alignment horizontal="right" vertical="top"/>
    </xf>
    <xf numFmtId="0" fontId="6" fillId="2" borderId="15" xfId="0" applyFont="1" applyFill="1" applyBorder="1" applyAlignment="1">
      <alignment horizontal="right" vertical="top"/>
    </xf>
    <xf numFmtId="2" fontId="18" fillId="2" borderId="15" xfId="0" applyNumberFormat="1" applyFont="1" applyFill="1" applyBorder="1" applyAlignment="1">
      <alignment horizontal="right" vertical="top"/>
    </xf>
    <xf numFmtId="2" fontId="0" fillId="6" borderId="6" xfId="0" applyNumberFormat="1" applyFill="1" applyBorder="1" applyAlignment="1">
      <alignment horizontal="right" wrapText="1"/>
    </xf>
    <xf numFmtId="0" fontId="18" fillId="3" borderId="1" xfId="0" applyFont="1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 wrapText="1"/>
    </xf>
    <xf numFmtId="2" fontId="18" fillId="3" borderId="6" xfId="0" applyNumberFormat="1" applyFont="1" applyFill="1" applyBorder="1" applyAlignment="1">
      <alignment horizontal="right" wrapText="1"/>
    </xf>
    <xf numFmtId="0" fontId="9" fillId="8" borderId="15" xfId="0" applyFont="1" applyFill="1" applyBorder="1" applyAlignment="1">
      <alignment vertical="top"/>
    </xf>
    <xf numFmtId="0" fontId="0" fillId="8" borderId="15" xfId="0" applyFill="1" applyBorder="1" applyAlignment="1">
      <alignment horizontal="left" vertical="top"/>
    </xf>
    <xf numFmtId="0" fontId="6" fillId="6" borderId="15" xfId="0" applyFont="1" applyFill="1" applyBorder="1" applyAlignment="1">
      <alignment vertical="center" wrapText="1"/>
    </xf>
    <xf numFmtId="0" fontId="6" fillId="8" borderId="15" xfId="0" applyFont="1" applyFill="1" applyBorder="1" applyAlignment="1">
      <alignment vertical="top"/>
    </xf>
    <xf numFmtId="0" fontId="6" fillId="8" borderId="15" xfId="0" applyFont="1" applyFill="1" applyBorder="1" applyAlignment="1">
      <alignment horizontal="left" vertical="top"/>
    </xf>
    <xf numFmtId="0" fontId="6" fillId="6" borderId="15" xfId="0" applyFont="1" applyFill="1" applyBorder="1" applyAlignment="1">
      <alignment wrapText="1"/>
    </xf>
    <xf numFmtId="0" fontId="6" fillId="6" borderId="15" xfId="0" applyFont="1" applyFill="1" applyBorder="1" applyAlignment="1">
      <alignment vertical="top" wrapText="1"/>
    </xf>
    <xf numFmtId="2" fontId="6" fillId="6" borderId="15" xfId="0" applyNumberFormat="1" applyFont="1" applyFill="1" applyBorder="1" applyAlignment="1">
      <alignment wrapText="1"/>
    </xf>
    <xf numFmtId="0" fontId="18" fillId="6" borderId="15" xfId="0" applyFont="1" applyFill="1" applyBorder="1" applyAlignment="1">
      <alignment vertical="top" wrapText="1"/>
    </xf>
    <xf numFmtId="0" fontId="5" fillId="6" borderId="15" xfId="0" applyFont="1" applyFill="1" applyBorder="1" applyAlignment="1">
      <alignment vertical="top" wrapText="1"/>
    </xf>
    <xf numFmtId="0" fontId="6" fillId="8" borderId="15" xfId="0" applyFont="1" applyFill="1" applyBorder="1" applyAlignment="1">
      <alignment vertical="center" wrapText="1"/>
    </xf>
    <xf numFmtId="0" fontId="6" fillId="8" borderId="15" xfId="0" applyFont="1" applyFill="1" applyBorder="1" applyAlignment="1">
      <alignment vertical="top" wrapText="1"/>
    </xf>
    <xf numFmtId="14" fontId="0" fillId="8" borderId="15" xfId="0" applyNumberFormat="1" applyFill="1" applyBorder="1" applyAlignment="1">
      <alignment horizontal="left" vertical="top"/>
    </xf>
    <xf numFmtId="2" fontId="8" fillId="0" borderId="15" xfId="0" applyNumberFormat="1" applyFont="1" applyFill="1" applyBorder="1" applyAlignment="1">
      <alignment horizontal="right" vertical="top"/>
    </xf>
    <xf numFmtId="14" fontId="0" fillId="0" borderId="15" xfId="0" applyNumberFormat="1" applyFill="1" applyBorder="1" applyAlignment="1">
      <alignment horizontal="left" vertical="top"/>
    </xf>
    <xf numFmtId="14" fontId="0" fillId="6" borderId="15" xfId="0" applyNumberFormat="1" applyFill="1" applyBorder="1" applyAlignment="1">
      <alignment horizontal="left" vertical="top"/>
    </xf>
    <xf numFmtId="0" fontId="5" fillId="6" borderId="15" xfId="0" applyFont="1" applyFill="1" applyBorder="1" applyAlignment="1">
      <alignment vertical="top"/>
    </xf>
    <xf numFmtId="0" fontId="0" fillId="0" borderId="15" xfId="0" applyFill="1" applyBorder="1" applyAlignment="1">
      <alignment vertical="top"/>
    </xf>
    <xf numFmtId="2" fontId="0" fillId="0" borderId="15" xfId="0" applyNumberFormat="1" applyFill="1" applyBorder="1" applyAlignment="1">
      <alignment horizontal="right" vertical="top"/>
    </xf>
    <xf numFmtId="2" fontId="8" fillId="3" borderId="17" xfId="0" applyNumberFormat="1" applyFont="1" applyFill="1" applyBorder="1" applyAlignment="1">
      <alignment horizontal="center" vertical="top"/>
    </xf>
    <xf numFmtId="0" fontId="0" fillId="8" borderId="15" xfId="0" applyFill="1" applyBorder="1" applyAlignment="1">
      <alignment vertical="top"/>
    </xf>
    <xf numFmtId="0" fontId="0" fillId="6" borderId="15" xfId="0" applyFill="1" applyBorder="1" applyAlignment="1">
      <alignment vertical="top"/>
    </xf>
    <xf numFmtId="0" fontId="0" fillId="0" borderId="0" xfId="0" applyFill="1" applyBorder="1" applyAlignment="1">
      <alignment vertical="top"/>
    </xf>
    <xf numFmtId="2" fontId="6" fillId="6" borderId="15" xfId="0" applyNumberFormat="1" applyFont="1" applyFill="1" applyBorder="1" applyAlignment="1">
      <alignment vertical="center" wrapText="1"/>
    </xf>
    <xf numFmtId="2" fontId="6" fillId="8" borderId="15" xfId="0" applyNumberFormat="1" applyFont="1" applyFill="1" applyBorder="1" applyAlignment="1">
      <alignment horizontal="right" vertical="top"/>
    </xf>
    <xf numFmtId="2" fontId="6" fillId="8" borderId="15" xfId="0" applyNumberFormat="1" applyFont="1" applyFill="1" applyBorder="1" applyAlignment="1">
      <alignment vertical="top"/>
    </xf>
    <xf numFmtId="2" fontId="6" fillId="6" borderId="15" xfId="0" applyNumberFormat="1" applyFont="1" applyFill="1" applyBorder="1" applyAlignment="1">
      <alignment vertical="top"/>
    </xf>
    <xf numFmtId="2" fontId="6" fillId="6" borderId="15" xfId="0" applyNumberFormat="1" applyFont="1" applyFill="1" applyBorder="1" applyAlignment="1">
      <alignment horizontal="right" vertical="top"/>
    </xf>
    <xf numFmtId="2" fontId="6" fillId="8" borderId="15" xfId="0" applyNumberFormat="1" applyFont="1" applyFill="1" applyBorder="1" applyAlignment="1">
      <alignment vertical="center" wrapText="1"/>
    </xf>
    <xf numFmtId="2" fontId="6" fillId="6" borderId="15" xfId="0" applyNumberFormat="1" applyFont="1" applyFill="1" applyBorder="1" applyAlignment="1">
      <alignment vertical="top" wrapText="1"/>
    </xf>
    <xf numFmtId="2" fontId="6" fillId="8" borderId="15" xfId="0" applyNumberFormat="1" applyFont="1" applyFill="1" applyBorder="1" applyAlignment="1">
      <alignment vertical="top" wrapText="1"/>
    </xf>
    <xf numFmtId="2" fontId="18" fillId="6" borderId="15" xfId="0" applyNumberFormat="1" applyFont="1" applyFill="1" applyBorder="1" applyAlignment="1">
      <alignment vertical="top" wrapText="1"/>
    </xf>
    <xf numFmtId="2" fontId="5" fillId="6" borderId="15" xfId="0" applyNumberFormat="1" applyFont="1" applyFill="1" applyBorder="1" applyAlignment="1">
      <alignment vertical="top" wrapText="1"/>
    </xf>
    <xf numFmtId="2" fontId="5" fillId="6" borderId="15" xfId="0" applyNumberFormat="1" applyFont="1" applyFill="1" applyBorder="1" applyAlignment="1">
      <alignment vertical="top"/>
    </xf>
    <xf numFmtId="2" fontId="0" fillId="8" borderId="15" xfId="0" applyNumberFormat="1" applyFill="1" applyBorder="1" applyAlignment="1">
      <alignment horizontal="right" vertical="top"/>
    </xf>
    <xf numFmtId="2" fontId="9" fillId="8" borderId="15" xfId="0" applyNumberFormat="1" applyFont="1" applyFill="1" applyBorder="1" applyAlignment="1">
      <alignment vertical="top"/>
    </xf>
    <xf numFmtId="0" fontId="8" fillId="6" borderId="15" xfId="0" applyFont="1" applyFill="1" applyBorder="1" applyAlignment="1">
      <alignment vertical="center" wrapText="1"/>
    </xf>
    <xf numFmtId="2" fontId="8" fillId="9" borderId="5" xfId="0" applyNumberFormat="1" applyFont="1" applyFill="1" applyBorder="1" applyAlignment="1">
      <alignment horizontal="right" vertical="top" shrinkToFit="1"/>
    </xf>
    <xf numFmtId="2" fontId="6" fillId="0" borderId="5" xfId="0" applyNumberFormat="1" applyFont="1" applyFill="1" applyBorder="1" applyAlignment="1">
      <alignment horizontal="right" vertical="top" shrinkToFit="1"/>
    </xf>
    <xf numFmtId="0" fontId="9" fillId="0" borderId="15" xfId="0" applyFont="1" applyFill="1" applyBorder="1" applyAlignment="1">
      <alignment horizontal="left" vertical="top"/>
    </xf>
    <xf numFmtId="14" fontId="0" fillId="6" borderId="5" xfId="0" applyNumberFormat="1" applyFill="1" applyBorder="1" applyAlignment="1">
      <alignment horizontal="right" wrapText="1"/>
    </xf>
    <xf numFmtId="0" fontId="0" fillId="6" borderId="5" xfId="0" applyFill="1" applyBorder="1" applyAlignment="1">
      <alignment wrapText="1"/>
    </xf>
    <xf numFmtId="0" fontId="6" fillId="0" borderId="0" xfId="0" applyFont="1" applyFill="1" applyBorder="1" applyAlignment="1">
      <alignment horizontal="left" vertical="top"/>
    </xf>
    <xf numFmtId="2" fontId="0" fillId="6" borderId="7" xfId="0" applyNumberFormat="1" applyFill="1" applyBorder="1" applyAlignment="1">
      <alignment horizontal="right" wrapText="1"/>
    </xf>
    <xf numFmtId="0" fontId="5" fillId="6" borderId="5" xfId="0" applyFont="1" applyFill="1" applyBorder="1" applyAlignment="1">
      <alignment horizontal="left" wrapText="1"/>
    </xf>
    <xf numFmtId="0" fontId="6" fillId="6" borderId="5" xfId="0" applyFont="1" applyFill="1" applyBorder="1" applyAlignment="1">
      <alignment horizontal="left" vertical="center" wrapText="1"/>
    </xf>
    <xf numFmtId="2" fontId="0" fillId="6" borderId="7" xfId="0" applyNumberFormat="1" applyFill="1" applyBorder="1" applyAlignment="1">
      <alignment horizontal="right" vertical="center" wrapText="1"/>
    </xf>
    <xf numFmtId="2" fontId="5" fillId="6" borderId="7" xfId="0" applyNumberFormat="1" applyFont="1" applyFill="1" applyBorder="1" applyAlignment="1">
      <alignment horizontal="right" vertical="center" wrapText="1"/>
    </xf>
    <xf numFmtId="2" fontId="6" fillId="6" borderId="5" xfId="0" applyNumberFormat="1" applyFont="1" applyFill="1" applyBorder="1" applyAlignment="1">
      <alignment horizontal="right" vertical="top" wrapText="1"/>
    </xf>
    <xf numFmtId="0" fontId="0" fillId="12" borderId="15" xfId="0" applyFill="1" applyBorder="1" applyAlignment="1">
      <alignment vertical="top"/>
    </xf>
    <xf numFmtId="0" fontId="6" fillId="12" borderId="15" xfId="0" applyFont="1" applyFill="1" applyBorder="1" applyAlignment="1">
      <alignment horizontal="left" vertical="top"/>
    </xf>
    <xf numFmtId="14" fontId="0" fillId="12" borderId="15" xfId="0" applyNumberFormat="1" applyFill="1" applyBorder="1" applyAlignment="1">
      <alignment horizontal="left" vertical="top"/>
    </xf>
    <xf numFmtId="0" fontId="6" fillId="12" borderId="15" xfId="0" applyFont="1" applyFill="1" applyBorder="1" applyAlignment="1">
      <alignment vertical="center" wrapText="1"/>
    </xf>
    <xf numFmtId="2" fontId="6" fillId="12" borderId="15" xfId="0" applyNumberFormat="1" applyFont="1" applyFill="1" applyBorder="1" applyAlignment="1">
      <alignment horizontal="right" vertical="top"/>
    </xf>
    <xf numFmtId="2" fontId="6" fillId="12" borderId="15" xfId="0" applyNumberFormat="1" applyFont="1" applyFill="1" applyBorder="1" applyAlignment="1">
      <alignment vertical="center" wrapText="1"/>
    </xf>
    <xf numFmtId="14" fontId="6" fillId="2" borderId="5" xfId="0" applyNumberFormat="1" applyFont="1" applyFill="1" applyBorder="1" applyAlignment="1">
      <alignment horizontal="right" vertical="top" wrapText="1"/>
    </xf>
    <xf numFmtId="0" fontId="6" fillId="2" borderId="5" xfId="0" applyFont="1" applyFill="1" applyBorder="1" applyAlignment="1">
      <alignment horizontal="left" vertical="top" wrapText="1"/>
    </xf>
    <xf numFmtId="0" fontId="6" fillId="2" borderId="0" xfId="0" applyFont="1" applyFill="1" applyBorder="1" applyAlignment="1">
      <alignment horizontal="left" vertical="top" wrapText="1"/>
    </xf>
    <xf numFmtId="0" fontId="12" fillId="2" borderId="5" xfId="0" applyFont="1" applyFill="1" applyBorder="1" applyAlignment="1">
      <alignment horizontal="left" vertical="top" wrapText="1"/>
    </xf>
    <xf numFmtId="0" fontId="6" fillId="2" borderId="5" xfId="0" applyFont="1" applyFill="1" applyBorder="1" applyAlignment="1">
      <alignment horizontal="right" vertical="top" wrapText="1"/>
    </xf>
    <xf numFmtId="2" fontId="8" fillId="2" borderId="5" xfId="0" applyNumberFormat="1" applyFont="1" applyFill="1" applyBorder="1" applyAlignment="1">
      <alignment vertical="top" wrapText="1"/>
    </xf>
    <xf numFmtId="0" fontId="6" fillId="2" borderId="0" xfId="0" applyFont="1" applyFill="1" applyBorder="1" applyAlignment="1">
      <alignment horizontal="right" vertical="top"/>
    </xf>
    <xf numFmtId="0" fontId="8" fillId="9" borderId="5" xfId="0" applyFont="1" applyFill="1" applyBorder="1" applyAlignment="1">
      <alignment horizontal="right" wrapText="1"/>
    </xf>
    <xf numFmtId="0" fontId="6" fillId="2" borderId="5" xfId="0" applyFont="1" applyFill="1" applyBorder="1" applyAlignment="1">
      <alignment horizontal="right" wrapText="1"/>
    </xf>
    <xf numFmtId="0" fontId="6" fillId="2" borderId="5" xfId="0" applyFont="1" applyFill="1" applyBorder="1" applyAlignment="1">
      <alignment horizontal="left" wrapText="1"/>
    </xf>
    <xf numFmtId="0" fontId="15" fillId="2" borderId="5" xfId="0" applyFont="1" applyFill="1" applyBorder="1" applyAlignment="1">
      <alignment wrapText="1"/>
    </xf>
    <xf numFmtId="0" fontId="18" fillId="2" borderId="5" xfId="0" applyFont="1" applyFill="1" applyBorder="1" applyAlignment="1">
      <alignment horizontal="center" wrapText="1"/>
    </xf>
    <xf numFmtId="0" fontId="18" fillId="2" borderId="5" xfId="0" applyFont="1" applyFill="1" applyBorder="1" applyAlignment="1">
      <alignment horizontal="right" wrapText="1"/>
    </xf>
    <xf numFmtId="0" fontId="0" fillId="2" borderId="5" xfId="0" applyFill="1" applyBorder="1" applyAlignment="1">
      <alignment horizontal="right" wrapText="1"/>
    </xf>
    <xf numFmtId="14" fontId="6" fillId="2" borderId="5" xfId="0" applyNumberFormat="1" applyFont="1" applyFill="1" applyBorder="1" applyAlignment="1">
      <alignment horizontal="right" vertical="center" wrapText="1"/>
    </xf>
    <xf numFmtId="0" fontId="6" fillId="2" borderId="5" xfId="0" applyFont="1" applyFill="1" applyBorder="1" applyAlignment="1">
      <alignment horizontal="right" vertical="center" wrapText="1"/>
    </xf>
    <xf numFmtId="0" fontId="0" fillId="2" borderId="5" xfId="0" applyFill="1" applyBorder="1" applyAlignment="1">
      <alignment horizontal="left" vertical="center" wrapText="1"/>
    </xf>
    <xf numFmtId="0" fontId="15" fillId="2" borderId="5" xfId="0" applyFont="1" applyFill="1" applyBorder="1" applyAlignment="1">
      <alignment vertical="center" wrapText="1"/>
    </xf>
    <xf numFmtId="0" fontId="18" fillId="2" borderId="7" xfId="0" applyFont="1" applyFill="1" applyBorder="1" applyAlignment="1">
      <alignment horizontal="center" vertical="center" wrapText="1"/>
    </xf>
    <xf numFmtId="0" fontId="0" fillId="2" borderId="15" xfId="0" applyFill="1" applyBorder="1" applyAlignment="1">
      <alignment horizontal="left" vertical="top"/>
    </xf>
    <xf numFmtId="0" fontId="8" fillId="9" borderId="5" xfId="0" applyFont="1" applyFill="1" applyBorder="1" applyAlignment="1">
      <alignment horizontal="right" vertical="center" wrapText="1"/>
    </xf>
    <xf numFmtId="0" fontId="15" fillId="10" borderId="5" xfId="0" applyFont="1" applyFill="1" applyBorder="1" applyAlignment="1">
      <alignment horizontal="right" wrapText="1"/>
    </xf>
    <xf numFmtId="0" fontId="15" fillId="10" borderId="5" xfId="0" applyFont="1" applyFill="1" applyBorder="1" applyAlignment="1">
      <alignment horizontal="right" vertical="top" wrapText="1"/>
    </xf>
    <xf numFmtId="2" fontId="0" fillId="6" borderId="5" xfId="0" applyNumberFormat="1" applyFill="1" applyBorder="1" applyAlignment="1">
      <alignment horizontal="right" vertical="top" wrapText="1"/>
    </xf>
    <xf numFmtId="0" fontId="8" fillId="9" borderId="5" xfId="0" applyFont="1" applyFill="1" applyBorder="1" applyAlignment="1">
      <alignment horizontal="right" vertical="top" wrapText="1"/>
    </xf>
    <xf numFmtId="0" fontId="0" fillId="6" borderId="5" xfId="0" applyFill="1" applyBorder="1" applyAlignment="1">
      <alignment horizontal="right" vertical="top" wrapText="1"/>
    </xf>
    <xf numFmtId="0" fontId="6" fillId="2" borderId="8" xfId="0" applyFont="1" applyFill="1" applyBorder="1" applyAlignment="1">
      <alignment horizontal="right" vertical="top" wrapText="1"/>
    </xf>
    <xf numFmtId="0" fontId="5" fillId="2" borderId="15" xfId="0" applyFont="1" applyFill="1" applyBorder="1" applyAlignment="1">
      <alignment horizontal="left" vertical="top" wrapText="1"/>
    </xf>
    <xf numFmtId="0" fontId="15" fillId="2" borderId="18" xfId="0" applyFont="1" applyFill="1" applyBorder="1" applyAlignment="1">
      <alignment horizontal="left" vertical="top" wrapText="1"/>
    </xf>
    <xf numFmtId="0" fontId="18" fillId="2" borderId="9" xfId="0" applyFont="1" applyFill="1" applyBorder="1" applyAlignment="1">
      <alignment horizontal="center" vertical="top" wrapText="1"/>
    </xf>
    <xf numFmtId="2" fontId="18" fillId="2" borderId="5" xfId="0" applyNumberFormat="1" applyFont="1" applyFill="1" applyBorder="1" applyAlignment="1">
      <alignment horizontal="right" vertical="top" wrapText="1"/>
    </xf>
    <xf numFmtId="0" fontId="0" fillId="2" borderId="5" xfId="0" applyFill="1" applyBorder="1" applyAlignment="1">
      <alignment horizontal="left" vertical="top" wrapText="1"/>
    </xf>
    <xf numFmtId="0" fontId="6" fillId="2" borderId="6" xfId="0" applyFont="1" applyFill="1" applyBorder="1" applyAlignment="1">
      <alignment horizontal="left" wrapText="1"/>
    </xf>
    <xf numFmtId="2" fontId="8" fillId="2" borderId="6" xfId="0" applyNumberFormat="1" applyFont="1" applyFill="1" applyBorder="1" applyAlignment="1">
      <alignment horizontal="right" wrapText="1"/>
    </xf>
    <xf numFmtId="0" fontId="6" fillId="2" borderId="10" xfId="0" applyFont="1" applyFill="1" applyBorder="1" applyAlignment="1">
      <alignment horizontal="right" wrapText="1"/>
    </xf>
    <xf numFmtId="0" fontId="6" fillId="2" borderId="33" xfId="0" applyFont="1" applyFill="1" applyBorder="1" applyAlignment="1">
      <alignment horizontal="right" vertical="top"/>
    </xf>
    <xf numFmtId="0" fontId="18" fillId="2" borderId="33" xfId="0" applyFont="1" applyFill="1" applyBorder="1" applyAlignment="1">
      <alignment horizontal="right" vertical="top"/>
    </xf>
    <xf numFmtId="0" fontId="0" fillId="12" borderId="0" xfId="0" applyFill="1" applyBorder="1" applyAlignment="1">
      <alignment vertical="top"/>
    </xf>
    <xf numFmtId="0" fontId="6" fillId="12" borderId="15" xfId="0" applyFont="1" applyFill="1" applyBorder="1" applyAlignment="1">
      <alignment vertical="top" wrapText="1"/>
    </xf>
    <xf numFmtId="2" fontId="6" fillId="12" borderId="15" xfId="0" applyNumberFormat="1" applyFont="1" applyFill="1" applyBorder="1" applyAlignment="1">
      <alignment vertical="top" wrapText="1"/>
    </xf>
    <xf numFmtId="2" fontId="8" fillId="3" borderId="1" xfId="0" applyNumberFormat="1" applyFont="1" applyFill="1" applyBorder="1" applyAlignment="1">
      <alignment horizontal="right" wrapText="1"/>
    </xf>
    <xf numFmtId="0" fontId="0" fillId="6" borderId="20" xfId="0" applyFill="1" applyBorder="1" applyAlignment="1">
      <alignment horizontal="center" vertical="top"/>
    </xf>
    <xf numFmtId="0" fontId="0" fillId="5" borderId="20" xfId="0" applyFill="1" applyBorder="1" applyAlignment="1">
      <alignment horizontal="left" vertical="top"/>
    </xf>
    <xf numFmtId="2" fontId="26" fillId="6" borderId="5" xfId="0" applyNumberFormat="1" applyFont="1" applyFill="1" applyBorder="1" applyAlignment="1">
      <alignment horizontal="right" vertical="top" wrapText="1"/>
    </xf>
    <xf numFmtId="0" fontId="6" fillId="6" borderId="6" xfId="0" applyFont="1" applyFill="1" applyBorder="1" applyAlignment="1">
      <alignment horizontal="right" vertical="center" wrapText="1"/>
    </xf>
    <xf numFmtId="2" fontId="14" fillId="9" borderId="15" xfId="0" applyNumberFormat="1" applyFont="1" applyFill="1" applyBorder="1" applyAlignment="1">
      <alignment horizontal="right" vertical="top" shrinkToFit="1"/>
    </xf>
    <xf numFmtId="0" fontId="12" fillId="6" borderId="15" xfId="0" applyFont="1" applyFill="1" applyBorder="1" applyAlignment="1">
      <alignment horizontal="left" vertical="top" wrapText="1"/>
    </xf>
    <xf numFmtId="14" fontId="12" fillId="2" borderId="5" xfId="0" applyNumberFormat="1" applyFont="1" applyFill="1" applyBorder="1" applyAlignment="1">
      <alignment horizontal="right" vertical="top" wrapText="1"/>
    </xf>
    <xf numFmtId="0" fontId="28" fillId="2" borderId="15" xfId="0" applyFont="1" applyFill="1" applyBorder="1" applyAlignment="1">
      <alignment horizontal="right" vertical="top" wrapText="1"/>
    </xf>
    <xf numFmtId="0" fontId="27" fillId="2" borderId="0" xfId="0" applyFont="1" applyFill="1" applyBorder="1" applyAlignment="1">
      <alignment horizontal="left" vertical="top"/>
    </xf>
    <xf numFmtId="0" fontId="6" fillId="2" borderId="17" xfId="0" applyFont="1" applyFill="1" applyBorder="1" applyAlignment="1">
      <alignment horizontal="right" vertical="top"/>
    </xf>
    <xf numFmtId="0" fontId="5" fillId="2" borderId="17" xfId="0" applyFont="1" applyFill="1" applyBorder="1" applyAlignment="1">
      <alignment horizontal="left" vertical="top"/>
    </xf>
    <xf numFmtId="0" fontId="15" fillId="2" borderId="15" xfId="0" applyFont="1" applyFill="1" applyBorder="1" applyAlignment="1">
      <alignment horizontal="left" vertical="top"/>
    </xf>
    <xf numFmtId="0" fontId="18" fillId="2" borderId="18" xfId="0" applyFont="1" applyFill="1" applyBorder="1" applyAlignment="1">
      <alignment horizontal="center" vertical="top"/>
    </xf>
    <xf numFmtId="0" fontId="5" fillId="2" borderId="15" xfId="0" applyFont="1" applyFill="1" applyBorder="1" applyAlignment="1">
      <alignment horizontal="left" vertical="top"/>
    </xf>
    <xf numFmtId="2" fontId="8" fillId="3" borderId="15" xfId="0" applyNumberFormat="1" applyFont="1" applyFill="1" applyBorder="1" applyAlignment="1">
      <alignment vertical="top" shrinkToFit="1"/>
    </xf>
    <xf numFmtId="2" fontId="6" fillId="6" borderId="15" xfId="0" applyNumberFormat="1" applyFont="1" applyFill="1" applyBorder="1" applyAlignment="1">
      <alignment vertical="top" shrinkToFit="1"/>
    </xf>
    <xf numFmtId="0" fontId="0" fillId="12" borderId="15" xfId="0" applyFill="1" applyBorder="1" applyAlignment="1">
      <alignment horizontal="left" vertical="top"/>
    </xf>
    <xf numFmtId="0" fontId="1" fillId="0" borderId="6" xfId="0" applyFont="1" applyFill="1" applyBorder="1" applyAlignment="1">
      <alignment horizontal="left" wrapText="1" indent="3"/>
    </xf>
    <xf numFmtId="0" fontId="1" fillId="0" borderId="1" xfId="0" applyFont="1" applyFill="1" applyBorder="1" applyAlignment="1">
      <alignment horizontal="left" wrapText="1" indent="3"/>
    </xf>
    <xf numFmtId="2" fontId="8" fillId="2" borderId="15" xfId="0" applyNumberFormat="1" applyFont="1" applyFill="1" applyBorder="1" applyAlignment="1">
      <alignment horizontal="center" vertical="top" wrapText="1"/>
    </xf>
    <xf numFmtId="0" fontId="4" fillId="2" borderId="4" xfId="0" applyFont="1" applyFill="1" applyBorder="1" applyAlignment="1">
      <alignment horizontal="center" vertical="top" wrapText="1"/>
    </xf>
    <xf numFmtId="0" fontId="11" fillId="0" borderId="6" xfId="0" applyFont="1" applyFill="1" applyBorder="1" applyAlignment="1">
      <alignment horizontal="left" wrapText="1" indent="3"/>
    </xf>
    <xf numFmtId="0" fontId="11" fillId="0" borderId="1" xfId="0" applyFont="1" applyFill="1" applyBorder="1" applyAlignment="1">
      <alignment horizontal="left" wrapText="1" indent="3"/>
    </xf>
    <xf numFmtId="0" fontId="0" fillId="6" borderId="7" xfId="0" applyFill="1" applyBorder="1" applyAlignment="1">
      <alignment horizontal="center" vertical="top" wrapText="1"/>
    </xf>
    <xf numFmtId="0" fontId="0" fillId="6" borderId="8" xfId="0" applyFill="1" applyBorder="1" applyAlignment="1">
      <alignment horizontal="center" vertical="top" wrapText="1"/>
    </xf>
    <xf numFmtId="0" fontId="0" fillId="6" borderId="9" xfId="0" applyFill="1" applyBorder="1" applyAlignment="1">
      <alignment horizontal="center" vertical="top" wrapText="1"/>
    </xf>
    <xf numFmtId="0" fontId="8" fillId="0" borderId="15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2" fontId="8" fillId="3" borderId="15" xfId="0" applyNumberFormat="1" applyFont="1" applyFill="1" applyBorder="1" applyAlignment="1">
      <alignment horizontal="right" vertical="top" shrinkToFit="1"/>
    </xf>
    <xf numFmtId="0" fontId="8" fillId="0" borderId="17" xfId="0" applyFont="1" applyFill="1" applyBorder="1" applyAlignment="1">
      <alignment vertical="top"/>
    </xf>
    <xf numFmtId="0" fontId="8" fillId="0" borderId="15" xfId="0" applyFont="1" applyFill="1" applyBorder="1" applyAlignment="1">
      <alignment vertical="top"/>
    </xf>
    <xf numFmtId="2" fontId="6" fillId="2" borderId="15" xfId="0" applyNumberFormat="1" applyFont="1" applyFill="1" applyBorder="1" applyAlignment="1">
      <alignment horizontal="right" vertical="center"/>
    </xf>
    <xf numFmtId="2" fontId="6" fillId="12" borderId="15" xfId="0" applyNumberFormat="1" applyFont="1" applyFill="1" applyBorder="1" applyAlignment="1">
      <alignment wrapText="1"/>
    </xf>
    <xf numFmtId="0" fontId="21" fillId="0" borderId="39" xfId="0" applyFont="1" applyFill="1" applyBorder="1" applyAlignment="1">
      <alignment horizontal="left" vertical="top" wrapText="1"/>
    </xf>
    <xf numFmtId="2" fontId="6" fillId="9" borderId="0" xfId="0" applyNumberFormat="1" applyFont="1" applyFill="1" applyBorder="1" applyAlignment="1">
      <alignment horizontal="right" vertical="top"/>
    </xf>
    <xf numFmtId="0" fontId="0" fillId="6" borderId="0" xfId="0" applyFill="1" applyBorder="1" applyAlignment="1">
      <alignment vertical="top"/>
    </xf>
    <xf numFmtId="2" fontId="18" fillId="5" borderId="31" xfId="0" applyNumberFormat="1" applyFont="1" applyFill="1" applyBorder="1" applyAlignment="1">
      <alignment horizontal="right" vertical="top"/>
    </xf>
    <xf numFmtId="14" fontId="3" fillId="12" borderId="5" xfId="0" applyNumberFormat="1" applyFont="1" applyFill="1" applyBorder="1" applyAlignment="1">
      <alignment horizontal="right" vertical="center" wrapText="1"/>
    </xf>
    <xf numFmtId="0" fontId="5" fillId="12" borderId="5" xfId="0" applyFont="1" applyFill="1" applyBorder="1" applyAlignment="1">
      <alignment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18" fillId="2" borderId="5" xfId="0" applyFont="1" applyFill="1" applyBorder="1" applyAlignment="1">
      <alignment horizontal="center" vertical="center" wrapText="1"/>
    </xf>
    <xf numFmtId="2" fontId="0" fillId="2" borderId="7" xfId="0" applyNumberFormat="1" applyFill="1" applyBorder="1" applyAlignment="1">
      <alignment horizontal="right" vertical="center" wrapText="1"/>
    </xf>
    <xf numFmtId="0" fontId="18" fillId="6" borderId="7" xfId="0" applyFont="1" applyFill="1" applyBorder="1" applyAlignment="1">
      <alignment horizontal="center" vertical="center" wrapText="1"/>
    </xf>
    <xf numFmtId="0" fontId="0" fillId="6" borderId="15" xfId="0" applyFill="1" applyBorder="1" applyAlignment="1">
      <alignment horizontal="left" vertical="top"/>
    </xf>
    <xf numFmtId="0" fontId="6" fillId="6" borderId="0" xfId="0" applyFont="1" applyFill="1" applyBorder="1" applyAlignment="1">
      <alignment horizontal="left" vertical="top" wrapText="1"/>
    </xf>
    <xf numFmtId="0" fontId="12" fillId="6" borderId="9" xfId="0" applyFont="1" applyFill="1" applyBorder="1" applyAlignment="1">
      <alignment horizontal="left" vertical="top" wrapText="1"/>
    </xf>
    <xf numFmtId="1" fontId="6" fillId="9" borderId="6" xfId="0" applyNumberFormat="1" applyFont="1" applyFill="1" applyBorder="1" applyAlignment="1">
      <alignment horizontal="right" vertical="top" shrinkToFit="1"/>
    </xf>
    <xf numFmtId="0" fontId="8" fillId="9" borderId="1" xfId="0" applyFont="1" applyFill="1" applyBorder="1" applyAlignment="1">
      <alignment horizontal="right" wrapText="1"/>
    </xf>
    <xf numFmtId="0" fontId="6" fillId="9" borderId="15" xfId="0" applyFont="1" applyFill="1" applyBorder="1" applyAlignment="1">
      <alignment horizontal="right" vertical="top"/>
    </xf>
    <xf numFmtId="0" fontId="6" fillId="6" borderId="5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right" vertical="center" wrapText="1"/>
    </xf>
    <xf numFmtId="0" fontId="6" fillId="6" borderId="5" xfId="0" applyFont="1" applyFill="1" applyBorder="1" applyAlignment="1">
      <alignment horizontal="center" wrapText="1"/>
    </xf>
    <xf numFmtId="2" fontId="6" fillId="3" borderId="5" xfId="0" applyNumberFormat="1" applyFont="1" applyFill="1" applyBorder="1" applyAlignment="1">
      <alignment horizontal="right" wrapText="1"/>
    </xf>
    <xf numFmtId="2" fontId="6" fillId="2" borderId="5" xfId="0" applyNumberFormat="1" applyFont="1" applyFill="1" applyBorder="1" applyAlignment="1">
      <alignment horizontal="right" vertical="center" wrapText="1"/>
    </xf>
    <xf numFmtId="2" fontId="6" fillId="3" borderId="5" xfId="0" applyNumberFormat="1" applyFont="1" applyFill="1" applyBorder="1" applyAlignment="1">
      <alignment horizontal="right" vertical="center" wrapText="1"/>
    </xf>
    <xf numFmtId="0" fontId="0" fillId="6" borderId="15" xfId="0" applyFill="1" applyBorder="1" applyAlignment="1">
      <alignment horizontal="right" vertical="top"/>
    </xf>
    <xf numFmtId="2" fontId="0" fillId="6" borderId="15" xfId="0" applyNumberFormat="1" applyFill="1" applyBorder="1" applyAlignment="1">
      <alignment horizontal="right" vertical="top"/>
    </xf>
    <xf numFmtId="14" fontId="12" fillId="2" borderId="5" xfId="0" applyNumberFormat="1" applyFont="1" applyFill="1" applyBorder="1" applyAlignment="1">
      <alignment horizontal="right" vertical="center" wrapText="1"/>
    </xf>
    <xf numFmtId="0" fontId="6" fillId="2" borderId="5" xfId="0" applyFont="1" applyFill="1" applyBorder="1" applyAlignment="1">
      <alignment vertical="top" wrapText="1"/>
    </xf>
    <xf numFmtId="0" fontId="6" fillId="2" borderId="5" xfId="0" applyFont="1" applyFill="1" applyBorder="1" applyAlignment="1">
      <alignment vertical="center" wrapText="1"/>
    </xf>
    <xf numFmtId="1" fontId="6" fillId="2" borderId="5" xfId="0" applyNumberFormat="1" applyFont="1" applyFill="1" applyBorder="1" applyAlignment="1">
      <alignment horizontal="right" vertical="top" shrinkToFit="1"/>
    </xf>
    <xf numFmtId="2" fontId="8" fillId="2" borderId="5" xfId="0" applyNumberFormat="1" applyFont="1" applyFill="1" applyBorder="1" applyAlignment="1">
      <alignment vertical="top" shrinkToFit="1"/>
    </xf>
    <xf numFmtId="2" fontId="6" fillId="2" borderId="5" xfId="0" applyNumberFormat="1" applyFont="1" applyFill="1" applyBorder="1" applyAlignment="1">
      <alignment horizontal="right" vertical="top" shrinkToFit="1"/>
    </xf>
    <xf numFmtId="2" fontId="18" fillId="2" borderId="15" xfId="0" applyNumberFormat="1" applyFont="1" applyFill="1" applyBorder="1" applyAlignment="1">
      <alignment horizontal="right" vertical="center"/>
    </xf>
    <xf numFmtId="0" fontId="12" fillId="2" borderId="2" xfId="0" applyFont="1" applyFill="1" applyBorder="1" applyAlignment="1">
      <alignment horizontal="left" vertical="top" wrapText="1"/>
    </xf>
    <xf numFmtId="0" fontId="12" fillId="2" borderId="15" xfId="0" applyFont="1" applyFill="1" applyBorder="1" applyAlignment="1">
      <alignment horizontal="left" vertical="top" wrapText="1"/>
    </xf>
    <xf numFmtId="1" fontId="6" fillId="2" borderId="9" xfId="0" applyNumberFormat="1" applyFont="1" applyFill="1" applyBorder="1" applyAlignment="1">
      <alignment horizontal="right" vertical="top" shrinkToFit="1"/>
    </xf>
    <xf numFmtId="2" fontId="6" fillId="2" borderId="1" xfId="0" applyNumberFormat="1" applyFont="1" applyFill="1" applyBorder="1" applyAlignment="1">
      <alignment horizontal="right" vertical="top" shrinkToFit="1"/>
    </xf>
    <xf numFmtId="0" fontId="6" fillId="6" borderId="6" xfId="0" applyFont="1" applyFill="1" applyBorder="1" applyAlignment="1">
      <alignment horizontal="left" wrapText="1"/>
    </xf>
    <xf numFmtId="0" fontId="6" fillId="6" borderId="10" xfId="0" applyFont="1" applyFill="1" applyBorder="1" applyAlignment="1">
      <alignment horizontal="right" wrapText="1"/>
    </xf>
    <xf numFmtId="0" fontId="0" fillId="12" borderId="5" xfId="0" applyFill="1" applyBorder="1" applyAlignment="1">
      <alignment horizontal="left" vertical="top" wrapText="1"/>
    </xf>
    <xf numFmtId="2" fontId="0" fillId="6" borderId="7" xfId="0" applyNumberFormat="1" applyFill="1" applyBorder="1" applyAlignment="1">
      <alignment horizontal="right" vertical="top" wrapText="1"/>
    </xf>
    <xf numFmtId="0" fontId="6" fillId="2" borderId="7" xfId="0" applyFont="1" applyFill="1" applyBorder="1" applyAlignment="1">
      <alignment horizontal="right" vertical="top" wrapText="1"/>
    </xf>
    <xf numFmtId="0" fontId="0" fillId="2" borderId="15" xfId="0" applyFill="1" applyBorder="1" applyAlignment="1">
      <alignment horizontal="left" vertical="top" wrapText="1"/>
    </xf>
    <xf numFmtId="0" fontId="15" fillId="2" borderId="12" xfId="0" applyFont="1" applyFill="1" applyBorder="1" applyAlignment="1">
      <alignment horizontal="left" vertical="top" wrapText="1"/>
    </xf>
    <xf numFmtId="0" fontId="18" fillId="2" borderId="5" xfId="0" applyFont="1" applyFill="1" applyBorder="1" applyAlignment="1">
      <alignment horizontal="center" vertical="top" wrapText="1"/>
    </xf>
    <xf numFmtId="2" fontId="0" fillId="2" borderId="5" xfId="0" applyNumberFormat="1" applyFill="1" applyBorder="1" applyAlignment="1">
      <alignment horizontal="right" vertical="top" wrapText="1"/>
    </xf>
    <xf numFmtId="0" fontId="0" fillId="0" borderId="0" xfId="0" applyFill="1" applyBorder="1" applyAlignment="1">
      <alignment horizontal="right" vertical="top"/>
    </xf>
    <xf numFmtId="2" fontId="6" fillId="6" borderId="33" xfId="0" applyNumberFormat="1" applyFont="1" applyFill="1" applyBorder="1" applyAlignment="1">
      <alignment horizontal="right" vertical="top"/>
    </xf>
    <xf numFmtId="2" fontId="0" fillId="6" borderId="5" xfId="0" applyNumberFormat="1" applyFill="1" applyBorder="1" applyAlignment="1">
      <alignment vertical="top" wrapText="1"/>
    </xf>
    <xf numFmtId="0" fontId="15" fillId="10" borderId="18" xfId="0" applyFont="1" applyFill="1" applyBorder="1" applyAlignment="1">
      <alignment horizontal="right" vertical="top" wrapText="1"/>
    </xf>
    <xf numFmtId="0" fontId="8" fillId="0" borderId="0" xfId="0" applyFont="1" applyFill="1" applyBorder="1" applyAlignment="1">
      <alignment horizontal="center" vertical="top"/>
    </xf>
    <xf numFmtId="2" fontId="6" fillId="2" borderId="5" xfId="0" applyNumberFormat="1" applyFont="1" applyFill="1" applyBorder="1" applyAlignment="1">
      <alignment horizontal="right" vertical="top" wrapText="1"/>
    </xf>
    <xf numFmtId="0" fontId="8" fillId="2" borderId="5" xfId="0" applyFont="1" applyFill="1" applyBorder="1" applyAlignment="1">
      <alignment horizontal="right" vertical="top" wrapText="1"/>
    </xf>
    <xf numFmtId="2" fontId="8" fillId="2" borderId="5" xfId="0" applyNumberFormat="1" applyFont="1" applyFill="1" applyBorder="1" applyAlignment="1">
      <alignment horizontal="right" vertical="top" wrapText="1"/>
    </xf>
    <xf numFmtId="0" fontId="28" fillId="6" borderId="15" xfId="0" applyFont="1" applyFill="1" applyBorder="1" applyAlignment="1">
      <alignment horizontal="right" vertical="top" wrapText="1"/>
    </xf>
    <xf numFmtId="0" fontId="27" fillId="6" borderId="0" xfId="0" applyFont="1" applyFill="1" applyBorder="1" applyAlignment="1">
      <alignment horizontal="left" vertical="top"/>
    </xf>
    <xf numFmtId="0" fontId="27" fillId="9" borderId="15" xfId="0" applyFont="1" applyFill="1" applyBorder="1" applyAlignment="1">
      <alignment horizontal="left" vertical="top"/>
    </xf>
    <xf numFmtId="0" fontId="27" fillId="3" borderId="15" xfId="0" applyFont="1" applyFill="1" applyBorder="1" applyAlignment="1">
      <alignment horizontal="left" vertical="top"/>
    </xf>
    <xf numFmtId="0" fontId="27" fillId="5" borderId="15" xfId="0" applyFont="1" applyFill="1" applyBorder="1" applyAlignment="1">
      <alignment horizontal="left" vertical="top"/>
    </xf>
    <xf numFmtId="2" fontId="8" fillId="3" borderId="6" xfId="0" applyNumberFormat="1" applyFont="1" applyFill="1" applyBorder="1" applyAlignment="1">
      <alignment vertical="top" wrapText="1"/>
    </xf>
    <xf numFmtId="0" fontId="15" fillId="2" borderId="15" xfId="0" applyFont="1" applyFill="1" applyBorder="1" applyAlignment="1">
      <alignment horizontal="left" vertical="top" wrapText="1"/>
    </xf>
    <xf numFmtId="2" fontId="26" fillId="2" borderId="5" xfId="0" applyNumberFormat="1" applyFont="1" applyFill="1" applyBorder="1" applyAlignment="1">
      <alignment horizontal="right" vertical="top" wrapText="1"/>
    </xf>
    <xf numFmtId="14" fontId="12" fillId="6" borderId="7" xfId="0" applyNumberFormat="1" applyFont="1" applyFill="1" applyBorder="1" applyAlignment="1">
      <alignment horizontal="right" vertical="center" wrapText="1"/>
    </xf>
    <xf numFmtId="0" fontId="18" fillId="6" borderId="15" xfId="0" applyFont="1" applyFill="1" applyBorder="1" applyAlignment="1">
      <alignment horizontal="center" vertical="top"/>
    </xf>
    <xf numFmtId="2" fontId="8" fillId="0" borderId="0" xfId="0" applyNumberFormat="1" applyFont="1" applyFill="1" applyBorder="1" applyAlignment="1">
      <alignment horizontal="center" vertical="top"/>
    </xf>
    <xf numFmtId="2" fontId="15" fillId="4" borderId="17" xfId="0" applyNumberFormat="1" applyFont="1" applyFill="1" applyBorder="1" applyAlignment="1">
      <alignment horizontal="left" vertical="top"/>
    </xf>
    <xf numFmtId="2" fontId="15" fillId="4" borderId="18" xfId="0" applyNumberFormat="1" applyFont="1" applyFill="1" applyBorder="1" applyAlignment="1">
      <alignment horizontal="left" vertical="top"/>
    </xf>
    <xf numFmtId="0" fontId="16" fillId="10" borderId="17" xfId="0" applyFont="1" applyFill="1" applyBorder="1" applyAlignment="1">
      <alignment horizontal="left" vertical="top"/>
    </xf>
    <xf numFmtId="0" fontId="16" fillId="10" borderId="18" xfId="0" applyFont="1" applyFill="1" applyBorder="1" applyAlignment="1">
      <alignment horizontal="left" vertical="top"/>
    </xf>
    <xf numFmtId="0" fontId="8" fillId="0" borderId="33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top" wrapText="1"/>
    </xf>
    <xf numFmtId="0" fontId="9" fillId="2" borderId="18" xfId="0" applyFont="1" applyFill="1" applyBorder="1" applyAlignment="1">
      <alignment horizontal="center" vertical="top" wrapText="1"/>
    </xf>
    <xf numFmtId="0" fontId="8" fillId="0" borderId="36" xfId="0" applyFont="1" applyFill="1" applyBorder="1" applyAlignment="1">
      <alignment horizontal="center" vertical="top"/>
    </xf>
    <xf numFmtId="0" fontId="16" fillId="3" borderId="15" xfId="0" applyFont="1" applyFill="1" applyBorder="1" applyAlignment="1">
      <alignment horizontal="left" vertical="top"/>
    </xf>
    <xf numFmtId="0" fontId="16" fillId="8" borderId="15" xfId="0" applyFont="1" applyFill="1" applyBorder="1" applyAlignment="1">
      <alignment horizontal="left" vertical="top"/>
    </xf>
    <xf numFmtId="0" fontId="16" fillId="5" borderId="15" xfId="0" applyFont="1" applyFill="1" applyBorder="1" applyAlignment="1">
      <alignment horizontal="left" vertical="top"/>
    </xf>
    <xf numFmtId="0" fontId="8" fillId="11" borderId="15" xfId="0" applyFont="1" applyFill="1" applyBorder="1" applyAlignment="1">
      <alignment horizontal="center" vertical="top"/>
    </xf>
    <xf numFmtId="0" fontId="8" fillId="0" borderId="14" xfId="0" applyFont="1" applyFill="1" applyBorder="1" applyAlignment="1">
      <alignment horizontal="center" vertical="center" wrapText="1"/>
    </xf>
    <xf numFmtId="0" fontId="8" fillId="0" borderId="29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top" wrapText="1"/>
    </xf>
    <xf numFmtId="0" fontId="11" fillId="0" borderId="9" xfId="0" applyFont="1" applyFill="1" applyBorder="1" applyAlignment="1">
      <alignment horizontal="center" vertical="top" wrapText="1"/>
    </xf>
    <xf numFmtId="0" fontId="8" fillId="0" borderId="15" xfId="0" applyFont="1" applyFill="1" applyBorder="1" applyAlignment="1">
      <alignment horizontal="center" vertical="center"/>
    </xf>
    <xf numFmtId="0" fontId="12" fillId="6" borderId="15" xfId="0" applyFont="1" applyFill="1" applyBorder="1" applyAlignment="1">
      <alignment horizontal="center" vertical="top"/>
    </xf>
    <xf numFmtId="0" fontId="0" fillId="8" borderId="7" xfId="0" applyFill="1" applyBorder="1" applyAlignment="1">
      <alignment horizontal="center" wrapText="1"/>
    </xf>
    <xf numFmtId="0" fontId="0" fillId="8" borderId="8" xfId="0" applyFill="1" applyBorder="1" applyAlignment="1">
      <alignment horizontal="center" wrapText="1"/>
    </xf>
    <xf numFmtId="0" fontId="5" fillId="8" borderId="7" xfId="0" applyFont="1" applyFill="1" applyBorder="1" applyAlignment="1">
      <alignment horizontal="center" vertical="center" wrapText="1"/>
    </xf>
    <xf numFmtId="0" fontId="5" fillId="8" borderId="8" xfId="0" applyFont="1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 wrapText="1"/>
    </xf>
    <xf numFmtId="0" fontId="0" fillId="8" borderId="8" xfId="0" applyFill="1" applyBorder="1" applyAlignment="1">
      <alignment horizontal="center" vertical="center" wrapText="1"/>
    </xf>
    <xf numFmtId="0" fontId="8" fillId="8" borderId="15" xfId="0" applyFont="1" applyFill="1" applyBorder="1" applyAlignment="1">
      <alignment vertical="top"/>
    </xf>
    <xf numFmtId="0" fontId="0" fillId="8" borderId="7" xfId="0" applyFill="1" applyBorder="1" applyAlignment="1">
      <alignment horizontal="center" vertical="top" wrapText="1"/>
    </xf>
    <xf numFmtId="0" fontId="0" fillId="8" borderId="8" xfId="0" applyFill="1" applyBorder="1" applyAlignment="1">
      <alignment horizontal="center" vertical="top" wrapText="1"/>
    </xf>
    <xf numFmtId="0" fontId="0" fillId="0" borderId="17" xfId="0" applyFill="1" applyBorder="1" applyAlignment="1">
      <alignment horizontal="center" vertical="top"/>
    </xf>
    <xf numFmtId="0" fontId="0" fillId="0" borderId="23" xfId="0" applyFill="1" applyBorder="1" applyAlignment="1">
      <alignment horizontal="center" vertical="top"/>
    </xf>
    <xf numFmtId="0" fontId="0" fillId="0" borderId="18" xfId="0" applyFill="1" applyBorder="1" applyAlignment="1">
      <alignment horizontal="center" vertical="top"/>
    </xf>
    <xf numFmtId="0" fontId="0" fillId="8" borderId="19" xfId="0" applyFill="1" applyBorder="1" applyAlignment="1">
      <alignment horizontal="center" vertical="top" wrapText="1"/>
    </xf>
    <xf numFmtId="0" fontId="9" fillId="8" borderId="17" xfId="0" applyFont="1" applyFill="1" applyBorder="1" applyAlignment="1">
      <alignment horizontal="right" vertical="top"/>
    </xf>
    <xf numFmtId="0" fontId="9" fillId="8" borderId="18" xfId="0" applyFont="1" applyFill="1" applyBorder="1" applyAlignment="1">
      <alignment horizontal="right" vertical="top"/>
    </xf>
    <xf numFmtId="0" fontId="8" fillId="8" borderId="7" xfId="0" applyFont="1" applyFill="1" applyBorder="1" applyAlignment="1">
      <alignment horizontal="right" vertical="center" wrapText="1"/>
    </xf>
    <xf numFmtId="0" fontId="8" fillId="8" borderId="8" xfId="0" applyFont="1" applyFill="1" applyBorder="1" applyAlignment="1">
      <alignment horizontal="right" vertical="center" wrapText="1"/>
    </xf>
    <xf numFmtId="0" fontId="1" fillId="0" borderId="14" xfId="0" applyFont="1" applyFill="1" applyBorder="1" applyAlignment="1">
      <alignment horizontal="center" vertical="top" wrapText="1"/>
    </xf>
    <xf numFmtId="0" fontId="1" fillId="0" borderId="21" xfId="0" applyFont="1" applyFill="1" applyBorder="1" applyAlignment="1">
      <alignment horizontal="center" vertical="top" wrapText="1"/>
    </xf>
    <xf numFmtId="0" fontId="1" fillId="0" borderId="29" xfId="0" applyFont="1" applyFill="1" applyBorder="1" applyAlignment="1">
      <alignment horizontal="center" vertical="top" wrapText="1"/>
    </xf>
    <xf numFmtId="0" fontId="8" fillId="8" borderId="27" xfId="0" applyFont="1" applyFill="1" applyBorder="1" applyAlignment="1">
      <alignment horizontal="right" vertical="top" wrapText="1"/>
    </xf>
    <xf numFmtId="0" fontId="8" fillId="8" borderId="28" xfId="0" applyFont="1" applyFill="1" applyBorder="1" applyAlignment="1">
      <alignment horizontal="right" vertical="top" wrapText="1"/>
    </xf>
    <xf numFmtId="0" fontId="8" fillId="8" borderId="14" xfId="0" applyFont="1" applyFill="1" applyBorder="1" applyAlignment="1">
      <alignment horizontal="right" vertical="top" wrapText="1"/>
    </xf>
    <xf numFmtId="0" fontId="8" fillId="8" borderId="29" xfId="0" applyFont="1" applyFill="1" applyBorder="1" applyAlignment="1">
      <alignment horizontal="right" vertical="top" wrapText="1"/>
    </xf>
    <xf numFmtId="0" fontId="0" fillId="0" borderId="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top" wrapText="1"/>
    </xf>
    <xf numFmtId="0" fontId="3" fillId="0" borderId="9" xfId="0" applyFont="1" applyFill="1" applyBorder="1" applyAlignment="1">
      <alignment horizontal="center" vertical="top" wrapText="1"/>
    </xf>
    <xf numFmtId="0" fontId="3" fillId="5" borderId="7" xfId="0" applyFont="1" applyFill="1" applyBorder="1" applyAlignment="1">
      <alignment horizontal="center" vertical="top" wrapText="1"/>
    </xf>
    <xf numFmtId="0" fontId="3" fillId="5" borderId="8" xfId="0" applyFont="1" applyFill="1" applyBorder="1" applyAlignment="1">
      <alignment horizontal="center" vertical="top" wrapText="1"/>
    </xf>
    <xf numFmtId="0" fontId="3" fillId="5" borderId="9" xfId="0" applyFont="1" applyFill="1" applyBorder="1" applyAlignment="1">
      <alignment horizontal="center" vertical="top" wrapText="1"/>
    </xf>
    <xf numFmtId="0" fontId="0" fillId="0" borderId="7" xfId="0" applyFill="1" applyBorder="1" applyAlignment="1">
      <alignment horizontal="center" wrapText="1"/>
    </xf>
    <xf numFmtId="0" fontId="0" fillId="0" borderId="8" xfId="0" applyFill="1" applyBorder="1" applyAlignment="1">
      <alignment horizontal="center" wrapText="1"/>
    </xf>
    <xf numFmtId="0" fontId="0" fillId="0" borderId="9" xfId="0" applyFill="1" applyBorder="1" applyAlignment="1">
      <alignment horizontal="center" wrapText="1"/>
    </xf>
    <xf numFmtId="0" fontId="6" fillId="0" borderId="17" xfId="0" applyFont="1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top" wrapText="1"/>
    </xf>
    <xf numFmtId="0" fontId="5" fillId="6" borderId="9" xfId="0" applyFont="1" applyFill="1" applyBorder="1" applyAlignment="1">
      <alignment horizontal="center" vertical="top" wrapText="1"/>
    </xf>
    <xf numFmtId="0" fontId="0" fillId="0" borderId="7" xfId="0" applyFill="1" applyBorder="1" applyAlignment="1">
      <alignment horizontal="center" vertical="top" wrapText="1"/>
    </xf>
    <xf numFmtId="0" fontId="0" fillId="0" borderId="8" xfId="0" applyFill="1" applyBorder="1" applyAlignment="1">
      <alignment horizontal="center" vertical="top" wrapText="1"/>
    </xf>
    <xf numFmtId="0" fontId="0" fillId="0" borderId="9" xfId="0" applyFill="1" applyBorder="1" applyAlignment="1">
      <alignment horizontal="center" vertical="top" wrapText="1"/>
    </xf>
    <xf numFmtId="0" fontId="6" fillId="0" borderId="7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5" fillId="8" borderId="17" xfId="0" applyFont="1" applyFill="1" applyBorder="1" applyAlignment="1">
      <alignment horizontal="center" vertical="top"/>
    </xf>
    <xf numFmtId="0" fontId="5" fillId="8" borderId="18" xfId="0" applyFont="1" applyFill="1" applyBorder="1" applyAlignment="1">
      <alignment horizontal="center" vertical="top"/>
    </xf>
    <xf numFmtId="0" fontId="8" fillId="8" borderId="7" xfId="0" applyFont="1" applyFill="1" applyBorder="1" applyAlignment="1">
      <alignment horizontal="right" wrapText="1"/>
    </xf>
    <xf numFmtId="0" fontId="8" fillId="8" borderId="8" xfId="0" applyFont="1" applyFill="1" applyBorder="1" applyAlignment="1">
      <alignment horizontal="right" wrapText="1"/>
    </xf>
    <xf numFmtId="0" fontId="5" fillId="8" borderId="7" xfId="0" applyFont="1" applyFill="1" applyBorder="1" applyAlignment="1">
      <alignment horizontal="center" vertical="top" wrapText="1"/>
    </xf>
    <xf numFmtId="0" fontId="5" fillId="8" borderId="19" xfId="0" applyFont="1" applyFill="1" applyBorder="1" applyAlignment="1">
      <alignment horizontal="center" vertical="top" wrapText="1"/>
    </xf>
    <xf numFmtId="0" fontId="0" fillId="8" borderId="15" xfId="0" applyFill="1" applyBorder="1" applyAlignment="1">
      <alignment horizontal="center" wrapText="1"/>
    </xf>
    <xf numFmtId="0" fontId="0" fillId="8" borderId="17" xfId="0" applyFill="1" applyBorder="1" applyAlignment="1">
      <alignment horizont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wrapText="1"/>
    </xf>
    <xf numFmtId="0" fontId="0" fillId="6" borderId="18" xfId="0" applyFill="1" applyBorder="1" applyAlignment="1">
      <alignment horizont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2" fontId="8" fillId="8" borderId="7" xfId="0" applyNumberFormat="1" applyFont="1" applyFill="1" applyBorder="1" applyAlignment="1">
      <alignment horizontal="right" wrapText="1"/>
    </xf>
    <xf numFmtId="0" fontId="8" fillId="8" borderId="7" xfId="0" applyFont="1" applyFill="1" applyBorder="1" applyAlignment="1">
      <alignment horizontal="right" vertical="top" wrapText="1"/>
    </xf>
    <xf numFmtId="0" fontId="8" fillId="8" borderId="8" xfId="0" applyFont="1" applyFill="1" applyBorder="1" applyAlignment="1">
      <alignment horizontal="right" vertical="top" wrapText="1"/>
    </xf>
    <xf numFmtId="0" fontId="0" fillId="5" borderId="7" xfId="0" applyFill="1" applyBorder="1" applyAlignment="1">
      <alignment horizontal="center" wrapText="1"/>
    </xf>
    <xf numFmtId="0" fontId="0" fillId="5" borderId="9" xfId="0" applyFill="1" applyBorder="1" applyAlignment="1">
      <alignment horizont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top" wrapText="1"/>
    </xf>
    <xf numFmtId="0" fontId="6" fillId="0" borderId="8" xfId="0" applyFont="1" applyFill="1" applyBorder="1" applyAlignment="1">
      <alignment horizontal="center" vertical="top" wrapText="1"/>
    </xf>
    <xf numFmtId="0" fontId="6" fillId="0" borderId="9" xfId="0" applyFont="1" applyFill="1" applyBorder="1" applyAlignment="1">
      <alignment horizontal="center" vertical="top" wrapText="1"/>
    </xf>
    <xf numFmtId="0" fontId="15" fillId="8" borderId="10" xfId="0" applyFont="1" applyFill="1" applyBorder="1" applyAlignment="1">
      <alignment vertical="top" wrapText="1"/>
    </xf>
    <xf numFmtId="0" fontId="15" fillId="8" borderId="34" xfId="0" applyFont="1" applyFill="1" applyBorder="1" applyAlignment="1">
      <alignment vertical="top" wrapText="1"/>
    </xf>
    <xf numFmtId="0" fontId="8" fillId="8" borderId="17" xfId="0" applyFont="1" applyFill="1" applyBorder="1" applyAlignment="1">
      <alignment vertical="top" wrapText="1"/>
    </xf>
    <xf numFmtId="0" fontId="8" fillId="8" borderId="18" xfId="0" applyFont="1" applyFill="1" applyBorder="1" applyAlignment="1">
      <alignment vertical="top" wrapText="1"/>
    </xf>
    <xf numFmtId="0" fontId="8" fillId="8" borderId="16" xfId="0" applyFont="1" applyFill="1" applyBorder="1" applyAlignment="1">
      <alignment horizontal="right" vertical="top" wrapText="1"/>
    </xf>
    <xf numFmtId="0" fontId="8" fillId="8" borderId="22" xfId="0" applyFont="1" applyFill="1" applyBorder="1" applyAlignment="1">
      <alignment horizontal="right" vertical="top" wrapText="1"/>
    </xf>
    <xf numFmtId="0" fontId="8" fillId="8" borderId="25" xfId="0" applyFont="1" applyFill="1" applyBorder="1" applyAlignment="1">
      <alignment horizontal="right" vertical="top" wrapText="1"/>
    </xf>
    <xf numFmtId="0" fontId="8" fillId="8" borderId="36" xfId="0" applyFont="1" applyFill="1" applyBorder="1" applyAlignment="1">
      <alignment horizontal="right" vertical="top" wrapText="1"/>
    </xf>
    <xf numFmtId="0" fontId="6" fillId="0" borderId="7" xfId="0" applyFont="1" applyFill="1" applyBorder="1" applyAlignment="1">
      <alignment horizontal="center" wrapText="1"/>
    </xf>
    <xf numFmtId="0" fontId="6" fillId="0" borderId="8" xfId="0" applyFont="1" applyFill="1" applyBorder="1" applyAlignment="1">
      <alignment horizontal="center" wrapText="1"/>
    </xf>
    <xf numFmtId="0" fontId="6" fillId="0" borderId="9" xfId="0" applyFont="1" applyFill="1" applyBorder="1" applyAlignment="1">
      <alignment horizontal="center" wrapText="1"/>
    </xf>
    <xf numFmtId="0" fontId="5" fillId="8" borderId="10" xfId="0" applyFont="1" applyFill="1" applyBorder="1" applyAlignment="1">
      <alignment horizontal="center" vertical="top" wrapText="1"/>
    </xf>
    <xf numFmtId="0" fontId="5" fillId="8" borderId="11" xfId="0" applyFont="1" applyFill="1" applyBorder="1" applyAlignment="1">
      <alignment horizontal="center" vertical="top" wrapText="1"/>
    </xf>
    <xf numFmtId="0" fontId="1" fillId="0" borderId="10" xfId="0" applyFont="1" applyFill="1" applyBorder="1" applyAlignment="1">
      <alignment horizontal="center" wrapText="1"/>
    </xf>
    <xf numFmtId="0" fontId="1" fillId="0" borderId="11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wrapText="1"/>
    </xf>
    <xf numFmtId="0" fontId="0" fillId="0" borderId="15" xfId="0" applyFill="1" applyBorder="1" applyAlignment="1">
      <alignment horizontal="center" vertical="top" wrapText="1"/>
    </xf>
    <xf numFmtId="0" fontId="19" fillId="0" borderId="0" xfId="0" applyFont="1" applyFill="1" applyBorder="1" applyAlignment="1">
      <alignment horizontal="center" vertical="top" wrapText="1"/>
    </xf>
    <xf numFmtId="0" fontId="19" fillId="0" borderId="24" xfId="0" applyFont="1" applyFill="1" applyBorder="1" applyAlignment="1">
      <alignment horizontal="center" vertical="top" wrapText="1"/>
    </xf>
    <xf numFmtId="0" fontId="8" fillId="0" borderId="25" xfId="0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left" wrapText="1"/>
    </xf>
    <xf numFmtId="0" fontId="1" fillId="0" borderId="6" xfId="0" applyFont="1" applyFill="1" applyBorder="1" applyAlignment="1">
      <alignment horizontal="left" wrapText="1" indent="3"/>
    </xf>
    <xf numFmtId="0" fontId="1" fillId="0" borderId="1" xfId="0" applyFont="1" applyFill="1" applyBorder="1" applyAlignment="1">
      <alignment horizontal="left" wrapText="1" indent="3"/>
    </xf>
    <xf numFmtId="0" fontId="1" fillId="0" borderId="6" xfId="0" applyFont="1" applyFill="1" applyBorder="1" applyAlignment="1">
      <alignment horizontal="left" wrapText="1" indent="1"/>
    </xf>
    <xf numFmtId="0" fontId="1" fillId="0" borderId="1" xfId="0" applyFont="1" applyFill="1" applyBorder="1" applyAlignment="1">
      <alignment horizontal="left" wrapText="1" indent="1"/>
    </xf>
    <xf numFmtId="0" fontId="1" fillId="0" borderId="6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4" xfId="0" applyFont="1" applyFill="1" applyBorder="1" applyAlignment="1">
      <alignment horizontal="center" vertical="top" wrapText="1"/>
    </xf>
    <xf numFmtId="0" fontId="1" fillId="0" borderId="7" xfId="0" applyFont="1" applyFill="1" applyBorder="1" applyAlignment="1">
      <alignment horizontal="center" vertical="top" wrapText="1"/>
    </xf>
    <xf numFmtId="0" fontId="1" fillId="0" borderId="8" xfId="0" applyFont="1" applyFill="1" applyBorder="1" applyAlignment="1">
      <alignment horizontal="center" vertical="top" wrapText="1"/>
    </xf>
    <xf numFmtId="0" fontId="1" fillId="0" borderId="9" xfId="0" applyFont="1" applyFill="1" applyBorder="1" applyAlignment="1">
      <alignment horizontal="center" vertical="top" wrapTex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8" fillId="0" borderId="20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left" wrapText="1"/>
    </xf>
    <xf numFmtId="0" fontId="11" fillId="0" borderId="1" xfId="0" applyFont="1" applyFill="1" applyBorder="1" applyAlignment="1">
      <alignment horizontal="left" wrapText="1"/>
    </xf>
    <xf numFmtId="0" fontId="11" fillId="0" borderId="6" xfId="0" applyFont="1" applyFill="1" applyBorder="1" applyAlignment="1">
      <alignment horizontal="left" wrapText="1" indent="3"/>
    </xf>
    <xf numFmtId="0" fontId="11" fillId="0" borderId="1" xfId="0" applyFont="1" applyFill="1" applyBorder="1" applyAlignment="1">
      <alignment horizontal="left" wrapText="1" indent="3"/>
    </xf>
    <xf numFmtId="0" fontId="11" fillId="0" borderId="6" xfId="0" applyFont="1" applyFill="1" applyBorder="1" applyAlignment="1">
      <alignment horizontal="left" wrapText="1" indent="1"/>
    </xf>
    <xf numFmtId="0" fontId="11" fillId="0" borderId="1" xfId="0" applyFont="1" applyFill="1" applyBorder="1" applyAlignment="1">
      <alignment horizontal="left" wrapText="1" indent="1"/>
    </xf>
    <xf numFmtId="0" fontId="11" fillId="0" borderId="6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horizontal="center" wrapText="1"/>
    </xf>
    <xf numFmtId="0" fontId="11" fillId="0" borderId="8" xfId="0" applyFont="1" applyFill="1" applyBorder="1" applyAlignment="1">
      <alignment horizontal="center" vertical="top" wrapText="1"/>
    </xf>
    <xf numFmtId="0" fontId="0" fillId="0" borderId="32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 wrapText="1"/>
    </xf>
    <xf numFmtId="0" fontId="0" fillId="0" borderId="24" xfId="0" applyFill="1" applyBorder="1" applyAlignment="1">
      <alignment horizontal="center" vertical="top" wrapText="1"/>
    </xf>
    <xf numFmtId="0" fontId="8" fillId="0" borderId="34" xfId="0" applyFont="1" applyFill="1" applyBorder="1" applyAlignment="1">
      <alignment horizontal="center" vertical="center" wrapText="1"/>
    </xf>
    <xf numFmtId="0" fontId="8" fillId="0" borderId="32" xfId="0" applyFont="1" applyFill="1" applyBorder="1" applyAlignment="1">
      <alignment horizontal="center" vertical="center" wrapText="1"/>
    </xf>
    <xf numFmtId="0" fontId="8" fillId="0" borderId="24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 wrapText="1"/>
    </xf>
    <xf numFmtId="0" fontId="8" fillId="8" borderId="2" xfId="0" applyFont="1" applyFill="1" applyBorder="1" applyAlignment="1">
      <alignment horizontal="right" vertical="center" wrapText="1"/>
    </xf>
    <xf numFmtId="0" fontId="8" fillId="8" borderId="3" xfId="0" applyFont="1" applyFill="1" applyBorder="1" applyAlignment="1">
      <alignment horizontal="right" vertical="center" wrapText="1"/>
    </xf>
    <xf numFmtId="0" fontId="6" fillId="0" borderId="25" xfId="0" applyFont="1" applyFill="1" applyBorder="1" applyAlignment="1">
      <alignment horizontal="center" vertical="top"/>
    </xf>
    <xf numFmtId="0" fontId="0" fillId="0" borderId="26" xfId="0" applyFill="1" applyBorder="1" applyAlignment="1">
      <alignment horizontal="center" vertical="top"/>
    </xf>
    <xf numFmtId="0" fontId="0" fillId="0" borderId="35" xfId="0" applyFill="1" applyBorder="1" applyAlignment="1">
      <alignment horizontal="center" vertical="top"/>
    </xf>
    <xf numFmtId="0" fontId="0" fillId="0" borderId="24" xfId="0" applyFill="1" applyBorder="1" applyAlignment="1">
      <alignment horizontal="center" vertical="top"/>
    </xf>
    <xf numFmtId="0" fontId="9" fillId="8" borderId="17" xfId="0" applyFont="1" applyFill="1" applyBorder="1" applyAlignment="1">
      <alignment horizontal="right" vertical="top" wrapText="1"/>
    </xf>
    <xf numFmtId="0" fontId="9" fillId="8" borderId="18" xfId="0" applyFont="1" applyFill="1" applyBorder="1" applyAlignment="1">
      <alignment horizontal="right" vertical="top" wrapText="1"/>
    </xf>
    <xf numFmtId="0" fontId="9" fillId="8" borderId="17" xfId="0" applyFont="1" applyFill="1" applyBorder="1" applyAlignment="1">
      <alignment horizontal="center" vertical="top"/>
    </xf>
    <xf numFmtId="0" fontId="9" fillId="8" borderId="18" xfId="0" applyFont="1" applyFill="1" applyBorder="1" applyAlignment="1">
      <alignment horizontal="center" vertical="top"/>
    </xf>
    <xf numFmtId="0" fontId="15" fillId="0" borderId="0" xfId="0" applyFont="1" applyFill="1" applyBorder="1" applyAlignment="1">
      <alignment horizontal="center" vertical="center"/>
    </xf>
    <xf numFmtId="0" fontId="15" fillId="0" borderId="20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top" wrapText="1"/>
    </xf>
    <xf numFmtId="0" fontId="0" fillId="0" borderId="18" xfId="0" applyFill="1" applyBorder="1" applyAlignment="1">
      <alignment horizontal="center" vertical="top" wrapText="1"/>
    </xf>
    <xf numFmtId="0" fontId="0" fillId="8" borderId="23" xfId="0" applyFill="1" applyBorder="1" applyAlignment="1">
      <alignment horizontal="center" wrapText="1"/>
    </xf>
    <xf numFmtId="0" fontId="0" fillId="8" borderId="14" xfId="0" applyFill="1" applyBorder="1" applyAlignment="1">
      <alignment horizontal="center" wrapText="1"/>
    </xf>
    <xf numFmtId="0" fontId="0" fillId="8" borderId="21" xfId="0" applyFill="1" applyBorder="1" applyAlignment="1">
      <alignment horizontal="center" wrapText="1"/>
    </xf>
    <xf numFmtId="0" fontId="8" fillId="8" borderId="10" xfId="0" applyFont="1" applyFill="1" applyBorder="1" applyAlignment="1">
      <alignment horizontal="right" wrapText="1"/>
    </xf>
    <xf numFmtId="0" fontId="8" fillId="8" borderId="11" xfId="0" applyFont="1" applyFill="1" applyBorder="1" applyAlignment="1">
      <alignment horizontal="right" wrapText="1"/>
    </xf>
    <xf numFmtId="0" fontId="8" fillId="8" borderId="17" xfId="0" applyFont="1" applyFill="1" applyBorder="1" applyAlignment="1">
      <alignment horizontal="right" vertical="top"/>
    </xf>
    <xf numFmtId="0" fontId="8" fillId="8" borderId="18" xfId="0" applyFont="1" applyFill="1" applyBorder="1" applyAlignment="1">
      <alignment horizontal="right" vertical="top"/>
    </xf>
    <xf numFmtId="0" fontId="8" fillId="8" borderId="37" xfId="0" applyFont="1" applyFill="1" applyBorder="1" applyAlignment="1">
      <alignment horizontal="center" vertical="top"/>
    </xf>
    <xf numFmtId="0" fontId="8" fillId="8" borderId="19" xfId="0" applyFont="1" applyFill="1" applyBorder="1" applyAlignment="1">
      <alignment horizontal="center" vertical="top"/>
    </xf>
    <xf numFmtId="2" fontId="8" fillId="2" borderId="15" xfId="0" applyNumberFormat="1" applyFont="1" applyFill="1" applyBorder="1" applyAlignment="1">
      <alignment horizontal="center" vertical="top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 vertical="center" wrapText="1"/>
    </xf>
    <xf numFmtId="2" fontId="11" fillId="2" borderId="27" xfId="0" applyNumberFormat="1" applyFont="1" applyFill="1" applyBorder="1" applyAlignment="1">
      <alignment horizontal="center" vertical="top" wrapText="1"/>
    </xf>
    <xf numFmtId="0" fontId="11" fillId="2" borderId="20" xfId="0" applyFont="1" applyFill="1" applyBorder="1" applyAlignment="1">
      <alignment horizontal="center" vertical="top" wrapText="1"/>
    </xf>
    <xf numFmtId="0" fontId="8" fillId="8" borderId="15" xfId="0" applyFont="1" applyFill="1" applyBorder="1" applyAlignment="1">
      <alignment horizontal="right" vertical="top"/>
    </xf>
    <xf numFmtId="0" fontId="0" fillId="5" borderId="7" xfId="0" applyFill="1" applyBorder="1" applyAlignment="1">
      <alignment horizontal="center" vertical="top" wrapText="1"/>
    </xf>
    <xf numFmtId="0" fontId="0" fillId="5" borderId="8" xfId="0" applyFill="1" applyBorder="1" applyAlignment="1">
      <alignment horizontal="center" vertical="top" wrapText="1"/>
    </xf>
    <xf numFmtId="0" fontId="0" fillId="5" borderId="9" xfId="0" applyFill="1" applyBorder="1" applyAlignment="1">
      <alignment horizontal="center" vertical="top" wrapText="1"/>
    </xf>
    <xf numFmtId="0" fontId="8" fillId="8" borderId="19" xfId="0" applyFont="1" applyFill="1" applyBorder="1" applyAlignment="1">
      <alignment horizontal="right" vertical="top" wrapText="1"/>
    </xf>
    <xf numFmtId="0" fontId="0" fillId="8" borderId="10" xfId="0" applyFill="1" applyBorder="1" applyAlignment="1">
      <alignment horizontal="center" vertical="center" wrapText="1"/>
    </xf>
    <xf numFmtId="0" fontId="0" fillId="8" borderId="11" xfId="0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top"/>
    </xf>
    <xf numFmtId="0" fontId="0" fillId="0" borderId="29" xfId="0" applyFill="1" applyBorder="1" applyAlignment="1">
      <alignment horizontal="center" vertical="top"/>
    </xf>
    <xf numFmtId="0" fontId="8" fillId="7" borderId="17" xfId="0" applyFont="1" applyFill="1" applyBorder="1" applyAlignment="1">
      <alignment horizontal="center" vertical="top"/>
    </xf>
    <xf numFmtId="0" fontId="8" fillId="7" borderId="23" xfId="0" applyFont="1" applyFill="1" applyBorder="1" applyAlignment="1">
      <alignment horizontal="center" vertical="top"/>
    </xf>
    <xf numFmtId="0" fontId="8" fillId="7" borderId="18" xfId="0" applyFont="1" applyFill="1" applyBorder="1" applyAlignment="1">
      <alignment horizontal="center" vertical="top"/>
    </xf>
    <xf numFmtId="2" fontId="8" fillId="7" borderId="17" xfId="0" applyNumberFormat="1" applyFont="1" applyFill="1" applyBorder="1" applyAlignment="1">
      <alignment horizontal="center" vertical="top"/>
    </xf>
    <xf numFmtId="0" fontId="5" fillId="0" borderId="7" xfId="0" applyFont="1" applyFill="1" applyBorder="1" applyAlignment="1">
      <alignment horizontal="center" vertical="top" wrapText="1"/>
    </xf>
    <xf numFmtId="0" fontId="5" fillId="0" borderId="8" xfId="0" applyFont="1" applyFill="1" applyBorder="1" applyAlignment="1">
      <alignment horizontal="center" vertical="top" wrapText="1"/>
    </xf>
    <xf numFmtId="0" fontId="5" fillId="0" borderId="9" xfId="0" applyFont="1" applyFill="1" applyBorder="1" applyAlignment="1">
      <alignment horizontal="center" vertical="top" wrapText="1"/>
    </xf>
    <xf numFmtId="0" fontId="5" fillId="0" borderId="19" xfId="0" applyFont="1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wrapText="1"/>
    </xf>
    <xf numFmtId="0" fontId="0" fillId="5" borderId="19" xfId="0" applyFill="1" applyBorder="1" applyAlignment="1">
      <alignment horizontal="center" wrapText="1"/>
    </xf>
    <xf numFmtId="0" fontId="6" fillId="0" borderId="19" xfId="0" applyFont="1" applyFill="1" applyBorder="1" applyAlignment="1">
      <alignment horizontal="center" wrapText="1"/>
    </xf>
    <xf numFmtId="0" fontId="8" fillId="0" borderId="15" xfId="0" applyFont="1" applyFill="1" applyBorder="1" applyAlignment="1">
      <alignment horizontal="center" vertical="top" wrapText="1"/>
    </xf>
    <xf numFmtId="0" fontId="9" fillId="0" borderId="33" xfId="0" applyFont="1" applyFill="1" applyBorder="1" applyAlignment="1">
      <alignment horizontal="center" vertical="top" wrapText="1"/>
    </xf>
    <xf numFmtId="0" fontId="9" fillId="0" borderId="25" xfId="0" applyFont="1" applyFill="1" applyBorder="1" applyAlignment="1">
      <alignment horizontal="center" vertical="top" wrapText="1"/>
    </xf>
    <xf numFmtId="0" fontId="9" fillId="0" borderId="36" xfId="0" applyFont="1" applyFill="1" applyBorder="1" applyAlignment="1">
      <alignment horizontal="center" vertical="top" wrapText="1"/>
    </xf>
    <xf numFmtId="0" fontId="9" fillId="0" borderId="26" xfId="0" applyFont="1" applyFill="1" applyBorder="1" applyAlignment="1">
      <alignment horizontal="center" vertical="top" wrapText="1"/>
    </xf>
    <xf numFmtId="2" fontId="8" fillId="0" borderId="35" xfId="0" applyNumberFormat="1" applyFont="1" applyFill="1" applyBorder="1" applyAlignment="1">
      <alignment horizontal="center" vertical="top"/>
    </xf>
    <xf numFmtId="2" fontId="8" fillId="0" borderId="24" xfId="0" applyNumberFormat="1" applyFont="1" applyFill="1" applyBorder="1" applyAlignment="1">
      <alignment horizontal="center" vertical="top"/>
    </xf>
    <xf numFmtId="0" fontId="8" fillId="0" borderId="15" xfId="0" applyFont="1" applyFill="1" applyBorder="1" applyAlignment="1">
      <alignment horizontal="center" vertical="top"/>
    </xf>
    <xf numFmtId="0" fontId="0" fillId="0" borderId="15" xfId="0" applyFill="1" applyBorder="1" applyAlignment="1">
      <alignment horizontal="center" vertical="top"/>
    </xf>
    <xf numFmtId="0" fontId="8" fillId="3" borderId="17" xfId="0" applyFont="1" applyFill="1" applyBorder="1" applyAlignment="1">
      <alignment horizontal="center" vertical="top"/>
    </xf>
    <xf numFmtId="0" fontId="8" fillId="3" borderId="23" xfId="0" applyFont="1" applyFill="1" applyBorder="1" applyAlignment="1">
      <alignment horizontal="center" vertical="top"/>
    </xf>
    <xf numFmtId="0" fontId="8" fillId="3" borderId="18" xfId="0" applyFont="1" applyFill="1" applyBorder="1" applyAlignment="1">
      <alignment horizontal="center" vertical="top"/>
    </xf>
    <xf numFmtId="0" fontId="8" fillId="0" borderId="35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top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2" fontId="8" fillId="8" borderId="16" xfId="0" applyNumberFormat="1" applyFont="1" applyFill="1" applyBorder="1" applyAlignment="1">
      <alignment horizontal="right" vertical="top" wrapText="1"/>
    </xf>
    <xf numFmtId="2" fontId="8" fillId="8" borderId="22" xfId="0" applyNumberFormat="1" applyFont="1" applyFill="1" applyBorder="1" applyAlignment="1">
      <alignment horizontal="right" vertical="top" wrapText="1"/>
    </xf>
    <xf numFmtId="0" fontId="8" fillId="2" borderId="25" xfId="0" applyFont="1" applyFill="1" applyBorder="1" applyAlignment="1">
      <alignment horizontal="right" vertical="top" wrapText="1"/>
    </xf>
    <xf numFmtId="0" fontId="8" fillId="2" borderId="36" xfId="0" applyFont="1" applyFill="1" applyBorder="1" applyAlignment="1">
      <alignment horizontal="right" vertical="top" wrapText="1"/>
    </xf>
    <xf numFmtId="0" fontId="0" fillId="2" borderId="14" xfId="0" applyFill="1" applyBorder="1" applyAlignment="1">
      <alignment horizontal="center" wrapText="1"/>
    </xf>
    <xf numFmtId="0" fontId="0" fillId="2" borderId="21" xfId="0" applyFill="1" applyBorder="1" applyAlignment="1">
      <alignment horizontal="center" wrapText="1"/>
    </xf>
    <xf numFmtId="0" fontId="0" fillId="2" borderId="8" xfId="0" applyFill="1" applyBorder="1" applyAlignment="1">
      <alignment horizontal="center" vertical="center" wrapText="1"/>
    </xf>
    <xf numFmtId="2" fontId="8" fillId="8" borderId="7" xfId="0" applyNumberFormat="1" applyFont="1" applyFill="1" applyBorder="1" applyAlignment="1">
      <alignment horizontal="right" vertical="center" wrapText="1"/>
    </xf>
    <xf numFmtId="2" fontId="8" fillId="8" borderId="8" xfId="0" applyNumberFormat="1" applyFont="1" applyFill="1" applyBorder="1" applyAlignment="1">
      <alignment horizontal="right" vertical="center" wrapText="1"/>
    </xf>
    <xf numFmtId="14" fontId="5" fillId="6" borderId="6" xfId="0" applyNumberFormat="1" applyFont="1" applyFill="1" applyBorder="1" applyAlignment="1">
      <alignment horizontal="center" vertical="top" wrapText="1"/>
    </xf>
    <xf numFmtId="14" fontId="5" fillId="6" borderId="1" xfId="0" applyNumberFormat="1" applyFont="1" applyFill="1" applyBorder="1" applyAlignment="1">
      <alignment horizontal="center" vertical="top" wrapText="1"/>
    </xf>
    <xf numFmtId="2" fontId="8" fillId="8" borderId="15" xfId="0" applyNumberFormat="1" applyFont="1" applyFill="1" applyBorder="1" applyAlignment="1">
      <alignment horizontal="right" vertical="top"/>
    </xf>
    <xf numFmtId="0" fontId="0" fillId="0" borderId="7" xfId="0" applyFill="1" applyBorder="1" applyAlignment="1">
      <alignment horizontal="left" wrapText="1"/>
    </xf>
    <xf numFmtId="0" fontId="0" fillId="0" borderId="9" xfId="0" applyFill="1" applyBorder="1" applyAlignment="1">
      <alignment horizontal="left" wrapText="1"/>
    </xf>
    <xf numFmtId="0" fontId="5" fillId="6" borderId="7" xfId="0" applyFont="1" applyFill="1" applyBorder="1" applyAlignment="1">
      <alignment wrapText="1"/>
    </xf>
    <xf numFmtId="0" fontId="5" fillId="6" borderId="9" xfId="0" applyFont="1" applyFill="1" applyBorder="1" applyAlignment="1">
      <alignment wrapText="1"/>
    </xf>
    <xf numFmtId="0" fontId="6" fillId="0" borderId="7" xfId="0" applyFont="1" applyFill="1" applyBorder="1" applyAlignment="1">
      <alignment horizontal="left" vertical="top" wrapText="1"/>
    </xf>
    <xf numFmtId="0" fontId="6" fillId="0" borderId="9" xfId="0" applyFont="1" applyFill="1" applyBorder="1" applyAlignment="1">
      <alignment horizontal="left" vertical="top" wrapText="1"/>
    </xf>
    <xf numFmtId="0" fontId="3" fillId="6" borderId="7" xfId="0" applyFont="1" applyFill="1" applyBorder="1" applyAlignment="1">
      <alignment horizontal="center" vertical="top" wrapText="1"/>
    </xf>
    <xf numFmtId="0" fontId="3" fillId="6" borderId="9" xfId="0" applyFont="1" applyFill="1" applyBorder="1" applyAlignment="1">
      <alignment horizontal="center" vertical="top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right" vertical="top"/>
    </xf>
    <xf numFmtId="0" fontId="8" fillId="2" borderId="18" xfId="0" applyFont="1" applyFill="1" applyBorder="1" applyAlignment="1">
      <alignment horizontal="right" vertical="top"/>
    </xf>
    <xf numFmtId="2" fontId="8" fillId="8" borderId="2" xfId="0" applyNumberFormat="1" applyFont="1" applyFill="1" applyBorder="1" applyAlignment="1">
      <alignment horizontal="right" vertical="center" wrapText="1"/>
    </xf>
    <xf numFmtId="2" fontId="8" fillId="8" borderId="3" xfId="0" applyNumberFormat="1" applyFont="1" applyFill="1" applyBorder="1" applyAlignment="1">
      <alignment horizontal="right" vertical="center" wrapText="1"/>
    </xf>
    <xf numFmtId="0" fontId="8" fillId="8" borderId="37" xfId="0" applyFont="1" applyFill="1" applyBorder="1" applyAlignment="1">
      <alignment vertical="top"/>
    </xf>
    <xf numFmtId="0" fontId="8" fillId="8" borderId="19" xfId="0" applyFont="1" applyFill="1" applyBorder="1" applyAlignment="1">
      <alignment vertical="top"/>
    </xf>
    <xf numFmtId="0" fontId="8" fillId="2" borderId="7" xfId="0" applyFont="1" applyFill="1" applyBorder="1" applyAlignment="1">
      <alignment horizontal="right" vertical="center" wrapText="1"/>
    </xf>
    <xf numFmtId="0" fontId="8" fillId="2" borderId="8" xfId="0" applyFont="1" applyFill="1" applyBorder="1" applyAlignment="1">
      <alignment horizontal="right" vertical="center" wrapText="1"/>
    </xf>
    <xf numFmtId="0" fontId="5" fillId="2" borderId="7" xfId="0" applyFont="1" applyFill="1" applyBorder="1" applyAlignment="1">
      <alignment horizontal="center" vertical="top" wrapText="1"/>
    </xf>
    <xf numFmtId="0" fontId="5" fillId="2" borderId="19" xfId="0" applyFont="1" applyFill="1" applyBorder="1" applyAlignment="1">
      <alignment horizontal="center" vertical="top" wrapText="1"/>
    </xf>
    <xf numFmtId="0" fontId="8" fillId="8" borderId="17" xfId="0" applyFont="1" applyFill="1" applyBorder="1" applyAlignment="1">
      <alignment vertical="top"/>
    </xf>
    <xf numFmtId="0" fontId="8" fillId="8" borderId="18" xfId="0" applyFont="1" applyFill="1" applyBorder="1" applyAlignment="1">
      <alignment vertical="top"/>
    </xf>
    <xf numFmtId="0" fontId="3" fillId="6" borderId="8" xfId="0" applyFont="1" applyFill="1" applyBorder="1" applyAlignment="1">
      <alignment horizontal="center" vertical="top" wrapText="1"/>
    </xf>
    <xf numFmtId="0" fontId="0" fillId="6" borderId="7" xfId="0" applyFill="1" applyBorder="1" applyAlignment="1">
      <alignment horizontal="center" wrapText="1"/>
    </xf>
    <xf numFmtId="0" fontId="0" fillId="6" borderId="9" xfId="0" applyFill="1" applyBorder="1" applyAlignment="1">
      <alignment horizontal="center" wrapText="1"/>
    </xf>
    <xf numFmtId="0" fontId="5" fillId="0" borderId="16" xfId="0" applyFont="1" applyFill="1" applyBorder="1" applyAlignment="1">
      <alignment horizontal="center" vertical="center" wrapText="1"/>
    </xf>
    <xf numFmtId="0" fontId="5" fillId="0" borderId="40" xfId="0" applyFont="1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wrapText="1"/>
    </xf>
    <xf numFmtId="0" fontId="0" fillId="6" borderId="19" xfId="0" applyFill="1" applyBorder="1" applyAlignment="1">
      <alignment horizontal="center" wrapText="1"/>
    </xf>
    <xf numFmtId="0" fontId="6" fillId="0" borderId="42" xfId="0" applyFont="1" applyFill="1" applyBorder="1" applyAlignment="1">
      <alignment horizontal="left" vertical="top"/>
    </xf>
    <xf numFmtId="0" fontId="0" fillId="0" borderId="18" xfId="0" applyFill="1" applyBorder="1" applyAlignment="1">
      <alignment horizontal="left" vertical="top"/>
    </xf>
    <xf numFmtId="0" fontId="0" fillId="0" borderId="42" xfId="0" applyFill="1" applyBorder="1" applyAlignment="1">
      <alignment horizontal="center" vertical="top"/>
    </xf>
    <xf numFmtId="0" fontId="6" fillId="0" borderId="42" xfId="0" applyFont="1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5" fillId="0" borderId="7" xfId="0" applyFont="1" applyFill="1" applyBorder="1" applyAlignment="1">
      <alignment horizontal="left" vertical="center" wrapText="1"/>
    </xf>
    <xf numFmtId="0" fontId="5" fillId="0" borderId="9" xfId="0" applyFont="1" applyFill="1" applyBorder="1" applyAlignment="1">
      <alignment horizontal="left" vertical="center" wrapText="1"/>
    </xf>
    <xf numFmtId="0" fontId="5" fillId="6" borderId="7" xfId="0" applyFont="1" applyFill="1" applyBorder="1" applyAlignment="1">
      <alignment horizontal="left" vertical="top" wrapText="1"/>
    </xf>
    <xf numFmtId="0" fontId="5" fillId="6" borderId="9" xfId="0" applyFont="1" applyFill="1" applyBorder="1" applyAlignment="1">
      <alignment horizontal="left" vertical="top" wrapText="1"/>
    </xf>
    <xf numFmtId="0" fontId="0" fillId="0" borderId="7" xfId="0" applyFill="1" applyBorder="1" applyAlignment="1">
      <alignment horizontal="center" vertical="top"/>
    </xf>
    <xf numFmtId="0" fontId="0" fillId="0" borderId="9" xfId="0" applyFill="1" applyBorder="1" applyAlignment="1">
      <alignment horizontal="center" vertical="top"/>
    </xf>
    <xf numFmtId="0" fontId="6" fillId="0" borderId="15" xfId="0" applyFont="1" applyFill="1" applyBorder="1" applyAlignment="1">
      <alignment horizontal="center" vertical="top" wrapText="1"/>
    </xf>
    <xf numFmtId="0" fontId="0" fillId="6" borderId="7" xfId="0" applyFill="1" applyBorder="1" applyAlignment="1">
      <alignment horizontal="center" vertical="top" wrapText="1"/>
    </xf>
    <xf numFmtId="0" fontId="0" fillId="6" borderId="8" xfId="0" applyFill="1" applyBorder="1" applyAlignment="1">
      <alignment horizontal="center" vertical="top" wrapText="1"/>
    </xf>
    <xf numFmtId="0" fontId="0" fillId="6" borderId="9" xfId="0" applyFill="1" applyBorder="1" applyAlignment="1">
      <alignment horizontal="center" vertical="top" wrapText="1"/>
    </xf>
    <xf numFmtId="0" fontId="6" fillId="0" borderId="7" xfId="0" applyFont="1" applyFill="1" applyBorder="1" applyAlignment="1">
      <alignment horizontal="left" wrapText="1"/>
    </xf>
    <xf numFmtId="0" fontId="5" fillId="0" borderId="7" xfId="0" applyFont="1" applyFill="1" applyBorder="1" applyAlignment="1">
      <alignment horizontal="left" vertical="top" wrapText="1"/>
    </xf>
    <xf numFmtId="0" fontId="5" fillId="0" borderId="9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0" fillId="0" borderId="7" xfId="0" applyFill="1" applyBorder="1" applyAlignment="1">
      <alignment horizontal="left" vertical="center" wrapText="1"/>
    </xf>
    <xf numFmtId="0" fontId="0" fillId="0" borderId="9" xfId="0" applyFill="1" applyBorder="1" applyAlignment="1">
      <alignment horizontal="left" vertical="center" wrapText="1"/>
    </xf>
    <xf numFmtId="0" fontId="0" fillId="6" borderId="7" xfId="0" applyFill="1" applyBorder="1" applyAlignment="1">
      <alignment horizontal="left" vertical="top" wrapText="1"/>
    </xf>
    <xf numFmtId="0" fontId="0" fillId="6" borderId="9" xfId="0" applyFill="1" applyBorder="1" applyAlignment="1">
      <alignment horizontal="left" vertical="top" wrapText="1"/>
    </xf>
    <xf numFmtId="0" fontId="5" fillId="0" borderId="16" xfId="0" applyFont="1" applyFill="1" applyBorder="1" applyAlignment="1">
      <alignment horizontal="left" vertical="top" wrapText="1"/>
    </xf>
    <xf numFmtId="0" fontId="5" fillId="0" borderId="41" xfId="0" applyFont="1" applyFill="1" applyBorder="1" applyAlignment="1">
      <alignment horizontal="left" vertical="top" wrapText="1"/>
    </xf>
    <xf numFmtId="0" fontId="8" fillId="0" borderId="0" xfId="0" applyFont="1" applyFill="1" applyBorder="1" applyAlignment="1">
      <alignment horizontal="center" vertical="top"/>
    </xf>
    <xf numFmtId="0" fontId="8" fillId="0" borderId="17" xfId="0" applyFont="1" applyFill="1" applyBorder="1" applyAlignment="1">
      <alignment horizontal="center" vertical="top"/>
    </xf>
    <xf numFmtId="0" fontId="8" fillId="0" borderId="23" xfId="0" applyFont="1" applyFill="1" applyBorder="1" applyAlignment="1">
      <alignment horizontal="center" vertical="top"/>
    </xf>
    <xf numFmtId="0" fontId="8" fillId="0" borderId="18" xfId="0" applyFont="1" applyFill="1" applyBorder="1" applyAlignment="1">
      <alignment horizontal="center" vertical="top"/>
    </xf>
    <xf numFmtId="0" fontId="8" fillId="0" borderId="17" xfId="0" applyFont="1" applyFill="1" applyBorder="1" applyAlignment="1">
      <alignment horizontal="right" vertical="top"/>
    </xf>
    <xf numFmtId="0" fontId="8" fillId="0" borderId="23" xfId="0" applyFont="1" applyFill="1" applyBorder="1" applyAlignment="1">
      <alignment horizontal="right" vertical="top"/>
    </xf>
    <xf numFmtId="0" fontId="8" fillId="0" borderId="18" xfId="0" applyFont="1" applyFill="1" applyBorder="1" applyAlignment="1">
      <alignment horizontal="right" vertical="top"/>
    </xf>
    <xf numFmtId="0" fontId="8" fillId="2" borderId="7" xfId="0" applyFont="1" applyFill="1" applyBorder="1" applyAlignment="1">
      <alignment horizontal="right" wrapText="1"/>
    </xf>
    <xf numFmtId="0" fontId="8" fillId="2" borderId="8" xfId="0" applyFont="1" applyFill="1" applyBorder="1" applyAlignment="1">
      <alignment horizontal="right" wrapText="1"/>
    </xf>
    <xf numFmtId="2" fontId="8" fillId="8" borderId="17" xfId="0" applyNumberFormat="1" applyFont="1" applyFill="1" applyBorder="1" applyAlignment="1">
      <alignment horizontal="right" vertical="top"/>
    </xf>
    <xf numFmtId="2" fontId="8" fillId="8" borderId="18" xfId="0" applyNumberFormat="1" applyFont="1" applyFill="1" applyBorder="1" applyAlignment="1">
      <alignment horizontal="right" vertical="top"/>
    </xf>
    <xf numFmtId="0" fontId="8" fillId="2" borderId="7" xfId="0" applyFont="1" applyFill="1" applyBorder="1" applyAlignment="1">
      <alignment horizontal="right" vertical="top" wrapText="1"/>
    </xf>
    <xf numFmtId="0" fontId="8" fillId="2" borderId="19" xfId="0" applyFont="1" applyFill="1" applyBorder="1" applyAlignment="1">
      <alignment horizontal="right" vertical="top" wrapText="1"/>
    </xf>
    <xf numFmtId="0" fontId="8" fillId="8" borderId="10" xfId="0" applyFont="1" applyFill="1" applyBorder="1" applyAlignment="1">
      <alignment vertical="top" wrapText="1"/>
    </xf>
    <xf numFmtId="0" fontId="8" fillId="8" borderId="34" xfId="0" applyFont="1" applyFill="1" applyBorder="1" applyAlignment="1">
      <alignment vertical="top" wrapText="1"/>
    </xf>
    <xf numFmtId="0" fontId="8" fillId="2" borderId="8" xfId="0" applyFont="1" applyFill="1" applyBorder="1" applyAlignment="1">
      <alignment horizontal="right" vertical="top" wrapText="1"/>
    </xf>
    <xf numFmtId="2" fontId="8" fillId="8" borderId="25" xfId="0" applyNumberFormat="1" applyFont="1" applyFill="1" applyBorder="1" applyAlignment="1">
      <alignment horizontal="right" vertical="top" wrapText="1"/>
    </xf>
    <xf numFmtId="2" fontId="8" fillId="8" borderId="36" xfId="0" applyNumberFormat="1" applyFont="1" applyFill="1" applyBorder="1" applyAlignment="1">
      <alignment horizontal="right" vertical="top" wrapText="1"/>
    </xf>
    <xf numFmtId="0" fontId="27" fillId="8" borderId="15" xfId="0" applyFont="1" applyFill="1" applyBorder="1" applyAlignment="1">
      <alignment horizontal="center" vertical="top"/>
    </xf>
    <xf numFmtId="0" fontId="0" fillId="8" borderId="10" xfId="0" applyFill="1" applyBorder="1" applyAlignment="1">
      <alignment horizontal="center" wrapText="1"/>
    </xf>
    <xf numFmtId="0" fontId="0" fillId="8" borderId="11" xfId="0" applyFill="1" applyBorder="1" applyAlignment="1">
      <alignment horizontal="center" wrapText="1"/>
    </xf>
    <xf numFmtId="0" fontId="0" fillId="8" borderId="15" xfId="0" applyFill="1" applyBorder="1" applyAlignment="1">
      <alignment horizontal="center" vertical="top" wrapText="1"/>
    </xf>
    <xf numFmtId="0" fontId="0" fillId="2" borderId="2" xfId="0" applyFill="1" applyBorder="1" applyAlignment="1">
      <alignment horizontal="center" vertical="top" wrapText="1"/>
    </xf>
    <xf numFmtId="0" fontId="0" fillId="2" borderId="3" xfId="0" applyFill="1" applyBorder="1" applyAlignment="1">
      <alignment horizontal="center" vertical="top" wrapText="1"/>
    </xf>
    <xf numFmtId="0" fontId="0" fillId="2" borderId="17" xfId="0" applyFill="1" applyBorder="1" applyAlignment="1">
      <alignment horizontal="center" wrapText="1"/>
    </xf>
    <xf numFmtId="0" fontId="0" fillId="2" borderId="23" xfId="0" applyFill="1" applyBorder="1" applyAlignment="1">
      <alignment horizontal="center" wrapText="1"/>
    </xf>
    <xf numFmtId="0" fontId="5" fillId="8" borderId="15" xfId="0" applyFont="1" applyFill="1" applyBorder="1" applyAlignment="1">
      <alignment horizontal="center" vertical="top"/>
    </xf>
    <xf numFmtId="0" fontId="0" fillId="2" borderId="7" xfId="0" applyFill="1" applyBorder="1" applyAlignment="1">
      <alignment horizontal="center" vertical="top" wrapText="1"/>
    </xf>
    <xf numFmtId="0" fontId="0" fillId="2" borderId="19" xfId="0" applyFill="1" applyBorder="1" applyAlignment="1">
      <alignment horizontal="center" vertical="top" wrapText="1"/>
    </xf>
    <xf numFmtId="0" fontId="5" fillId="0" borderId="7" xfId="0" applyFont="1" applyFill="1" applyBorder="1" applyAlignment="1">
      <alignment horizontal="left" wrapText="1"/>
    </xf>
    <xf numFmtId="0" fontId="5" fillId="0" borderId="9" xfId="0" applyFont="1" applyFill="1" applyBorder="1" applyAlignment="1">
      <alignment horizontal="left" wrapText="1"/>
    </xf>
    <xf numFmtId="0" fontId="5" fillId="12" borderId="7" xfId="0" applyFont="1" applyFill="1" applyBorder="1" applyAlignment="1">
      <alignment horizontal="center" vertical="center" wrapText="1"/>
    </xf>
    <xf numFmtId="0" fontId="5" fillId="12" borderId="9" xfId="0" applyFont="1" applyFill="1" applyBorder="1" applyAlignment="1">
      <alignment horizontal="center" vertical="center" wrapText="1"/>
    </xf>
    <xf numFmtId="0" fontId="5" fillId="12" borderId="8" xfId="0" applyFont="1" applyFill="1" applyBorder="1" applyAlignment="1">
      <alignment horizontal="center" vertical="center" wrapText="1"/>
    </xf>
    <xf numFmtId="0" fontId="5" fillId="12" borderId="19" xfId="0" applyFont="1" applyFill="1" applyBorder="1" applyAlignment="1">
      <alignment horizontal="center" vertical="center" wrapText="1"/>
    </xf>
    <xf numFmtId="0" fontId="0" fillId="12" borderId="17" xfId="0" applyFill="1" applyBorder="1" applyAlignment="1">
      <alignment horizontal="center" wrapText="1"/>
    </xf>
    <xf numFmtId="0" fontId="0" fillId="12" borderId="18" xfId="0" applyFill="1" applyBorder="1" applyAlignment="1">
      <alignment horizontal="center" wrapText="1"/>
    </xf>
    <xf numFmtId="0" fontId="5" fillId="0" borderId="7" xfId="0" applyFont="1" applyFill="1" applyBorder="1" applyAlignment="1">
      <alignment horizontal="center" vertical="top"/>
    </xf>
    <xf numFmtId="0" fontId="5" fillId="0" borderId="9" xfId="0" applyFont="1" applyFill="1" applyBorder="1" applyAlignment="1">
      <alignment horizontal="center" vertical="top"/>
    </xf>
    <xf numFmtId="0" fontId="0" fillId="6" borderId="17" xfId="0" applyFill="1" applyBorder="1" applyAlignment="1">
      <alignment horizontal="center" vertical="top"/>
    </xf>
    <xf numFmtId="0" fontId="0" fillId="6" borderId="18" xfId="0" applyFill="1" applyBorder="1" applyAlignment="1">
      <alignment horizontal="center" vertical="top"/>
    </xf>
    <xf numFmtId="0" fontId="5" fillId="12" borderId="7" xfId="0" applyFont="1" applyFill="1" applyBorder="1" applyAlignment="1">
      <alignment horizontal="left" vertical="top" wrapText="1"/>
    </xf>
    <xf numFmtId="0" fontId="5" fillId="12" borderId="9" xfId="0" applyFont="1" applyFill="1" applyBorder="1" applyAlignment="1">
      <alignment horizontal="left" vertical="top" wrapText="1"/>
    </xf>
    <xf numFmtId="0" fontId="0" fillId="12" borderId="7" xfId="0" applyFill="1" applyBorder="1" applyAlignment="1">
      <alignment horizontal="center" vertical="top" wrapText="1"/>
    </xf>
    <xf numFmtId="0" fontId="0" fillId="12" borderId="8" xfId="0" applyFill="1" applyBorder="1" applyAlignment="1">
      <alignment horizontal="center" vertical="top" wrapText="1"/>
    </xf>
    <xf numFmtId="0" fontId="0" fillId="12" borderId="9" xfId="0" applyFill="1" applyBorder="1" applyAlignment="1">
      <alignment horizontal="center" vertical="top" wrapText="1"/>
    </xf>
    <xf numFmtId="0" fontId="0" fillId="12" borderId="42" xfId="0" applyFill="1" applyBorder="1" applyAlignment="1">
      <alignment horizontal="center" vertical="top"/>
    </xf>
    <xf numFmtId="0" fontId="0" fillId="12" borderId="18" xfId="0" applyFill="1" applyBorder="1" applyAlignment="1">
      <alignment horizontal="center" vertical="top"/>
    </xf>
    <xf numFmtId="0" fontId="0" fillId="12" borderId="17" xfId="0" applyFill="1" applyBorder="1" applyAlignment="1">
      <alignment horizontal="center" vertical="top"/>
    </xf>
    <xf numFmtId="0" fontId="0" fillId="12" borderId="23" xfId="0" applyFill="1" applyBorder="1" applyAlignment="1">
      <alignment horizontal="center" vertical="top"/>
    </xf>
    <xf numFmtId="0" fontId="5" fillId="0" borderId="7" xfId="0" applyFont="1" applyFill="1" applyBorder="1" applyAlignment="1">
      <alignment horizontal="left" vertical="top"/>
    </xf>
    <xf numFmtId="0" fontId="5" fillId="0" borderId="9" xfId="0" applyFont="1" applyFill="1" applyBorder="1" applyAlignment="1">
      <alignment horizontal="left" vertical="top"/>
    </xf>
    <xf numFmtId="0" fontId="0" fillId="6" borderId="16" xfId="0" applyFill="1" applyBorder="1" applyAlignment="1">
      <alignment horizontal="center" vertical="top" wrapText="1"/>
    </xf>
    <xf numFmtId="0" fontId="0" fillId="6" borderId="40" xfId="0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77</xdr:row>
      <xdr:rowOff>0</xdr:rowOff>
    </xdr:from>
    <xdr:ext cx="6985" cy="139700"/>
    <xdr:sp macro="" textlink="">
      <xdr:nvSpPr>
        <xdr:cNvPr id="2" name="Shape 2"/>
        <xdr:cNvSpPr/>
      </xdr:nvSpPr>
      <xdr:spPr>
        <a:xfrm>
          <a:off x="0" y="0"/>
          <a:ext cx="6985" cy="139700"/>
        </a:xfrm>
        <a:custGeom>
          <a:avLst/>
          <a:gdLst/>
          <a:ahLst/>
          <a:cxnLst/>
          <a:rect l="0" t="0" r="0" b="0"/>
          <a:pathLst>
            <a:path w="6985" h="139700">
              <a:moveTo>
                <a:pt x="6851" y="139699"/>
              </a:moveTo>
              <a:lnTo>
                <a:pt x="0" y="139699"/>
              </a:lnTo>
              <a:lnTo>
                <a:pt x="0" y="0"/>
              </a:lnTo>
              <a:lnTo>
                <a:pt x="6851" y="0"/>
              </a:lnTo>
              <a:lnTo>
                <a:pt x="6851" y="139699"/>
              </a:lnTo>
              <a:close/>
            </a:path>
          </a:pathLst>
        </a:custGeom>
        <a:solidFill>
          <a:srgbClr val="000000">
            <a:alpha val="14901"/>
          </a:srgbClr>
        </a:solidFill>
      </xdr:spPr>
    </xdr:sp>
    <xdr:clientData/>
  </xdr:oneCellAnchor>
  <xdr:oneCellAnchor>
    <xdr:from>
      <xdr:col>0</xdr:col>
      <xdr:colOff>359511</xdr:colOff>
      <xdr:row>77</xdr:row>
      <xdr:rowOff>0</xdr:rowOff>
    </xdr:from>
    <xdr:ext cx="6985" cy="139700"/>
    <xdr:sp macro="" textlink="">
      <xdr:nvSpPr>
        <xdr:cNvPr id="3" name="Shape 3"/>
        <xdr:cNvSpPr/>
      </xdr:nvSpPr>
      <xdr:spPr>
        <a:xfrm>
          <a:off x="0" y="0"/>
          <a:ext cx="6985" cy="139700"/>
        </a:xfrm>
        <a:custGeom>
          <a:avLst/>
          <a:gdLst/>
          <a:ahLst/>
          <a:cxnLst/>
          <a:rect l="0" t="0" r="0" b="0"/>
          <a:pathLst>
            <a:path w="6985" h="139700">
              <a:moveTo>
                <a:pt x="6851" y="139699"/>
              </a:moveTo>
              <a:lnTo>
                <a:pt x="0" y="139699"/>
              </a:lnTo>
              <a:lnTo>
                <a:pt x="0" y="0"/>
              </a:lnTo>
              <a:lnTo>
                <a:pt x="6851" y="0"/>
              </a:lnTo>
              <a:lnTo>
                <a:pt x="6851" y="139699"/>
              </a:lnTo>
              <a:close/>
            </a:path>
          </a:pathLst>
        </a:custGeom>
        <a:solidFill>
          <a:srgbClr val="000000">
            <a:alpha val="14901"/>
          </a:srgbClr>
        </a:solidFill>
      </xdr:spPr>
    </xdr:sp>
    <xdr:clientData/>
  </xdr:oneCellAnchor>
  <xdr:oneCellAnchor>
    <xdr:from>
      <xdr:col>1</xdr:col>
      <xdr:colOff>1051483</xdr:colOff>
      <xdr:row>77</xdr:row>
      <xdr:rowOff>0</xdr:rowOff>
    </xdr:from>
    <xdr:ext cx="6985" cy="139700"/>
    <xdr:sp macro="" textlink="">
      <xdr:nvSpPr>
        <xdr:cNvPr id="4" name="Shape 4"/>
        <xdr:cNvSpPr/>
      </xdr:nvSpPr>
      <xdr:spPr>
        <a:xfrm>
          <a:off x="0" y="0"/>
          <a:ext cx="6985" cy="139700"/>
        </a:xfrm>
        <a:custGeom>
          <a:avLst/>
          <a:gdLst/>
          <a:ahLst/>
          <a:cxnLst/>
          <a:rect l="0" t="0" r="0" b="0"/>
          <a:pathLst>
            <a:path w="6985" h="139700">
              <a:moveTo>
                <a:pt x="6851" y="139699"/>
              </a:moveTo>
              <a:lnTo>
                <a:pt x="0" y="139699"/>
              </a:lnTo>
              <a:lnTo>
                <a:pt x="0" y="0"/>
              </a:lnTo>
              <a:lnTo>
                <a:pt x="6851" y="0"/>
              </a:lnTo>
              <a:lnTo>
                <a:pt x="6851" y="139699"/>
              </a:lnTo>
              <a:close/>
            </a:path>
          </a:pathLst>
        </a:custGeom>
        <a:solidFill>
          <a:srgbClr val="000000">
            <a:alpha val="14901"/>
          </a:srgbClr>
        </a:solidFill>
      </xdr:spPr>
    </xdr:sp>
    <xdr:clientData/>
  </xdr:oneCellAnchor>
  <xdr:oneCellAnchor>
    <xdr:from>
      <xdr:col>3</xdr:col>
      <xdr:colOff>626488</xdr:colOff>
      <xdr:row>77</xdr:row>
      <xdr:rowOff>0</xdr:rowOff>
    </xdr:from>
    <xdr:ext cx="6985" cy="139700"/>
    <xdr:sp macro="" textlink="">
      <xdr:nvSpPr>
        <xdr:cNvPr id="5" name="Shape 5"/>
        <xdr:cNvSpPr/>
      </xdr:nvSpPr>
      <xdr:spPr>
        <a:xfrm>
          <a:off x="0" y="0"/>
          <a:ext cx="6985" cy="139700"/>
        </a:xfrm>
        <a:custGeom>
          <a:avLst/>
          <a:gdLst/>
          <a:ahLst/>
          <a:cxnLst/>
          <a:rect l="0" t="0" r="0" b="0"/>
          <a:pathLst>
            <a:path w="6985" h="139700">
              <a:moveTo>
                <a:pt x="6851" y="139699"/>
              </a:moveTo>
              <a:lnTo>
                <a:pt x="0" y="139699"/>
              </a:lnTo>
              <a:lnTo>
                <a:pt x="0" y="0"/>
              </a:lnTo>
              <a:lnTo>
                <a:pt x="6851" y="0"/>
              </a:lnTo>
              <a:lnTo>
                <a:pt x="6851" y="139699"/>
              </a:lnTo>
              <a:close/>
            </a:path>
          </a:pathLst>
        </a:custGeom>
        <a:solidFill>
          <a:srgbClr val="000000">
            <a:alpha val="14901"/>
          </a:srgbClr>
        </a:solidFill>
      </xdr:spPr>
    </xdr:sp>
    <xdr:clientData/>
  </xdr:oneCellAnchor>
  <xdr:oneCellAnchor>
    <xdr:from>
      <xdr:col>4</xdr:col>
      <xdr:colOff>0</xdr:colOff>
      <xdr:row>77</xdr:row>
      <xdr:rowOff>0</xdr:rowOff>
    </xdr:from>
    <xdr:ext cx="6985" cy="139700"/>
    <xdr:sp macro="" textlink="">
      <xdr:nvSpPr>
        <xdr:cNvPr id="6" name="Shape 6"/>
        <xdr:cNvSpPr/>
      </xdr:nvSpPr>
      <xdr:spPr>
        <a:xfrm>
          <a:off x="0" y="0"/>
          <a:ext cx="6985" cy="139700"/>
        </a:xfrm>
        <a:custGeom>
          <a:avLst/>
          <a:gdLst/>
          <a:ahLst/>
          <a:cxnLst/>
          <a:rect l="0" t="0" r="0" b="0"/>
          <a:pathLst>
            <a:path w="6985" h="139700">
              <a:moveTo>
                <a:pt x="6851" y="139699"/>
              </a:moveTo>
              <a:lnTo>
                <a:pt x="0" y="139699"/>
              </a:lnTo>
              <a:lnTo>
                <a:pt x="0" y="0"/>
              </a:lnTo>
              <a:lnTo>
                <a:pt x="6851" y="0"/>
              </a:lnTo>
              <a:lnTo>
                <a:pt x="6851" y="139699"/>
              </a:lnTo>
              <a:close/>
            </a:path>
          </a:pathLst>
        </a:custGeom>
        <a:solidFill>
          <a:srgbClr val="000000">
            <a:alpha val="14901"/>
          </a:srgbClr>
        </a:solidFill>
      </xdr:spPr>
    </xdr:sp>
    <xdr:clientData/>
  </xdr:oneCellAnchor>
  <xdr:oneCellAnchor>
    <xdr:from>
      <xdr:col>4</xdr:col>
      <xdr:colOff>954760</xdr:colOff>
      <xdr:row>77</xdr:row>
      <xdr:rowOff>0</xdr:rowOff>
    </xdr:from>
    <xdr:ext cx="6985" cy="139700"/>
    <xdr:sp macro="" textlink="">
      <xdr:nvSpPr>
        <xdr:cNvPr id="7" name="Shape 7"/>
        <xdr:cNvSpPr/>
      </xdr:nvSpPr>
      <xdr:spPr>
        <a:xfrm>
          <a:off x="0" y="0"/>
          <a:ext cx="6985" cy="139700"/>
        </a:xfrm>
        <a:custGeom>
          <a:avLst/>
          <a:gdLst/>
          <a:ahLst/>
          <a:cxnLst/>
          <a:rect l="0" t="0" r="0" b="0"/>
          <a:pathLst>
            <a:path w="6985" h="139700">
              <a:moveTo>
                <a:pt x="6851" y="139699"/>
              </a:moveTo>
              <a:lnTo>
                <a:pt x="0" y="139699"/>
              </a:lnTo>
              <a:lnTo>
                <a:pt x="0" y="0"/>
              </a:lnTo>
              <a:lnTo>
                <a:pt x="6851" y="0"/>
              </a:lnTo>
              <a:lnTo>
                <a:pt x="6851" y="139699"/>
              </a:lnTo>
              <a:close/>
            </a:path>
          </a:pathLst>
        </a:custGeom>
        <a:solidFill>
          <a:srgbClr val="000000">
            <a:alpha val="14901"/>
          </a:srgbClr>
        </a:solidFill>
      </xdr:spPr>
    </xdr:sp>
    <xdr:clientData/>
  </xdr:oneCellAnchor>
  <xdr:oneCellAnchor>
    <xdr:from>
      <xdr:col>5</xdr:col>
      <xdr:colOff>653058</xdr:colOff>
      <xdr:row>77</xdr:row>
      <xdr:rowOff>0</xdr:rowOff>
    </xdr:from>
    <xdr:ext cx="6985" cy="139700"/>
    <xdr:sp macro="" textlink="">
      <xdr:nvSpPr>
        <xdr:cNvPr id="8" name="Shape 8"/>
        <xdr:cNvSpPr/>
      </xdr:nvSpPr>
      <xdr:spPr>
        <a:xfrm>
          <a:off x="0" y="0"/>
          <a:ext cx="6985" cy="139700"/>
        </a:xfrm>
        <a:custGeom>
          <a:avLst/>
          <a:gdLst/>
          <a:ahLst/>
          <a:cxnLst/>
          <a:rect l="0" t="0" r="0" b="0"/>
          <a:pathLst>
            <a:path w="6985" h="139700">
              <a:moveTo>
                <a:pt x="6851" y="139699"/>
              </a:moveTo>
              <a:lnTo>
                <a:pt x="0" y="139699"/>
              </a:lnTo>
              <a:lnTo>
                <a:pt x="0" y="0"/>
              </a:lnTo>
              <a:lnTo>
                <a:pt x="6851" y="0"/>
              </a:lnTo>
              <a:lnTo>
                <a:pt x="6851" y="139699"/>
              </a:lnTo>
              <a:close/>
            </a:path>
          </a:pathLst>
        </a:custGeom>
        <a:solidFill>
          <a:srgbClr val="000000">
            <a:alpha val="14901"/>
          </a:srgbClr>
        </a:solidFill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77</xdr:row>
      <xdr:rowOff>0</xdr:rowOff>
    </xdr:from>
    <xdr:ext cx="6985" cy="139700"/>
    <xdr:sp macro="" textlink="">
      <xdr:nvSpPr>
        <xdr:cNvPr id="2" name="Shape 2"/>
        <xdr:cNvSpPr/>
      </xdr:nvSpPr>
      <xdr:spPr>
        <a:xfrm>
          <a:off x="0" y="13896975"/>
          <a:ext cx="6985" cy="139700"/>
        </a:xfrm>
        <a:custGeom>
          <a:avLst/>
          <a:gdLst/>
          <a:ahLst/>
          <a:cxnLst/>
          <a:rect l="0" t="0" r="0" b="0"/>
          <a:pathLst>
            <a:path w="6985" h="139700">
              <a:moveTo>
                <a:pt x="6851" y="139699"/>
              </a:moveTo>
              <a:lnTo>
                <a:pt x="0" y="139699"/>
              </a:lnTo>
              <a:lnTo>
                <a:pt x="0" y="0"/>
              </a:lnTo>
              <a:lnTo>
                <a:pt x="6851" y="0"/>
              </a:lnTo>
              <a:lnTo>
                <a:pt x="6851" y="139699"/>
              </a:lnTo>
              <a:close/>
            </a:path>
          </a:pathLst>
        </a:custGeom>
        <a:solidFill>
          <a:srgbClr val="000000">
            <a:alpha val="14901"/>
          </a:srgbClr>
        </a:solidFill>
      </xdr:spPr>
    </xdr:sp>
    <xdr:clientData/>
  </xdr:oneCellAnchor>
  <xdr:oneCellAnchor>
    <xdr:from>
      <xdr:col>0</xdr:col>
      <xdr:colOff>359511</xdr:colOff>
      <xdr:row>77</xdr:row>
      <xdr:rowOff>0</xdr:rowOff>
    </xdr:from>
    <xdr:ext cx="6985" cy="139700"/>
    <xdr:sp macro="" textlink="">
      <xdr:nvSpPr>
        <xdr:cNvPr id="3" name="Shape 3"/>
        <xdr:cNvSpPr/>
      </xdr:nvSpPr>
      <xdr:spPr>
        <a:xfrm>
          <a:off x="359511" y="13896975"/>
          <a:ext cx="6985" cy="139700"/>
        </a:xfrm>
        <a:custGeom>
          <a:avLst/>
          <a:gdLst/>
          <a:ahLst/>
          <a:cxnLst/>
          <a:rect l="0" t="0" r="0" b="0"/>
          <a:pathLst>
            <a:path w="6985" h="139700">
              <a:moveTo>
                <a:pt x="6851" y="139699"/>
              </a:moveTo>
              <a:lnTo>
                <a:pt x="0" y="139699"/>
              </a:lnTo>
              <a:lnTo>
                <a:pt x="0" y="0"/>
              </a:lnTo>
              <a:lnTo>
                <a:pt x="6851" y="0"/>
              </a:lnTo>
              <a:lnTo>
                <a:pt x="6851" y="139699"/>
              </a:lnTo>
              <a:close/>
            </a:path>
          </a:pathLst>
        </a:custGeom>
        <a:solidFill>
          <a:srgbClr val="000000">
            <a:alpha val="14901"/>
          </a:srgbClr>
        </a:solidFill>
      </xdr:spPr>
    </xdr:sp>
    <xdr:clientData/>
  </xdr:oneCellAnchor>
  <xdr:oneCellAnchor>
    <xdr:from>
      <xdr:col>1</xdr:col>
      <xdr:colOff>1051483</xdr:colOff>
      <xdr:row>77</xdr:row>
      <xdr:rowOff>0</xdr:rowOff>
    </xdr:from>
    <xdr:ext cx="6985" cy="139700"/>
    <xdr:sp macro="" textlink="">
      <xdr:nvSpPr>
        <xdr:cNvPr id="4" name="Shape 4"/>
        <xdr:cNvSpPr/>
      </xdr:nvSpPr>
      <xdr:spPr>
        <a:xfrm>
          <a:off x="1765858" y="13896975"/>
          <a:ext cx="6985" cy="139700"/>
        </a:xfrm>
        <a:custGeom>
          <a:avLst/>
          <a:gdLst/>
          <a:ahLst/>
          <a:cxnLst/>
          <a:rect l="0" t="0" r="0" b="0"/>
          <a:pathLst>
            <a:path w="6985" h="139700">
              <a:moveTo>
                <a:pt x="6851" y="139699"/>
              </a:moveTo>
              <a:lnTo>
                <a:pt x="0" y="139699"/>
              </a:lnTo>
              <a:lnTo>
                <a:pt x="0" y="0"/>
              </a:lnTo>
              <a:lnTo>
                <a:pt x="6851" y="0"/>
              </a:lnTo>
              <a:lnTo>
                <a:pt x="6851" y="139699"/>
              </a:lnTo>
              <a:close/>
            </a:path>
          </a:pathLst>
        </a:custGeom>
        <a:solidFill>
          <a:srgbClr val="000000">
            <a:alpha val="14901"/>
          </a:srgbClr>
        </a:solidFill>
      </xdr:spPr>
    </xdr:sp>
    <xdr:clientData/>
  </xdr:oneCellAnchor>
  <xdr:oneCellAnchor>
    <xdr:from>
      <xdr:col>3</xdr:col>
      <xdr:colOff>626488</xdr:colOff>
      <xdr:row>77</xdr:row>
      <xdr:rowOff>0</xdr:rowOff>
    </xdr:from>
    <xdr:ext cx="6985" cy="139700"/>
    <xdr:sp macro="" textlink="">
      <xdr:nvSpPr>
        <xdr:cNvPr id="5" name="Shape 5"/>
        <xdr:cNvSpPr/>
      </xdr:nvSpPr>
      <xdr:spPr>
        <a:xfrm>
          <a:off x="3703063" y="13896975"/>
          <a:ext cx="6985" cy="139700"/>
        </a:xfrm>
        <a:custGeom>
          <a:avLst/>
          <a:gdLst/>
          <a:ahLst/>
          <a:cxnLst/>
          <a:rect l="0" t="0" r="0" b="0"/>
          <a:pathLst>
            <a:path w="6985" h="139700">
              <a:moveTo>
                <a:pt x="6851" y="139699"/>
              </a:moveTo>
              <a:lnTo>
                <a:pt x="0" y="139699"/>
              </a:lnTo>
              <a:lnTo>
                <a:pt x="0" y="0"/>
              </a:lnTo>
              <a:lnTo>
                <a:pt x="6851" y="0"/>
              </a:lnTo>
              <a:lnTo>
                <a:pt x="6851" y="139699"/>
              </a:lnTo>
              <a:close/>
            </a:path>
          </a:pathLst>
        </a:custGeom>
        <a:solidFill>
          <a:srgbClr val="000000">
            <a:alpha val="14901"/>
          </a:srgbClr>
        </a:solidFill>
      </xdr:spPr>
    </xdr:sp>
    <xdr:clientData/>
  </xdr:oneCellAnchor>
  <xdr:oneCellAnchor>
    <xdr:from>
      <xdr:col>4</xdr:col>
      <xdr:colOff>0</xdr:colOff>
      <xdr:row>77</xdr:row>
      <xdr:rowOff>0</xdr:rowOff>
    </xdr:from>
    <xdr:ext cx="6985" cy="139700"/>
    <xdr:sp macro="" textlink="">
      <xdr:nvSpPr>
        <xdr:cNvPr id="6" name="Shape 6"/>
        <xdr:cNvSpPr/>
      </xdr:nvSpPr>
      <xdr:spPr>
        <a:xfrm>
          <a:off x="3705225" y="13896975"/>
          <a:ext cx="6985" cy="139700"/>
        </a:xfrm>
        <a:custGeom>
          <a:avLst/>
          <a:gdLst/>
          <a:ahLst/>
          <a:cxnLst/>
          <a:rect l="0" t="0" r="0" b="0"/>
          <a:pathLst>
            <a:path w="6985" h="139700">
              <a:moveTo>
                <a:pt x="6851" y="139699"/>
              </a:moveTo>
              <a:lnTo>
                <a:pt x="0" y="139699"/>
              </a:lnTo>
              <a:lnTo>
                <a:pt x="0" y="0"/>
              </a:lnTo>
              <a:lnTo>
                <a:pt x="6851" y="0"/>
              </a:lnTo>
              <a:lnTo>
                <a:pt x="6851" y="139699"/>
              </a:lnTo>
              <a:close/>
            </a:path>
          </a:pathLst>
        </a:custGeom>
        <a:solidFill>
          <a:srgbClr val="000000">
            <a:alpha val="14901"/>
          </a:srgbClr>
        </a:solidFill>
      </xdr:spPr>
    </xdr:sp>
    <xdr:clientData/>
  </xdr:oneCellAnchor>
  <xdr:oneCellAnchor>
    <xdr:from>
      <xdr:col>4</xdr:col>
      <xdr:colOff>954760</xdr:colOff>
      <xdr:row>77</xdr:row>
      <xdr:rowOff>0</xdr:rowOff>
    </xdr:from>
    <xdr:ext cx="6985" cy="139700"/>
    <xdr:sp macro="" textlink="">
      <xdr:nvSpPr>
        <xdr:cNvPr id="7" name="Shape 7"/>
        <xdr:cNvSpPr/>
      </xdr:nvSpPr>
      <xdr:spPr>
        <a:xfrm>
          <a:off x="4659985" y="13896975"/>
          <a:ext cx="6985" cy="139700"/>
        </a:xfrm>
        <a:custGeom>
          <a:avLst/>
          <a:gdLst/>
          <a:ahLst/>
          <a:cxnLst/>
          <a:rect l="0" t="0" r="0" b="0"/>
          <a:pathLst>
            <a:path w="6985" h="139700">
              <a:moveTo>
                <a:pt x="6851" y="139699"/>
              </a:moveTo>
              <a:lnTo>
                <a:pt x="0" y="139699"/>
              </a:lnTo>
              <a:lnTo>
                <a:pt x="0" y="0"/>
              </a:lnTo>
              <a:lnTo>
                <a:pt x="6851" y="0"/>
              </a:lnTo>
              <a:lnTo>
                <a:pt x="6851" y="139699"/>
              </a:lnTo>
              <a:close/>
            </a:path>
          </a:pathLst>
        </a:custGeom>
        <a:solidFill>
          <a:srgbClr val="000000">
            <a:alpha val="14901"/>
          </a:srgbClr>
        </a:solidFill>
      </xdr:spPr>
    </xdr:sp>
    <xdr:clientData/>
  </xdr:oneCellAnchor>
  <xdr:oneCellAnchor>
    <xdr:from>
      <xdr:col>5</xdr:col>
      <xdr:colOff>653058</xdr:colOff>
      <xdr:row>77</xdr:row>
      <xdr:rowOff>0</xdr:rowOff>
    </xdr:from>
    <xdr:ext cx="6985" cy="139700"/>
    <xdr:sp macro="" textlink="">
      <xdr:nvSpPr>
        <xdr:cNvPr id="8" name="Shape 8"/>
        <xdr:cNvSpPr/>
      </xdr:nvSpPr>
      <xdr:spPr>
        <a:xfrm>
          <a:off x="5415558" y="13896975"/>
          <a:ext cx="6985" cy="139700"/>
        </a:xfrm>
        <a:custGeom>
          <a:avLst/>
          <a:gdLst/>
          <a:ahLst/>
          <a:cxnLst/>
          <a:rect l="0" t="0" r="0" b="0"/>
          <a:pathLst>
            <a:path w="6985" h="139700">
              <a:moveTo>
                <a:pt x="6851" y="139699"/>
              </a:moveTo>
              <a:lnTo>
                <a:pt x="0" y="139699"/>
              </a:lnTo>
              <a:lnTo>
                <a:pt x="0" y="0"/>
              </a:lnTo>
              <a:lnTo>
                <a:pt x="6851" y="0"/>
              </a:lnTo>
              <a:lnTo>
                <a:pt x="6851" y="139699"/>
              </a:lnTo>
              <a:close/>
            </a:path>
          </a:pathLst>
        </a:custGeom>
        <a:solidFill>
          <a:srgbClr val="000000">
            <a:alpha val="14901"/>
          </a:srgbClr>
        </a:solidFill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77</xdr:row>
      <xdr:rowOff>0</xdr:rowOff>
    </xdr:from>
    <xdr:ext cx="6985" cy="139700"/>
    <xdr:sp macro="" textlink="">
      <xdr:nvSpPr>
        <xdr:cNvPr id="2" name="Shape 2"/>
        <xdr:cNvSpPr/>
      </xdr:nvSpPr>
      <xdr:spPr>
        <a:xfrm>
          <a:off x="0" y="14430375"/>
          <a:ext cx="6985" cy="139700"/>
        </a:xfrm>
        <a:custGeom>
          <a:avLst/>
          <a:gdLst/>
          <a:ahLst/>
          <a:cxnLst/>
          <a:rect l="0" t="0" r="0" b="0"/>
          <a:pathLst>
            <a:path w="6985" h="139700">
              <a:moveTo>
                <a:pt x="6851" y="139699"/>
              </a:moveTo>
              <a:lnTo>
                <a:pt x="0" y="139699"/>
              </a:lnTo>
              <a:lnTo>
                <a:pt x="0" y="0"/>
              </a:lnTo>
              <a:lnTo>
                <a:pt x="6851" y="0"/>
              </a:lnTo>
              <a:lnTo>
                <a:pt x="6851" y="139699"/>
              </a:lnTo>
              <a:close/>
            </a:path>
          </a:pathLst>
        </a:custGeom>
        <a:solidFill>
          <a:srgbClr val="000000">
            <a:alpha val="14901"/>
          </a:srgbClr>
        </a:solidFill>
      </xdr:spPr>
    </xdr:sp>
    <xdr:clientData/>
  </xdr:oneCellAnchor>
  <xdr:oneCellAnchor>
    <xdr:from>
      <xdr:col>0</xdr:col>
      <xdr:colOff>359511</xdr:colOff>
      <xdr:row>77</xdr:row>
      <xdr:rowOff>0</xdr:rowOff>
    </xdr:from>
    <xdr:ext cx="6985" cy="139700"/>
    <xdr:sp macro="" textlink="">
      <xdr:nvSpPr>
        <xdr:cNvPr id="3" name="Shape 3"/>
        <xdr:cNvSpPr/>
      </xdr:nvSpPr>
      <xdr:spPr>
        <a:xfrm>
          <a:off x="359511" y="14430375"/>
          <a:ext cx="6985" cy="139700"/>
        </a:xfrm>
        <a:custGeom>
          <a:avLst/>
          <a:gdLst/>
          <a:ahLst/>
          <a:cxnLst/>
          <a:rect l="0" t="0" r="0" b="0"/>
          <a:pathLst>
            <a:path w="6985" h="139700">
              <a:moveTo>
                <a:pt x="6851" y="139699"/>
              </a:moveTo>
              <a:lnTo>
                <a:pt x="0" y="139699"/>
              </a:lnTo>
              <a:lnTo>
                <a:pt x="0" y="0"/>
              </a:lnTo>
              <a:lnTo>
                <a:pt x="6851" y="0"/>
              </a:lnTo>
              <a:lnTo>
                <a:pt x="6851" y="139699"/>
              </a:lnTo>
              <a:close/>
            </a:path>
          </a:pathLst>
        </a:custGeom>
        <a:solidFill>
          <a:srgbClr val="000000">
            <a:alpha val="14901"/>
          </a:srgbClr>
        </a:solidFill>
      </xdr:spPr>
    </xdr:sp>
    <xdr:clientData/>
  </xdr:oneCellAnchor>
  <xdr:oneCellAnchor>
    <xdr:from>
      <xdr:col>1</xdr:col>
      <xdr:colOff>1051483</xdr:colOff>
      <xdr:row>77</xdr:row>
      <xdr:rowOff>0</xdr:rowOff>
    </xdr:from>
    <xdr:ext cx="6985" cy="139700"/>
    <xdr:sp macro="" textlink="">
      <xdr:nvSpPr>
        <xdr:cNvPr id="4" name="Shape 4"/>
        <xdr:cNvSpPr/>
      </xdr:nvSpPr>
      <xdr:spPr>
        <a:xfrm>
          <a:off x="1737283" y="14430375"/>
          <a:ext cx="6985" cy="139700"/>
        </a:xfrm>
        <a:custGeom>
          <a:avLst/>
          <a:gdLst/>
          <a:ahLst/>
          <a:cxnLst/>
          <a:rect l="0" t="0" r="0" b="0"/>
          <a:pathLst>
            <a:path w="6985" h="139700">
              <a:moveTo>
                <a:pt x="6851" y="139699"/>
              </a:moveTo>
              <a:lnTo>
                <a:pt x="0" y="139699"/>
              </a:lnTo>
              <a:lnTo>
                <a:pt x="0" y="0"/>
              </a:lnTo>
              <a:lnTo>
                <a:pt x="6851" y="0"/>
              </a:lnTo>
              <a:lnTo>
                <a:pt x="6851" y="139699"/>
              </a:lnTo>
              <a:close/>
            </a:path>
          </a:pathLst>
        </a:custGeom>
        <a:solidFill>
          <a:srgbClr val="000000">
            <a:alpha val="14901"/>
          </a:srgbClr>
        </a:solidFill>
      </xdr:spPr>
    </xdr:sp>
    <xdr:clientData/>
  </xdr:oneCellAnchor>
  <xdr:oneCellAnchor>
    <xdr:from>
      <xdr:col>3</xdr:col>
      <xdr:colOff>626488</xdr:colOff>
      <xdr:row>77</xdr:row>
      <xdr:rowOff>0</xdr:rowOff>
    </xdr:from>
    <xdr:ext cx="6985" cy="139700"/>
    <xdr:sp macro="" textlink="">
      <xdr:nvSpPr>
        <xdr:cNvPr id="5" name="Shape 5"/>
        <xdr:cNvSpPr/>
      </xdr:nvSpPr>
      <xdr:spPr>
        <a:xfrm>
          <a:off x="3674488" y="14430375"/>
          <a:ext cx="6985" cy="139700"/>
        </a:xfrm>
        <a:custGeom>
          <a:avLst/>
          <a:gdLst/>
          <a:ahLst/>
          <a:cxnLst/>
          <a:rect l="0" t="0" r="0" b="0"/>
          <a:pathLst>
            <a:path w="6985" h="139700">
              <a:moveTo>
                <a:pt x="6851" y="139699"/>
              </a:moveTo>
              <a:lnTo>
                <a:pt x="0" y="139699"/>
              </a:lnTo>
              <a:lnTo>
                <a:pt x="0" y="0"/>
              </a:lnTo>
              <a:lnTo>
                <a:pt x="6851" y="0"/>
              </a:lnTo>
              <a:lnTo>
                <a:pt x="6851" y="139699"/>
              </a:lnTo>
              <a:close/>
            </a:path>
          </a:pathLst>
        </a:custGeom>
        <a:solidFill>
          <a:srgbClr val="000000">
            <a:alpha val="14901"/>
          </a:srgbClr>
        </a:solidFill>
      </xdr:spPr>
    </xdr:sp>
    <xdr:clientData/>
  </xdr:oneCellAnchor>
  <xdr:oneCellAnchor>
    <xdr:from>
      <xdr:col>4</xdr:col>
      <xdr:colOff>0</xdr:colOff>
      <xdr:row>77</xdr:row>
      <xdr:rowOff>0</xdr:rowOff>
    </xdr:from>
    <xdr:ext cx="6985" cy="139700"/>
    <xdr:sp macro="" textlink="">
      <xdr:nvSpPr>
        <xdr:cNvPr id="6" name="Shape 6"/>
        <xdr:cNvSpPr/>
      </xdr:nvSpPr>
      <xdr:spPr>
        <a:xfrm>
          <a:off x="3733800" y="14430375"/>
          <a:ext cx="6985" cy="139700"/>
        </a:xfrm>
        <a:custGeom>
          <a:avLst/>
          <a:gdLst/>
          <a:ahLst/>
          <a:cxnLst/>
          <a:rect l="0" t="0" r="0" b="0"/>
          <a:pathLst>
            <a:path w="6985" h="139700">
              <a:moveTo>
                <a:pt x="6851" y="139699"/>
              </a:moveTo>
              <a:lnTo>
                <a:pt x="0" y="139699"/>
              </a:lnTo>
              <a:lnTo>
                <a:pt x="0" y="0"/>
              </a:lnTo>
              <a:lnTo>
                <a:pt x="6851" y="0"/>
              </a:lnTo>
              <a:lnTo>
                <a:pt x="6851" y="139699"/>
              </a:lnTo>
              <a:close/>
            </a:path>
          </a:pathLst>
        </a:custGeom>
        <a:solidFill>
          <a:srgbClr val="000000">
            <a:alpha val="14901"/>
          </a:srgbClr>
        </a:solidFill>
      </xdr:spPr>
    </xdr:sp>
    <xdr:clientData/>
  </xdr:oneCellAnchor>
  <xdr:oneCellAnchor>
    <xdr:from>
      <xdr:col>4</xdr:col>
      <xdr:colOff>954760</xdr:colOff>
      <xdr:row>77</xdr:row>
      <xdr:rowOff>0</xdr:rowOff>
    </xdr:from>
    <xdr:ext cx="6985" cy="139700"/>
    <xdr:sp macro="" textlink="">
      <xdr:nvSpPr>
        <xdr:cNvPr id="7" name="Shape 7"/>
        <xdr:cNvSpPr/>
      </xdr:nvSpPr>
      <xdr:spPr>
        <a:xfrm>
          <a:off x="4688560" y="14430375"/>
          <a:ext cx="6985" cy="139700"/>
        </a:xfrm>
        <a:custGeom>
          <a:avLst/>
          <a:gdLst/>
          <a:ahLst/>
          <a:cxnLst/>
          <a:rect l="0" t="0" r="0" b="0"/>
          <a:pathLst>
            <a:path w="6985" h="139700">
              <a:moveTo>
                <a:pt x="6851" y="139699"/>
              </a:moveTo>
              <a:lnTo>
                <a:pt x="0" y="139699"/>
              </a:lnTo>
              <a:lnTo>
                <a:pt x="0" y="0"/>
              </a:lnTo>
              <a:lnTo>
                <a:pt x="6851" y="0"/>
              </a:lnTo>
              <a:lnTo>
                <a:pt x="6851" y="139699"/>
              </a:lnTo>
              <a:close/>
            </a:path>
          </a:pathLst>
        </a:custGeom>
        <a:solidFill>
          <a:srgbClr val="000000">
            <a:alpha val="14901"/>
          </a:srgbClr>
        </a:solidFill>
      </xdr:spPr>
    </xdr:sp>
    <xdr:clientData/>
  </xdr:oneCellAnchor>
  <xdr:oneCellAnchor>
    <xdr:from>
      <xdr:col>5</xdr:col>
      <xdr:colOff>653058</xdr:colOff>
      <xdr:row>77</xdr:row>
      <xdr:rowOff>0</xdr:rowOff>
    </xdr:from>
    <xdr:ext cx="6985" cy="139700"/>
    <xdr:sp macro="" textlink="">
      <xdr:nvSpPr>
        <xdr:cNvPr id="8" name="Shape 8"/>
        <xdr:cNvSpPr/>
      </xdr:nvSpPr>
      <xdr:spPr>
        <a:xfrm>
          <a:off x="5510808" y="14430375"/>
          <a:ext cx="6985" cy="139700"/>
        </a:xfrm>
        <a:custGeom>
          <a:avLst/>
          <a:gdLst/>
          <a:ahLst/>
          <a:cxnLst/>
          <a:rect l="0" t="0" r="0" b="0"/>
          <a:pathLst>
            <a:path w="6985" h="139700">
              <a:moveTo>
                <a:pt x="6851" y="139699"/>
              </a:moveTo>
              <a:lnTo>
                <a:pt x="0" y="139699"/>
              </a:lnTo>
              <a:lnTo>
                <a:pt x="0" y="0"/>
              </a:lnTo>
              <a:lnTo>
                <a:pt x="6851" y="0"/>
              </a:lnTo>
              <a:lnTo>
                <a:pt x="6851" y="139699"/>
              </a:lnTo>
              <a:close/>
            </a:path>
          </a:pathLst>
        </a:custGeom>
        <a:solidFill>
          <a:srgbClr val="000000">
            <a:alpha val="14901"/>
          </a:srgbClr>
        </a:solidFill>
      </xdr:spPr>
    </xdr:sp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6"/>
  <sheetViews>
    <sheetView topLeftCell="A25" workbookViewId="0">
      <selection activeCell="A115" sqref="A115:I115"/>
    </sheetView>
  </sheetViews>
  <sheetFormatPr baseColWidth="10" defaultColWidth="9.33203125" defaultRowHeight="12.75"/>
  <cols>
    <col min="1" max="1" width="12.5" customWidth="1"/>
    <col min="2" max="2" width="22.83203125" customWidth="1"/>
    <col min="3" max="3" width="18.5" customWidth="1"/>
    <col min="4" max="4" width="11" customWidth="1"/>
    <col min="5" max="5" width="18.5" customWidth="1"/>
    <col min="6" max="7" width="11.6640625" customWidth="1"/>
    <col min="8" max="8" width="8" customWidth="1"/>
    <col min="9" max="9" width="6.33203125" customWidth="1"/>
    <col min="10" max="10" width="12.5" customWidth="1"/>
    <col min="11" max="11" width="12.1640625" customWidth="1"/>
    <col min="13" max="13" width="11.1640625" bestFit="1" customWidth="1"/>
    <col min="15" max="15" width="14.1640625" customWidth="1"/>
    <col min="16" max="16" width="10.5" customWidth="1"/>
    <col min="17" max="17" width="12.83203125" customWidth="1"/>
    <col min="18" max="18" width="11" customWidth="1"/>
  </cols>
  <sheetData>
    <row r="1" spans="1:18" ht="22.5" customHeight="1">
      <c r="A1" s="631" t="s">
        <v>10</v>
      </c>
      <c r="B1" s="631"/>
      <c r="C1" s="631"/>
      <c r="D1" s="631"/>
      <c r="E1" s="631"/>
      <c r="F1" s="631"/>
      <c r="G1" s="631"/>
      <c r="H1" s="631"/>
      <c r="I1" s="631"/>
      <c r="J1" s="631"/>
      <c r="K1" s="632"/>
      <c r="M1" s="683" t="s">
        <v>48</v>
      </c>
      <c r="N1" s="683"/>
      <c r="O1" s="683"/>
      <c r="P1" s="683"/>
      <c r="Q1" s="683"/>
      <c r="R1" s="683"/>
    </row>
    <row r="2" spans="1:18" ht="11.25" hidden="1" customHeight="1">
      <c r="A2" s="631"/>
      <c r="B2" s="631"/>
      <c r="C2" s="631"/>
      <c r="D2" s="631"/>
      <c r="E2" s="631"/>
      <c r="F2" s="631"/>
      <c r="G2" s="631"/>
      <c r="H2" s="631"/>
      <c r="I2" s="631"/>
      <c r="J2" s="631"/>
      <c r="K2" s="632"/>
      <c r="M2" s="683"/>
      <c r="N2" s="683"/>
      <c r="O2" s="683"/>
      <c r="P2" s="683"/>
      <c r="Q2" s="683"/>
      <c r="R2" s="683"/>
    </row>
    <row r="3" spans="1:18" ht="11.25" customHeight="1">
      <c r="A3" s="539" t="s">
        <v>49</v>
      </c>
      <c r="B3" s="662"/>
      <c r="C3" s="662"/>
      <c r="D3" s="540"/>
      <c r="E3" s="662"/>
      <c r="F3" s="662"/>
      <c r="G3" s="540"/>
      <c r="H3" s="650" t="s">
        <v>13</v>
      </c>
      <c r="I3" s="651"/>
      <c r="J3" s="633" t="s">
        <v>28</v>
      </c>
      <c r="K3" s="634"/>
      <c r="M3" s="684"/>
      <c r="N3" s="684"/>
      <c r="O3" s="684"/>
      <c r="P3" s="684"/>
      <c r="Q3" s="684"/>
      <c r="R3" s="684"/>
    </row>
    <row r="4" spans="1:18" ht="11.1" customHeight="1">
      <c r="A4" s="654" t="s">
        <v>50</v>
      </c>
      <c r="B4" s="656" t="s">
        <v>51</v>
      </c>
      <c r="C4" s="129"/>
      <c r="D4" s="658" t="s">
        <v>22</v>
      </c>
      <c r="E4" s="660" t="s">
        <v>52</v>
      </c>
      <c r="F4" s="539" t="s">
        <v>22</v>
      </c>
      <c r="G4" s="540"/>
      <c r="H4" s="652"/>
      <c r="I4" s="653"/>
      <c r="J4" s="635"/>
      <c r="K4" s="636"/>
      <c r="M4" s="542"/>
      <c r="N4" s="542"/>
      <c r="O4" s="541" t="s">
        <v>14</v>
      </c>
      <c r="P4" s="528" t="s">
        <v>55</v>
      </c>
      <c r="Q4" s="528" t="s">
        <v>56</v>
      </c>
      <c r="R4" s="157" t="s">
        <v>57</v>
      </c>
    </row>
    <row r="5" spans="1:18" ht="11.85" customHeight="1">
      <c r="A5" s="655"/>
      <c r="B5" s="657"/>
      <c r="C5" s="130"/>
      <c r="D5" s="659"/>
      <c r="E5" s="661"/>
      <c r="F5" s="131" t="s">
        <v>31</v>
      </c>
      <c r="G5" s="132" t="s">
        <v>32</v>
      </c>
      <c r="H5" s="537" t="s">
        <v>14</v>
      </c>
      <c r="I5" s="538"/>
      <c r="J5" s="80" t="s">
        <v>29</v>
      </c>
      <c r="K5" s="80" t="s">
        <v>30</v>
      </c>
      <c r="M5" s="542"/>
      <c r="N5" s="542"/>
      <c r="O5" s="541"/>
      <c r="P5" s="529"/>
      <c r="Q5" s="529"/>
      <c r="R5" s="157"/>
    </row>
    <row r="6" spans="1:18" ht="21.75" customHeight="1">
      <c r="A6" s="133">
        <v>44743</v>
      </c>
      <c r="B6" s="155" t="s">
        <v>6</v>
      </c>
      <c r="C6" s="81" t="s">
        <v>47</v>
      </c>
      <c r="D6" s="158">
        <v>3662</v>
      </c>
      <c r="E6" s="135" t="s">
        <v>8</v>
      </c>
      <c r="F6" s="136">
        <v>2831</v>
      </c>
      <c r="G6" s="137">
        <v>2570.81</v>
      </c>
      <c r="H6" s="558">
        <v>260.27999999999997</v>
      </c>
      <c r="I6" s="559"/>
      <c r="J6" s="82"/>
      <c r="K6" s="250">
        <f>D6-G6</f>
        <v>1091.19</v>
      </c>
      <c r="M6" s="533" t="s">
        <v>46</v>
      </c>
      <c r="N6" s="533"/>
      <c r="O6" s="235">
        <f>+F37</f>
        <v>45912.9</v>
      </c>
      <c r="P6" s="122">
        <f>F76</f>
        <v>27980.2</v>
      </c>
      <c r="Q6" s="122">
        <f>E89+E106</f>
        <v>2014.2</v>
      </c>
      <c r="R6" s="234"/>
    </row>
    <row r="7" spans="1:18" ht="15" customHeight="1">
      <c r="A7" s="105">
        <v>44744</v>
      </c>
      <c r="B7" s="138" t="s">
        <v>9</v>
      </c>
      <c r="C7" s="139"/>
      <c r="D7" s="159" t="s">
        <v>7</v>
      </c>
      <c r="E7" s="134" t="s">
        <v>8</v>
      </c>
      <c r="F7" s="140">
        <v>514.04</v>
      </c>
      <c r="G7" s="84">
        <v>514</v>
      </c>
      <c r="H7" s="558">
        <v>46.86</v>
      </c>
      <c r="I7" s="559"/>
      <c r="J7" s="83">
        <f>K6+5000</f>
        <v>6091.1900000000005</v>
      </c>
      <c r="K7" s="251">
        <f>J7-G7</f>
        <v>5577.1900000000005</v>
      </c>
      <c r="M7" s="526" t="s">
        <v>53</v>
      </c>
      <c r="N7" s="527"/>
      <c r="O7" s="237">
        <v>54125.19</v>
      </c>
      <c r="P7" s="238">
        <f>D76</f>
        <v>20600</v>
      </c>
      <c r="Q7" s="238">
        <v>2000</v>
      </c>
      <c r="R7" s="239"/>
    </row>
    <row r="8" spans="1:18" ht="13.5" customHeight="1">
      <c r="A8" s="85">
        <v>44745</v>
      </c>
      <c r="B8" s="86"/>
      <c r="C8" s="87"/>
      <c r="D8" s="160"/>
      <c r="E8" s="88"/>
      <c r="F8" s="89"/>
      <c r="G8" s="90"/>
      <c r="H8" s="694"/>
      <c r="I8" s="695"/>
      <c r="J8" s="90">
        <f>K7</f>
        <v>5577.1900000000005</v>
      </c>
      <c r="K8" s="251">
        <f>J8-G8</f>
        <v>5577.1900000000005</v>
      </c>
      <c r="M8" s="534" t="s">
        <v>54</v>
      </c>
      <c r="N8" s="534"/>
      <c r="O8" s="298">
        <f>H37</f>
        <v>2637.8000000000006</v>
      </c>
      <c r="P8" s="240">
        <f>H76</f>
        <v>1200</v>
      </c>
      <c r="Q8" s="240">
        <v>100</v>
      </c>
      <c r="R8" s="240">
        <v>2057</v>
      </c>
    </row>
    <row r="9" spans="1:18" ht="19.5" customHeight="1">
      <c r="A9" s="141">
        <v>44746</v>
      </c>
      <c r="B9" s="142" t="s">
        <v>9</v>
      </c>
      <c r="C9" s="139"/>
      <c r="D9" s="161"/>
      <c r="E9" s="134" t="s">
        <v>8</v>
      </c>
      <c r="F9" s="143">
        <v>1948</v>
      </c>
      <c r="G9" s="144">
        <v>1611.17</v>
      </c>
      <c r="H9" s="591">
        <v>159.57</v>
      </c>
      <c r="I9" s="592"/>
      <c r="J9" s="82">
        <f>K8</f>
        <v>5577.1900000000005</v>
      </c>
      <c r="K9" s="251">
        <f t="shared" ref="K9" si="0">J9-G9</f>
        <v>3966.0200000000004</v>
      </c>
      <c r="M9" s="535" t="s">
        <v>28</v>
      </c>
      <c r="N9" s="535"/>
      <c r="O9" s="236">
        <f>J30-G30</f>
        <v>19617.68</v>
      </c>
      <c r="P9" s="242">
        <f>K68</f>
        <v>1509.1200000000001</v>
      </c>
      <c r="Q9" s="242">
        <v>1136.8</v>
      </c>
      <c r="R9" s="233"/>
    </row>
    <row r="10" spans="1:18" ht="15.75" customHeight="1">
      <c r="A10" s="105">
        <v>44747</v>
      </c>
      <c r="B10" s="134" t="s">
        <v>9</v>
      </c>
      <c r="C10" s="145"/>
      <c r="D10" s="162">
        <v>5000</v>
      </c>
      <c r="E10" s="134" t="s">
        <v>8</v>
      </c>
      <c r="F10" s="103">
        <v>199</v>
      </c>
      <c r="G10" s="127">
        <v>179.98</v>
      </c>
      <c r="H10" s="558">
        <v>18.68</v>
      </c>
      <c r="I10" s="559"/>
      <c r="J10" s="82">
        <v>3966.02</v>
      </c>
      <c r="K10" s="252">
        <f t="shared" ref="K10:K15" si="1">J10-G10</f>
        <v>3786.04</v>
      </c>
      <c r="M10" s="536" t="s">
        <v>58</v>
      </c>
      <c r="N10" s="536"/>
      <c r="O10" s="247">
        <v>1000.28</v>
      </c>
      <c r="P10" s="243"/>
      <c r="Q10" s="245"/>
      <c r="R10" s="244"/>
    </row>
    <row r="11" spans="1:18" ht="15" customHeight="1">
      <c r="A11" s="141">
        <v>44748</v>
      </c>
      <c r="B11" s="138" t="s">
        <v>9</v>
      </c>
      <c r="C11" s="139"/>
      <c r="D11" s="161"/>
      <c r="E11" s="146" t="s">
        <v>8</v>
      </c>
      <c r="F11" s="147">
        <v>723.62</v>
      </c>
      <c r="G11" s="92">
        <v>660.06</v>
      </c>
      <c r="H11" s="690">
        <v>44.88</v>
      </c>
      <c r="I11" s="691"/>
      <c r="J11" s="93">
        <v>3786.04</v>
      </c>
      <c r="K11" s="253">
        <f t="shared" si="1"/>
        <v>3125.98</v>
      </c>
      <c r="M11" s="524" t="s">
        <v>59</v>
      </c>
      <c r="N11" s="525"/>
      <c r="O11" s="241">
        <v>740</v>
      </c>
      <c r="P11" s="241">
        <v>115</v>
      </c>
      <c r="Q11" s="246"/>
      <c r="R11" s="232"/>
    </row>
    <row r="12" spans="1:18" ht="17.25" customHeight="1">
      <c r="A12" s="94">
        <v>44749</v>
      </c>
      <c r="B12" s="95"/>
      <c r="C12" s="96"/>
      <c r="D12" s="160"/>
      <c r="E12" s="96"/>
      <c r="F12" s="97">
        <v>1097</v>
      </c>
      <c r="G12" s="82">
        <v>639.79</v>
      </c>
      <c r="H12" s="692">
        <v>35.89</v>
      </c>
      <c r="I12" s="693"/>
      <c r="J12" s="82">
        <v>3125.98</v>
      </c>
      <c r="K12" s="251">
        <f t="shared" si="1"/>
        <v>2486.19</v>
      </c>
      <c r="M12" s="532"/>
      <c r="N12" s="532"/>
      <c r="O12" s="248"/>
      <c r="P12" s="248"/>
      <c r="Q12" s="248"/>
      <c r="R12" s="248"/>
    </row>
    <row r="13" spans="1:18" ht="16.5" customHeight="1">
      <c r="A13" s="141">
        <v>44750</v>
      </c>
      <c r="B13" s="142" t="s">
        <v>9</v>
      </c>
      <c r="C13" s="139"/>
      <c r="D13" s="163">
        <v>2000</v>
      </c>
      <c r="E13" s="148" t="s">
        <v>8</v>
      </c>
      <c r="F13" s="98">
        <v>4762.49</v>
      </c>
      <c r="G13" s="99">
        <v>3884.48</v>
      </c>
      <c r="H13" s="673">
        <v>228.09</v>
      </c>
      <c r="I13" s="674"/>
      <c r="J13" s="100">
        <f>K12+D13</f>
        <v>4486.1900000000005</v>
      </c>
      <c r="K13" s="254">
        <f t="shared" si="1"/>
        <v>601.71000000000049</v>
      </c>
    </row>
    <row r="14" spans="1:18" ht="17.25" customHeight="1">
      <c r="A14" s="141">
        <v>44751</v>
      </c>
      <c r="B14" s="134"/>
      <c r="C14" s="148"/>
      <c r="D14" s="164">
        <v>5250</v>
      </c>
      <c r="E14" s="134" t="s">
        <v>8</v>
      </c>
      <c r="F14" s="143">
        <v>3433</v>
      </c>
      <c r="G14" s="149">
        <v>3076.09</v>
      </c>
      <c r="H14" s="591">
        <v>193.29</v>
      </c>
      <c r="I14" s="592"/>
      <c r="J14" s="83">
        <f>K13+D14</f>
        <v>5851.7100000000009</v>
      </c>
      <c r="K14" s="251">
        <f t="shared" si="1"/>
        <v>2775.6200000000008</v>
      </c>
    </row>
    <row r="15" spans="1:18" ht="17.25" customHeight="1">
      <c r="A15" s="101">
        <v>44752</v>
      </c>
      <c r="B15" s="102"/>
      <c r="C15" s="102"/>
      <c r="D15" s="165"/>
      <c r="E15" s="150"/>
      <c r="F15" s="103">
        <v>398</v>
      </c>
      <c r="G15" s="104">
        <v>375.52</v>
      </c>
      <c r="H15" s="558">
        <v>21.8</v>
      </c>
      <c r="I15" s="559"/>
      <c r="J15" s="90">
        <v>2775.62</v>
      </c>
      <c r="K15" s="251">
        <f t="shared" si="1"/>
        <v>2400.1</v>
      </c>
    </row>
    <row r="16" spans="1:18" ht="15" customHeight="1">
      <c r="A16" s="141">
        <v>44753</v>
      </c>
      <c r="B16" s="134"/>
      <c r="C16" s="134"/>
      <c r="D16" s="164"/>
      <c r="E16" s="134" t="s">
        <v>8</v>
      </c>
      <c r="F16" s="143">
        <v>918</v>
      </c>
      <c r="G16" s="149">
        <v>869.7</v>
      </c>
      <c r="H16" s="591">
        <v>47.52</v>
      </c>
      <c r="I16" s="592"/>
      <c r="J16" s="82">
        <v>2400.1</v>
      </c>
      <c r="K16" s="255">
        <v>2201.14</v>
      </c>
    </row>
    <row r="17" spans="1:16" ht="16.5" customHeight="1">
      <c r="A17" s="105">
        <v>44754</v>
      </c>
      <c r="B17" s="38"/>
      <c r="C17" s="38"/>
      <c r="D17" s="165"/>
      <c r="E17" s="134" t="s">
        <v>8</v>
      </c>
      <c r="F17" s="103">
        <v>1117</v>
      </c>
      <c r="G17" s="91">
        <v>1057.55</v>
      </c>
      <c r="H17" s="605">
        <v>58.51</v>
      </c>
      <c r="I17" s="606"/>
      <c r="J17" s="82">
        <v>2201.14</v>
      </c>
      <c r="K17" s="255">
        <v>1128.55</v>
      </c>
    </row>
    <row r="18" spans="1:16" ht="15" customHeight="1">
      <c r="A18" s="141">
        <v>44755</v>
      </c>
      <c r="B18" s="134"/>
      <c r="C18" s="134"/>
      <c r="D18" s="164"/>
      <c r="E18" s="134" t="s">
        <v>8</v>
      </c>
      <c r="F18" s="143">
        <v>1040</v>
      </c>
      <c r="G18" s="149">
        <v>759.27</v>
      </c>
      <c r="H18" s="591">
        <v>28.98</v>
      </c>
      <c r="I18" s="592"/>
      <c r="J18" s="82">
        <v>1128.55</v>
      </c>
      <c r="K18" s="256">
        <v>384.32</v>
      </c>
    </row>
    <row r="19" spans="1:16" ht="18" customHeight="1">
      <c r="A19" s="105">
        <v>44756</v>
      </c>
      <c r="B19" s="38" t="s">
        <v>9</v>
      </c>
      <c r="C19" s="106"/>
      <c r="D19" s="166">
        <v>1900</v>
      </c>
      <c r="E19" s="134" t="s">
        <v>8</v>
      </c>
      <c r="F19" s="103">
        <v>1649.43</v>
      </c>
      <c r="G19" s="91">
        <v>1130.1199999999999</v>
      </c>
      <c r="H19" s="558">
        <v>77.900000000000006</v>
      </c>
      <c r="I19" s="559"/>
      <c r="J19" s="82">
        <f>K18+D19</f>
        <v>2284.3200000000002</v>
      </c>
      <c r="K19" s="251">
        <f>J19-G19</f>
        <v>1154.2000000000003</v>
      </c>
      <c r="O19" s="59"/>
      <c r="P19" s="59"/>
    </row>
    <row r="20" spans="1:16" ht="18" customHeight="1">
      <c r="A20" s="107">
        <v>44757</v>
      </c>
      <c r="B20" s="12" t="s">
        <v>9</v>
      </c>
      <c r="C20" s="12"/>
      <c r="D20" s="167">
        <v>31313.19</v>
      </c>
      <c r="E20" s="134" t="s">
        <v>8</v>
      </c>
      <c r="F20" s="143">
        <v>1544</v>
      </c>
      <c r="G20" s="149">
        <f>F20-H20</f>
        <v>1457.81</v>
      </c>
      <c r="H20" s="591">
        <v>86.19</v>
      </c>
      <c r="I20" s="592"/>
      <c r="J20" s="82">
        <v>32472.36</v>
      </c>
      <c r="K20" s="250">
        <v>31014.36</v>
      </c>
      <c r="L20" s="70"/>
    </row>
    <row r="21" spans="1:16" ht="16.5" customHeight="1">
      <c r="A21" s="108">
        <v>44758</v>
      </c>
      <c r="B21" s="13"/>
      <c r="C21" s="13"/>
      <c r="D21" s="168"/>
      <c r="E21" s="134" t="s">
        <v>8</v>
      </c>
      <c r="F21" s="103">
        <v>491</v>
      </c>
      <c r="G21" s="109">
        <v>464.24</v>
      </c>
      <c r="H21" s="558">
        <v>25.86</v>
      </c>
      <c r="I21" s="559"/>
      <c r="J21" s="110">
        <v>31014.36</v>
      </c>
      <c r="K21" s="252">
        <v>30549.759999999998</v>
      </c>
    </row>
    <row r="22" spans="1:16" ht="16.5" customHeight="1">
      <c r="A22" s="111">
        <v>44759</v>
      </c>
      <c r="B22" s="112"/>
      <c r="C22" s="112"/>
      <c r="D22" s="169"/>
      <c r="E22" s="150" t="s">
        <v>33</v>
      </c>
      <c r="F22" s="151">
        <v>100</v>
      </c>
      <c r="G22" s="152">
        <v>100</v>
      </c>
      <c r="H22" s="604">
        <v>0</v>
      </c>
      <c r="I22" s="592"/>
      <c r="J22" s="90">
        <v>30549.759999999998</v>
      </c>
      <c r="K22" s="257">
        <v>30449.759999999998</v>
      </c>
    </row>
    <row r="23" spans="1:16" ht="17.25" customHeight="1">
      <c r="A23" s="113">
        <v>44760</v>
      </c>
      <c r="B23" s="114"/>
      <c r="C23" s="114"/>
      <c r="D23" s="170"/>
      <c r="E23" s="115" t="s">
        <v>8</v>
      </c>
      <c r="F23" s="116">
        <v>1896</v>
      </c>
      <c r="G23" s="114">
        <v>1779.61</v>
      </c>
      <c r="H23" s="605">
        <v>116.39</v>
      </c>
      <c r="I23" s="606"/>
      <c r="J23" s="82">
        <v>30449.759999999998</v>
      </c>
      <c r="K23" s="258">
        <v>28670.15</v>
      </c>
    </row>
    <row r="24" spans="1:16" ht="16.5" customHeight="1">
      <c r="A24" s="105">
        <v>44761</v>
      </c>
      <c r="B24" s="38"/>
      <c r="C24" s="38"/>
      <c r="D24" s="171"/>
      <c r="E24" s="38" t="s">
        <v>8</v>
      </c>
      <c r="F24" s="117">
        <v>964.4</v>
      </c>
      <c r="G24" s="13">
        <v>915.69</v>
      </c>
      <c r="H24" s="605">
        <v>48.71</v>
      </c>
      <c r="I24" s="606"/>
      <c r="J24" s="82">
        <v>28670.15</v>
      </c>
      <c r="K24" s="251">
        <f>J24-G24</f>
        <v>27754.460000000003</v>
      </c>
    </row>
    <row r="25" spans="1:16" ht="16.5" customHeight="1">
      <c r="A25" s="105">
        <v>44762</v>
      </c>
      <c r="B25" s="38"/>
      <c r="C25" s="38"/>
      <c r="D25" s="171"/>
      <c r="E25" s="38" t="s">
        <v>8</v>
      </c>
      <c r="F25" s="118">
        <v>2097</v>
      </c>
      <c r="G25" s="91">
        <v>1978.17</v>
      </c>
      <c r="H25" s="617">
        <v>113.85</v>
      </c>
      <c r="I25" s="618"/>
      <c r="J25" s="82">
        <v>27754.46</v>
      </c>
      <c r="K25" s="251">
        <f>J25-G25</f>
        <v>25776.29</v>
      </c>
    </row>
    <row r="26" spans="1:16" ht="16.5" customHeight="1">
      <c r="A26" s="107">
        <v>44763</v>
      </c>
      <c r="B26" s="119"/>
      <c r="C26" s="119"/>
      <c r="D26" s="172"/>
      <c r="E26" s="119" t="s">
        <v>8</v>
      </c>
      <c r="F26" s="120">
        <v>870</v>
      </c>
      <c r="G26" s="121">
        <v>806.74</v>
      </c>
      <c r="H26" s="619">
        <v>61.54</v>
      </c>
      <c r="I26" s="620"/>
      <c r="J26" s="93">
        <v>25776.29</v>
      </c>
      <c r="K26" s="253">
        <f>J26-G26</f>
        <v>24969.55</v>
      </c>
    </row>
    <row r="27" spans="1:16" ht="17.25" customHeight="1">
      <c r="A27" s="94">
        <v>44764</v>
      </c>
      <c r="B27" s="96"/>
      <c r="C27" s="96"/>
      <c r="D27" s="173"/>
      <c r="E27" s="96" t="s">
        <v>8</v>
      </c>
      <c r="F27" s="122">
        <v>1210</v>
      </c>
      <c r="G27" s="82">
        <v>1138.03</v>
      </c>
      <c r="H27" s="701">
        <v>69.180000000000007</v>
      </c>
      <c r="I27" s="701"/>
      <c r="J27" s="82" t="s">
        <v>43</v>
      </c>
      <c r="K27" s="251">
        <v>23831.52</v>
      </c>
    </row>
    <row r="28" spans="1:16" ht="15" customHeight="1">
      <c r="A28" s="107">
        <v>44765</v>
      </c>
      <c r="B28" s="153"/>
      <c r="C28" s="153"/>
      <c r="D28" s="174"/>
      <c r="E28" s="123" t="s">
        <v>8</v>
      </c>
      <c r="F28" s="124">
        <v>2905</v>
      </c>
      <c r="G28" s="125">
        <v>2762.13</v>
      </c>
      <c r="H28" s="563">
        <v>141.59</v>
      </c>
      <c r="I28" s="564"/>
      <c r="J28" s="100">
        <v>23831.52</v>
      </c>
      <c r="K28" s="259">
        <f>J28-G28</f>
        <v>21069.39</v>
      </c>
    </row>
    <row r="29" spans="1:16" ht="17.25" customHeight="1">
      <c r="A29" s="101">
        <v>44766</v>
      </c>
      <c r="B29" s="102"/>
      <c r="C29" s="102"/>
      <c r="D29" s="162"/>
      <c r="E29" s="102" t="s">
        <v>8</v>
      </c>
      <c r="F29" s="126">
        <v>199</v>
      </c>
      <c r="G29" s="104">
        <v>187.76</v>
      </c>
      <c r="H29" s="565">
        <v>0</v>
      </c>
      <c r="I29" s="566"/>
      <c r="J29" s="90">
        <v>21069.39</v>
      </c>
      <c r="K29" s="251">
        <v>20881.63</v>
      </c>
    </row>
    <row r="30" spans="1:16" ht="16.5" customHeight="1">
      <c r="A30" s="105">
        <v>44767</v>
      </c>
      <c r="B30" s="38"/>
      <c r="C30" s="179">
        <v>199</v>
      </c>
      <c r="D30" s="162"/>
      <c r="E30" s="38" t="s">
        <v>8</v>
      </c>
      <c r="F30" s="126">
        <v>1290</v>
      </c>
      <c r="G30" s="91">
        <v>1263.95</v>
      </c>
      <c r="H30" s="605">
        <v>66.459999999999994</v>
      </c>
      <c r="I30" s="705"/>
      <c r="J30" s="82">
        <v>20881.63</v>
      </c>
      <c r="K30" s="251">
        <f>J30-G30</f>
        <v>19617.68</v>
      </c>
    </row>
    <row r="31" spans="1:16" ht="15.75" customHeight="1">
      <c r="A31" s="79">
        <v>44768</v>
      </c>
      <c r="B31" s="66"/>
      <c r="C31" s="66"/>
      <c r="D31" s="175"/>
      <c r="E31" s="249" t="s">
        <v>8</v>
      </c>
      <c r="F31" s="264">
        <v>1155</v>
      </c>
      <c r="G31" s="265">
        <v>1153.02</v>
      </c>
      <c r="H31" s="613">
        <v>60.88</v>
      </c>
      <c r="I31" s="614"/>
      <c r="J31" s="266">
        <f>G31-H31</f>
        <v>1092.1399999999999</v>
      </c>
      <c r="K31" s="267">
        <f>K30-J31</f>
        <v>18525.54</v>
      </c>
    </row>
    <row r="32" spans="1:16" ht="15.75" customHeight="1">
      <c r="A32" s="55">
        <v>44769</v>
      </c>
      <c r="B32" s="58"/>
      <c r="C32" s="58"/>
      <c r="D32" s="176"/>
      <c r="E32" s="260" t="s">
        <v>8</v>
      </c>
      <c r="F32" s="261">
        <v>2156.92</v>
      </c>
      <c r="G32" s="260">
        <v>2151.7199999999998</v>
      </c>
      <c r="H32" s="549">
        <v>129.09</v>
      </c>
      <c r="I32" s="549"/>
      <c r="J32" s="260">
        <v>18525.54</v>
      </c>
      <c r="K32" s="262">
        <v>16502.91</v>
      </c>
    </row>
    <row r="33" spans="1:13" ht="13.5" customHeight="1">
      <c r="A33" s="27">
        <v>44770</v>
      </c>
      <c r="B33" s="62"/>
      <c r="C33" s="62"/>
      <c r="D33" s="177"/>
      <c r="E33" s="290" t="s">
        <v>8</v>
      </c>
      <c r="F33" s="292">
        <v>1766</v>
      </c>
      <c r="G33" s="294">
        <v>1763.77</v>
      </c>
      <c r="H33" s="615">
        <v>103.5</v>
      </c>
      <c r="I33" s="616"/>
      <c r="J33" s="293">
        <v>16502.91</v>
      </c>
      <c r="K33" s="295">
        <f>J33-G33+H33</f>
        <v>14842.64</v>
      </c>
      <c r="M33" s="67"/>
    </row>
    <row r="34" spans="1:13" ht="13.5" customHeight="1">
      <c r="A34" s="27">
        <v>44771</v>
      </c>
      <c r="B34" s="300" t="s">
        <v>9</v>
      </c>
      <c r="C34" s="300">
        <v>6091</v>
      </c>
      <c r="D34" s="177"/>
      <c r="E34" s="290" t="s">
        <v>8</v>
      </c>
      <c r="F34" s="73">
        <v>2168</v>
      </c>
      <c r="G34" s="302">
        <v>2162.6</v>
      </c>
      <c r="H34" s="679">
        <v>112.51</v>
      </c>
      <c r="I34" s="680"/>
      <c r="J34" s="64">
        <v>14842.64</v>
      </c>
      <c r="K34" s="250">
        <f>J34+C34-G34+H34</f>
        <v>18883.55</v>
      </c>
    </row>
    <row r="35" spans="1:13" ht="12.75" customHeight="1">
      <c r="A35" s="28">
        <v>44772</v>
      </c>
      <c r="B35" s="64"/>
      <c r="C35" s="64"/>
      <c r="D35" s="178"/>
      <c r="E35" s="64" t="s">
        <v>8</v>
      </c>
      <c r="F35" s="72">
        <v>4470</v>
      </c>
      <c r="G35" s="64">
        <v>4182.1400000000003</v>
      </c>
      <c r="H35" s="556">
        <v>279.8</v>
      </c>
      <c r="I35" s="557"/>
      <c r="J35" s="64">
        <v>18883.099999999999</v>
      </c>
      <c r="K35" s="251">
        <f>J35-G35</f>
        <v>14700.96</v>
      </c>
    </row>
    <row r="36" spans="1:13" ht="12" customHeight="1">
      <c r="A36" s="27">
        <v>44773</v>
      </c>
      <c r="B36" s="62"/>
      <c r="C36" s="62"/>
      <c r="D36" s="177"/>
      <c r="E36" s="62"/>
      <c r="F36" s="73"/>
      <c r="G36" s="63"/>
      <c r="H36" s="681"/>
      <c r="I36" s="682"/>
      <c r="J36" s="64"/>
      <c r="K36" s="61"/>
    </row>
    <row r="37" spans="1:13" ht="13.5" customHeight="1">
      <c r="A37" s="645" t="s">
        <v>15</v>
      </c>
      <c r="B37" s="646"/>
      <c r="C37" s="75"/>
      <c r="D37" s="154"/>
      <c r="E37" s="75"/>
      <c r="F37" s="76">
        <f>F6+F7+F9+F10+F11+F12+F13+F14+F15+F16+F17+F18+F19+F20+F21+F22+F23+F24+F25+F26+F27+F28+F29+F30+F31+F32+F33+F34+F35+F36</f>
        <v>45912.9</v>
      </c>
      <c r="G37" s="77"/>
      <c r="H37" s="699">
        <f>H6+H7+H9+H10+H11+H13+H12+H14+H15+H16+H17+H18+H19+H20+H21+H22+H23+H24+H25+H26+H27+H28+H29+H30+H31+H32+H33+H34+H35+H36</f>
        <v>2637.8000000000006</v>
      </c>
      <c r="I37" s="700"/>
      <c r="J37" s="78"/>
      <c r="K37" s="78"/>
    </row>
    <row r="38" spans="1:13" ht="11.1" customHeight="1">
      <c r="A38" s="31"/>
      <c r="B38" s="32"/>
      <c r="C38" s="32"/>
      <c r="D38" s="33"/>
      <c r="E38" s="32"/>
      <c r="F38" s="33"/>
      <c r="G38" s="34"/>
      <c r="H38" s="35"/>
      <c r="I38" s="35"/>
      <c r="J38" s="36"/>
      <c r="K38" s="37"/>
    </row>
    <row r="39" spans="1:13" ht="6" customHeight="1">
      <c r="A39" s="663"/>
      <c r="B39" s="664"/>
      <c r="C39" s="664"/>
      <c r="D39" s="664"/>
      <c r="E39" s="664"/>
      <c r="F39" s="664"/>
      <c r="G39" s="664"/>
      <c r="H39" s="664"/>
      <c r="I39" s="664"/>
      <c r="J39" s="664"/>
      <c r="K39" s="665"/>
    </row>
    <row r="40" spans="1:13" ht="11.1" customHeight="1">
      <c r="A40" s="671" t="s">
        <v>11</v>
      </c>
      <c r="B40" s="671"/>
      <c r="C40" s="671"/>
      <c r="D40" s="671"/>
      <c r="E40" s="671"/>
      <c r="F40" s="671"/>
      <c r="G40" s="671"/>
      <c r="H40" s="671"/>
      <c r="I40" s="671"/>
      <c r="J40" s="671"/>
      <c r="K40" s="672"/>
    </row>
    <row r="41" spans="1:13" ht="10.5" customHeight="1">
      <c r="A41" s="647" t="s">
        <v>0</v>
      </c>
      <c r="B41" s="648"/>
      <c r="C41" s="648"/>
      <c r="D41" s="649"/>
      <c r="E41" s="648"/>
      <c r="F41" s="648"/>
      <c r="G41" s="649"/>
      <c r="H41" s="650" t="s">
        <v>13</v>
      </c>
      <c r="I41" s="666"/>
      <c r="J41" s="675" t="s">
        <v>34</v>
      </c>
      <c r="K41" s="676"/>
    </row>
    <row r="42" spans="1:13" ht="11.1" customHeight="1">
      <c r="A42" s="637" t="s">
        <v>1</v>
      </c>
      <c r="B42" s="639" t="s">
        <v>17</v>
      </c>
      <c r="C42" s="68"/>
      <c r="D42" s="641" t="s">
        <v>2</v>
      </c>
      <c r="E42" s="643" t="s">
        <v>3</v>
      </c>
      <c r="F42" s="3" t="s">
        <v>2</v>
      </c>
      <c r="G42" s="1"/>
      <c r="H42" s="667"/>
      <c r="I42" s="668"/>
      <c r="J42" s="677"/>
      <c r="K42" s="678"/>
    </row>
    <row r="43" spans="1:13" ht="11.25" customHeight="1">
      <c r="A43" s="638"/>
      <c r="B43" s="640"/>
      <c r="C43" s="69"/>
      <c r="D43" s="642"/>
      <c r="E43" s="644"/>
      <c r="F43" s="4" t="s">
        <v>4</v>
      </c>
      <c r="G43" s="3" t="s">
        <v>5</v>
      </c>
      <c r="H43" s="669"/>
      <c r="I43" s="670"/>
      <c r="J43" s="40" t="s">
        <v>29</v>
      </c>
      <c r="K43" s="40" t="s">
        <v>30</v>
      </c>
    </row>
    <row r="44" spans="1:13" ht="15.75" customHeight="1">
      <c r="A44" s="212">
        <v>44743</v>
      </c>
      <c r="B44" s="191"/>
      <c r="C44" s="192"/>
      <c r="D44" s="6"/>
      <c r="E44" s="204" t="s">
        <v>60</v>
      </c>
      <c r="F44" s="269">
        <v>932</v>
      </c>
      <c r="G44" s="2"/>
      <c r="H44" s="567"/>
      <c r="I44" s="588"/>
      <c r="J44" s="279">
        <v>1332.33</v>
      </c>
      <c r="K44" s="280">
        <v>192.33</v>
      </c>
    </row>
    <row r="45" spans="1:13" ht="14.25" customHeight="1">
      <c r="A45" s="213">
        <v>44744</v>
      </c>
      <c r="B45" s="191" t="s">
        <v>9</v>
      </c>
      <c r="C45" s="192"/>
      <c r="D45" s="190">
        <v>5000</v>
      </c>
      <c r="E45" s="205" t="s">
        <v>12</v>
      </c>
      <c r="F45" s="270">
        <v>922</v>
      </c>
      <c r="G45" s="194">
        <v>0</v>
      </c>
      <c r="H45" s="543">
        <v>200</v>
      </c>
      <c r="I45" s="544"/>
      <c r="J45" s="281">
        <v>5194.33</v>
      </c>
      <c r="K45" s="282">
        <f>J45-F45</f>
        <v>4272.33</v>
      </c>
    </row>
    <row r="46" spans="1:13" ht="12.75" customHeight="1">
      <c r="A46" s="101">
        <v>44745</v>
      </c>
      <c r="B46" s="191"/>
      <c r="C46" s="192"/>
      <c r="D46" s="190"/>
      <c r="E46" s="193"/>
      <c r="F46" s="270"/>
      <c r="G46" s="194"/>
      <c r="H46" s="547"/>
      <c r="I46" s="548"/>
      <c r="J46" s="281">
        <v>4270</v>
      </c>
      <c r="K46" s="283">
        <v>4270</v>
      </c>
    </row>
    <row r="47" spans="1:13" ht="14.25" customHeight="1">
      <c r="A47" s="111">
        <v>44746</v>
      </c>
      <c r="B47" s="214"/>
      <c r="C47" s="195"/>
      <c r="D47" s="180"/>
      <c r="E47" s="206" t="s">
        <v>60</v>
      </c>
      <c r="F47" s="271">
        <v>2823.7</v>
      </c>
      <c r="G47" s="195"/>
      <c r="H47" s="543"/>
      <c r="I47" s="544"/>
      <c r="J47" s="284">
        <v>4270</v>
      </c>
      <c r="K47" s="285">
        <f>J47-F47</f>
        <v>1446.3000000000002</v>
      </c>
    </row>
    <row r="48" spans="1:13" ht="12.75" customHeight="1">
      <c r="A48" s="215">
        <v>44747</v>
      </c>
      <c r="B48" s="196" t="s">
        <v>9</v>
      </c>
      <c r="C48" s="60"/>
      <c r="D48" s="181">
        <v>5200</v>
      </c>
      <c r="E48" s="204" t="s">
        <v>61</v>
      </c>
      <c r="F48" s="269">
        <v>1452</v>
      </c>
      <c r="G48" s="196"/>
      <c r="H48" s="545">
        <v>200</v>
      </c>
      <c r="I48" s="546"/>
      <c r="J48" s="286">
        <f>K47+D48</f>
        <v>6646.3</v>
      </c>
      <c r="K48" s="285">
        <f t="shared" ref="K48:K68" si="2">J48-F48</f>
        <v>5194.3</v>
      </c>
    </row>
    <row r="49" spans="1:11" ht="12.75" customHeight="1">
      <c r="A49" s="111">
        <v>44748</v>
      </c>
      <c r="B49" s="214"/>
      <c r="C49" s="195"/>
      <c r="D49" s="180"/>
      <c r="E49" s="206" t="s">
        <v>12</v>
      </c>
      <c r="F49" s="271">
        <v>846</v>
      </c>
      <c r="G49" s="197"/>
      <c r="H49" s="543"/>
      <c r="I49" s="544"/>
      <c r="J49" s="286">
        <v>5194.3</v>
      </c>
      <c r="K49" s="285">
        <f t="shared" si="2"/>
        <v>4348.3</v>
      </c>
    </row>
    <row r="50" spans="1:11" ht="15.75" customHeight="1">
      <c r="A50" s="215">
        <v>44749</v>
      </c>
      <c r="B50" s="196"/>
      <c r="C50" s="216"/>
      <c r="D50" s="181"/>
      <c r="E50" s="204" t="s">
        <v>61</v>
      </c>
      <c r="F50" s="269">
        <v>990</v>
      </c>
      <c r="G50" s="198"/>
      <c r="H50" s="547"/>
      <c r="I50" s="548"/>
      <c r="J50" s="286">
        <v>4348.3</v>
      </c>
      <c r="K50" s="285">
        <f t="shared" si="2"/>
        <v>3358.3</v>
      </c>
    </row>
    <row r="51" spans="1:11" ht="12" customHeight="1">
      <c r="A51" s="111">
        <v>44750</v>
      </c>
      <c r="B51" s="214" t="s">
        <v>9</v>
      </c>
      <c r="C51" s="112"/>
      <c r="D51" s="180">
        <v>5200</v>
      </c>
      <c r="E51" s="206" t="s">
        <v>61</v>
      </c>
      <c r="F51" s="271">
        <v>3504</v>
      </c>
      <c r="G51" s="197"/>
      <c r="H51" s="543">
        <v>200</v>
      </c>
      <c r="I51" s="544"/>
      <c r="J51" s="286">
        <f>K50+D51</f>
        <v>8558.2999999999993</v>
      </c>
      <c r="K51" s="285">
        <f t="shared" si="2"/>
        <v>5054.2999999999993</v>
      </c>
    </row>
    <row r="52" spans="1:11" ht="12.75" customHeight="1">
      <c r="A52" s="215">
        <v>44751</v>
      </c>
      <c r="B52" s="196"/>
      <c r="C52" s="216"/>
      <c r="D52" s="181"/>
      <c r="E52" s="204" t="s">
        <v>12</v>
      </c>
      <c r="F52" s="269">
        <v>930</v>
      </c>
      <c r="G52" s="198"/>
      <c r="H52" s="706"/>
      <c r="I52" s="707"/>
      <c r="J52" s="286">
        <v>5054.3</v>
      </c>
      <c r="K52" s="285">
        <f t="shared" si="2"/>
        <v>4124.3</v>
      </c>
    </row>
    <row r="53" spans="1:11" ht="13.5" customHeight="1">
      <c r="A53" s="111">
        <v>44752</v>
      </c>
      <c r="B53" s="214"/>
      <c r="C53" s="195"/>
      <c r="D53" s="180"/>
      <c r="E53" s="206"/>
      <c r="F53" s="271"/>
      <c r="G53" s="199"/>
      <c r="H53" s="596"/>
      <c r="I53" s="687"/>
      <c r="J53" s="286">
        <v>4124.3</v>
      </c>
      <c r="K53" s="285">
        <f t="shared" si="2"/>
        <v>4124.3</v>
      </c>
    </row>
    <row r="54" spans="1:11" ht="12" customHeight="1">
      <c r="A54" s="101">
        <v>44753</v>
      </c>
      <c r="B54" s="196"/>
      <c r="C54" s="216"/>
      <c r="D54" s="181"/>
      <c r="E54" s="204" t="s">
        <v>12</v>
      </c>
      <c r="F54" s="269">
        <v>1930</v>
      </c>
      <c r="G54" s="200"/>
      <c r="H54" s="596"/>
      <c r="I54" s="687"/>
      <c r="J54" s="286">
        <v>4124.3</v>
      </c>
      <c r="K54" s="285">
        <f t="shared" si="2"/>
        <v>2194.3000000000002</v>
      </c>
    </row>
    <row r="55" spans="1:11" ht="15">
      <c r="A55" s="101">
        <v>44754</v>
      </c>
      <c r="B55" s="214"/>
      <c r="C55" s="195"/>
      <c r="D55" s="180"/>
      <c r="E55" s="206" t="s">
        <v>61</v>
      </c>
      <c r="F55" s="271">
        <v>1274</v>
      </c>
      <c r="G55" s="199"/>
      <c r="H55" s="595"/>
      <c r="I55" s="596"/>
      <c r="J55" s="286">
        <v>2194.3000000000002</v>
      </c>
      <c r="K55" s="285">
        <f t="shared" si="2"/>
        <v>920.30000000000018</v>
      </c>
    </row>
    <row r="56" spans="1:11" ht="12" customHeight="1">
      <c r="A56" s="101">
        <v>44755</v>
      </c>
      <c r="B56" s="196"/>
      <c r="C56" s="60"/>
      <c r="D56" s="181"/>
      <c r="E56" s="204" t="s">
        <v>12</v>
      </c>
      <c r="F56" s="269">
        <v>594</v>
      </c>
      <c r="G56" s="201"/>
      <c r="H56" s="596"/>
      <c r="I56" s="687"/>
      <c r="J56" s="286">
        <v>920.3</v>
      </c>
      <c r="K56" s="280">
        <f t="shared" si="2"/>
        <v>326.29999999999995</v>
      </c>
    </row>
    <row r="57" spans="1:11" ht="13.5" customHeight="1">
      <c r="A57" s="101">
        <v>44756</v>
      </c>
      <c r="B57" s="214" t="s">
        <v>9</v>
      </c>
      <c r="C57" s="112"/>
      <c r="D57" s="180">
        <v>5200</v>
      </c>
      <c r="E57" s="206" t="s">
        <v>12</v>
      </c>
      <c r="F57" s="271">
        <v>564</v>
      </c>
      <c r="G57" s="197"/>
      <c r="H57" s="688">
        <v>200</v>
      </c>
      <c r="I57" s="689"/>
      <c r="J57" s="286">
        <f>K56+D57</f>
        <v>5526.3</v>
      </c>
      <c r="K57" s="285">
        <f t="shared" si="2"/>
        <v>4962.3</v>
      </c>
    </row>
    <row r="58" spans="1:11" ht="13.5" customHeight="1">
      <c r="A58" s="101">
        <v>44757</v>
      </c>
      <c r="B58" s="196"/>
      <c r="C58" s="216"/>
      <c r="D58" s="182"/>
      <c r="E58" s="204" t="s">
        <v>12</v>
      </c>
      <c r="F58" s="269">
        <v>3284</v>
      </c>
      <c r="G58" s="198"/>
      <c r="H58" s="547"/>
      <c r="I58" s="548"/>
      <c r="J58" s="286">
        <v>4962.3</v>
      </c>
      <c r="K58" s="285">
        <f t="shared" si="2"/>
        <v>1678.3000000000002</v>
      </c>
    </row>
    <row r="59" spans="1:11" ht="15">
      <c r="A59" s="101">
        <v>44758</v>
      </c>
      <c r="B59" s="214"/>
      <c r="C59" s="195"/>
      <c r="D59" s="183"/>
      <c r="E59" s="206" t="s">
        <v>61</v>
      </c>
      <c r="F59" s="271">
        <v>198</v>
      </c>
      <c r="G59" s="195"/>
      <c r="H59" s="543"/>
      <c r="I59" s="544"/>
      <c r="J59" s="286">
        <v>1887.05</v>
      </c>
      <c r="K59" s="285">
        <f t="shared" si="2"/>
        <v>1689.05</v>
      </c>
    </row>
    <row r="60" spans="1:11" ht="12.75" customHeight="1">
      <c r="A60" s="101">
        <v>44759</v>
      </c>
      <c r="B60" s="104"/>
      <c r="C60" s="51"/>
      <c r="D60" s="184"/>
      <c r="E60" s="128"/>
      <c r="F60" s="272"/>
      <c r="G60" s="46"/>
      <c r="H60" s="550"/>
      <c r="I60" s="551"/>
      <c r="J60" s="287">
        <v>1689.05</v>
      </c>
      <c r="K60" s="285">
        <f t="shared" si="2"/>
        <v>1689.05</v>
      </c>
    </row>
    <row r="61" spans="1:11" ht="13.5" customHeight="1">
      <c r="A61" s="101">
        <v>44760</v>
      </c>
      <c r="B61" s="217"/>
      <c r="C61" s="218"/>
      <c r="D61" s="185"/>
      <c r="E61" s="207" t="s">
        <v>61</v>
      </c>
      <c r="F61" s="272">
        <v>511</v>
      </c>
      <c r="G61" s="46"/>
      <c r="H61" s="550"/>
      <c r="I61" s="551"/>
      <c r="J61" s="286">
        <v>1689.05</v>
      </c>
      <c r="K61" s="285">
        <f t="shared" si="2"/>
        <v>1178.05</v>
      </c>
    </row>
    <row r="62" spans="1:11" ht="13.5" customHeight="1">
      <c r="A62" s="219">
        <v>44761</v>
      </c>
      <c r="B62" s="217"/>
      <c r="C62" s="218"/>
      <c r="D62" s="186"/>
      <c r="E62" s="208" t="s">
        <v>61</v>
      </c>
      <c r="F62" s="269">
        <v>630.57000000000005</v>
      </c>
      <c r="G62" s="46"/>
      <c r="H62" s="550"/>
      <c r="I62" s="551"/>
      <c r="J62" s="286">
        <v>1178.05</v>
      </c>
      <c r="K62" s="280">
        <f t="shared" si="2"/>
        <v>547.4799999999999</v>
      </c>
    </row>
    <row r="63" spans="1:11" ht="12" customHeight="1">
      <c r="A63" s="220">
        <v>44762</v>
      </c>
      <c r="B63" s="221"/>
      <c r="C63" s="218"/>
      <c r="D63" s="186"/>
      <c r="E63" s="208" t="s">
        <v>61</v>
      </c>
      <c r="F63" s="273">
        <v>522</v>
      </c>
      <c r="G63" s="46"/>
      <c r="H63" s="550"/>
      <c r="I63" s="555"/>
      <c r="J63" s="90">
        <v>547.48</v>
      </c>
      <c r="K63" s="280">
        <f t="shared" si="2"/>
        <v>25.480000000000018</v>
      </c>
    </row>
    <row r="64" spans="1:11" ht="14.25" customHeight="1">
      <c r="A64" s="220">
        <v>44763</v>
      </c>
      <c r="B64" s="221" t="s">
        <v>9</v>
      </c>
      <c r="C64" s="222"/>
      <c r="D64" s="186"/>
      <c r="E64" s="209" t="s">
        <v>12</v>
      </c>
      <c r="F64" s="273">
        <v>481</v>
      </c>
      <c r="G64" s="46"/>
      <c r="H64" s="593">
        <v>200</v>
      </c>
      <c r="I64" s="594"/>
      <c r="J64" s="90">
        <v>5225.4799999999996</v>
      </c>
      <c r="K64" s="285">
        <f t="shared" si="2"/>
        <v>4744.4799999999996</v>
      </c>
    </row>
    <row r="65" spans="1:11" ht="14.25" customHeight="1">
      <c r="A65" s="220">
        <v>44764</v>
      </c>
      <c r="B65" s="221"/>
      <c r="C65" s="218"/>
      <c r="D65" s="186"/>
      <c r="E65" s="209" t="s">
        <v>12</v>
      </c>
      <c r="F65" s="273">
        <v>198</v>
      </c>
      <c r="G65" s="46"/>
      <c r="H65" s="550"/>
      <c r="I65" s="555"/>
      <c r="J65" s="90">
        <v>4744.4799999999996</v>
      </c>
      <c r="K65" s="285">
        <f t="shared" si="2"/>
        <v>4546.4799999999996</v>
      </c>
    </row>
    <row r="66" spans="1:11" ht="13.5" customHeight="1">
      <c r="A66" s="220">
        <v>44765</v>
      </c>
      <c r="B66" s="221"/>
      <c r="C66" s="218"/>
      <c r="D66" s="186"/>
      <c r="E66" s="209" t="s">
        <v>61</v>
      </c>
      <c r="F66" s="272">
        <v>1080</v>
      </c>
      <c r="G66" s="46"/>
      <c r="H66" s="550"/>
      <c r="I66" s="555"/>
      <c r="J66" s="90">
        <v>4546.4799999999996</v>
      </c>
      <c r="K66" s="285">
        <f t="shared" si="2"/>
        <v>3466.4799999999996</v>
      </c>
    </row>
    <row r="67" spans="1:11" ht="12.75" customHeight="1">
      <c r="A67" s="220">
        <v>44766</v>
      </c>
      <c r="B67" s="221"/>
      <c r="C67" s="218"/>
      <c r="D67" s="187"/>
      <c r="E67" s="210"/>
      <c r="F67" s="274"/>
      <c r="G67" s="46"/>
      <c r="H67" s="550"/>
      <c r="I67" s="555"/>
      <c r="J67" s="90">
        <v>3466.48</v>
      </c>
      <c r="K67" s="285">
        <f t="shared" si="2"/>
        <v>3466.48</v>
      </c>
    </row>
    <row r="68" spans="1:11" ht="15" customHeight="1">
      <c r="A68" s="220">
        <v>44767</v>
      </c>
      <c r="B68" s="221"/>
      <c r="C68" s="218"/>
      <c r="D68" s="187"/>
      <c r="E68" s="209" t="s">
        <v>12</v>
      </c>
      <c r="F68" s="273">
        <v>1957.36</v>
      </c>
      <c r="G68" s="202">
        <v>1829</v>
      </c>
      <c r="H68" s="550"/>
      <c r="I68" s="555"/>
      <c r="J68" s="90">
        <v>3466.48</v>
      </c>
      <c r="K68" s="285">
        <f t="shared" si="2"/>
        <v>1509.1200000000001</v>
      </c>
    </row>
    <row r="69" spans="1:11" ht="12.75" customHeight="1">
      <c r="A69" s="223">
        <v>44768</v>
      </c>
      <c r="B69" s="224"/>
      <c r="C69" s="222"/>
      <c r="D69" s="187"/>
      <c r="E69" s="276" t="s">
        <v>61</v>
      </c>
      <c r="F69" s="268">
        <v>396</v>
      </c>
      <c r="G69" s="203"/>
      <c r="H69" s="624"/>
      <c r="I69" s="625"/>
      <c r="J69" s="288">
        <v>1509.12</v>
      </c>
      <c r="K69" s="263">
        <f>J69-F69</f>
        <v>1113.1199999999999</v>
      </c>
    </row>
    <row r="70" spans="1:11" ht="12.75" customHeight="1">
      <c r="A70" s="225">
        <v>44769</v>
      </c>
      <c r="B70" s="226"/>
      <c r="C70" s="74"/>
      <c r="D70" s="188"/>
      <c r="E70" s="277" t="s">
        <v>61</v>
      </c>
      <c r="F70" s="278">
        <v>515.57000000000005</v>
      </c>
      <c r="G70" s="71"/>
      <c r="H70" s="589"/>
      <c r="I70" s="590"/>
      <c r="J70" s="90">
        <v>1113.1199999999999</v>
      </c>
      <c r="K70" s="289">
        <f>J70-F70</f>
        <v>597.54999999999984</v>
      </c>
    </row>
    <row r="71" spans="1:11" ht="15" customHeight="1">
      <c r="A71" s="225">
        <v>44770</v>
      </c>
      <c r="B71" s="226"/>
      <c r="C71" s="74"/>
      <c r="D71" s="188"/>
      <c r="E71" s="277" t="s">
        <v>61</v>
      </c>
      <c r="F71" s="296">
        <v>385</v>
      </c>
      <c r="G71" s="71"/>
      <c r="H71" s="589"/>
      <c r="I71" s="590"/>
      <c r="J71" s="90">
        <v>597.54999999999995</v>
      </c>
      <c r="K71" s="291">
        <f>J71-F71</f>
        <v>212.54999999999995</v>
      </c>
    </row>
    <row r="72" spans="1:11" ht="15">
      <c r="A72" s="225">
        <v>44771</v>
      </c>
      <c r="B72" s="226" t="s">
        <v>9</v>
      </c>
      <c r="C72" s="74"/>
      <c r="D72" s="188">
        <v>5200</v>
      </c>
      <c r="E72" s="277" t="s">
        <v>61</v>
      </c>
      <c r="F72" s="296">
        <v>530</v>
      </c>
      <c r="G72" s="71"/>
      <c r="H72" s="589">
        <v>200</v>
      </c>
      <c r="I72" s="590"/>
      <c r="J72" s="64">
        <f>D72+K71</f>
        <v>5412.55</v>
      </c>
      <c r="K72" s="301">
        <f>J72-F72</f>
        <v>4882.55</v>
      </c>
    </row>
    <row r="73" spans="1:11" ht="15">
      <c r="A73" s="225">
        <v>44772</v>
      </c>
      <c r="B73" s="226"/>
      <c r="C73" s="74"/>
      <c r="D73" s="188"/>
      <c r="E73" s="277" t="s">
        <v>60</v>
      </c>
      <c r="F73" s="303">
        <v>530</v>
      </c>
      <c r="G73" s="71"/>
      <c r="H73" s="589"/>
      <c r="I73" s="590"/>
      <c r="J73" s="64">
        <v>4882.55</v>
      </c>
      <c r="K73" s="61">
        <f>J73-F73</f>
        <v>4352.55</v>
      </c>
    </row>
    <row r="74" spans="1:11" ht="15">
      <c r="A74" s="225">
        <v>44773</v>
      </c>
      <c r="B74" s="90"/>
      <c r="C74" s="74"/>
      <c r="D74" s="189"/>
      <c r="E74" s="211"/>
      <c r="F74" s="275"/>
      <c r="G74" s="71"/>
      <c r="H74" s="589"/>
      <c r="I74" s="590"/>
      <c r="J74" s="71"/>
      <c r="K74" s="156"/>
    </row>
    <row r="75" spans="1:11" ht="12.75" customHeight="1">
      <c r="A75" s="552"/>
      <c r="B75" s="553"/>
      <c r="C75" s="553"/>
      <c r="D75" s="553"/>
      <c r="E75" s="553"/>
      <c r="F75" s="553"/>
      <c r="G75" s="553"/>
      <c r="H75" s="553"/>
      <c r="I75" s="553"/>
      <c r="J75" s="553"/>
      <c r="K75" s="554"/>
    </row>
    <row r="76" spans="1:11" ht="20.25" customHeight="1">
      <c r="A76" s="227"/>
      <c r="B76" s="530" t="s">
        <v>15</v>
      </c>
      <c r="C76" s="531"/>
      <c r="D76" s="230">
        <f>D45+D48+D51+D57</f>
        <v>20600</v>
      </c>
      <c r="E76" s="229"/>
      <c r="F76" s="231">
        <f>F44+F45+F47+F48+F49+F50+F51+F52+F54+F55+F56+F57+F58+F59+F61+F62+F63+F64+F65+F66+F68+F69+F70+F71+F72+F73+F74</f>
        <v>27980.2</v>
      </c>
      <c r="G76" s="227"/>
      <c r="H76" s="696">
        <f>H45+H48+H51+H57+H64+H72</f>
        <v>1200</v>
      </c>
      <c r="I76" s="696"/>
      <c r="J76" s="228"/>
      <c r="K76" s="228"/>
    </row>
    <row r="77" spans="1:11" ht="12.75" customHeight="1">
      <c r="A77" s="664"/>
      <c r="B77" s="664"/>
      <c r="C77" s="664"/>
      <c r="D77" s="664"/>
      <c r="E77" s="664"/>
      <c r="F77" s="664"/>
      <c r="G77" s="664"/>
      <c r="H77" s="664"/>
      <c r="I77" s="664"/>
      <c r="J77" s="664"/>
      <c r="K77" s="664"/>
    </row>
    <row r="78" spans="1:11">
      <c r="A78" s="697" t="s">
        <v>16</v>
      </c>
      <c r="B78" s="698"/>
      <c r="C78" s="698"/>
      <c r="D78" s="698"/>
      <c r="E78" s="698"/>
      <c r="F78" s="698"/>
      <c r="G78" s="698"/>
      <c r="H78" s="708" t="s">
        <v>13</v>
      </c>
      <c r="I78" s="708"/>
    </row>
    <row r="79" spans="1:11">
      <c r="A79" s="560" t="s">
        <v>23</v>
      </c>
      <c r="B79" s="561"/>
      <c r="C79" s="561"/>
      <c r="D79" s="561"/>
      <c r="E79" s="561"/>
      <c r="F79" s="561"/>
      <c r="G79" s="562"/>
      <c r="H79" s="708"/>
      <c r="I79" s="708"/>
    </row>
    <row r="80" spans="1:11">
      <c r="A80" s="637" t="s">
        <v>1</v>
      </c>
      <c r="B80" s="639" t="s">
        <v>17</v>
      </c>
      <c r="C80" s="68"/>
      <c r="D80" s="641" t="s">
        <v>2</v>
      </c>
      <c r="E80" s="626" t="s">
        <v>22</v>
      </c>
      <c r="F80" s="627"/>
      <c r="G80" s="627"/>
      <c r="H80" s="708"/>
      <c r="I80" s="708"/>
    </row>
    <row r="81" spans="1:9" ht="14.25" customHeight="1">
      <c r="A81" s="638"/>
      <c r="B81" s="640"/>
      <c r="C81" s="69"/>
      <c r="D81" s="642"/>
      <c r="E81" s="628"/>
      <c r="F81" s="629"/>
      <c r="G81" s="629"/>
      <c r="H81" s="708"/>
      <c r="I81" s="708"/>
    </row>
    <row r="82" spans="1:9" ht="24" customHeight="1">
      <c r="A82" s="8">
        <v>44743</v>
      </c>
      <c r="B82" s="5"/>
      <c r="C82" s="5"/>
      <c r="D82" s="6"/>
      <c r="E82" s="567"/>
      <c r="F82" s="568"/>
      <c r="G82" s="569"/>
      <c r="H82" s="709"/>
      <c r="I82" s="710"/>
    </row>
    <row r="83" spans="1:9" ht="23.25" customHeight="1">
      <c r="A83" s="9" t="s">
        <v>18</v>
      </c>
      <c r="B83" s="5" t="s">
        <v>19</v>
      </c>
      <c r="C83" s="5"/>
      <c r="D83" s="17"/>
      <c r="E83" s="570"/>
      <c r="F83" s="571"/>
      <c r="G83" s="572"/>
      <c r="H83" s="601" t="s">
        <v>20</v>
      </c>
      <c r="I83" s="603"/>
    </row>
    <row r="84" spans="1:9">
      <c r="A84" s="29">
        <v>44745</v>
      </c>
      <c r="B84" s="26"/>
      <c r="C84" s="26"/>
      <c r="D84" s="43"/>
      <c r="E84" s="573"/>
      <c r="F84" s="574"/>
      <c r="G84" s="575"/>
      <c r="H84" s="607"/>
      <c r="I84" s="608"/>
    </row>
    <row r="85" spans="1:9">
      <c r="A85" s="19">
        <v>44746</v>
      </c>
      <c r="B85" s="1"/>
      <c r="C85" s="1"/>
      <c r="D85" s="14"/>
      <c r="E85" s="576"/>
      <c r="F85" s="577"/>
      <c r="G85" s="578"/>
      <c r="H85" s="601"/>
      <c r="I85" s="603"/>
    </row>
    <row r="86" spans="1:9">
      <c r="A86" s="20">
        <v>44747</v>
      </c>
      <c r="B86" s="11"/>
      <c r="C86" s="11"/>
      <c r="D86" s="15"/>
      <c r="E86" s="601"/>
      <c r="F86" s="602"/>
      <c r="G86" s="603"/>
      <c r="H86" s="576"/>
      <c r="I86" s="578"/>
    </row>
    <row r="87" spans="1:9">
      <c r="A87" s="19">
        <v>44748</v>
      </c>
      <c r="B87" s="1"/>
      <c r="C87" s="1"/>
      <c r="D87" s="14"/>
      <c r="E87" s="621"/>
      <c r="F87" s="622"/>
      <c r="G87" s="623"/>
      <c r="H87" s="567"/>
      <c r="I87" s="569"/>
    </row>
    <row r="88" spans="1:9" ht="34.5" customHeight="1">
      <c r="A88" s="21">
        <v>44749</v>
      </c>
      <c r="B88" s="2"/>
      <c r="C88" s="2"/>
      <c r="D88" s="16"/>
      <c r="E88" s="586"/>
      <c r="F88" s="609"/>
      <c r="G88" s="587"/>
      <c r="H88" s="586" t="s">
        <v>25</v>
      </c>
      <c r="I88" s="587"/>
    </row>
    <row r="89" spans="1:9" ht="33.75" customHeight="1">
      <c r="A89" s="22">
        <v>44750</v>
      </c>
      <c r="D89" s="14"/>
      <c r="E89" s="610">
        <v>845</v>
      </c>
      <c r="F89" s="611"/>
      <c r="G89" s="612"/>
      <c r="H89" s="586" t="s">
        <v>35</v>
      </c>
      <c r="I89" s="588"/>
    </row>
    <row r="90" spans="1:9" ht="33.75">
      <c r="A90" s="20">
        <v>44751</v>
      </c>
      <c r="B90" s="10" t="s">
        <v>24</v>
      </c>
      <c r="C90" s="10"/>
      <c r="D90" s="16"/>
      <c r="E90" s="715"/>
      <c r="F90" s="716"/>
      <c r="G90" s="717"/>
      <c r="H90" s="597" t="s">
        <v>21</v>
      </c>
      <c r="I90" s="598"/>
    </row>
    <row r="91" spans="1:9">
      <c r="A91" s="41">
        <v>44752</v>
      </c>
      <c r="B91" s="25"/>
      <c r="C91" s="25"/>
      <c r="D91" s="42"/>
      <c r="E91" s="607"/>
      <c r="F91" s="719"/>
      <c r="G91" s="720"/>
      <c r="H91" s="44"/>
      <c r="I91" s="44"/>
    </row>
    <row r="92" spans="1:9">
      <c r="A92" s="20">
        <v>44753</v>
      </c>
      <c r="B92" s="11" t="s">
        <v>26</v>
      </c>
      <c r="C92" s="11"/>
      <c r="D92" s="15"/>
      <c r="E92" s="601"/>
      <c r="F92" s="602"/>
      <c r="G92" s="718"/>
      <c r="H92" s="599">
        <v>40</v>
      </c>
      <c r="I92" s="600"/>
    </row>
    <row r="93" spans="1:9">
      <c r="A93" s="23">
        <v>44754</v>
      </c>
      <c r="B93" s="1"/>
      <c r="C93" s="1"/>
      <c r="D93" s="14"/>
      <c r="E93" s="621"/>
      <c r="F93" s="622"/>
      <c r="G93" s="721"/>
      <c r="H93" s="552"/>
      <c r="I93" s="554"/>
    </row>
    <row r="94" spans="1:9" ht="22.5">
      <c r="A94" s="20">
        <v>44755</v>
      </c>
      <c r="B94" s="11" t="s">
        <v>27</v>
      </c>
      <c r="C94" s="11"/>
      <c r="D94" s="15"/>
      <c r="E94" s="601"/>
      <c r="F94" s="602"/>
      <c r="G94" s="718"/>
      <c r="H94" s="579" t="s">
        <v>36</v>
      </c>
      <c r="I94" s="580"/>
    </row>
    <row r="95" spans="1:9">
      <c r="A95" s="23">
        <v>44756</v>
      </c>
      <c r="B95" s="12"/>
      <c r="C95" s="12"/>
      <c r="D95" s="14"/>
      <c r="E95" s="621"/>
      <c r="F95" s="622"/>
      <c r="G95" s="623"/>
      <c r="H95" s="567"/>
      <c r="I95" s="569"/>
    </row>
    <row r="96" spans="1:9">
      <c r="A96" s="20">
        <v>44696</v>
      </c>
      <c r="B96" s="2"/>
      <c r="C96" s="2"/>
      <c r="D96" s="2"/>
      <c r="E96" s="567"/>
      <c r="F96" s="568"/>
      <c r="G96" s="569"/>
      <c r="H96" s="576">
        <v>20</v>
      </c>
      <c r="I96" s="578"/>
    </row>
    <row r="97" spans="1:9">
      <c r="A97" s="23">
        <v>44758</v>
      </c>
      <c r="B97" s="1"/>
      <c r="C97" s="1"/>
      <c r="D97" s="1"/>
      <c r="E97" s="576"/>
      <c r="F97" s="577"/>
      <c r="G97" s="578"/>
      <c r="H97" s="583"/>
      <c r="I97" s="585"/>
    </row>
    <row r="98" spans="1:9">
      <c r="A98" s="29">
        <v>44759</v>
      </c>
      <c r="B98" s="30"/>
      <c r="C98" s="30"/>
      <c r="D98" s="30"/>
      <c r="E98" s="702"/>
      <c r="F98" s="703"/>
      <c r="G98" s="704"/>
      <c r="H98" s="702"/>
      <c r="I98" s="704"/>
    </row>
    <row r="99" spans="1:9">
      <c r="A99" s="18">
        <v>44760</v>
      </c>
      <c r="B99" s="10" t="s">
        <v>37</v>
      </c>
      <c r="C99" s="10"/>
      <c r="D99" s="7"/>
      <c r="E99" s="583"/>
      <c r="F99" s="584"/>
      <c r="G99" s="585"/>
      <c r="H99" s="583">
        <v>100</v>
      </c>
      <c r="I99" s="585"/>
    </row>
    <row r="100" spans="1:9">
      <c r="A100" s="18">
        <v>44761</v>
      </c>
      <c r="B100" s="38" t="s">
        <v>38</v>
      </c>
      <c r="C100" s="38"/>
      <c r="D100" s="7"/>
      <c r="E100" s="583"/>
      <c r="F100" s="584"/>
      <c r="G100" s="585"/>
      <c r="H100" s="583">
        <v>10</v>
      </c>
      <c r="I100" s="585"/>
    </row>
    <row r="101" spans="1:9" ht="22.5">
      <c r="A101" s="65">
        <v>44762</v>
      </c>
      <c r="B101" s="57" t="s">
        <v>39</v>
      </c>
      <c r="C101" s="57"/>
      <c r="D101" s="46"/>
      <c r="E101" s="47"/>
      <c r="F101" s="48"/>
      <c r="G101" s="49"/>
      <c r="H101" s="581" t="s">
        <v>40</v>
      </c>
      <c r="I101" s="582"/>
    </row>
    <row r="102" spans="1:9">
      <c r="A102" s="45">
        <v>44763</v>
      </c>
      <c r="B102" s="46"/>
      <c r="C102" s="46"/>
      <c r="D102" s="46"/>
      <c r="E102" s="47"/>
      <c r="F102" s="48"/>
      <c r="G102" s="49"/>
      <c r="H102" s="47"/>
      <c r="I102" s="49"/>
    </row>
    <row r="103" spans="1:9" ht="22.5">
      <c r="A103" s="65">
        <v>44764</v>
      </c>
      <c r="B103" s="57" t="s">
        <v>44</v>
      </c>
      <c r="C103" s="57"/>
      <c r="D103" s="46"/>
      <c r="E103" s="47"/>
      <c r="F103" s="48"/>
      <c r="G103" s="49"/>
      <c r="H103" s="581" t="s">
        <v>45</v>
      </c>
      <c r="I103" s="582"/>
    </row>
    <row r="104" spans="1:9">
      <c r="A104" s="50">
        <v>44765</v>
      </c>
      <c r="B104" s="51"/>
      <c r="C104" s="51"/>
      <c r="D104" s="51"/>
      <c r="E104" s="52"/>
      <c r="F104" s="53"/>
      <c r="G104" s="54"/>
      <c r="H104" s="52"/>
      <c r="I104" s="54"/>
    </row>
    <row r="105" spans="1:9">
      <c r="A105" s="55">
        <v>44766</v>
      </c>
      <c r="B105" s="24"/>
      <c r="C105" s="24"/>
      <c r="D105" s="24"/>
      <c r="E105" s="552"/>
      <c r="F105" s="553"/>
      <c r="G105" s="554"/>
      <c r="H105" s="552"/>
      <c r="I105" s="554"/>
    </row>
    <row r="106" spans="1:9">
      <c r="A106" s="55">
        <v>44767</v>
      </c>
      <c r="B106" s="24"/>
      <c r="C106" s="24"/>
      <c r="D106" s="24"/>
      <c r="E106" s="552">
        <v>1169.2</v>
      </c>
      <c r="F106" s="553"/>
      <c r="G106" s="554"/>
      <c r="H106" s="552"/>
      <c r="I106" s="554"/>
    </row>
    <row r="107" spans="1:9">
      <c r="A107" s="56">
        <v>44768</v>
      </c>
      <c r="B107" s="39"/>
      <c r="C107" s="39"/>
      <c r="D107" s="39"/>
      <c r="E107" s="630"/>
      <c r="F107" s="630"/>
      <c r="G107" s="630"/>
      <c r="H107" s="722"/>
      <c r="I107" s="722"/>
    </row>
    <row r="108" spans="1:9">
      <c r="A108" s="55">
        <v>44769</v>
      </c>
      <c r="B108" s="24"/>
      <c r="C108" s="24"/>
      <c r="D108" s="24"/>
      <c r="E108" s="552"/>
      <c r="F108" s="553"/>
      <c r="G108" s="554"/>
      <c r="H108" s="552"/>
      <c r="I108" s="554"/>
    </row>
    <row r="109" spans="1:9" ht="51">
      <c r="A109" s="299">
        <v>44770</v>
      </c>
      <c r="B109" s="297" t="s">
        <v>62</v>
      </c>
      <c r="C109" s="24"/>
      <c r="D109" s="24"/>
      <c r="E109" s="552"/>
      <c r="F109" s="553"/>
      <c r="G109" s="554"/>
      <c r="H109" s="685" t="s">
        <v>63</v>
      </c>
      <c r="I109" s="686"/>
    </row>
    <row r="110" spans="1:9">
      <c r="A110" s="55">
        <v>44771</v>
      </c>
      <c r="B110" s="24" t="s">
        <v>64</v>
      </c>
      <c r="C110" s="24"/>
      <c r="D110" s="24"/>
      <c r="E110" s="552"/>
      <c r="F110" s="553"/>
      <c r="G110" s="554"/>
      <c r="H110" s="552">
        <v>10</v>
      </c>
      <c r="I110" s="554"/>
    </row>
    <row r="111" spans="1:9">
      <c r="A111" s="55">
        <v>44772</v>
      </c>
      <c r="B111" s="24"/>
      <c r="C111" s="24"/>
      <c r="D111" s="24"/>
      <c r="E111" s="552"/>
      <c r="F111" s="553"/>
      <c r="G111" s="554"/>
      <c r="H111" s="552"/>
      <c r="I111" s="554"/>
    </row>
    <row r="112" spans="1:9">
      <c r="A112" s="55">
        <v>44773</v>
      </c>
      <c r="B112" s="24"/>
      <c r="C112" s="24"/>
      <c r="D112" s="24"/>
      <c r="E112" s="552"/>
      <c r="F112" s="553"/>
      <c r="G112" s="554"/>
      <c r="H112" s="552"/>
      <c r="I112" s="554"/>
    </row>
    <row r="113" spans="1:9" ht="12.75" customHeight="1">
      <c r="A113" s="552"/>
      <c r="B113" s="553"/>
      <c r="C113" s="553"/>
      <c r="D113" s="553"/>
      <c r="E113" s="553"/>
      <c r="F113" s="553"/>
      <c r="G113" s="553"/>
      <c r="H113" s="553"/>
      <c r="I113" s="554"/>
    </row>
    <row r="114" spans="1:9">
      <c r="A114" s="723" t="s">
        <v>41</v>
      </c>
      <c r="B114" s="723"/>
      <c r="C114" s="723"/>
      <c r="D114" s="723"/>
      <c r="E114" s="724">
        <v>845</v>
      </c>
      <c r="F114" s="725"/>
      <c r="G114" s="726"/>
      <c r="H114" s="727">
        <v>2157</v>
      </c>
      <c r="I114" s="728"/>
    </row>
    <row r="115" spans="1:9">
      <c r="A115" s="552"/>
      <c r="B115" s="553"/>
      <c r="C115" s="553"/>
      <c r="D115" s="553"/>
      <c r="E115" s="553"/>
      <c r="F115" s="553"/>
      <c r="G115" s="553"/>
      <c r="H115" s="553"/>
      <c r="I115" s="554"/>
    </row>
    <row r="116" spans="1:9">
      <c r="A116" s="711" t="s">
        <v>42</v>
      </c>
      <c r="B116" s="712"/>
      <c r="C116" s="712"/>
      <c r="D116" s="712"/>
      <c r="E116" s="712"/>
      <c r="F116" s="712"/>
      <c r="G116" s="713"/>
      <c r="H116" s="714">
        <f>H114+H76+H37+H110</f>
        <v>6004.8000000000011</v>
      </c>
      <c r="I116" s="713"/>
    </row>
  </sheetData>
  <mergeCells count="170">
    <mergeCell ref="A116:G116"/>
    <mergeCell ref="H116:I116"/>
    <mergeCell ref="H95:I95"/>
    <mergeCell ref="E95:G95"/>
    <mergeCell ref="E90:G90"/>
    <mergeCell ref="E92:G92"/>
    <mergeCell ref="E91:G91"/>
    <mergeCell ref="E94:G94"/>
    <mergeCell ref="E93:G93"/>
    <mergeCell ref="E96:G96"/>
    <mergeCell ref="H110:I110"/>
    <mergeCell ref="H111:I111"/>
    <mergeCell ref="H107:I107"/>
    <mergeCell ref="H96:I96"/>
    <mergeCell ref="H97:I97"/>
    <mergeCell ref="H98:I98"/>
    <mergeCell ref="H99:I99"/>
    <mergeCell ref="A114:D114"/>
    <mergeCell ref="E114:G114"/>
    <mergeCell ref="H93:I93"/>
    <mergeCell ref="H114:I114"/>
    <mergeCell ref="A113:I113"/>
    <mergeCell ref="E105:G105"/>
    <mergeCell ref="E106:G106"/>
    <mergeCell ref="A115:I115"/>
    <mergeCell ref="H37:I37"/>
    <mergeCell ref="H27:I27"/>
    <mergeCell ref="H100:I100"/>
    <mergeCell ref="E97:G97"/>
    <mergeCell ref="E98:G98"/>
    <mergeCell ref="H9:I9"/>
    <mergeCell ref="H30:I30"/>
    <mergeCell ref="H19:I19"/>
    <mergeCell ref="H51:I51"/>
    <mergeCell ref="H52:I52"/>
    <mergeCell ref="H53:I53"/>
    <mergeCell ref="H54:I54"/>
    <mergeCell ref="H58:I58"/>
    <mergeCell ref="H59:I59"/>
    <mergeCell ref="H60:I60"/>
    <mergeCell ref="H89:I89"/>
    <mergeCell ref="H78:I81"/>
    <mergeCell ref="H82:I82"/>
    <mergeCell ref="H85:I85"/>
    <mergeCell ref="E99:G99"/>
    <mergeCell ref="A80:A81"/>
    <mergeCell ref="B80:B81"/>
    <mergeCell ref="D80:D81"/>
    <mergeCell ref="M1:R3"/>
    <mergeCell ref="H108:I108"/>
    <mergeCell ref="H109:I109"/>
    <mergeCell ref="H56:I56"/>
    <mergeCell ref="H57:I57"/>
    <mergeCell ref="H61:I61"/>
    <mergeCell ref="E3:G3"/>
    <mergeCell ref="H11:I11"/>
    <mergeCell ref="H12:I12"/>
    <mergeCell ref="H8:I8"/>
    <mergeCell ref="H65:I65"/>
    <mergeCell ref="H66:I66"/>
    <mergeCell ref="H67:I67"/>
    <mergeCell ref="H68:I68"/>
    <mergeCell ref="H70:I70"/>
    <mergeCell ref="H71:I71"/>
    <mergeCell ref="H73:I73"/>
    <mergeCell ref="H74:I74"/>
    <mergeCell ref="H76:I76"/>
    <mergeCell ref="A78:G78"/>
    <mergeCell ref="A77:K77"/>
    <mergeCell ref="H15:I15"/>
    <mergeCell ref="H49:I49"/>
    <mergeCell ref="H50:I50"/>
    <mergeCell ref="A1:K2"/>
    <mergeCell ref="J3:K4"/>
    <mergeCell ref="A42:A43"/>
    <mergeCell ref="B42:B43"/>
    <mergeCell ref="D42:D43"/>
    <mergeCell ref="E42:E43"/>
    <mergeCell ref="A37:B37"/>
    <mergeCell ref="A41:D41"/>
    <mergeCell ref="E41:G41"/>
    <mergeCell ref="H3:I4"/>
    <mergeCell ref="A4:A5"/>
    <mergeCell ref="B4:B5"/>
    <mergeCell ref="D4:D5"/>
    <mergeCell ref="E4:E5"/>
    <mergeCell ref="H17:I17"/>
    <mergeCell ref="H18:I18"/>
    <mergeCell ref="A3:D3"/>
    <mergeCell ref="A39:K39"/>
    <mergeCell ref="H41:I43"/>
    <mergeCell ref="A40:K40"/>
    <mergeCell ref="H13:I13"/>
    <mergeCell ref="J41:K42"/>
    <mergeCell ref="H34:I34"/>
    <mergeCell ref="H36:I36"/>
    <mergeCell ref="E110:G110"/>
    <mergeCell ref="E111:G111"/>
    <mergeCell ref="H105:I105"/>
    <mergeCell ref="H106:I106"/>
    <mergeCell ref="E87:G87"/>
    <mergeCell ref="H69:I69"/>
    <mergeCell ref="E80:G81"/>
    <mergeCell ref="E107:G107"/>
    <mergeCell ref="H83:I83"/>
    <mergeCell ref="H7:I7"/>
    <mergeCell ref="H55:I55"/>
    <mergeCell ref="H90:I90"/>
    <mergeCell ref="H92:I92"/>
    <mergeCell ref="E86:G86"/>
    <mergeCell ref="H20:I20"/>
    <mergeCell ref="H21:I21"/>
    <mergeCell ref="H22:I22"/>
    <mergeCell ref="H23:I23"/>
    <mergeCell ref="H84:I84"/>
    <mergeCell ref="E88:G88"/>
    <mergeCell ref="E89:G89"/>
    <mergeCell ref="H31:I31"/>
    <mergeCell ref="H33:I33"/>
    <mergeCell ref="H24:I24"/>
    <mergeCell ref="H25:I25"/>
    <mergeCell ref="H26:I26"/>
    <mergeCell ref="H112:I112"/>
    <mergeCell ref="A79:G79"/>
    <mergeCell ref="H10:I10"/>
    <mergeCell ref="H28:I28"/>
    <mergeCell ref="H29:I29"/>
    <mergeCell ref="E82:G82"/>
    <mergeCell ref="E83:G83"/>
    <mergeCell ref="E84:G84"/>
    <mergeCell ref="E85:G85"/>
    <mergeCell ref="H94:I94"/>
    <mergeCell ref="H101:I101"/>
    <mergeCell ref="E100:G100"/>
    <mergeCell ref="H103:I103"/>
    <mergeCell ref="H86:I86"/>
    <mergeCell ref="H87:I87"/>
    <mergeCell ref="H88:I88"/>
    <mergeCell ref="H44:I44"/>
    <mergeCell ref="H72:I72"/>
    <mergeCell ref="E112:G112"/>
    <mergeCell ref="H14:I14"/>
    <mergeCell ref="H64:I64"/>
    <mergeCell ref="H16:I16"/>
    <mergeCell ref="E108:G108"/>
    <mergeCell ref="E109:G109"/>
    <mergeCell ref="M11:N11"/>
    <mergeCell ref="M7:N7"/>
    <mergeCell ref="P4:P5"/>
    <mergeCell ref="Q4:Q5"/>
    <mergeCell ref="B76:C76"/>
    <mergeCell ref="M12:N12"/>
    <mergeCell ref="M6:N6"/>
    <mergeCell ref="M8:N8"/>
    <mergeCell ref="M9:N9"/>
    <mergeCell ref="M10:N10"/>
    <mergeCell ref="H5:I5"/>
    <mergeCell ref="F4:G4"/>
    <mergeCell ref="O4:O5"/>
    <mergeCell ref="M4:N5"/>
    <mergeCell ref="H45:I45"/>
    <mergeCell ref="H48:I48"/>
    <mergeCell ref="H46:I46"/>
    <mergeCell ref="H47:I47"/>
    <mergeCell ref="H32:I32"/>
    <mergeCell ref="H62:I62"/>
    <mergeCell ref="A75:K75"/>
    <mergeCell ref="H63:I63"/>
    <mergeCell ref="H35:I35"/>
    <mergeCell ref="H6:I6"/>
  </mergeCells>
  <pageMargins left="0" right="0" top="0" bottom="0" header="0.31496062992125984" footer="0.31496062992125984"/>
  <pageSetup paperSize="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opLeftCell="A4" workbookViewId="0">
      <selection activeCell="D24" sqref="D24"/>
    </sheetView>
  </sheetViews>
  <sheetFormatPr baseColWidth="10" defaultRowHeight="12.75"/>
  <cols>
    <col min="1" max="1" width="6.1640625" customWidth="1"/>
    <col min="2" max="2" width="23.33203125" customWidth="1"/>
    <col min="3" max="3" width="13.5" customWidth="1"/>
    <col min="6" max="6" width="11.1640625" customWidth="1"/>
  </cols>
  <sheetData>
    <row r="1" spans="1:6">
      <c r="A1" s="734" t="s">
        <v>72</v>
      </c>
      <c r="B1" s="735"/>
      <c r="C1" s="735"/>
      <c r="D1" s="735"/>
      <c r="E1" s="735"/>
      <c r="F1" s="735"/>
    </row>
    <row r="2" spans="1:6">
      <c r="A2" s="734"/>
      <c r="B2" s="735"/>
      <c r="C2" s="735"/>
      <c r="D2" s="735"/>
      <c r="E2" s="735"/>
      <c r="F2" s="735"/>
    </row>
    <row r="3" spans="1:6">
      <c r="A3" s="80" t="s">
        <v>73</v>
      </c>
      <c r="B3" s="80" t="s">
        <v>74</v>
      </c>
      <c r="C3" s="80" t="s">
        <v>75</v>
      </c>
      <c r="D3" s="80" t="s">
        <v>14</v>
      </c>
      <c r="E3" s="80" t="s">
        <v>55</v>
      </c>
      <c r="F3" s="80" t="s">
        <v>57</v>
      </c>
    </row>
    <row r="4" spans="1:6">
      <c r="A4" s="349">
        <v>1</v>
      </c>
      <c r="B4" s="96" t="s">
        <v>13</v>
      </c>
      <c r="C4" s="346">
        <v>44743</v>
      </c>
      <c r="D4" s="334">
        <v>260.27999999999997</v>
      </c>
      <c r="E4" s="82">
        <v>0</v>
      </c>
      <c r="F4" s="334">
        <v>0</v>
      </c>
    </row>
    <row r="5" spans="1:6">
      <c r="A5" s="349">
        <v>2</v>
      </c>
      <c r="B5" s="96" t="s">
        <v>13</v>
      </c>
      <c r="C5" s="346">
        <v>44744</v>
      </c>
      <c r="D5" s="334">
        <v>46.86</v>
      </c>
      <c r="E5" s="83">
        <v>200</v>
      </c>
      <c r="F5" s="355">
        <v>503</v>
      </c>
    </row>
    <row r="6" spans="1:6">
      <c r="A6" s="352">
        <v>3</v>
      </c>
      <c r="B6" s="336" t="s">
        <v>13</v>
      </c>
      <c r="C6" s="344">
        <v>44745</v>
      </c>
      <c r="D6" s="335">
        <v>0</v>
      </c>
      <c r="E6" s="356">
        <v>0</v>
      </c>
      <c r="F6" s="357">
        <v>0</v>
      </c>
    </row>
    <row r="7" spans="1:6">
      <c r="A7" s="349">
        <v>4</v>
      </c>
      <c r="B7" s="96" t="s">
        <v>13</v>
      </c>
      <c r="C7" s="346">
        <v>44746</v>
      </c>
      <c r="D7" s="337">
        <v>159.57</v>
      </c>
      <c r="E7" s="83">
        <v>0</v>
      </c>
      <c r="F7" s="339">
        <v>0</v>
      </c>
    </row>
    <row r="8" spans="1:6">
      <c r="A8" s="349">
        <v>5</v>
      </c>
      <c r="B8" s="96" t="s">
        <v>13</v>
      </c>
      <c r="C8" s="346">
        <v>44747</v>
      </c>
      <c r="D8" s="334">
        <v>18.68</v>
      </c>
      <c r="E8" s="83">
        <v>200</v>
      </c>
      <c r="F8" s="355">
        <v>0</v>
      </c>
    </row>
    <row r="9" spans="1:6">
      <c r="A9" s="349">
        <v>6</v>
      </c>
      <c r="B9" s="96" t="s">
        <v>13</v>
      </c>
      <c r="C9" s="346">
        <v>44748</v>
      </c>
      <c r="D9" s="337">
        <v>44.88</v>
      </c>
      <c r="E9" s="83">
        <v>0</v>
      </c>
      <c r="F9" s="339">
        <v>0</v>
      </c>
    </row>
    <row r="10" spans="1:6">
      <c r="A10" s="349">
        <v>7</v>
      </c>
      <c r="B10" s="96" t="s">
        <v>13</v>
      </c>
      <c r="C10" s="346">
        <v>44749</v>
      </c>
      <c r="D10" s="293">
        <v>35.89</v>
      </c>
      <c r="E10" s="350"/>
      <c r="F10" s="358">
        <v>140</v>
      </c>
    </row>
    <row r="11" spans="1:6">
      <c r="A11" s="349">
        <v>8</v>
      </c>
      <c r="B11" s="96" t="s">
        <v>13</v>
      </c>
      <c r="C11" s="346">
        <v>44750</v>
      </c>
      <c r="D11" s="334">
        <v>228.09</v>
      </c>
      <c r="E11" s="83">
        <v>200</v>
      </c>
      <c r="F11" s="355">
        <v>140</v>
      </c>
    </row>
    <row r="12" spans="1:6">
      <c r="A12" s="353">
        <v>9</v>
      </c>
      <c r="B12" s="87" t="s">
        <v>13</v>
      </c>
      <c r="C12" s="347">
        <v>44751</v>
      </c>
      <c r="D12" s="337">
        <v>193.29</v>
      </c>
      <c r="E12" s="359"/>
      <c r="F12" s="339">
        <v>117</v>
      </c>
    </row>
    <row r="13" spans="1:6">
      <c r="A13" s="352">
        <v>10</v>
      </c>
      <c r="B13" s="336" t="s">
        <v>13</v>
      </c>
      <c r="C13" s="344">
        <v>44752</v>
      </c>
      <c r="D13" s="342">
        <v>21.8</v>
      </c>
      <c r="E13" s="356"/>
      <c r="F13" s="360"/>
    </row>
    <row r="14" spans="1:6">
      <c r="A14" s="349">
        <v>11</v>
      </c>
      <c r="B14" s="96" t="s">
        <v>13</v>
      </c>
      <c r="C14" s="346">
        <v>44753</v>
      </c>
      <c r="D14" s="337">
        <v>47.52</v>
      </c>
      <c r="E14" s="83"/>
      <c r="F14" s="339">
        <v>40</v>
      </c>
    </row>
    <row r="15" spans="1:6">
      <c r="A15" s="349">
        <v>12</v>
      </c>
      <c r="B15" s="96" t="s">
        <v>13</v>
      </c>
      <c r="C15" s="346">
        <v>44754</v>
      </c>
      <c r="D15" s="338">
        <v>58.51</v>
      </c>
      <c r="E15" s="83"/>
      <c r="F15" s="361"/>
    </row>
    <row r="16" spans="1:6">
      <c r="A16" s="349">
        <v>13</v>
      </c>
      <c r="B16" s="96" t="s">
        <v>13</v>
      </c>
      <c r="C16" s="346">
        <v>44755</v>
      </c>
      <c r="D16" s="337">
        <v>28.98</v>
      </c>
      <c r="E16" s="83"/>
      <c r="F16" s="339">
        <v>107</v>
      </c>
    </row>
    <row r="17" spans="1:6">
      <c r="A17" s="349">
        <v>14</v>
      </c>
      <c r="B17" s="96" t="s">
        <v>13</v>
      </c>
      <c r="C17" s="346">
        <v>44756</v>
      </c>
      <c r="D17" s="334">
        <v>77.900000000000006</v>
      </c>
      <c r="E17" s="83">
        <v>200</v>
      </c>
      <c r="F17" s="355"/>
    </row>
    <row r="18" spans="1:6">
      <c r="A18" s="349">
        <v>15</v>
      </c>
      <c r="B18" s="96" t="s">
        <v>13</v>
      </c>
      <c r="C18" s="346">
        <v>44757</v>
      </c>
      <c r="D18" s="337">
        <v>86.19</v>
      </c>
      <c r="E18" s="83"/>
      <c r="F18" s="339">
        <v>20</v>
      </c>
    </row>
    <row r="19" spans="1:6">
      <c r="A19" s="352">
        <v>16</v>
      </c>
      <c r="B19" s="336" t="s">
        <v>13</v>
      </c>
      <c r="C19" s="344">
        <v>44758</v>
      </c>
      <c r="D19" s="342">
        <v>25.86</v>
      </c>
      <c r="E19" s="356"/>
      <c r="F19" s="360"/>
    </row>
    <row r="20" spans="1:6">
      <c r="A20" s="353">
        <v>17</v>
      </c>
      <c r="B20" s="87" t="s">
        <v>13</v>
      </c>
      <c r="C20" s="346">
        <v>44759</v>
      </c>
      <c r="D20" s="339">
        <v>0</v>
      </c>
      <c r="E20" s="359"/>
      <c r="F20" s="339"/>
    </row>
    <row r="21" spans="1:6">
      <c r="A21" s="349">
        <v>18</v>
      </c>
      <c r="B21" s="96" t="s">
        <v>13</v>
      </c>
      <c r="C21" s="346">
        <v>44760</v>
      </c>
      <c r="D21" s="338">
        <v>116.39</v>
      </c>
      <c r="E21" s="83"/>
      <c r="F21" s="361">
        <v>100</v>
      </c>
    </row>
    <row r="22" spans="1:6">
      <c r="A22" s="349">
        <v>19</v>
      </c>
      <c r="B22" s="96" t="s">
        <v>13</v>
      </c>
      <c r="C22" s="346">
        <v>44761</v>
      </c>
      <c r="D22" s="338">
        <v>48.71</v>
      </c>
      <c r="E22" s="83"/>
      <c r="F22" s="361">
        <v>10</v>
      </c>
    </row>
    <row r="23" spans="1:6">
      <c r="A23" s="349">
        <v>20</v>
      </c>
      <c r="B23" s="96" t="s">
        <v>13</v>
      </c>
      <c r="C23" s="346">
        <v>44762</v>
      </c>
      <c r="D23" s="338">
        <v>113.85</v>
      </c>
      <c r="E23" s="350"/>
      <c r="F23" s="361">
        <v>160</v>
      </c>
    </row>
    <row r="24" spans="1:6">
      <c r="A24" s="354">
        <v>21</v>
      </c>
      <c r="B24" s="96" t="s">
        <v>13</v>
      </c>
      <c r="C24" s="346">
        <v>44763</v>
      </c>
      <c r="D24" s="338">
        <v>61.54</v>
      </c>
      <c r="E24" s="83">
        <v>200</v>
      </c>
      <c r="F24" s="361"/>
    </row>
    <row r="25" spans="1:6">
      <c r="A25" s="349">
        <v>22</v>
      </c>
      <c r="B25" s="96" t="s">
        <v>13</v>
      </c>
      <c r="C25" s="346">
        <v>44764</v>
      </c>
      <c r="D25" s="293">
        <v>69.180000000000007</v>
      </c>
      <c r="E25" s="83"/>
      <c r="F25" s="358">
        <v>120</v>
      </c>
    </row>
    <row r="26" spans="1:6">
      <c r="A26" s="353">
        <v>23</v>
      </c>
      <c r="B26" s="87" t="s">
        <v>13</v>
      </c>
      <c r="C26" s="347">
        <v>44765</v>
      </c>
      <c r="D26" s="338">
        <v>141.59</v>
      </c>
      <c r="E26" s="359"/>
      <c r="F26" s="361"/>
    </row>
    <row r="27" spans="1:6">
      <c r="A27" s="352">
        <v>24</v>
      </c>
      <c r="B27" s="336" t="s">
        <v>13</v>
      </c>
      <c r="C27" s="344">
        <v>44766</v>
      </c>
      <c r="D27" s="343">
        <v>0</v>
      </c>
      <c r="E27" s="356"/>
      <c r="F27" s="362"/>
    </row>
    <row r="28" spans="1:6">
      <c r="A28" s="349">
        <v>25</v>
      </c>
      <c r="B28" s="96" t="s">
        <v>13</v>
      </c>
      <c r="C28" s="346">
        <v>44767</v>
      </c>
      <c r="D28" s="338">
        <v>66.459999999999994</v>
      </c>
      <c r="E28" s="83"/>
      <c r="F28" s="361"/>
    </row>
    <row r="29" spans="1:6" ht="15">
      <c r="A29" s="349">
        <v>26</v>
      </c>
      <c r="B29" s="96" t="s">
        <v>13</v>
      </c>
      <c r="C29" s="346">
        <v>44768</v>
      </c>
      <c r="D29" s="340">
        <v>60.88</v>
      </c>
      <c r="E29" s="83"/>
      <c r="F29" s="363"/>
    </row>
    <row r="30" spans="1:6">
      <c r="A30" s="349">
        <v>27</v>
      </c>
      <c r="B30" s="96" t="s">
        <v>13</v>
      </c>
      <c r="C30" s="346">
        <v>44769</v>
      </c>
      <c r="D30" s="293">
        <v>129.09</v>
      </c>
      <c r="E30" s="83"/>
      <c r="F30" s="358"/>
    </row>
    <row r="31" spans="1:6">
      <c r="A31" s="349">
        <v>28</v>
      </c>
      <c r="B31" s="96" t="s">
        <v>13</v>
      </c>
      <c r="C31" s="346">
        <v>44770</v>
      </c>
      <c r="D31" s="338">
        <v>103.5</v>
      </c>
      <c r="E31" s="350"/>
      <c r="F31" s="361">
        <v>700</v>
      </c>
    </row>
    <row r="32" spans="1:6">
      <c r="A32" s="349">
        <v>29</v>
      </c>
      <c r="B32" s="96" t="s">
        <v>13</v>
      </c>
      <c r="C32" s="346">
        <v>44771</v>
      </c>
      <c r="D32" s="341">
        <v>112.51</v>
      </c>
      <c r="E32" s="83">
        <v>200</v>
      </c>
      <c r="F32" s="364">
        <v>10</v>
      </c>
    </row>
    <row r="33" spans="1:7">
      <c r="A33" s="353">
        <v>30</v>
      </c>
      <c r="B33" s="87" t="s">
        <v>13</v>
      </c>
      <c r="C33" s="347">
        <v>44772</v>
      </c>
      <c r="D33" s="348">
        <v>279.8</v>
      </c>
      <c r="E33" s="359">
        <v>0</v>
      </c>
      <c r="F33" s="365">
        <v>0</v>
      </c>
    </row>
    <row r="34" spans="1:7">
      <c r="A34" s="352">
        <v>31</v>
      </c>
      <c r="B34" s="333"/>
      <c r="C34" s="344">
        <v>44773</v>
      </c>
      <c r="D34" s="332"/>
      <c r="E34" s="366"/>
      <c r="F34" s="367"/>
    </row>
    <row r="35" spans="1:7">
      <c r="A35" s="729" t="s">
        <v>41</v>
      </c>
      <c r="B35" s="729"/>
      <c r="C35" s="729"/>
      <c r="D35" s="345">
        <f>D4+D5+D6+D7+D8+D9+D10+D11+D12+D13+D14+D15+D16+D17+D18+D19+D20+D21+D22+D23+D24+D25+D26+D27+D28+D29+D30+D31+D32+D33+D34</f>
        <v>2637.8000000000006</v>
      </c>
      <c r="E35" s="345">
        <f>E5+E8+E11+E17+E24+E32</f>
        <v>1200</v>
      </c>
      <c r="F35" s="345">
        <f>F4+F5+F10+F12+F14+F16+F18+F21+F22+F23+F24+F25+F31++F11+F15+F17+F19+F20+F26+F27+F28+F29+F30+F32</f>
        <v>2167</v>
      </c>
    </row>
    <row r="36" spans="1:7">
      <c r="A36" s="730"/>
      <c r="B36" s="730"/>
      <c r="C36" s="730"/>
      <c r="D36" s="730"/>
      <c r="E36" s="730"/>
      <c r="F36" s="730"/>
    </row>
    <row r="37" spans="1:7">
      <c r="A37" s="731" t="s">
        <v>76</v>
      </c>
      <c r="B37" s="732"/>
      <c r="C37" s="732"/>
      <c r="D37" s="732"/>
      <c r="E37" s="733"/>
      <c r="F37" s="351">
        <f>D35+E35+F35</f>
        <v>6004.8000000000011</v>
      </c>
    </row>
    <row r="39" spans="1:7">
      <c r="D39" s="736" t="s">
        <v>81</v>
      </c>
      <c r="E39" s="736"/>
      <c r="G39">
        <v>5794.8</v>
      </c>
    </row>
    <row r="40" spans="1:7">
      <c r="C40" s="736" t="s">
        <v>82</v>
      </c>
      <c r="D40" s="736"/>
      <c r="E40" s="736"/>
      <c r="F40" s="736"/>
      <c r="G40" s="374" t="s">
        <v>83</v>
      </c>
    </row>
  </sheetData>
  <mergeCells count="6">
    <mergeCell ref="A35:C35"/>
    <mergeCell ref="A36:F36"/>
    <mergeCell ref="A37:E37"/>
    <mergeCell ref="A1:F2"/>
    <mergeCell ref="C40:F40"/>
    <mergeCell ref="D39:E39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6"/>
  <sheetViews>
    <sheetView topLeftCell="A97" workbookViewId="0">
      <selection activeCell="E122" sqref="E122"/>
    </sheetView>
  </sheetViews>
  <sheetFormatPr baseColWidth="10" defaultRowHeight="12.75"/>
  <cols>
    <col min="2" max="2" width="23.1640625" customWidth="1"/>
    <col min="3" max="3" width="18.1640625" customWidth="1"/>
    <col min="5" max="5" width="19.6640625" customWidth="1"/>
    <col min="8" max="8" width="13.1640625" customWidth="1"/>
    <col min="9" max="9" width="3.1640625" hidden="1" customWidth="1"/>
  </cols>
  <sheetData>
    <row r="1" spans="1:18">
      <c r="A1" s="631" t="s">
        <v>65</v>
      </c>
      <c r="B1" s="631"/>
      <c r="C1" s="631"/>
      <c r="D1" s="631"/>
      <c r="E1" s="631"/>
      <c r="F1" s="631"/>
      <c r="G1" s="631"/>
      <c r="H1" s="631"/>
      <c r="I1" s="631"/>
      <c r="J1" s="631"/>
      <c r="K1" s="632"/>
      <c r="M1" s="683" t="s">
        <v>48</v>
      </c>
      <c r="N1" s="683"/>
      <c r="O1" s="683"/>
      <c r="P1" s="683"/>
      <c r="Q1" s="683"/>
      <c r="R1" s="683"/>
    </row>
    <row r="2" spans="1:18">
      <c r="A2" s="631"/>
      <c r="B2" s="631"/>
      <c r="C2" s="631"/>
      <c r="D2" s="631"/>
      <c r="E2" s="631"/>
      <c r="F2" s="631"/>
      <c r="G2" s="631"/>
      <c r="H2" s="631"/>
      <c r="I2" s="631"/>
      <c r="J2" s="631"/>
      <c r="K2" s="632"/>
      <c r="M2" s="683"/>
      <c r="N2" s="683"/>
      <c r="O2" s="683"/>
      <c r="P2" s="683"/>
      <c r="Q2" s="683"/>
      <c r="R2" s="683"/>
    </row>
    <row r="3" spans="1:18">
      <c r="A3" s="539" t="s">
        <v>49</v>
      </c>
      <c r="B3" s="662"/>
      <c r="C3" s="662"/>
      <c r="D3" s="540"/>
      <c r="E3" s="662"/>
      <c r="F3" s="662"/>
      <c r="G3" s="540"/>
      <c r="H3" s="650" t="s">
        <v>13</v>
      </c>
      <c r="I3" s="651"/>
      <c r="J3" s="633" t="s">
        <v>28</v>
      </c>
      <c r="K3" s="634"/>
      <c r="M3" s="684"/>
      <c r="N3" s="684"/>
      <c r="O3" s="684"/>
      <c r="P3" s="684"/>
      <c r="Q3" s="684"/>
      <c r="R3" s="684"/>
    </row>
    <row r="4" spans="1:18">
      <c r="A4" s="654" t="s">
        <v>50</v>
      </c>
      <c r="B4" s="656" t="s">
        <v>51</v>
      </c>
      <c r="C4" s="308"/>
      <c r="D4" s="658" t="s">
        <v>22</v>
      </c>
      <c r="E4" s="660" t="s">
        <v>52</v>
      </c>
      <c r="F4" s="539" t="s">
        <v>22</v>
      </c>
      <c r="G4" s="540"/>
      <c r="H4" s="652"/>
      <c r="I4" s="653"/>
      <c r="J4" s="635"/>
      <c r="K4" s="636"/>
      <c r="M4" s="542"/>
      <c r="N4" s="542"/>
      <c r="O4" s="541" t="s">
        <v>14</v>
      </c>
      <c r="P4" s="528" t="s">
        <v>55</v>
      </c>
      <c r="Q4" s="528" t="s">
        <v>56</v>
      </c>
      <c r="R4" s="157" t="s">
        <v>57</v>
      </c>
    </row>
    <row r="5" spans="1:18" ht="25.5">
      <c r="A5" s="655"/>
      <c r="B5" s="657"/>
      <c r="C5" s="309"/>
      <c r="D5" s="659"/>
      <c r="E5" s="661"/>
      <c r="F5" s="131" t="s">
        <v>31</v>
      </c>
      <c r="G5" s="132" t="s">
        <v>32</v>
      </c>
      <c r="H5" s="537" t="s">
        <v>14</v>
      </c>
      <c r="I5" s="538"/>
      <c r="J5" s="80" t="s">
        <v>29</v>
      </c>
      <c r="K5" s="80" t="s">
        <v>30</v>
      </c>
      <c r="M5" s="542"/>
      <c r="N5" s="542"/>
      <c r="O5" s="541"/>
      <c r="P5" s="529"/>
      <c r="Q5" s="529"/>
      <c r="R5" s="157"/>
    </row>
    <row r="6" spans="1:18" ht="20.25" customHeight="1">
      <c r="A6" s="133">
        <v>44774</v>
      </c>
      <c r="B6" s="155" t="s">
        <v>66</v>
      </c>
      <c r="C6" s="81" t="s">
        <v>47</v>
      </c>
      <c r="D6" s="158"/>
      <c r="E6" s="135" t="s">
        <v>33</v>
      </c>
      <c r="F6" s="136">
        <v>50</v>
      </c>
      <c r="G6" s="137">
        <v>50</v>
      </c>
      <c r="H6" s="558">
        <v>0</v>
      </c>
      <c r="I6" s="559"/>
      <c r="J6" s="82">
        <v>14700.86</v>
      </c>
      <c r="K6" s="250">
        <f>J6-G6</f>
        <v>14650.86</v>
      </c>
      <c r="M6" s="533" t="s">
        <v>46</v>
      </c>
      <c r="N6" s="533"/>
      <c r="O6" s="235">
        <f>+F37</f>
        <v>40837</v>
      </c>
      <c r="P6" s="122">
        <f>F44+F45+F46+F47+F48+F49+F50+F51+F52+F53+F54+F55+F56+F57+F58+F59+F60+F61+F62+F63+F64+F65+F66+F67+F68+F69+F70+F71+F72+F73+F74</f>
        <v>30395.98</v>
      </c>
      <c r="Q6" s="122">
        <f>E89+E106</f>
        <v>0</v>
      </c>
      <c r="R6" s="97"/>
    </row>
    <row r="7" spans="1:18" ht="16.5" customHeight="1">
      <c r="A7" s="105">
        <v>44775</v>
      </c>
      <c r="B7" s="138"/>
      <c r="C7" s="139"/>
      <c r="D7" s="159"/>
      <c r="E7" s="134" t="s">
        <v>60</v>
      </c>
      <c r="F7" s="140">
        <v>2323</v>
      </c>
      <c r="G7" s="84">
        <v>2316.6</v>
      </c>
      <c r="H7" s="558">
        <v>122.49</v>
      </c>
      <c r="I7" s="559"/>
      <c r="J7" s="83">
        <v>14650.86</v>
      </c>
      <c r="K7" s="250">
        <f t="shared" ref="K7:K13" si="0">J7-G7+H7</f>
        <v>12456.75</v>
      </c>
      <c r="M7" s="526" t="s">
        <v>53</v>
      </c>
      <c r="N7" s="527"/>
      <c r="O7" s="237"/>
      <c r="P7" s="238"/>
      <c r="Q7" s="238"/>
      <c r="R7" s="239"/>
    </row>
    <row r="8" spans="1:18" ht="15">
      <c r="A8" s="85">
        <v>44776</v>
      </c>
      <c r="B8" s="86"/>
      <c r="C8" s="87"/>
      <c r="D8" s="160"/>
      <c r="E8" s="88" t="s">
        <v>60</v>
      </c>
      <c r="F8" s="315">
        <v>2223</v>
      </c>
      <c r="G8" s="90">
        <v>2217.8200000000002</v>
      </c>
      <c r="H8" s="767">
        <v>120.19</v>
      </c>
      <c r="I8" s="768"/>
      <c r="J8" s="90">
        <v>12456.75</v>
      </c>
      <c r="K8" s="251">
        <f t="shared" si="0"/>
        <v>10359.120000000001</v>
      </c>
      <c r="M8" s="534" t="s">
        <v>54</v>
      </c>
      <c r="N8" s="534"/>
      <c r="O8" s="298">
        <f>H37</f>
        <v>2261.9899999999998</v>
      </c>
      <c r="P8" s="240">
        <f>H76</f>
        <v>1010</v>
      </c>
      <c r="Q8" s="240"/>
      <c r="R8" s="240">
        <f>H114</f>
        <v>4281</v>
      </c>
    </row>
    <row r="9" spans="1:18" ht="15.75" customHeight="1">
      <c r="A9" s="141">
        <v>44777</v>
      </c>
      <c r="B9" s="142"/>
      <c r="C9" s="139"/>
      <c r="D9" s="161"/>
      <c r="E9" s="134" t="s">
        <v>60</v>
      </c>
      <c r="F9" s="143">
        <v>3138</v>
      </c>
      <c r="G9" s="144">
        <v>3131.3</v>
      </c>
      <c r="H9" s="591">
        <v>169.36</v>
      </c>
      <c r="I9" s="592"/>
      <c r="J9" s="82">
        <v>10359.120000000001</v>
      </c>
      <c r="K9" s="250">
        <f t="shared" si="0"/>
        <v>7397.18</v>
      </c>
      <c r="M9" s="535" t="s">
        <v>28</v>
      </c>
      <c r="N9" s="535"/>
      <c r="O9" s="236">
        <f>J30-G30</f>
        <v>14046.89</v>
      </c>
      <c r="P9" s="242"/>
      <c r="Q9" s="242"/>
      <c r="R9" s="233"/>
    </row>
    <row r="10" spans="1:18" ht="13.5" customHeight="1">
      <c r="A10" s="105">
        <v>44778</v>
      </c>
      <c r="B10" s="134"/>
      <c r="C10" s="145"/>
      <c r="D10" s="162"/>
      <c r="E10" s="134" t="s">
        <v>60</v>
      </c>
      <c r="F10" s="103">
        <v>1720</v>
      </c>
      <c r="G10" s="127">
        <v>1713.16</v>
      </c>
      <c r="H10" s="558">
        <v>89.31</v>
      </c>
      <c r="I10" s="559"/>
      <c r="J10" s="82">
        <v>7397.18</v>
      </c>
      <c r="K10" s="252">
        <f t="shared" si="0"/>
        <v>5773.3300000000008</v>
      </c>
      <c r="M10" s="536" t="s">
        <v>58</v>
      </c>
      <c r="N10" s="536"/>
      <c r="O10" s="247">
        <v>534</v>
      </c>
      <c r="P10" s="243"/>
      <c r="Q10" s="245"/>
      <c r="R10" s="244"/>
    </row>
    <row r="11" spans="1:18" ht="14.25" customHeight="1">
      <c r="A11" s="141">
        <v>44779</v>
      </c>
      <c r="B11" s="138"/>
      <c r="C11" s="139"/>
      <c r="D11" s="161"/>
      <c r="E11" s="146" t="s">
        <v>60</v>
      </c>
      <c r="F11" s="147">
        <v>1280</v>
      </c>
      <c r="G11" s="92">
        <v>1278.1400000000001</v>
      </c>
      <c r="H11" s="690">
        <v>53.95</v>
      </c>
      <c r="I11" s="691"/>
      <c r="J11" s="93">
        <v>5773.33</v>
      </c>
      <c r="K11" s="253">
        <f t="shared" si="0"/>
        <v>4549.1399999999994</v>
      </c>
      <c r="M11" s="524" t="s">
        <v>59</v>
      </c>
      <c r="N11" s="525"/>
      <c r="O11" s="241">
        <v>1574</v>
      </c>
      <c r="P11" s="241"/>
      <c r="Q11" s="246"/>
      <c r="R11" s="232"/>
    </row>
    <row r="12" spans="1:18" ht="15">
      <c r="A12" s="321">
        <v>44780</v>
      </c>
      <c r="B12" s="322"/>
      <c r="C12" s="323"/>
      <c r="D12" s="324"/>
      <c r="E12" s="323" t="s">
        <v>33</v>
      </c>
      <c r="F12" s="325">
        <v>100</v>
      </c>
      <c r="G12" s="289">
        <v>100</v>
      </c>
      <c r="H12" s="763">
        <v>0</v>
      </c>
      <c r="I12" s="764"/>
      <c r="J12" s="326">
        <v>4549.1400000000003</v>
      </c>
      <c r="K12" s="327">
        <f t="shared" si="0"/>
        <v>4449.1400000000003</v>
      </c>
      <c r="M12" s="532"/>
      <c r="N12" s="532"/>
      <c r="O12" s="248"/>
      <c r="P12" s="248"/>
      <c r="Q12" s="248"/>
      <c r="R12" s="248"/>
    </row>
    <row r="13" spans="1:18" ht="13.5" customHeight="1">
      <c r="A13" s="141">
        <v>44781</v>
      </c>
      <c r="B13" s="142"/>
      <c r="C13" s="139"/>
      <c r="D13" s="163"/>
      <c r="E13" s="148" t="s">
        <v>60</v>
      </c>
      <c r="F13" s="98">
        <v>2818</v>
      </c>
      <c r="G13" s="99">
        <v>2805.36</v>
      </c>
      <c r="H13" s="765">
        <v>142.80000000000001</v>
      </c>
      <c r="I13" s="766"/>
      <c r="J13" s="100">
        <v>4449.1400000000003</v>
      </c>
      <c r="K13" s="259">
        <f t="shared" si="0"/>
        <v>1786.5800000000002</v>
      </c>
    </row>
    <row r="14" spans="1:18" ht="14.25" customHeight="1">
      <c r="A14" s="141">
        <v>44782</v>
      </c>
      <c r="B14" s="134"/>
      <c r="C14" s="148" t="s">
        <v>78</v>
      </c>
      <c r="D14" s="369">
        <v>4000</v>
      </c>
      <c r="E14" s="134" t="s">
        <v>60</v>
      </c>
      <c r="F14" s="143">
        <v>855</v>
      </c>
      <c r="G14" s="370">
        <v>852.95</v>
      </c>
      <c r="H14" s="591">
        <v>41.46</v>
      </c>
      <c r="I14" s="592"/>
      <c r="J14" s="83">
        <v>1786.58</v>
      </c>
      <c r="K14" s="250">
        <f>J14+D14-G14+H14</f>
        <v>4975.09</v>
      </c>
    </row>
    <row r="15" spans="1:18" ht="15">
      <c r="A15" s="101">
        <v>44783</v>
      </c>
      <c r="B15" s="102"/>
      <c r="C15" s="102"/>
      <c r="D15" s="165"/>
      <c r="E15" s="150" t="s">
        <v>60</v>
      </c>
      <c r="F15" s="103">
        <v>2243</v>
      </c>
      <c r="G15" s="104">
        <v>2236.1</v>
      </c>
      <c r="H15" s="558">
        <v>121.25</v>
      </c>
      <c r="I15" s="559"/>
      <c r="J15" s="90">
        <v>4975.09</v>
      </c>
      <c r="K15" s="251">
        <f>J15-G15+H15</f>
        <v>2860.2400000000002</v>
      </c>
    </row>
    <row r="16" spans="1:18" ht="12.75" customHeight="1">
      <c r="A16" s="141">
        <v>44784</v>
      </c>
      <c r="B16" s="134"/>
      <c r="C16" s="134"/>
      <c r="D16" s="164"/>
      <c r="E16" s="134" t="s">
        <v>60</v>
      </c>
      <c r="F16" s="143">
        <v>1374</v>
      </c>
      <c r="G16" s="370">
        <v>973.62</v>
      </c>
      <c r="H16" s="591">
        <v>49.26</v>
      </c>
      <c r="I16" s="592"/>
      <c r="J16" s="82">
        <v>2860.24</v>
      </c>
      <c r="K16" s="252">
        <f>J16-G16+H16</f>
        <v>1935.8799999999999</v>
      </c>
    </row>
    <row r="17" spans="1:16" ht="14.25" customHeight="1">
      <c r="A17" s="105">
        <v>44785</v>
      </c>
      <c r="B17" s="38"/>
      <c r="C17" s="38"/>
      <c r="D17" s="165"/>
      <c r="E17" s="134" t="s">
        <v>60</v>
      </c>
      <c r="F17" s="103">
        <v>876</v>
      </c>
      <c r="G17" s="91">
        <v>873.68</v>
      </c>
      <c r="H17" s="605">
        <v>44.76</v>
      </c>
      <c r="I17" s="606"/>
      <c r="J17" s="82">
        <v>1935.88</v>
      </c>
      <c r="K17" s="255">
        <f>J17-G17+H17</f>
        <v>1106.9600000000003</v>
      </c>
    </row>
    <row r="18" spans="1:16" ht="14.25" customHeight="1">
      <c r="A18" s="105">
        <v>44786</v>
      </c>
      <c r="B18" s="134"/>
      <c r="C18" s="134"/>
      <c r="D18" s="164"/>
      <c r="E18" s="134" t="s">
        <v>60</v>
      </c>
      <c r="F18" s="143">
        <v>796</v>
      </c>
      <c r="G18" s="370">
        <v>794.64</v>
      </c>
      <c r="H18" s="591">
        <v>43.6</v>
      </c>
      <c r="I18" s="592"/>
      <c r="J18" s="82">
        <v>1106.96</v>
      </c>
      <c r="K18" s="250">
        <f>J18-G18+H18</f>
        <v>355.92000000000007</v>
      </c>
    </row>
    <row r="19" spans="1:16" ht="14.25" customHeight="1">
      <c r="A19" s="387">
        <v>44787</v>
      </c>
      <c r="B19" s="388"/>
      <c r="C19" s="389"/>
      <c r="D19" s="393"/>
      <c r="E19" s="390"/>
      <c r="F19" s="392"/>
      <c r="G19" s="391"/>
      <c r="H19" s="769">
        <v>11.03</v>
      </c>
      <c r="I19" s="770"/>
      <c r="J19" s="326">
        <f>355.92</f>
        <v>355.92</v>
      </c>
      <c r="K19" s="256">
        <f>J19+H19</f>
        <v>366.95</v>
      </c>
      <c r="O19" s="59"/>
      <c r="P19" s="59"/>
    </row>
    <row r="20" spans="1:16" ht="15" customHeight="1">
      <c r="A20" s="105">
        <v>44788</v>
      </c>
      <c r="B20" s="12"/>
      <c r="C20" s="12"/>
      <c r="D20" s="394">
        <v>2000</v>
      </c>
      <c r="E20" s="134" t="s">
        <v>60</v>
      </c>
      <c r="F20" s="143">
        <v>2076</v>
      </c>
      <c r="G20" s="149">
        <v>2068.46</v>
      </c>
      <c r="H20" s="591">
        <v>104.4</v>
      </c>
      <c r="I20" s="592"/>
      <c r="J20" s="82">
        <v>366.95</v>
      </c>
      <c r="K20" s="250">
        <f>J20+D20-G20+H20</f>
        <v>402.88999999999976</v>
      </c>
      <c r="L20" s="70"/>
    </row>
    <row r="21" spans="1:16" ht="15" customHeight="1">
      <c r="A21" s="105">
        <v>44789</v>
      </c>
      <c r="B21" s="13"/>
      <c r="C21" s="13" t="s">
        <v>78</v>
      </c>
      <c r="D21" s="407">
        <v>7060</v>
      </c>
      <c r="E21" s="134" t="s">
        <v>60</v>
      </c>
      <c r="F21" s="103">
        <v>1823</v>
      </c>
      <c r="G21" s="109">
        <v>1816.52</v>
      </c>
      <c r="H21" s="746">
        <v>96</v>
      </c>
      <c r="I21" s="747"/>
      <c r="J21" s="110">
        <f>402.89+D21</f>
        <v>7462.89</v>
      </c>
      <c r="K21" s="252">
        <f>J21-G21+H21</f>
        <v>5742.3700000000008</v>
      </c>
    </row>
    <row r="22" spans="1:16" ht="15">
      <c r="A22" s="105">
        <v>44790</v>
      </c>
      <c r="B22" s="112"/>
      <c r="C22" s="112"/>
      <c r="D22" s="169"/>
      <c r="E22" s="150" t="s">
        <v>60</v>
      </c>
      <c r="F22" s="151">
        <v>713</v>
      </c>
      <c r="G22" s="310">
        <v>712.02</v>
      </c>
      <c r="H22" s="604">
        <v>38.24</v>
      </c>
      <c r="I22" s="592"/>
      <c r="J22" s="90">
        <v>5742.37</v>
      </c>
      <c r="K22" s="250">
        <f>J22-G22+H22</f>
        <v>5068.59</v>
      </c>
    </row>
    <row r="23" spans="1:16" ht="13.5" customHeight="1">
      <c r="A23" s="105">
        <v>44791</v>
      </c>
      <c r="B23" s="114"/>
      <c r="C23" s="114"/>
      <c r="D23" s="170"/>
      <c r="E23" s="115" t="s">
        <v>60</v>
      </c>
      <c r="F23" s="103">
        <v>1144</v>
      </c>
      <c r="G23" s="114">
        <v>1142.1600000000001</v>
      </c>
      <c r="H23" s="605">
        <v>58.93</v>
      </c>
      <c r="I23" s="606"/>
      <c r="J23" s="82">
        <v>5068.59</v>
      </c>
      <c r="K23" s="258">
        <f>J23-G23+H23</f>
        <v>3985.36</v>
      </c>
    </row>
    <row r="24" spans="1:16" ht="15" customHeight="1">
      <c r="A24" s="105">
        <v>44792</v>
      </c>
      <c r="B24" s="38"/>
      <c r="C24" s="91" t="s">
        <v>91</v>
      </c>
      <c r="D24" s="411">
        <v>20060</v>
      </c>
      <c r="E24" s="38" t="s">
        <v>60</v>
      </c>
      <c r="F24" s="117">
        <v>1986</v>
      </c>
      <c r="G24" s="13">
        <v>1979.22</v>
      </c>
      <c r="H24" s="605">
        <v>107.41</v>
      </c>
      <c r="I24" s="606"/>
      <c r="J24" s="82">
        <v>3985.36</v>
      </c>
      <c r="K24" s="251">
        <f>J24+D24-G24+H24</f>
        <v>22173.55</v>
      </c>
    </row>
    <row r="25" spans="1:16" ht="13.5" customHeight="1">
      <c r="A25" s="105">
        <v>44793</v>
      </c>
      <c r="B25" s="38"/>
      <c r="C25" s="38"/>
      <c r="D25" s="171"/>
      <c r="E25" s="38" t="s">
        <v>60</v>
      </c>
      <c r="F25" s="118">
        <v>796</v>
      </c>
      <c r="G25" s="91">
        <v>794.64</v>
      </c>
      <c r="H25" s="739">
        <v>43.6</v>
      </c>
      <c r="I25" s="740"/>
      <c r="J25" s="82">
        <v>22173.55</v>
      </c>
      <c r="K25" s="251">
        <f>J25-G25+H25</f>
        <v>21422.51</v>
      </c>
    </row>
    <row r="26" spans="1:16" ht="14.25" customHeight="1">
      <c r="A26" s="387">
        <v>44794</v>
      </c>
      <c r="B26" s="419"/>
      <c r="C26" s="419"/>
      <c r="D26" s="419"/>
      <c r="E26" s="419"/>
      <c r="F26" s="420"/>
      <c r="G26" s="421"/>
      <c r="H26" s="741"/>
      <c r="I26" s="742"/>
      <c r="J26" s="422">
        <v>21422.51</v>
      </c>
      <c r="K26" s="423">
        <f>J26</f>
        <v>21422.51</v>
      </c>
    </row>
    <row r="27" spans="1:16" ht="15">
      <c r="A27" s="105">
        <v>44795</v>
      </c>
      <c r="B27" s="96"/>
      <c r="C27" s="96"/>
      <c r="D27" s="173"/>
      <c r="E27" s="96" t="s">
        <v>60</v>
      </c>
      <c r="F27" s="122">
        <v>2276</v>
      </c>
      <c r="G27" s="82">
        <v>2015.41</v>
      </c>
      <c r="H27" s="750">
        <v>115.74</v>
      </c>
      <c r="I27" s="750"/>
      <c r="J27" s="82">
        <v>21422.51</v>
      </c>
      <c r="K27" s="250">
        <f>J27-G27+H27</f>
        <v>19522.84</v>
      </c>
    </row>
    <row r="28" spans="1:16" ht="15" customHeight="1">
      <c r="A28" s="105">
        <v>44796</v>
      </c>
      <c r="B28" s="153"/>
      <c r="C28" s="153"/>
      <c r="D28" s="174"/>
      <c r="E28" s="123" t="s">
        <v>60</v>
      </c>
      <c r="F28" s="427">
        <v>4468</v>
      </c>
      <c r="G28" s="125">
        <v>4460.09</v>
      </c>
      <c r="H28" s="563">
        <v>243.71</v>
      </c>
      <c r="I28" s="564"/>
      <c r="J28" s="100">
        <v>19522.84</v>
      </c>
      <c r="K28" s="259">
        <f>J28-G28+H28</f>
        <v>15306.46</v>
      </c>
    </row>
    <row r="29" spans="1:16" ht="14.25" customHeight="1">
      <c r="A29" s="105">
        <v>44797</v>
      </c>
      <c r="B29" s="102"/>
      <c r="C29" s="102"/>
      <c r="D29" s="162"/>
      <c r="E29" s="102" t="s">
        <v>60</v>
      </c>
      <c r="F29" s="126">
        <v>1124</v>
      </c>
      <c r="G29" s="104">
        <v>1121.76</v>
      </c>
      <c r="H29" s="565">
        <v>60.85</v>
      </c>
      <c r="I29" s="566"/>
      <c r="J29" s="90">
        <v>15306.46</v>
      </c>
      <c r="K29" s="251">
        <f>J29-G29+H29</f>
        <v>14245.55</v>
      </c>
    </row>
    <row r="30" spans="1:16" ht="14.25" customHeight="1">
      <c r="A30" s="105">
        <v>44798</v>
      </c>
      <c r="B30" s="38"/>
      <c r="C30" s="380" t="s">
        <v>91</v>
      </c>
      <c r="D30" s="411">
        <v>13670</v>
      </c>
      <c r="E30" s="38" t="s">
        <v>60</v>
      </c>
      <c r="F30" s="126">
        <v>199</v>
      </c>
      <c r="G30" s="91">
        <v>198.66</v>
      </c>
      <c r="H30" s="605">
        <v>10.9</v>
      </c>
      <c r="I30" s="705"/>
      <c r="J30" s="82">
        <v>14245.55</v>
      </c>
      <c r="K30" s="251">
        <f>J30-G30+H30+D30+397.32-21.8</f>
        <v>28103.31</v>
      </c>
    </row>
    <row r="31" spans="1:16" ht="13.5" customHeight="1">
      <c r="A31" s="105">
        <v>44799</v>
      </c>
      <c r="B31" s="66"/>
      <c r="C31" s="66"/>
      <c r="D31" s="175"/>
      <c r="E31" s="249" t="s">
        <v>60</v>
      </c>
      <c r="F31" s="264">
        <v>398</v>
      </c>
      <c r="G31" s="265">
        <v>398</v>
      </c>
      <c r="H31" s="613">
        <v>21.8</v>
      </c>
      <c r="I31" s="614"/>
      <c r="J31" s="266">
        <v>28103.31</v>
      </c>
      <c r="K31" s="267">
        <v>27915.55</v>
      </c>
    </row>
    <row r="32" spans="1:16">
      <c r="A32" s="105">
        <v>44800</v>
      </c>
      <c r="B32" s="58"/>
      <c r="C32" s="58"/>
      <c r="D32" s="176"/>
      <c r="E32" s="260" t="s">
        <v>60</v>
      </c>
      <c r="F32" s="261">
        <v>810</v>
      </c>
      <c r="G32" s="260">
        <v>808.46</v>
      </c>
      <c r="H32" s="549">
        <v>41.25</v>
      </c>
      <c r="I32" s="549"/>
      <c r="J32" s="260">
        <v>27915.55</v>
      </c>
      <c r="K32" s="262">
        <f>J32-G32+H32</f>
        <v>27148.34</v>
      </c>
    </row>
    <row r="33" spans="1:13" ht="15.75" customHeight="1">
      <c r="A33" s="434">
        <v>44801</v>
      </c>
      <c r="B33" s="435"/>
      <c r="C33" s="436"/>
      <c r="D33" s="436"/>
      <c r="E33" s="436"/>
      <c r="F33" s="436"/>
      <c r="G33" s="436"/>
      <c r="H33" s="436"/>
      <c r="I33" s="436"/>
      <c r="J33" s="436"/>
      <c r="K33" s="436"/>
      <c r="M33" s="67"/>
    </row>
    <row r="34" spans="1:13" ht="11.25" customHeight="1">
      <c r="A34" s="105">
        <v>44802</v>
      </c>
      <c r="B34" s="300"/>
      <c r="C34" s="62" t="s">
        <v>91</v>
      </c>
      <c r="D34" s="432">
        <v>3695</v>
      </c>
      <c r="E34" s="433" t="s">
        <v>60</v>
      </c>
      <c r="F34" s="442">
        <v>2511</v>
      </c>
      <c r="G34" s="443">
        <v>2506.13</v>
      </c>
      <c r="H34" s="615">
        <v>153.88</v>
      </c>
      <c r="I34" s="616"/>
      <c r="J34" s="293">
        <v>27148.34</v>
      </c>
      <c r="K34" s="295">
        <f>J34-G34+H34+D34</f>
        <v>28491.09</v>
      </c>
    </row>
    <row r="35" spans="1:13" ht="15">
      <c r="A35" s="105">
        <v>44803</v>
      </c>
      <c r="B35" s="64"/>
      <c r="C35" s="64"/>
      <c r="D35" s="178"/>
      <c r="E35" s="64"/>
      <c r="F35" s="122">
        <v>1550</v>
      </c>
      <c r="G35" s="64">
        <v>1547.16</v>
      </c>
      <c r="H35" s="692">
        <v>84.47</v>
      </c>
      <c r="I35" s="693"/>
      <c r="J35" s="64">
        <v>28481.09</v>
      </c>
      <c r="K35" s="250">
        <f>J35-G35+H35</f>
        <v>27018.400000000001</v>
      </c>
    </row>
    <row r="36" spans="1:13">
      <c r="A36" s="105">
        <v>44804</v>
      </c>
      <c r="B36" s="62"/>
      <c r="C36" s="62"/>
      <c r="D36" s="177"/>
      <c r="E36" s="433" t="s">
        <v>60</v>
      </c>
      <c r="F36" s="456">
        <v>1390</v>
      </c>
      <c r="G36" s="443">
        <v>1386.51</v>
      </c>
      <c r="H36" s="773">
        <v>71.349999999999994</v>
      </c>
      <c r="I36" s="774"/>
      <c r="J36" s="293">
        <v>27109.21</v>
      </c>
      <c r="K36" s="295">
        <v>26523.85</v>
      </c>
    </row>
    <row r="37" spans="1:13">
      <c r="A37" s="645" t="s">
        <v>15</v>
      </c>
      <c r="B37" s="646"/>
      <c r="C37" s="307"/>
      <c r="D37" s="154"/>
      <c r="E37" s="307"/>
      <c r="F37" s="76">
        <f>F6+F7+F9+F10+F11+F12+F13+F14+F15+F16+F17+F18+F19+F20+F21+F22+F23+F24+F25+F26+F27+F28+F29+F30+F31+F32+F34+F35+F36</f>
        <v>40837</v>
      </c>
      <c r="G37" s="77"/>
      <c r="H37" s="699">
        <f>H7+H8+H9+H10+H11+H12+H13+H14+H15+H16+H17+H18+H19+H20+H21+H22+H23+H24+H25+H26+H27+H28+H29+H30+H31+H32+H34+H35+H36</f>
        <v>2261.9899999999998</v>
      </c>
      <c r="I37" s="700"/>
      <c r="J37" s="78"/>
      <c r="K37" s="78"/>
    </row>
    <row r="38" spans="1:13">
      <c r="A38" s="31"/>
      <c r="B38" s="32"/>
      <c r="C38" s="32"/>
      <c r="D38" s="33"/>
      <c r="E38" s="32"/>
      <c r="F38" s="33"/>
      <c r="G38" s="34"/>
      <c r="H38" s="35"/>
      <c r="I38" s="35"/>
      <c r="J38" s="36"/>
      <c r="K38" s="37"/>
    </row>
    <row r="39" spans="1:13">
      <c r="A39" s="663"/>
      <c r="B39" s="664"/>
      <c r="C39" s="664"/>
      <c r="D39" s="664"/>
      <c r="E39" s="664"/>
      <c r="F39" s="664"/>
      <c r="G39" s="664"/>
      <c r="H39" s="664"/>
      <c r="I39" s="664"/>
      <c r="J39" s="664"/>
      <c r="K39" s="665"/>
    </row>
    <row r="40" spans="1:13">
      <c r="A40" s="671" t="s">
        <v>11</v>
      </c>
      <c r="B40" s="671"/>
      <c r="C40" s="671"/>
      <c r="D40" s="671"/>
      <c r="E40" s="671"/>
      <c r="F40" s="671"/>
      <c r="G40" s="671"/>
      <c r="H40" s="671"/>
      <c r="I40" s="671"/>
      <c r="J40" s="671"/>
      <c r="K40" s="672"/>
    </row>
    <row r="41" spans="1:13">
      <c r="A41" s="647" t="s">
        <v>0</v>
      </c>
      <c r="B41" s="648"/>
      <c r="C41" s="648"/>
      <c r="D41" s="649"/>
      <c r="E41" s="648"/>
      <c r="F41" s="648"/>
      <c r="G41" s="649"/>
      <c r="H41" s="650" t="s">
        <v>13</v>
      </c>
      <c r="I41" s="666"/>
      <c r="J41" s="675" t="s">
        <v>34</v>
      </c>
      <c r="K41" s="676"/>
    </row>
    <row r="42" spans="1:13">
      <c r="A42" s="637" t="s">
        <v>1</v>
      </c>
      <c r="B42" s="639" t="s">
        <v>17</v>
      </c>
      <c r="C42" s="304"/>
      <c r="D42" s="641" t="s">
        <v>2</v>
      </c>
      <c r="E42" s="643" t="s">
        <v>3</v>
      </c>
      <c r="F42" s="3" t="s">
        <v>2</v>
      </c>
      <c r="G42" s="1"/>
      <c r="H42" s="667"/>
      <c r="I42" s="668"/>
      <c r="J42" s="677"/>
      <c r="K42" s="678"/>
    </row>
    <row r="43" spans="1:13" ht="18">
      <c r="A43" s="638"/>
      <c r="B43" s="640"/>
      <c r="C43" s="305"/>
      <c r="D43" s="642"/>
      <c r="E43" s="644"/>
      <c r="F43" s="4" t="s">
        <v>4</v>
      </c>
      <c r="G43" s="3" t="s">
        <v>5</v>
      </c>
      <c r="H43" s="669"/>
      <c r="I43" s="670"/>
      <c r="J43" s="40" t="s">
        <v>29</v>
      </c>
      <c r="K43" s="40" t="s">
        <v>30</v>
      </c>
    </row>
    <row r="44" spans="1:13" ht="18.75" customHeight="1">
      <c r="A44" s="212">
        <v>44774</v>
      </c>
      <c r="B44" s="191"/>
      <c r="C44" s="192"/>
      <c r="D44" s="6"/>
      <c r="E44" s="204" t="s">
        <v>67</v>
      </c>
      <c r="F44" s="317">
        <v>100</v>
      </c>
      <c r="G44" s="311">
        <v>100</v>
      </c>
      <c r="H44" s="567">
        <v>10</v>
      </c>
      <c r="I44" s="588"/>
      <c r="J44" s="279">
        <v>4352.55</v>
      </c>
      <c r="K44" s="280">
        <f>J44-F44</f>
        <v>4252.55</v>
      </c>
    </row>
    <row r="45" spans="1:13" ht="17.25" customHeight="1">
      <c r="A45" s="213">
        <v>44775</v>
      </c>
      <c r="B45" s="191"/>
      <c r="C45" s="192"/>
      <c r="D45" s="190"/>
      <c r="E45" s="205" t="s">
        <v>60</v>
      </c>
      <c r="F45" s="318">
        <v>956</v>
      </c>
      <c r="G45" s="310">
        <v>955.08</v>
      </c>
      <c r="H45" s="543">
        <v>0</v>
      </c>
      <c r="I45" s="544"/>
      <c r="J45" s="281">
        <v>4252.55</v>
      </c>
      <c r="K45" s="282">
        <f>J45-G45</f>
        <v>3297.4700000000003</v>
      </c>
    </row>
    <row r="46" spans="1:13" ht="18">
      <c r="A46" s="101">
        <v>44776</v>
      </c>
      <c r="B46" s="191"/>
      <c r="C46" s="192" t="s">
        <v>68</v>
      </c>
      <c r="D46" s="190">
        <v>5200</v>
      </c>
      <c r="E46" s="312" t="s">
        <v>60</v>
      </c>
      <c r="F46" s="314">
        <v>5989</v>
      </c>
      <c r="G46" s="310">
        <v>5988.92</v>
      </c>
      <c r="H46" s="547">
        <v>200</v>
      </c>
      <c r="I46" s="548"/>
      <c r="J46" s="281">
        <v>3297.47</v>
      </c>
      <c r="K46" s="283">
        <f>J46-G46+D46</f>
        <v>2508.5499999999997</v>
      </c>
    </row>
    <row r="47" spans="1:13" ht="14.25" customHeight="1">
      <c r="A47" s="111">
        <v>44777</v>
      </c>
      <c r="B47" s="214"/>
      <c r="C47" s="195"/>
      <c r="D47" s="180"/>
      <c r="E47" s="206" t="s">
        <v>60</v>
      </c>
      <c r="F47" s="319">
        <v>198</v>
      </c>
      <c r="G47" s="313">
        <v>198</v>
      </c>
      <c r="H47" s="543">
        <v>0</v>
      </c>
      <c r="I47" s="544"/>
      <c r="J47" s="281">
        <v>2508.5500000000002</v>
      </c>
      <c r="K47" s="282">
        <f>J47-G47</f>
        <v>2310.5500000000002</v>
      </c>
    </row>
    <row r="48" spans="1:13" ht="21" customHeight="1">
      <c r="A48" s="215">
        <v>44778</v>
      </c>
      <c r="B48" s="196"/>
      <c r="C48" s="60" t="s">
        <v>68</v>
      </c>
      <c r="D48" s="181">
        <v>5200</v>
      </c>
      <c r="E48" s="204" t="s">
        <v>60</v>
      </c>
      <c r="F48" s="317">
        <v>2143</v>
      </c>
      <c r="G48" s="320">
        <v>2143</v>
      </c>
      <c r="H48" s="545">
        <v>200</v>
      </c>
      <c r="I48" s="546"/>
      <c r="J48" s="281">
        <v>2310.5500000000002</v>
      </c>
      <c r="K48" s="282">
        <f>J48-G48+D48</f>
        <v>5367.55</v>
      </c>
    </row>
    <row r="49" spans="1:11" ht="13.5" customHeight="1">
      <c r="A49" s="111">
        <v>44779</v>
      </c>
      <c r="B49" s="214"/>
      <c r="C49" s="195"/>
      <c r="D49" s="180"/>
      <c r="E49" s="206" t="s">
        <v>60</v>
      </c>
      <c r="F49" s="331">
        <v>1110</v>
      </c>
      <c r="G49" s="328">
        <v>1109.57</v>
      </c>
      <c r="H49" s="543">
        <v>0</v>
      </c>
      <c r="I49" s="544"/>
      <c r="J49" s="286">
        <v>5367.54</v>
      </c>
      <c r="K49" s="282">
        <f>J49-G49+H49</f>
        <v>4257.97</v>
      </c>
    </row>
    <row r="50" spans="1:11" ht="15.75" customHeight="1">
      <c r="A50" s="401">
        <v>44780</v>
      </c>
      <c r="B50" s="402"/>
      <c r="C50" s="403"/>
      <c r="D50" s="404"/>
      <c r="E50" s="405"/>
      <c r="F50" s="406"/>
      <c r="G50" s="406"/>
      <c r="H50" s="745">
        <v>0</v>
      </c>
      <c r="I50" s="745"/>
      <c r="J50" s="280">
        <v>4257.97</v>
      </c>
      <c r="K50" s="280">
        <f>J50</f>
        <v>4257.97</v>
      </c>
    </row>
    <row r="51" spans="1:11" ht="14.25" customHeight="1">
      <c r="A51" s="111">
        <v>44781</v>
      </c>
      <c r="B51" s="214"/>
      <c r="C51" s="112"/>
      <c r="D51" s="180"/>
      <c r="E51" s="206" t="s">
        <v>60</v>
      </c>
      <c r="F51" s="329">
        <v>2695.71</v>
      </c>
      <c r="G51" s="330">
        <v>2695.28</v>
      </c>
      <c r="H51" s="543">
        <v>0</v>
      </c>
      <c r="I51" s="544"/>
      <c r="J51" s="286">
        <v>4257.97</v>
      </c>
      <c r="K51" s="285">
        <f>J51-G51</f>
        <v>1562.69</v>
      </c>
    </row>
    <row r="52" spans="1:11" ht="14.25" customHeight="1">
      <c r="A52" s="215">
        <v>44782</v>
      </c>
      <c r="B52" s="196"/>
      <c r="C52" s="216"/>
      <c r="D52" s="181"/>
      <c r="E52" s="204" t="s">
        <v>60</v>
      </c>
      <c r="F52" s="269">
        <v>636</v>
      </c>
      <c r="G52" s="198">
        <v>635.87</v>
      </c>
      <c r="H52" s="706">
        <v>0</v>
      </c>
      <c r="I52" s="707"/>
      <c r="J52" s="286">
        <v>1562.69</v>
      </c>
      <c r="K52" s="285">
        <f>J52-G52</f>
        <v>926.82</v>
      </c>
    </row>
    <row r="53" spans="1:11" ht="15">
      <c r="A53" s="111">
        <v>44783</v>
      </c>
      <c r="B53" s="214"/>
      <c r="C53" s="376"/>
      <c r="D53" s="180"/>
      <c r="E53" s="206" t="s">
        <v>60</v>
      </c>
      <c r="F53" s="319">
        <v>849</v>
      </c>
      <c r="G53" s="375">
        <v>848.77</v>
      </c>
      <c r="H53" s="596">
        <v>0</v>
      </c>
      <c r="I53" s="687"/>
      <c r="J53" s="286">
        <v>926.82</v>
      </c>
      <c r="K53" s="282">
        <f>J53-G53</f>
        <v>78.050000000000068</v>
      </c>
    </row>
    <row r="54" spans="1:11" ht="15" customHeight="1">
      <c r="A54" s="101">
        <v>44784</v>
      </c>
      <c r="B54" s="196"/>
      <c r="C54" s="377" t="s">
        <v>85</v>
      </c>
      <c r="D54" s="181">
        <v>5200</v>
      </c>
      <c r="E54" s="204" t="s">
        <v>60</v>
      </c>
      <c r="F54" s="317">
        <v>1260</v>
      </c>
      <c r="G54" s="378">
        <v>1260</v>
      </c>
      <c r="H54" s="596">
        <v>200</v>
      </c>
      <c r="I54" s="687"/>
      <c r="J54" s="286">
        <v>78.05</v>
      </c>
      <c r="K54" s="282">
        <f>J54+D54-G54</f>
        <v>4018.05</v>
      </c>
    </row>
    <row r="55" spans="1:11" ht="13.5" customHeight="1">
      <c r="A55" s="101">
        <v>44785</v>
      </c>
      <c r="B55" s="214"/>
      <c r="C55" s="195"/>
      <c r="D55" s="180"/>
      <c r="E55" s="206" t="s">
        <v>60</v>
      </c>
      <c r="F55" s="319">
        <v>594</v>
      </c>
      <c r="G55" s="375">
        <v>594</v>
      </c>
      <c r="H55" s="595">
        <v>0</v>
      </c>
      <c r="I55" s="596"/>
      <c r="J55" s="286">
        <v>4018.03</v>
      </c>
      <c r="K55" s="282">
        <f>J55-G55</f>
        <v>3424.03</v>
      </c>
    </row>
    <row r="56" spans="1:11" ht="15" customHeight="1">
      <c r="A56" s="101">
        <v>44786</v>
      </c>
      <c r="B56" s="196"/>
      <c r="C56" s="60"/>
      <c r="D56" s="181"/>
      <c r="E56" s="204" t="s">
        <v>60</v>
      </c>
      <c r="F56" s="317">
        <v>326</v>
      </c>
      <c r="G56" s="379">
        <v>326</v>
      </c>
      <c r="H56" s="596">
        <v>0</v>
      </c>
      <c r="I56" s="687"/>
      <c r="J56" s="286">
        <v>3424.03</v>
      </c>
      <c r="K56" s="282">
        <f>J56-G56</f>
        <v>3098.03</v>
      </c>
    </row>
    <row r="57" spans="1:11" ht="15.75" customHeight="1">
      <c r="A57" s="387">
        <v>44787</v>
      </c>
      <c r="B57" s="395"/>
      <c r="C57" s="396"/>
      <c r="D57" s="397"/>
      <c r="E57" s="398"/>
      <c r="F57" s="399"/>
      <c r="G57" s="400"/>
      <c r="H57" s="743"/>
      <c r="I57" s="744"/>
      <c r="J57" s="280">
        <v>3098.03</v>
      </c>
      <c r="K57" s="280">
        <v>3098.03</v>
      </c>
    </row>
    <row r="58" spans="1:11" ht="15.75" customHeight="1">
      <c r="A58" s="101">
        <v>44635</v>
      </c>
      <c r="B58" s="196"/>
      <c r="C58" s="216"/>
      <c r="D58" s="182"/>
      <c r="E58" s="204" t="s">
        <v>60</v>
      </c>
      <c r="F58" s="269">
        <v>2584.02</v>
      </c>
      <c r="G58" s="198">
        <v>2583.59</v>
      </c>
      <c r="H58" s="547">
        <v>0</v>
      </c>
      <c r="I58" s="548"/>
      <c r="J58" s="286">
        <v>3098.03</v>
      </c>
      <c r="K58" s="285">
        <f>J58-G58+H58</f>
        <v>514.44000000000005</v>
      </c>
    </row>
    <row r="59" spans="1:11" ht="16.5" customHeight="1">
      <c r="A59" s="101">
        <v>44636</v>
      </c>
      <c r="B59" s="214"/>
      <c r="C59" s="112" t="s">
        <v>91</v>
      </c>
      <c r="D59" s="408">
        <v>5200</v>
      </c>
      <c r="E59" s="206" t="s">
        <v>60</v>
      </c>
      <c r="F59" s="319">
        <v>4531</v>
      </c>
      <c r="G59" s="197">
        <v>4530.58</v>
      </c>
      <c r="H59" s="543">
        <v>200</v>
      </c>
      <c r="I59" s="544"/>
      <c r="J59" s="286">
        <f>514.44+D59</f>
        <v>5714.4400000000005</v>
      </c>
      <c r="K59" s="285">
        <f>J59-G59</f>
        <v>1183.8600000000006</v>
      </c>
    </row>
    <row r="60" spans="1:11" ht="15">
      <c r="A60" s="101">
        <v>44790</v>
      </c>
      <c r="B60" s="104"/>
      <c r="C60" s="51" t="s">
        <v>91</v>
      </c>
      <c r="D60" s="409">
        <v>5200</v>
      </c>
      <c r="E60" s="207" t="s">
        <v>60</v>
      </c>
      <c r="F60" s="273">
        <v>558</v>
      </c>
      <c r="G60" s="410">
        <v>558</v>
      </c>
      <c r="H60" s="550">
        <v>200</v>
      </c>
      <c r="I60" s="551"/>
      <c r="J60" s="287">
        <f>1183.86+D60</f>
        <v>6383.86</v>
      </c>
      <c r="K60" s="285">
        <f>J60-G60</f>
        <v>5825.86</v>
      </c>
    </row>
    <row r="61" spans="1:11" ht="13.5" customHeight="1">
      <c r="A61" s="101">
        <v>44791</v>
      </c>
      <c r="B61" s="217"/>
      <c r="C61" s="218"/>
      <c r="D61" s="185"/>
      <c r="E61" s="207" t="s">
        <v>60</v>
      </c>
      <c r="F61" s="273">
        <v>115</v>
      </c>
      <c r="G61" s="410">
        <v>115</v>
      </c>
      <c r="H61" s="550">
        <v>0</v>
      </c>
      <c r="I61" s="551"/>
      <c r="J61" s="286">
        <v>5825.86</v>
      </c>
      <c r="K61" s="282">
        <f>J61-G61</f>
        <v>5710.86</v>
      </c>
    </row>
    <row r="62" spans="1:11" ht="16.5" customHeight="1">
      <c r="A62" s="101">
        <v>44792</v>
      </c>
      <c r="B62" s="217"/>
      <c r="C62" s="218"/>
      <c r="D62" s="186"/>
      <c r="E62" s="208" t="s">
        <v>60</v>
      </c>
      <c r="F62" s="317">
        <v>198</v>
      </c>
      <c r="G62" s="410">
        <v>198</v>
      </c>
      <c r="H62" s="550">
        <v>0</v>
      </c>
      <c r="I62" s="551"/>
      <c r="J62" s="286">
        <v>5710.86</v>
      </c>
      <c r="K62" s="282">
        <f>J62-G62</f>
        <v>5512.86</v>
      </c>
    </row>
    <row r="63" spans="1:11" ht="12.75" customHeight="1">
      <c r="A63" s="101">
        <v>44793</v>
      </c>
      <c r="B63" s="221"/>
      <c r="C63" s="218"/>
      <c r="D63" s="186"/>
      <c r="E63" s="208" t="s">
        <v>60</v>
      </c>
      <c r="F63" s="273">
        <v>990</v>
      </c>
      <c r="G63" s="412">
        <v>990</v>
      </c>
      <c r="H63" s="550">
        <v>0</v>
      </c>
      <c r="I63" s="555"/>
      <c r="J63" s="90">
        <v>5512.86</v>
      </c>
      <c r="K63" s="285">
        <f>J63-G63</f>
        <v>4522.8599999999997</v>
      </c>
    </row>
    <row r="64" spans="1:11" ht="15" customHeight="1">
      <c r="A64" s="387">
        <v>44794</v>
      </c>
      <c r="B64" s="413"/>
      <c r="C64" s="414"/>
      <c r="D64" s="415"/>
      <c r="E64" s="416"/>
      <c r="F64" s="417"/>
      <c r="G64" s="418"/>
      <c r="H64" s="771"/>
      <c r="I64" s="772"/>
      <c r="J64" s="326">
        <v>4522.8599999999997</v>
      </c>
      <c r="K64" s="280">
        <f>J64</f>
        <v>4522.8599999999997</v>
      </c>
    </row>
    <row r="65" spans="1:11" ht="15" customHeight="1">
      <c r="A65" s="101">
        <v>44795</v>
      </c>
      <c r="B65" s="221"/>
      <c r="C65" s="218"/>
      <c r="D65" s="186"/>
      <c r="E65" s="209" t="s">
        <v>60</v>
      </c>
      <c r="F65" s="273">
        <v>2740</v>
      </c>
      <c r="G65" s="412">
        <v>2738.71</v>
      </c>
      <c r="H65" s="550">
        <v>0</v>
      </c>
      <c r="I65" s="555"/>
      <c r="J65" s="90">
        <v>4522.8599999999997</v>
      </c>
      <c r="K65" s="285">
        <f>J65-G65</f>
        <v>1784.1499999999996</v>
      </c>
    </row>
    <row r="66" spans="1:11" ht="15">
      <c r="A66" s="101">
        <v>44796</v>
      </c>
      <c r="B66" s="221"/>
      <c r="C66" s="218"/>
      <c r="D66" s="186"/>
      <c r="E66" s="209" t="s">
        <v>60</v>
      </c>
      <c r="F66" s="273">
        <v>118</v>
      </c>
      <c r="G66" s="410">
        <v>118</v>
      </c>
      <c r="H66" s="550">
        <v>0</v>
      </c>
      <c r="I66" s="555"/>
      <c r="J66" s="90">
        <v>1784.15</v>
      </c>
      <c r="K66" s="282">
        <f>J66-G66</f>
        <v>1666.15</v>
      </c>
    </row>
    <row r="67" spans="1:11" ht="15">
      <c r="A67" s="101">
        <v>44797</v>
      </c>
      <c r="B67" s="221"/>
      <c r="C67" s="218"/>
      <c r="D67" s="187"/>
      <c r="E67" s="209" t="s">
        <v>60</v>
      </c>
      <c r="F67" s="273">
        <v>826</v>
      </c>
      <c r="G67" s="410">
        <v>826</v>
      </c>
      <c r="H67" s="550">
        <v>0</v>
      </c>
      <c r="I67" s="555"/>
      <c r="J67" s="90">
        <v>1666.15</v>
      </c>
      <c r="K67" s="282">
        <f>J67-G67</f>
        <v>840.15000000000009</v>
      </c>
    </row>
    <row r="68" spans="1:11" ht="15">
      <c r="A68" s="101">
        <v>44798</v>
      </c>
      <c r="B68" s="221"/>
      <c r="C68" s="218"/>
      <c r="D68" s="187"/>
      <c r="E68" s="209" t="s">
        <v>60</v>
      </c>
      <c r="F68" s="273">
        <v>233</v>
      </c>
      <c r="G68" s="430">
        <v>233</v>
      </c>
      <c r="H68" s="550">
        <v>0</v>
      </c>
      <c r="I68" s="555"/>
      <c r="J68" s="90">
        <v>840.15</v>
      </c>
      <c r="K68" s="282">
        <f>J68-G68+134.33</f>
        <v>741.48</v>
      </c>
    </row>
    <row r="69" spans="1:11" ht="16.5" customHeight="1">
      <c r="A69" s="101">
        <v>44799</v>
      </c>
      <c r="B69" s="224"/>
      <c r="C69" s="222"/>
      <c r="D69" s="187"/>
      <c r="E69" s="276" t="s">
        <v>60</v>
      </c>
      <c r="F69" s="268">
        <v>516.25</v>
      </c>
      <c r="G69" s="431">
        <v>516.25</v>
      </c>
      <c r="H69" s="624">
        <v>0</v>
      </c>
      <c r="I69" s="625"/>
      <c r="J69" s="288">
        <v>741.48</v>
      </c>
      <c r="K69" s="263">
        <f>J69-G69+H69</f>
        <v>225.23000000000002</v>
      </c>
    </row>
    <row r="70" spans="1:11" ht="15">
      <c r="A70" s="101">
        <v>44800</v>
      </c>
      <c r="B70" s="226"/>
      <c r="C70" s="74"/>
      <c r="D70" s="188"/>
      <c r="E70" s="277" t="s">
        <v>60</v>
      </c>
      <c r="F70" s="278">
        <v>130</v>
      </c>
      <c r="G70" s="90">
        <v>129.75</v>
      </c>
      <c r="H70" s="589">
        <v>0</v>
      </c>
      <c r="I70" s="590"/>
      <c r="J70" s="90">
        <v>225.23</v>
      </c>
      <c r="K70" s="301">
        <f>J70-G70+35</f>
        <v>130.47999999999999</v>
      </c>
    </row>
    <row r="71" spans="1:11" ht="15">
      <c r="A71" s="387">
        <v>44801</v>
      </c>
      <c r="B71" s="437"/>
      <c r="C71" s="438"/>
      <c r="D71" s="439"/>
      <c r="E71" s="440"/>
      <c r="F71" s="289"/>
      <c r="G71" s="441"/>
      <c r="H71" s="737"/>
      <c r="I71" s="738"/>
      <c r="J71" s="326">
        <v>130.47999999999999</v>
      </c>
      <c r="K71" s="326">
        <f>J71</f>
        <v>130.47999999999999</v>
      </c>
    </row>
    <row r="72" spans="1:11" ht="15">
      <c r="A72" s="101">
        <v>44802</v>
      </c>
      <c r="B72" s="226"/>
      <c r="C72" s="74"/>
      <c r="D72" s="188"/>
      <c r="E72" s="277"/>
      <c r="F72" s="296"/>
      <c r="G72" s="71"/>
      <c r="H72" s="589">
        <v>0</v>
      </c>
      <c r="I72" s="590"/>
      <c r="J72" s="64">
        <v>130.47999999999999</v>
      </c>
      <c r="K72" s="301">
        <f>J72</f>
        <v>130.47999999999999</v>
      </c>
    </row>
    <row r="73" spans="1:11" ht="15">
      <c r="A73" s="101">
        <v>44803</v>
      </c>
      <c r="B73" s="226"/>
      <c r="C73" s="74"/>
      <c r="D73" s="188"/>
      <c r="E73" s="277"/>
      <c r="F73" s="303"/>
      <c r="G73" s="71"/>
      <c r="H73" s="589">
        <v>0</v>
      </c>
      <c r="I73" s="590"/>
      <c r="J73" s="64"/>
      <c r="K73" s="61"/>
    </row>
    <row r="74" spans="1:11" ht="15">
      <c r="A74" s="225">
        <v>44804</v>
      </c>
      <c r="B74" s="90"/>
      <c r="C74" s="74"/>
      <c r="D74" s="189"/>
      <c r="E74" s="211"/>
      <c r="F74" s="275"/>
      <c r="G74" s="71"/>
      <c r="H74" s="589">
        <v>0</v>
      </c>
      <c r="I74" s="590"/>
      <c r="J74" s="64">
        <v>130.47999999999999</v>
      </c>
      <c r="K74" s="61">
        <v>130.47999999999999</v>
      </c>
    </row>
    <row r="75" spans="1:11">
      <c r="A75" s="552"/>
      <c r="B75" s="553"/>
      <c r="C75" s="553"/>
      <c r="D75" s="553"/>
      <c r="E75" s="553"/>
      <c r="F75" s="553"/>
      <c r="G75" s="553"/>
      <c r="H75" s="553"/>
      <c r="I75" s="553"/>
      <c r="J75" s="553"/>
      <c r="K75" s="554"/>
    </row>
    <row r="76" spans="1:11">
      <c r="A76" s="227"/>
      <c r="B76" s="530" t="s">
        <v>15</v>
      </c>
      <c r="C76" s="531"/>
      <c r="D76" s="230">
        <f>D45+D48+D51+D57</f>
        <v>5200</v>
      </c>
      <c r="E76" s="229"/>
      <c r="F76" s="306">
        <f>F44+F45+F47+F48+F49+F51+F50+F52+F54+F55+F56+F57+F58+F59+F61+F62+F63+F64+F65+F66+F68+F69+F70+F71+F72+F73+F74+F46</f>
        <v>28162.98</v>
      </c>
      <c r="G76" s="227"/>
      <c r="H76" s="696">
        <f>H44+H54+H46+H48+H59+H60</f>
        <v>1010</v>
      </c>
      <c r="I76" s="696"/>
      <c r="J76" s="228"/>
      <c r="K76" s="228"/>
    </row>
    <row r="77" spans="1:11">
      <c r="A77" s="664"/>
      <c r="B77" s="664"/>
      <c r="C77" s="664"/>
      <c r="D77" s="664"/>
      <c r="E77" s="664"/>
      <c r="F77" s="664"/>
      <c r="G77" s="664"/>
      <c r="H77" s="664"/>
      <c r="I77" s="664"/>
      <c r="J77" s="664"/>
      <c r="K77" s="664"/>
    </row>
    <row r="78" spans="1:11">
      <c r="A78" s="697" t="s">
        <v>16</v>
      </c>
      <c r="B78" s="698"/>
      <c r="C78" s="698"/>
      <c r="D78" s="698"/>
      <c r="E78" s="698"/>
      <c r="F78" s="698"/>
      <c r="G78" s="698"/>
      <c r="H78" s="708" t="s">
        <v>13</v>
      </c>
      <c r="I78" s="708"/>
    </row>
    <row r="79" spans="1:11">
      <c r="A79" s="560" t="s">
        <v>23</v>
      </c>
      <c r="B79" s="561"/>
      <c r="C79" s="561"/>
      <c r="D79" s="561"/>
      <c r="E79" s="561"/>
      <c r="F79" s="561"/>
      <c r="G79" s="562"/>
      <c r="H79" s="708"/>
      <c r="I79" s="708"/>
    </row>
    <row r="80" spans="1:11">
      <c r="A80" s="637" t="s">
        <v>1</v>
      </c>
      <c r="B80" s="759" t="s">
        <v>17</v>
      </c>
      <c r="C80" s="760"/>
      <c r="D80" s="641" t="s">
        <v>2</v>
      </c>
      <c r="E80" s="626" t="s">
        <v>22</v>
      </c>
      <c r="F80" s="627"/>
      <c r="G80" s="627"/>
      <c r="H80" s="708"/>
      <c r="I80" s="708"/>
    </row>
    <row r="81" spans="1:9">
      <c r="A81" s="638"/>
      <c r="B81" s="761"/>
      <c r="C81" s="762"/>
      <c r="D81" s="642"/>
      <c r="E81" s="628"/>
      <c r="F81" s="629"/>
      <c r="G81" s="629"/>
      <c r="H81" s="708"/>
      <c r="I81" s="708"/>
    </row>
    <row r="82" spans="1:9" ht="16.5" customHeight="1">
      <c r="A82" s="8">
        <v>44774</v>
      </c>
      <c r="B82" s="570"/>
      <c r="C82" s="572"/>
      <c r="D82" s="6"/>
      <c r="E82" s="567"/>
      <c r="F82" s="568"/>
      <c r="G82" s="569"/>
      <c r="H82" s="709"/>
      <c r="I82" s="710"/>
    </row>
    <row r="83" spans="1:9">
      <c r="A83" s="9">
        <v>44775</v>
      </c>
      <c r="B83" s="570"/>
      <c r="C83" s="572"/>
      <c r="D83" s="17"/>
      <c r="E83" s="570"/>
      <c r="F83" s="571"/>
      <c r="G83" s="572"/>
      <c r="H83" s="601"/>
      <c r="I83" s="603"/>
    </row>
    <row r="84" spans="1:9">
      <c r="A84" s="45">
        <v>44776</v>
      </c>
      <c r="B84" s="757"/>
      <c r="C84" s="758"/>
      <c r="D84" s="316"/>
      <c r="E84" s="757"/>
      <c r="F84" s="775"/>
      <c r="G84" s="758"/>
      <c r="H84" s="776"/>
      <c r="I84" s="777"/>
    </row>
    <row r="85" spans="1:9">
      <c r="A85" s="19">
        <v>44777</v>
      </c>
      <c r="B85" s="576" t="s">
        <v>69</v>
      </c>
      <c r="C85" s="578"/>
      <c r="D85" s="14"/>
      <c r="E85" s="576"/>
      <c r="F85" s="577"/>
      <c r="G85" s="578"/>
      <c r="H85" s="601">
        <v>75</v>
      </c>
      <c r="I85" s="603"/>
    </row>
    <row r="86" spans="1:9">
      <c r="A86" s="20">
        <v>44778</v>
      </c>
      <c r="B86" s="787" t="s">
        <v>70</v>
      </c>
      <c r="C86" s="788"/>
      <c r="D86" s="15"/>
      <c r="E86" s="601"/>
      <c r="F86" s="602"/>
      <c r="G86" s="603"/>
      <c r="H86" s="576">
        <v>10</v>
      </c>
      <c r="I86" s="578"/>
    </row>
    <row r="87" spans="1:9">
      <c r="A87" s="19">
        <v>44779</v>
      </c>
      <c r="B87" s="751" t="s">
        <v>71</v>
      </c>
      <c r="C87" s="752"/>
      <c r="D87" s="14"/>
      <c r="E87" s="621"/>
      <c r="F87" s="622"/>
      <c r="G87" s="623"/>
      <c r="H87" s="567">
        <v>60</v>
      </c>
      <c r="I87" s="569"/>
    </row>
    <row r="88" spans="1:9">
      <c r="A88" s="21">
        <v>44780</v>
      </c>
      <c r="B88" s="567"/>
      <c r="C88" s="569"/>
      <c r="D88" s="16"/>
      <c r="E88" s="586"/>
      <c r="F88" s="609"/>
      <c r="G88" s="587"/>
      <c r="H88" s="586"/>
      <c r="I88" s="587"/>
    </row>
    <row r="89" spans="1:9">
      <c r="A89" s="22">
        <v>44781</v>
      </c>
      <c r="B89" s="791"/>
      <c r="C89" s="792"/>
      <c r="D89" s="14"/>
      <c r="E89" s="610"/>
      <c r="F89" s="611"/>
      <c r="G89" s="612"/>
      <c r="H89" s="586"/>
      <c r="I89" s="588"/>
    </row>
    <row r="90" spans="1:9">
      <c r="A90" s="20">
        <v>44782</v>
      </c>
      <c r="B90" s="798" t="s">
        <v>79</v>
      </c>
      <c r="C90" s="799"/>
      <c r="D90" s="16"/>
      <c r="E90" s="715"/>
      <c r="F90" s="716"/>
      <c r="G90" s="717"/>
      <c r="H90" s="778">
        <v>60</v>
      </c>
      <c r="I90" s="779"/>
    </row>
    <row r="91" spans="1:9">
      <c r="A91" s="372">
        <v>44783</v>
      </c>
      <c r="B91" s="753" t="s">
        <v>80</v>
      </c>
      <c r="C91" s="754"/>
      <c r="D91" s="373"/>
      <c r="E91" s="776"/>
      <c r="F91" s="780"/>
      <c r="G91" s="781"/>
      <c r="H91" s="428">
        <v>22</v>
      </c>
      <c r="I91" s="429"/>
    </row>
    <row r="92" spans="1:9">
      <c r="A92" s="20">
        <v>44784</v>
      </c>
      <c r="B92" s="601"/>
      <c r="C92" s="603"/>
      <c r="D92" s="15"/>
      <c r="E92" s="601"/>
      <c r="F92" s="602"/>
      <c r="G92" s="718"/>
      <c r="H92" s="599"/>
      <c r="I92" s="600"/>
    </row>
    <row r="93" spans="1:9">
      <c r="A93" s="23">
        <v>44785</v>
      </c>
      <c r="B93" s="751" t="s">
        <v>86</v>
      </c>
      <c r="C93" s="752"/>
      <c r="D93" s="14"/>
      <c r="E93" s="621"/>
      <c r="F93" s="622"/>
      <c r="G93" s="721"/>
      <c r="H93" s="552">
        <v>80</v>
      </c>
      <c r="I93" s="554"/>
    </row>
    <row r="94" spans="1:9">
      <c r="A94" s="23">
        <v>44786</v>
      </c>
      <c r="B94" s="787" t="s">
        <v>88</v>
      </c>
      <c r="C94" s="788"/>
      <c r="D94" s="15"/>
      <c r="E94" s="601"/>
      <c r="F94" s="602"/>
      <c r="G94" s="718"/>
      <c r="H94" s="579">
        <v>10</v>
      </c>
      <c r="I94" s="580"/>
    </row>
    <row r="95" spans="1:9">
      <c r="A95" s="23">
        <v>44787</v>
      </c>
      <c r="B95" s="621"/>
      <c r="C95" s="623"/>
      <c r="D95" s="14"/>
      <c r="E95" s="621"/>
      <c r="F95" s="622"/>
      <c r="G95" s="623"/>
      <c r="H95" s="567"/>
      <c r="I95" s="569"/>
    </row>
    <row r="96" spans="1:9">
      <c r="A96" s="20">
        <v>44788</v>
      </c>
      <c r="B96" s="801" t="s">
        <v>90</v>
      </c>
      <c r="C96" s="802"/>
      <c r="D96" s="2"/>
      <c r="E96" s="567"/>
      <c r="F96" s="568"/>
      <c r="G96" s="569"/>
      <c r="H96" s="576">
        <v>80</v>
      </c>
      <c r="I96" s="578"/>
    </row>
    <row r="97" spans="1:9">
      <c r="A97" s="20">
        <v>44789</v>
      </c>
      <c r="B97" s="797" t="s">
        <v>92</v>
      </c>
      <c r="C97" s="752"/>
      <c r="D97" s="1"/>
      <c r="E97" s="576"/>
      <c r="F97" s="577"/>
      <c r="G97" s="578"/>
      <c r="H97" s="583">
        <v>140</v>
      </c>
      <c r="I97" s="585"/>
    </row>
    <row r="98" spans="1:9">
      <c r="A98" s="45">
        <v>44790</v>
      </c>
      <c r="B98" s="803" t="s">
        <v>93</v>
      </c>
      <c r="C98" s="804"/>
      <c r="D98" s="46"/>
      <c r="E98" s="794"/>
      <c r="F98" s="795"/>
      <c r="G98" s="796"/>
      <c r="H98" s="794">
        <v>10</v>
      </c>
      <c r="I98" s="796"/>
    </row>
    <row r="99" spans="1:9">
      <c r="A99" s="45">
        <v>44791</v>
      </c>
      <c r="B99" s="798" t="s">
        <v>94</v>
      </c>
      <c r="C99" s="799"/>
      <c r="D99" s="7"/>
      <c r="E99" s="583"/>
      <c r="F99" s="584"/>
      <c r="G99" s="585"/>
      <c r="H99" s="583">
        <v>5</v>
      </c>
      <c r="I99" s="585"/>
    </row>
    <row r="100" spans="1:9">
      <c r="A100" s="45">
        <v>44792</v>
      </c>
      <c r="B100" s="755" t="s">
        <v>97</v>
      </c>
      <c r="C100" s="756"/>
      <c r="D100" s="7"/>
      <c r="E100" s="583"/>
      <c r="F100" s="584"/>
      <c r="G100" s="585"/>
      <c r="H100" s="583">
        <v>460</v>
      </c>
      <c r="I100" s="585"/>
    </row>
    <row r="101" spans="1:9">
      <c r="A101" s="45">
        <v>44793</v>
      </c>
      <c r="B101" s="789" t="s">
        <v>95</v>
      </c>
      <c r="C101" s="790"/>
      <c r="D101" s="46"/>
      <c r="E101" s="47"/>
      <c r="F101" s="48"/>
      <c r="G101" s="49"/>
      <c r="H101" s="581">
        <v>200</v>
      </c>
      <c r="I101" s="582"/>
    </row>
    <row r="102" spans="1:9">
      <c r="A102" s="45">
        <v>37489</v>
      </c>
      <c r="B102" s="791"/>
      <c r="C102" s="792"/>
      <c r="D102" s="46"/>
      <c r="E102" s="47"/>
      <c r="F102" s="48"/>
      <c r="G102" s="49"/>
      <c r="H102" s="47"/>
      <c r="I102" s="49"/>
    </row>
    <row r="103" spans="1:9">
      <c r="A103" s="45">
        <v>37490</v>
      </c>
      <c r="B103" s="581"/>
      <c r="C103" s="582"/>
      <c r="D103" s="46"/>
      <c r="E103" s="47"/>
      <c r="F103" s="48"/>
      <c r="G103" s="49"/>
      <c r="H103" s="581"/>
      <c r="I103" s="582"/>
    </row>
    <row r="104" spans="1:9">
      <c r="A104" s="45">
        <v>37491</v>
      </c>
      <c r="B104" s="789" t="s">
        <v>96</v>
      </c>
      <c r="C104" s="790"/>
      <c r="D104" s="51"/>
      <c r="E104" s="52"/>
      <c r="F104" s="53"/>
      <c r="G104" s="54"/>
      <c r="H104" s="52">
        <v>530</v>
      </c>
      <c r="I104" s="54"/>
    </row>
    <row r="105" spans="1:9" ht="22.5" customHeight="1">
      <c r="A105" s="45">
        <v>37492</v>
      </c>
      <c r="B105" s="805" t="s">
        <v>98</v>
      </c>
      <c r="C105" s="806"/>
      <c r="D105" s="24"/>
      <c r="E105" s="552"/>
      <c r="F105" s="553"/>
      <c r="G105" s="554"/>
      <c r="H105" s="552">
        <v>872</v>
      </c>
      <c r="I105" s="554"/>
    </row>
    <row r="106" spans="1:9">
      <c r="A106" s="45">
        <v>37493</v>
      </c>
      <c r="B106" s="784"/>
      <c r="C106" s="554"/>
      <c r="D106" s="24"/>
      <c r="E106" s="552"/>
      <c r="F106" s="553"/>
      <c r="G106" s="554"/>
      <c r="H106" s="552"/>
      <c r="I106" s="554"/>
    </row>
    <row r="107" spans="1:9">
      <c r="A107" s="748">
        <v>37494</v>
      </c>
      <c r="B107" s="785" t="s">
        <v>99</v>
      </c>
      <c r="C107" s="786"/>
      <c r="D107" s="39"/>
      <c r="E107" s="630"/>
      <c r="F107" s="630"/>
      <c r="G107" s="630"/>
      <c r="H107" s="793">
        <v>70</v>
      </c>
      <c r="I107" s="793"/>
    </row>
    <row r="108" spans="1:9">
      <c r="A108" s="749"/>
      <c r="B108" s="782" t="s">
        <v>100</v>
      </c>
      <c r="C108" s="783"/>
      <c r="D108" s="24"/>
      <c r="E108" s="552"/>
      <c r="F108" s="553"/>
      <c r="G108" s="554"/>
      <c r="H108" s="552">
        <v>10</v>
      </c>
      <c r="I108" s="554"/>
    </row>
    <row r="109" spans="1:9">
      <c r="A109" s="45">
        <v>44800</v>
      </c>
      <c r="B109" s="785" t="s">
        <v>101</v>
      </c>
      <c r="C109" s="800"/>
      <c r="D109" s="24"/>
      <c r="E109" s="552"/>
      <c r="F109" s="553"/>
      <c r="G109" s="554"/>
      <c r="H109" s="685">
        <v>900</v>
      </c>
      <c r="I109" s="686"/>
    </row>
    <row r="110" spans="1:9">
      <c r="A110" s="45">
        <v>37497</v>
      </c>
      <c r="B110" s="782" t="s">
        <v>102</v>
      </c>
      <c r="C110" s="783"/>
      <c r="D110" s="24"/>
      <c r="E110" s="552"/>
      <c r="F110" s="553"/>
      <c r="G110" s="554"/>
      <c r="H110" s="455">
        <v>0</v>
      </c>
    </row>
    <row r="111" spans="1:9">
      <c r="A111" s="45">
        <v>37498</v>
      </c>
      <c r="B111" s="784"/>
      <c r="C111" s="554"/>
      <c r="D111" s="24"/>
      <c r="E111" s="552"/>
      <c r="F111" s="553"/>
      <c r="G111" s="554"/>
      <c r="H111" s="552">
        <v>610</v>
      </c>
      <c r="I111" s="554"/>
    </row>
    <row r="112" spans="1:9">
      <c r="A112" s="45">
        <v>37499</v>
      </c>
      <c r="B112" s="784"/>
      <c r="C112" s="554"/>
      <c r="D112" s="24"/>
      <c r="E112" s="552"/>
      <c r="F112" s="553"/>
      <c r="G112" s="554"/>
      <c r="H112" s="552">
        <v>77</v>
      </c>
      <c r="I112" s="554"/>
    </row>
    <row r="113" spans="1:9">
      <c r="A113" s="552"/>
      <c r="B113" s="553"/>
      <c r="C113" s="553"/>
      <c r="D113" s="553"/>
      <c r="E113" s="553"/>
      <c r="F113" s="553"/>
      <c r="G113" s="553"/>
      <c r="H113" s="553"/>
      <c r="I113" s="554"/>
    </row>
    <row r="114" spans="1:9">
      <c r="A114" s="723" t="s">
        <v>41</v>
      </c>
      <c r="B114" s="723"/>
      <c r="C114" s="723"/>
      <c r="D114" s="723"/>
      <c r="E114" s="724"/>
      <c r="F114" s="725"/>
      <c r="G114" s="726"/>
      <c r="H114" s="727">
        <f>H85+H86+H87+H90+H91+H93++H94+H96+H97+H98+H99+H100+H101+H104+H105+H107+H108+H109+H111+H112</f>
        <v>4281</v>
      </c>
      <c r="I114" s="728"/>
    </row>
    <row r="115" spans="1:9">
      <c r="A115" s="552"/>
      <c r="B115" s="553"/>
      <c r="C115" s="553"/>
      <c r="D115" s="553"/>
      <c r="E115" s="553"/>
      <c r="F115" s="553"/>
      <c r="G115" s="553"/>
      <c r="H115" s="553"/>
      <c r="I115" s="554"/>
    </row>
    <row r="116" spans="1:9">
      <c r="A116" s="711" t="s">
        <v>42</v>
      </c>
      <c r="B116" s="712"/>
      <c r="C116" s="712"/>
      <c r="D116" s="712"/>
      <c r="E116" s="712"/>
      <c r="F116" s="712"/>
      <c r="G116" s="713"/>
      <c r="H116" s="714">
        <f>H37+H76+H114+210</f>
        <v>7762.99</v>
      </c>
      <c r="I116" s="713"/>
    </row>
  </sheetData>
  <mergeCells count="200">
    <mergeCell ref="B108:C108"/>
    <mergeCell ref="B109:C109"/>
    <mergeCell ref="B101:C101"/>
    <mergeCell ref="B95:C95"/>
    <mergeCell ref="B96:C96"/>
    <mergeCell ref="B94:C94"/>
    <mergeCell ref="B88:C88"/>
    <mergeCell ref="B89:C89"/>
    <mergeCell ref="B90:C90"/>
    <mergeCell ref="B98:C98"/>
    <mergeCell ref="B105:C105"/>
    <mergeCell ref="B106:C106"/>
    <mergeCell ref="B86:C86"/>
    <mergeCell ref="B104:C104"/>
    <mergeCell ref="B103:C103"/>
    <mergeCell ref="B102:C102"/>
    <mergeCell ref="E107:G107"/>
    <mergeCell ref="H107:I107"/>
    <mergeCell ref="E108:G108"/>
    <mergeCell ref="H108:I108"/>
    <mergeCell ref="E100:G100"/>
    <mergeCell ref="H100:I100"/>
    <mergeCell ref="H101:I101"/>
    <mergeCell ref="H103:I103"/>
    <mergeCell ref="E105:G105"/>
    <mergeCell ref="H105:I105"/>
    <mergeCell ref="E97:G97"/>
    <mergeCell ref="H97:I97"/>
    <mergeCell ref="E98:G98"/>
    <mergeCell ref="H98:I98"/>
    <mergeCell ref="E99:G99"/>
    <mergeCell ref="H99:I99"/>
    <mergeCell ref="B97:C97"/>
    <mergeCell ref="E106:G106"/>
    <mergeCell ref="H106:I106"/>
    <mergeCell ref="B99:C99"/>
    <mergeCell ref="E94:G94"/>
    <mergeCell ref="H94:I94"/>
    <mergeCell ref="E95:G95"/>
    <mergeCell ref="H95:I95"/>
    <mergeCell ref="A116:G116"/>
    <mergeCell ref="H116:I116"/>
    <mergeCell ref="E112:G112"/>
    <mergeCell ref="H112:I112"/>
    <mergeCell ref="A113:I113"/>
    <mergeCell ref="A114:D114"/>
    <mergeCell ref="E114:G114"/>
    <mergeCell ref="H114:I114"/>
    <mergeCell ref="E109:G109"/>
    <mergeCell ref="H109:I109"/>
    <mergeCell ref="E110:G110"/>
    <mergeCell ref="H111:I111"/>
    <mergeCell ref="E111:G111"/>
    <mergeCell ref="A115:I115"/>
    <mergeCell ref="B110:C110"/>
    <mergeCell ref="B111:C111"/>
    <mergeCell ref="B112:C112"/>
    <mergeCell ref="E96:G96"/>
    <mergeCell ref="H96:I96"/>
    <mergeCell ref="B107:C107"/>
    <mergeCell ref="E90:G90"/>
    <mergeCell ref="H90:I90"/>
    <mergeCell ref="E91:G91"/>
    <mergeCell ref="E92:G92"/>
    <mergeCell ref="H92:I92"/>
    <mergeCell ref="E93:G93"/>
    <mergeCell ref="H93:I93"/>
    <mergeCell ref="E87:G87"/>
    <mergeCell ref="H87:I87"/>
    <mergeCell ref="E88:G88"/>
    <mergeCell ref="H88:I88"/>
    <mergeCell ref="E89:G89"/>
    <mergeCell ref="H89:I89"/>
    <mergeCell ref="E84:G84"/>
    <mergeCell ref="H84:I84"/>
    <mergeCell ref="E85:G85"/>
    <mergeCell ref="H85:I85"/>
    <mergeCell ref="E86:G86"/>
    <mergeCell ref="H86:I86"/>
    <mergeCell ref="E82:G82"/>
    <mergeCell ref="H82:I82"/>
    <mergeCell ref="E83:G83"/>
    <mergeCell ref="H83:I83"/>
    <mergeCell ref="H32:I32"/>
    <mergeCell ref="H34:I34"/>
    <mergeCell ref="H73:I73"/>
    <mergeCell ref="H62:I62"/>
    <mergeCell ref="H63:I63"/>
    <mergeCell ref="H64:I64"/>
    <mergeCell ref="H65:I65"/>
    <mergeCell ref="H66:I66"/>
    <mergeCell ref="H35:I35"/>
    <mergeCell ref="H36:I36"/>
    <mergeCell ref="H74:I74"/>
    <mergeCell ref="A75:K75"/>
    <mergeCell ref="B76:C76"/>
    <mergeCell ref="H76:I76"/>
    <mergeCell ref="A77:K77"/>
    <mergeCell ref="A42:A43"/>
    <mergeCell ref="B42:B43"/>
    <mergeCell ref="D42:D43"/>
    <mergeCell ref="E42:E43"/>
    <mergeCell ref="J41:K42"/>
    <mergeCell ref="H60:I60"/>
    <mergeCell ref="H61:I61"/>
    <mergeCell ref="H53:I53"/>
    <mergeCell ref="H54:I54"/>
    <mergeCell ref="H55:I55"/>
    <mergeCell ref="H44:I44"/>
    <mergeCell ref="H45:I45"/>
    <mergeCell ref="H58:I58"/>
    <mergeCell ref="H59:I59"/>
    <mergeCell ref="A1:K2"/>
    <mergeCell ref="M1:R3"/>
    <mergeCell ref="A3:D3"/>
    <mergeCell ref="E3:G3"/>
    <mergeCell ref="H3:I4"/>
    <mergeCell ref="J3:K4"/>
    <mergeCell ref="A4:A5"/>
    <mergeCell ref="B4:B5"/>
    <mergeCell ref="D4:D5"/>
    <mergeCell ref="E4:E5"/>
    <mergeCell ref="Q4:Q5"/>
    <mergeCell ref="H5:I5"/>
    <mergeCell ref="O4:O5"/>
    <mergeCell ref="P4:P5"/>
    <mergeCell ref="F4:G4"/>
    <mergeCell ref="M4:N5"/>
    <mergeCell ref="H29:I29"/>
    <mergeCell ref="H30:I30"/>
    <mergeCell ref="H31:I31"/>
    <mergeCell ref="M6:N6"/>
    <mergeCell ref="H7:I7"/>
    <mergeCell ref="M7:N7"/>
    <mergeCell ref="H22:I22"/>
    <mergeCell ref="H12:I12"/>
    <mergeCell ref="M12:N12"/>
    <mergeCell ref="H13:I13"/>
    <mergeCell ref="H14:I14"/>
    <mergeCell ref="H8:I8"/>
    <mergeCell ref="M8:N8"/>
    <mergeCell ref="H15:I15"/>
    <mergeCell ref="H16:I16"/>
    <mergeCell ref="H19:I19"/>
    <mergeCell ref="H9:I9"/>
    <mergeCell ref="M9:N9"/>
    <mergeCell ref="H10:I10"/>
    <mergeCell ref="M10:N10"/>
    <mergeCell ref="M11:N11"/>
    <mergeCell ref="H17:I17"/>
    <mergeCell ref="H18:I18"/>
    <mergeCell ref="H20:I20"/>
    <mergeCell ref="H21:I21"/>
    <mergeCell ref="H6:I6"/>
    <mergeCell ref="A107:A108"/>
    <mergeCell ref="H27:I27"/>
    <mergeCell ref="H28:I28"/>
    <mergeCell ref="B92:C92"/>
    <mergeCell ref="B93:C93"/>
    <mergeCell ref="B91:C91"/>
    <mergeCell ref="B87:C87"/>
    <mergeCell ref="B100:C100"/>
    <mergeCell ref="H46:I46"/>
    <mergeCell ref="H47:I47"/>
    <mergeCell ref="H48:I48"/>
    <mergeCell ref="H49:I49"/>
    <mergeCell ref="A41:D41"/>
    <mergeCell ref="E41:G41"/>
    <mergeCell ref="H41:I43"/>
    <mergeCell ref="H67:I67"/>
    <mergeCell ref="D80:D81"/>
    <mergeCell ref="E80:G81"/>
    <mergeCell ref="A78:G78"/>
    <mergeCell ref="B84:C84"/>
    <mergeCell ref="B85:C85"/>
    <mergeCell ref="B80:C81"/>
    <mergeCell ref="B82:C82"/>
    <mergeCell ref="B83:C83"/>
    <mergeCell ref="H68:I68"/>
    <mergeCell ref="H69:I69"/>
    <mergeCell ref="H70:I70"/>
    <mergeCell ref="H71:I71"/>
    <mergeCell ref="H72:I72"/>
    <mergeCell ref="H11:I11"/>
    <mergeCell ref="H78:I81"/>
    <mergeCell ref="A79:G79"/>
    <mergeCell ref="A80:A81"/>
    <mergeCell ref="H23:I23"/>
    <mergeCell ref="H24:I24"/>
    <mergeCell ref="H25:I25"/>
    <mergeCell ref="H26:I26"/>
    <mergeCell ref="A37:B37"/>
    <mergeCell ref="H37:I37"/>
    <mergeCell ref="A39:K39"/>
    <mergeCell ref="A40:K40"/>
    <mergeCell ref="H56:I56"/>
    <mergeCell ref="H57:I57"/>
    <mergeCell ref="H50:I50"/>
    <mergeCell ref="H51:I51"/>
    <mergeCell ref="H52:I52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opLeftCell="A25" workbookViewId="0">
      <selection activeCell="F48" sqref="F48"/>
    </sheetView>
  </sheetViews>
  <sheetFormatPr baseColWidth="10" defaultRowHeight="12.75"/>
  <cols>
    <col min="1" max="1" width="5.83203125" customWidth="1"/>
    <col min="2" max="2" width="31.5" customWidth="1"/>
  </cols>
  <sheetData>
    <row r="1" spans="1:15">
      <c r="A1" s="734" t="s">
        <v>72</v>
      </c>
      <c r="B1" s="735"/>
      <c r="C1" s="735"/>
      <c r="D1" s="735"/>
      <c r="E1" s="735"/>
      <c r="F1" s="735"/>
    </row>
    <row r="2" spans="1:15">
      <c r="A2" s="734"/>
      <c r="B2" s="735"/>
      <c r="C2" s="735"/>
      <c r="D2" s="735"/>
      <c r="E2" s="735"/>
      <c r="F2" s="735"/>
    </row>
    <row r="3" spans="1:15">
      <c r="A3" s="80" t="s">
        <v>73</v>
      </c>
      <c r="B3" s="80" t="s">
        <v>74</v>
      </c>
      <c r="C3" s="80" t="s">
        <v>75</v>
      </c>
      <c r="D3" s="80" t="s">
        <v>14</v>
      </c>
      <c r="E3" s="80" t="s">
        <v>55</v>
      </c>
      <c r="F3" s="80" t="s">
        <v>57</v>
      </c>
    </row>
    <row r="4" spans="1:15">
      <c r="B4" s="371" t="s">
        <v>77</v>
      </c>
      <c r="C4" s="811">
        <v>210</v>
      </c>
      <c r="D4" s="812"/>
      <c r="E4" s="812"/>
      <c r="F4" s="813"/>
    </row>
    <row r="5" spans="1:15">
      <c r="A5" s="349">
        <v>1</v>
      </c>
      <c r="B5" s="374" t="s">
        <v>13</v>
      </c>
      <c r="C5" s="346">
        <v>44774</v>
      </c>
      <c r="D5" s="368">
        <v>0</v>
      </c>
      <c r="E5" s="350">
        <v>10</v>
      </c>
      <c r="F5" s="355">
        <v>0</v>
      </c>
    </row>
    <row r="6" spans="1:15">
      <c r="A6" s="349">
        <v>2</v>
      </c>
      <c r="B6" s="96" t="s">
        <v>13</v>
      </c>
      <c r="C6" s="346">
        <v>44775</v>
      </c>
      <c r="D6" s="334">
        <v>122.49</v>
      </c>
      <c r="E6" s="83">
        <v>0</v>
      </c>
      <c r="F6" s="355">
        <v>0</v>
      </c>
    </row>
    <row r="7" spans="1:15">
      <c r="A7" s="353">
        <v>3</v>
      </c>
      <c r="B7" s="87" t="s">
        <v>13</v>
      </c>
      <c r="C7" s="346">
        <v>44776</v>
      </c>
      <c r="D7" s="293">
        <v>120.19</v>
      </c>
      <c r="E7" s="83">
        <v>200</v>
      </c>
      <c r="F7" s="358">
        <v>0</v>
      </c>
    </row>
    <row r="8" spans="1:15">
      <c r="A8" s="349">
        <v>4</v>
      </c>
      <c r="B8" s="96" t="s">
        <v>13</v>
      </c>
      <c r="C8" s="346">
        <v>44777</v>
      </c>
      <c r="D8" s="337">
        <v>169.36</v>
      </c>
      <c r="E8" s="83">
        <v>0</v>
      </c>
      <c r="F8" s="339">
        <v>75</v>
      </c>
    </row>
    <row r="9" spans="1:15">
      <c r="A9" s="349">
        <v>5</v>
      </c>
      <c r="B9" s="96" t="s">
        <v>13</v>
      </c>
      <c r="C9" s="346">
        <v>44778</v>
      </c>
      <c r="D9" s="334">
        <v>89.31</v>
      </c>
      <c r="E9" s="83">
        <v>200</v>
      </c>
      <c r="F9" s="355">
        <v>10</v>
      </c>
    </row>
    <row r="10" spans="1:15">
      <c r="A10" s="349">
        <v>6</v>
      </c>
      <c r="B10" s="96" t="s">
        <v>13</v>
      </c>
      <c r="C10" s="346">
        <v>44779</v>
      </c>
      <c r="D10" s="337">
        <v>53.95</v>
      </c>
      <c r="E10" s="83">
        <v>0</v>
      </c>
      <c r="F10" s="339">
        <v>60</v>
      </c>
    </row>
    <row r="11" spans="1:15">
      <c r="A11" s="349">
        <v>7</v>
      </c>
      <c r="B11" s="96" t="s">
        <v>13</v>
      </c>
      <c r="C11" s="346">
        <v>44780</v>
      </c>
      <c r="D11" s="293">
        <v>0</v>
      </c>
      <c r="E11" s="83">
        <v>0</v>
      </c>
      <c r="F11" s="358">
        <v>0</v>
      </c>
      <c r="M11" s="334">
        <v>121.25</v>
      </c>
      <c r="N11" s="359">
        <v>0</v>
      </c>
      <c r="O11" s="355">
        <v>22</v>
      </c>
    </row>
    <row r="12" spans="1:15">
      <c r="A12" s="349">
        <v>8</v>
      </c>
      <c r="B12" s="96" t="s">
        <v>13</v>
      </c>
      <c r="C12" s="346">
        <v>44781</v>
      </c>
      <c r="D12" s="355">
        <v>142.80000000000001</v>
      </c>
      <c r="E12" s="83">
        <v>0</v>
      </c>
      <c r="F12" s="355">
        <v>0</v>
      </c>
      <c r="M12" s="337">
        <v>49.26</v>
      </c>
      <c r="N12" s="83">
        <v>200</v>
      </c>
      <c r="O12" s="339">
        <v>0</v>
      </c>
    </row>
    <row r="13" spans="1:15">
      <c r="A13" s="353">
        <v>9</v>
      </c>
      <c r="B13" s="87" t="s">
        <v>13</v>
      </c>
      <c r="C13" s="346">
        <v>44782</v>
      </c>
      <c r="D13" s="339">
        <v>41.46</v>
      </c>
      <c r="E13" s="359">
        <v>0</v>
      </c>
      <c r="F13" s="339">
        <v>60</v>
      </c>
      <c r="M13" s="338">
        <v>44.76</v>
      </c>
      <c r="N13" s="83">
        <v>0</v>
      </c>
      <c r="O13" s="361">
        <v>80</v>
      </c>
    </row>
    <row r="14" spans="1:15">
      <c r="A14" s="353">
        <v>10</v>
      </c>
      <c r="B14" s="87" t="s">
        <v>13</v>
      </c>
      <c r="C14" s="347">
        <v>44783</v>
      </c>
      <c r="D14" s="334">
        <v>121.25</v>
      </c>
      <c r="E14" s="359">
        <v>0</v>
      </c>
      <c r="F14" s="355">
        <v>22</v>
      </c>
      <c r="M14" s="337">
        <v>43.6</v>
      </c>
      <c r="N14" s="83">
        <v>0</v>
      </c>
      <c r="O14" s="339">
        <v>10</v>
      </c>
    </row>
    <row r="15" spans="1:15">
      <c r="A15" s="349">
        <v>11</v>
      </c>
      <c r="B15" s="96" t="s">
        <v>13</v>
      </c>
      <c r="C15" s="346">
        <v>44784</v>
      </c>
      <c r="D15" s="337">
        <v>49.26</v>
      </c>
      <c r="E15" s="83">
        <v>200</v>
      </c>
      <c r="F15" s="339">
        <v>0</v>
      </c>
      <c r="G15" t="s">
        <v>87</v>
      </c>
      <c r="M15" s="384">
        <v>11.03</v>
      </c>
      <c r="N15" s="385">
        <v>0</v>
      </c>
      <c r="O15" s="386">
        <v>0</v>
      </c>
    </row>
    <row r="16" spans="1:15">
      <c r="A16" s="349">
        <v>12</v>
      </c>
      <c r="B16" s="96" t="s">
        <v>13</v>
      </c>
      <c r="C16" s="346">
        <v>44785</v>
      </c>
      <c r="D16" s="338">
        <v>44.76</v>
      </c>
      <c r="E16" s="83">
        <v>0</v>
      </c>
      <c r="F16" s="361">
        <v>80</v>
      </c>
      <c r="M16" s="337">
        <v>104.4</v>
      </c>
      <c r="N16" s="83">
        <v>0</v>
      </c>
      <c r="O16" s="339">
        <v>80</v>
      </c>
    </row>
    <row r="17" spans="1:15">
      <c r="A17" s="349">
        <v>13</v>
      </c>
      <c r="B17" s="96" t="s">
        <v>13</v>
      </c>
      <c r="C17" s="346">
        <v>44786</v>
      </c>
      <c r="D17" s="337">
        <v>43.6</v>
      </c>
      <c r="E17" s="83">
        <v>0</v>
      </c>
      <c r="F17" s="339">
        <v>10</v>
      </c>
      <c r="M17" s="355">
        <v>96</v>
      </c>
      <c r="N17" s="359">
        <v>200</v>
      </c>
      <c r="O17" s="355">
        <v>140</v>
      </c>
    </row>
    <row r="18" spans="1:15">
      <c r="A18" s="381">
        <v>14</v>
      </c>
      <c r="B18" s="382" t="s">
        <v>13</v>
      </c>
      <c r="C18" s="383">
        <v>44787</v>
      </c>
      <c r="D18" s="384">
        <v>11.03</v>
      </c>
      <c r="E18" s="385">
        <v>0</v>
      </c>
      <c r="F18" s="386">
        <v>0</v>
      </c>
      <c r="G18" s="374" t="s">
        <v>89</v>
      </c>
      <c r="M18" s="339">
        <v>38.24</v>
      </c>
      <c r="N18" s="359">
        <v>200</v>
      </c>
      <c r="O18" s="339">
        <v>10</v>
      </c>
    </row>
    <row r="19" spans="1:15">
      <c r="A19" s="349">
        <v>15</v>
      </c>
      <c r="B19" s="96" t="s">
        <v>13</v>
      </c>
      <c r="C19" s="346">
        <v>44788</v>
      </c>
      <c r="D19" s="337">
        <v>104.4</v>
      </c>
      <c r="E19" s="83">
        <v>0</v>
      </c>
      <c r="F19" s="339">
        <v>80</v>
      </c>
    </row>
    <row r="20" spans="1:15">
      <c r="A20" s="353">
        <v>16</v>
      </c>
      <c r="B20" s="87" t="s">
        <v>13</v>
      </c>
      <c r="C20" s="347">
        <v>44789</v>
      </c>
      <c r="D20" s="355">
        <v>96</v>
      </c>
      <c r="E20" s="359">
        <v>200</v>
      </c>
      <c r="F20" s="355">
        <v>140</v>
      </c>
      <c r="M20" s="70">
        <f>M12+M13+M14+M15+M16+M16+M17+M18-M15</f>
        <v>480.66000000000008</v>
      </c>
      <c r="N20" s="70">
        <f>N12+N17+N18-200</f>
        <v>400</v>
      </c>
      <c r="O20" s="70">
        <f>O11+O13+O14+O16+O17+O18</f>
        <v>342</v>
      </c>
    </row>
    <row r="21" spans="1:15">
      <c r="A21" s="353">
        <v>17</v>
      </c>
      <c r="B21" s="87" t="s">
        <v>13</v>
      </c>
      <c r="C21" s="346">
        <v>44790</v>
      </c>
      <c r="D21" s="339">
        <v>38.24</v>
      </c>
      <c r="E21" s="359">
        <v>200</v>
      </c>
      <c r="F21" s="339">
        <v>10</v>
      </c>
    </row>
    <row r="22" spans="1:15">
      <c r="A22" s="349">
        <v>18</v>
      </c>
      <c r="B22" s="96" t="s">
        <v>13</v>
      </c>
      <c r="C22" s="346">
        <v>44791</v>
      </c>
      <c r="D22" s="338">
        <v>58.93</v>
      </c>
      <c r="E22" s="83">
        <v>0</v>
      </c>
      <c r="F22" s="361">
        <v>5</v>
      </c>
    </row>
    <row r="23" spans="1:15">
      <c r="A23" s="349">
        <v>19</v>
      </c>
      <c r="B23" s="96" t="s">
        <v>13</v>
      </c>
      <c r="C23" s="346">
        <v>44792</v>
      </c>
      <c r="D23" s="338">
        <v>107.41</v>
      </c>
      <c r="E23" s="83">
        <v>0</v>
      </c>
      <c r="F23" s="361">
        <v>460</v>
      </c>
      <c r="N23" s="70">
        <f>M20+N20+O20</f>
        <v>1222.6600000000001</v>
      </c>
    </row>
    <row r="24" spans="1:15">
      <c r="A24" s="349">
        <v>20</v>
      </c>
      <c r="B24" s="96" t="s">
        <v>13</v>
      </c>
      <c r="C24" s="346">
        <v>44793</v>
      </c>
      <c r="D24" s="338">
        <v>43.6</v>
      </c>
      <c r="E24" s="350">
        <v>0</v>
      </c>
      <c r="F24" s="361">
        <v>200</v>
      </c>
    </row>
    <row r="25" spans="1:15">
      <c r="A25" s="424">
        <v>21</v>
      </c>
      <c r="B25" s="382" t="s">
        <v>13</v>
      </c>
      <c r="C25" s="383">
        <v>44794</v>
      </c>
      <c r="D25" s="425"/>
      <c r="E25" s="385"/>
      <c r="F25" s="426"/>
    </row>
    <row r="26" spans="1:15">
      <c r="A26" s="349">
        <v>22</v>
      </c>
      <c r="B26" s="96" t="s">
        <v>13</v>
      </c>
      <c r="C26" s="346">
        <v>44795</v>
      </c>
      <c r="D26" s="293">
        <v>115.74</v>
      </c>
      <c r="E26" s="83">
        <v>0</v>
      </c>
      <c r="F26" s="358">
        <v>530</v>
      </c>
    </row>
    <row r="27" spans="1:15">
      <c r="A27" s="353">
        <v>23</v>
      </c>
      <c r="B27" s="87" t="s">
        <v>13</v>
      </c>
      <c r="C27" s="346">
        <v>44796</v>
      </c>
      <c r="D27" s="338">
        <v>243.71</v>
      </c>
      <c r="E27" s="359">
        <v>0</v>
      </c>
      <c r="F27" s="361">
        <v>0</v>
      </c>
    </row>
    <row r="28" spans="1:15">
      <c r="A28" s="353">
        <v>24</v>
      </c>
      <c r="B28" s="87" t="s">
        <v>13</v>
      </c>
      <c r="C28" s="347">
        <v>44797</v>
      </c>
      <c r="D28" s="338">
        <v>60.85</v>
      </c>
      <c r="E28" s="359">
        <v>0</v>
      </c>
      <c r="F28" s="361">
        <v>872</v>
      </c>
    </row>
    <row r="29" spans="1:15">
      <c r="A29" s="349">
        <v>25</v>
      </c>
      <c r="B29" s="96" t="s">
        <v>13</v>
      </c>
      <c r="C29" s="346">
        <v>44798</v>
      </c>
      <c r="D29" s="338">
        <v>10.9</v>
      </c>
      <c r="E29" s="83">
        <v>0</v>
      </c>
      <c r="F29" s="361">
        <v>0</v>
      </c>
    </row>
    <row r="30" spans="1:15" ht="15">
      <c r="A30" s="349">
        <v>26</v>
      </c>
      <c r="B30" s="96" t="s">
        <v>13</v>
      </c>
      <c r="C30" s="346">
        <v>44799</v>
      </c>
      <c r="D30" s="340">
        <v>21.8</v>
      </c>
      <c r="E30" s="83">
        <v>0</v>
      </c>
      <c r="F30" s="363">
        <v>80</v>
      </c>
    </row>
    <row r="31" spans="1:15">
      <c r="A31" s="349">
        <v>27</v>
      </c>
      <c r="B31" s="96" t="s">
        <v>13</v>
      </c>
      <c r="C31" s="346">
        <v>44800</v>
      </c>
      <c r="D31" s="293">
        <v>41.25</v>
      </c>
      <c r="E31" s="83">
        <v>0</v>
      </c>
      <c r="F31" s="358">
        <v>900</v>
      </c>
    </row>
    <row r="32" spans="1:15">
      <c r="A32" s="381">
        <v>28</v>
      </c>
      <c r="B32" s="382" t="s">
        <v>13</v>
      </c>
      <c r="C32" s="383">
        <v>44801</v>
      </c>
      <c r="D32" s="444"/>
      <c r="E32" s="444"/>
      <c r="F32" s="444"/>
    </row>
    <row r="33" spans="1:6">
      <c r="A33" s="349">
        <v>29</v>
      </c>
      <c r="B33" s="96" t="s">
        <v>13</v>
      </c>
      <c r="C33" s="346">
        <v>44802</v>
      </c>
      <c r="D33" s="338">
        <v>153.88</v>
      </c>
      <c r="E33" s="350">
        <v>0</v>
      </c>
      <c r="F33" s="361">
        <v>0</v>
      </c>
    </row>
    <row r="34" spans="1:6">
      <c r="A34" s="353">
        <v>30</v>
      </c>
      <c r="B34" s="87" t="s">
        <v>13</v>
      </c>
      <c r="C34" s="346">
        <v>44803</v>
      </c>
      <c r="D34" s="341">
        <v>84.47</v>
      </c>
      <c r="E34" s="83">
        <v>0</v>
      </c>
      <c r="F34" s="364">
        <v>610</v>
      </c>
    </row>
    <row r="35" spans="1:6">
      <c r="A35" s="24">
        <v>31</v>
      </c>
      <c r="B35" s="96" t="s">
        <v>13</v>
      </c>
      <c r="C35" s="346">
        <v>44804</v>
      </c>
      <c r="D35" s="350">
        <v>71.349999999999994</v>
      </c>
      <c r="E35" s="350">
        <v>0</v>
      </c>
      <c r="F35" s="350">
        <v>77</v>
      </c>
    </row>
    <row r="36" spans="1:6">
      <c r="A36" s="808" t="s">
        <v>41</v>
      </c>
      <c r="B36" s="809"/>
      <c r="C36" s="810"/>
      <c r="D36" s="345">
        <f>D5+D6+D7+D8+D9+D10+D11+D12+D13+D14+D15+D16+D17+D18+D19+D20+D21+D22+D23+D24+D25+D26+D27+D28+D29+D30+D31+D33+D34+D35</f>
        <v>2261.9899999999998</v>
      </c>
      <c r="E36" s="345">
        <f>E5+E6+E7+E8+E9+E10+E11+E12+E13+E14+E15+E16+E17+E18+E19+E20+E21+E22+E23+E24+E25+E26+E27+E28+E29+E30+E31+E33+E34</f>
        <v>1010</v>
      </c>
      <c r="F36" s="345">
        <f>F5+F6+F11+F13+F15+F17+F19+F22+F23+F24+F25+F26+F33++F12+F16+F18+F20+F21+F27+F28+F29+F30+F31+F34+F7+F8+F9+F10+F14+F35</f>
        <v>4281</v>
      </c>
    </row>
    <row r="37" spans="1:6">
      <c r="A37" s="730"/>
      <c r="B37" s="730"/>
      <c r="C37" s="730"/>
      <c r="D37" s="730"/>
      <c r="E37" s="730"/>
      <c r="F37" s="730"/>
    </row>
    <row r="38" spans="1:6">
      <c r="A38" s="731" t="s">
        <v>76</v>
      </c>
      <c r="B38" s="732"/>
      <c r="C38" s="732"/>
      <c r="D38" s="732"/>
      <c r="E38" s="733"/>
      <c r="F38" s="351">
        <f>D36+E36+F36+C4</f>
        <v>7762.99</v>
      </c>
    </row>
    <row r="40" spans="1:6">
      <c r="A40" s="807" t="s">
        <v>84</v>
      </c>
      <c r="B40" s="807"/>
      <c r="C40" s="807"/>
      <c r="D40" s="807"/>
      <c r="E40" s="807"/>
      <c r="F40" s="807"/>
    </row>
  </sheetData>
  <mergeCells count="6">
    <mergeCell ref="A40:F40"/>
    <mergeCell ref="A38:E38"/>
    <mergeCell ref="A1:F2"/>
    <mergeCell ref="A36:C36"/>
    <mergeCell ref="A37:F37"/>
    <mergeCell ref="C4:F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"/>
  <sheetViews>
    <sheetView tabSelected="1" topLeftCell="A49" workbookViewId="0">
      <selection activeCell="J67" sqref="J67"/>
    </sheetView>
  </sheetViews>
  <sheetFormatPr baseColWidth="10" defaultRowHeight="12.75"/>
  <cols>
    <col min="3" max="3" width="22.83203125" customWidth="1"/>
    <col min="5" max="5" width="16.1640625" customWidth="1"/>
    <col min="9" max="9" width="2.6640625" customWidth="1"/>
  </cols>
  <sheetData>
    <row r="1" spans="1:11">
      <c r="A1" s="631" t="s">
        <v>103</v>
      </c>
      <c r="B1" s="631"/>
      <c r="C1" s="631"/>
      <c r="D1" s="631"/>
      <c r="E1" s="631"/>
      <c r="F1" s="631"/>
      <c r="G1" s="631"/>
      <c r="H1" s="631"/>
      <c r="I1" s="631"/>
      <c r="J1" s="631"/>
      <c r="K1" s="632"/>
    </row>
    <row r="2" spans="1:11">
      <c r="A2" s="631"/>
      <c r="B2" s="631"/>
      <c r="C2" s="631"/>
      <c r="D2" s="631"/>
      <c r="E2" s="631"/>
      <c r="F2" s="631"/>
      <c r="G2" s="631"/>
      <c r="H2" s="631"/>
      <c r="I2" s="631"/>
      <c r="J2" s="631"/>
      <c r="K2" s="632"/>
    </row>
    <row r="3" spans="1:11">
      <c r="A3" s="539" t="s">
        <v>49</v>
      </c>
      <c r="B3" s="662"/>
      <c r="C3" s="662"/>
      <c r="D3" s="540"/>
      <c r="E3" s="662"/>
      <c r="F3" s="662"/>
      <c r="G3" s="540"/>
      <c r="H3" s="650" t="s">
        <v>13</v>
      </c>
      <c r="I3" s="651"/>
      <c r="J3" s="633" t="s">
        <v>28</v>
      </c>
      <c r="K3" s="634"/>
    </row>
    <row r="4" spans="1:11">
      <c r="A4" s="654" t="s">
        <v>50</v>
      </c>
      <c r="B4" s="656" t="s">
        <v>51</v>
      </c>
      <c r="C4" s="449"/>
      <c r="D4" s="658" t="s">
        <v>22</v>
      </c>
      <c r="E4" s="660" t="s">
        <v>52</v>
      </c>
      <c r="F4" s="539" t="s">
        <v>22</v>
      </c>
      <c r="G4" s="540"/>
      <c r="H4" s="652"/>
      <c r="I4" s="653"/>
      <c r="J4" s="635"/>
      <c r="K4" s="636"/>
    </row>
    <row r="5" spans="1:11" ht="25.5">
      <c r="A5" s="655"/>
      <c r="B5" s="657"/>
      <c r="C5" s="450"/>
      <c r="D5" s="659"/>
      <c r="E5" s="661"/>
      <c r="F5" s="131" t="s">
        <v>31</v>
      </c>
      <c r="G5" s="132" t="s">
        <v>32</v>
      </c>
      <c r="H5" s="537" t="s">
        <v>14</v>
      </c>
      <c r="I5" s="538"/>
      <c r="J5" s="454" t="s">
        <v>29</v>
      </c>
      <c r="K5" s="454" t="s">
        <v>30</v>
      </c>
    </row>
    <row r="6" spans="1:11" ht="22.5" customHeight="1">
      <c r="A6" s="133">
        <v>44805</v>
      </c>
      <c r="B6" s="155" t="s">
        <v>104</v>
      </c>
      <c r="C6" s="81" t="s">
        <v>47</v>
      </c>
      <c r="D6" s="158">
        <v>1250.4100000000001</v>
      </c>
      <c r="E6" s="135" t="s">
        <v>60</v>
      </c>
      <c r="F6" s="136">
        <v>1473</v>
      </c>
      <c r="G6" s="137">
        <v>1470.48</v>
      </c>
      <c r="H6" s="558">
        <v>68.59</v>
      </c>
      <c r="I6" s="559"/>
      <c r="J6" s="82">
        <v>26523.85</v>
      </c>
      <c r="K6" s="250">
        <f>J6-G6+1259.12</f>
        <v>26312.489999999998</v>
      </c>
    </row>
    <row r="7" spans="1:11" ht="15.75" customHeight="1">
      <c r="A7" s="133">
        <v>44806</v>
      </c>
      <c r="B7" s="138"/>
      <c r="C7" s="139"/>
      <c r="D7" s="159"/>
      <c r="E7" s="134" t="s">
        <v>60</v>
      </c>
      <c r="F7" s="140">
        <v>2534</v>
      </c>
      <c r="G7" s="84">
        <v>2528.92</v>
      </c>
      <c r="H7" s="558">
        <v>145.22999999999999</v>
      </c>
      <c r="I7" s="559"/>
      <c r="J7" s="83">
        <v>26312.49</v>
      </c>
      <c r="K7" s="250">
        <f>J7-G7+H7</f>
        <v>23928.799999999999</v>
      </c>
    </row>
    <row r="8" spans="1:11" ht="15">
      <c r="A8" s="133">
        <v>44807</v>
      </c>
      <c r="B8" s="86"/>
      <c r="C8" s="87"/>
      <c r="D8" s="160"/>
      <c r="E8" s="88" t="s">
        <v>60</v>
      </c>
      <c r="F8" s="315">
        <v>426</v>
      </c>
      <c r="G8" s="90">
        <v>425.4</v>
      </c>
      <c r="H8" s="767">
        <v>27.25</v>
      </c>
      <c r="I8" s="768"/>
      <c r="J8" s="90">
        <v>23928.799999999999</v>
      </c>
      <c r="K8" s="251">
        <v>24281.69</v>
      </c>
    </row>
    <row r="9" spans="1:11" ht="15">
      <c r="A9" s="485">
        <v>44808</v>
      </c>
      <c r="B9" s="492"/>
      <c r="C9" s="493"/>
      <c r="D9" s="494"/>
      <c r="E9" s="390"/>
      <c r="F9" s="489"/>
      <c r="G9" s="495"/>
      <c r="H9" s="814"/>
      <c r="I9" s="815"/>
      <c r="J9" s="326"/>
      <c r="K9" s="327"/>
    </row>
    <row r="10" spans="1:11" ht="14.25" customHeight="1">
      <c r="A10" s="133">
        <v>44809</v>
      </c>
      <c r="B10" s="134"/>
      <c r="C10" s="461" t="s">
        <v>109</v>
      </c>
      <c r="D10" s="162">
        <v>-93.14</v>
      </c>
      <c r="E10" s="134" t="s">
        <v>60</v>
      </c>
      <c r="F10" s="103">
        <v>3013</v>
      </c>
      <c r="G10" s="127">
        <v>3008.13</v>
      </c>
      <c r="H10" s="558">
        <v>170.35</v>
      </c>
      <c r="I10" s="559"/>
      <c r="J10" s="82">
        <v>24281.69</v>
      </c>
      <c r="K10" s="252">
        <f>J10-G10+H10-D10</f>
        <v>21537.049999999996</v>
      </c>
    </row>
    <row r="11" spans="1:11" ht="14.25" customHeight="1">
      <c r="A11" s="133">
        <v>44810</v>
      </c>
      <c r="B11" s="138"/>
      <c r="C11" s="139"/>
      <c r="D11" s="161"/>
      <c r="E11" s="146" t="s">
        <v>60</v>
      </c>
      <c r="F11" s="147">
        <v>199</v>
      </c>
      <c r="G11" s="92">
        <v>198.66</v>
      </c>
      <c r="H11" s="690">
        <v>10.9</v>
      </c>
      <c r="I11" s="691"/>
      <c r="J11" s="93">
        <v>21537.05</v>
      </c>
      <c r="K11" s="253">
        <f t="shared" ref="K11" si="0">J11-G11+H11</f>
        <v>21349.29</v>
      </c>
    </row>
    <row r="12" spans="1:11" ht="15">
      <c r="A12" s="133">
        <v>44811</v>
      </c>
      <c r="B12" s="86"/>
      <c r="C12" s="87" t="s">
        <v>111</v>
      </c>
      <c r="D12" s="462">
        <v>186</v>
      </c>
      <c r="E12" s="87" t="s">
        <v>60</v>
      </c>
      <c r="F12" s="122">
        <v>1405</v>
      </c>
      <c r="G12" s="359">
        <v>1217</v>
      </c>
      <c r="H12" s="816">
        <v>78</v>
      </c>
      <c r="I12" s="817"/>
      <c r="J12" s="90">
        <v>21349.29</v>
      </c>
      <c r="K12" s="250">
        <f>J12-G12+H12</f>
        <v>20210.29</v>
      </c>
    </row>
    <row r="13" spans="1:11" ht="14.25" customHeight="1">
      <c r="A13" s="133">
        <v>44812</v>
      </c>
      <c r="B13" s="142"/>
      <c r="C13" s="139"/>
      <c r="D13" s="163"/>
      <c r="E13" s="148" t="s">
        <v>60</v>
      </c>
      <c r="F13" s="98">
        <v>881</v>
      </c>
      <c r="G13" s="99">
        <v>878.9</v>
      </c>
      <c r="H13" s="765">
        <v>47.08</v>
      </c>
      <c r="I13" s="766"/>
      <c r="J13" s="100">
        <v>20210.29</v>
      </c>
      <c r="K13" s="464">
        <f>J13-G13+H13</f>
        <v>19378.47</v>
      </c>
    </row>
    <row r="14" spans="1:11" ht="15" customHeight="1">
      <c r="A14" s="133">
        <v>44813</v>
      </c>
      <c r="B14" s="134"/>
      <c r="C14" s="148"/>
      <c r="D14" s="369"/>
      <c r="E14" s="134" t="s">
        <v>60</v>
      </c>
      <c r="F14" s="143">
        <v>1183</v>
      </c>
      <c r="G14" s="370">
        <v>888.32</v>
      </c>
      <c r="H14" s="591">
        <v>47.69</v>
      </c>
      <c r="I14" s="592"/>
      <c r="J14" s="83">
        <v>19378.47</v>
      </c>
      <c r="K14" s="250">
        <f>J14+D14-G14+H14</f>
        <v>18537.84</v>
      </c>
    </row>
    <row r="15" spans="1:11" ht="14.25" customHeight="1">
      <c r="A15" s="133">
        <v>44814</v>
      </c>
      <c r="B15" s="102"/>
      <c r="C15" s="102"/>
      <c r="D15" s="165"/>
      <c r="E15" s="150" t="s">
        <v>60</v>
      </c>
      <c r="F15" s="103">
        <v>1984</v>
      </c>
      <c r="G15" s="104">
        <v>1982.54</v>
      </c>
      <c r="H15" s="558">
        <v>135.74</v>
      </c>
      <c r="I15" s="559"/>
      <c r="J15" s="90">
        <v>18537.84</v>
      </c>
      <c r="K15" s="251">
        <f>J15-G15+H15</f>
        <v>16691.04</v>
      </c>
    </row>
    <row r="16" spans="1:11" ht="15.75" customHeight="1">
      <c r="A16" s="485">
        <v>44815</v>
      </c>
      <c r="B16" s="390"/>
      <c r="C16" s="390"/>
      <c r="D16" s="488"/>
      <c r="E16" s="390"/>
      <c r="F16" s="489"/>
      <c r="G16" s="490"/>
      <c r="H16" s="814"/>
      <c r="I16" s="815"/>
      <c r="J16" s="326"/>
      <c r="K16" s="491"/>
    </row>
    <row r="17" spans="1:11" ht="15.75" customHeight="1">
      <c r="A17" s="133">
        <v>44816</v>
      </c>
      <c r="B17" s="38"/>
      <c r="C17" s="38"/>
      <c r="D17" s="165"/>
      <c r="E17" s="134" t="s">
        <v>60</v>
      </c>
      <c r="F17" s="103">
        <v>2160</v>
      </c>
      <c r="G17" s="91">
        <v>2155.12</v>
      </c>
      <c r="H17" s="605">
        <v>115.96</v>
      </c>
      <c r="I17" s="606"/>
      <c r="J17" s="82">
        <v>16691.04</v>
      </c>
      <c r="K17" s="255">
        <f>J17-G17+H17</f>
        <v>14651.880000000001</v>
      </c>
    </row>
    <row r="18" spans="1:11" ht="14.25" customHeight="1">
      <c r="A18" s="133">
        <v>44817</v>
      </c>
      <c r="B18" s="134"/>
      <c r="C18" s="134"/>
      <c r="D18" s="474"/>
      <c r="E18" s="134" t="s">
        <v>60</v>
      </c>
      <c r="F18" s="143">
        <v>398</v>
      </c>
      <c r="G18" s="370">
        <v>397.32</v>
      </c>
      <c r="H18" s="591">
        <v>21.8</v>
      </c>
      <c r="I18" s="592"/>
      <c r="J18" s="82">
        <v>14651.88</v>
      </c>
      <c r="K18" s="250">
        <f>J18-G18+H18</f>
        <v>14276.359999999999</v>
      </c>
    </row>
    <row r="19" spans="1:11" ht="15">
      <c r="A19" s="133">
        <v>44818</v>
      </c>
      <c r="B19" s="102"/>
      <c r="C19" s="472"/>
      <c r="D19" s="476"/>
      <c r="E19" s="473" t="s">
        <v>60</v>
      </c>
      <c r="F19" s="103">
        <v>1485</v>
      </c>
      <c r="G19" s="104">
        <v>1483.14</v>
      </c>
      <c r="H19" s="558">
        <v>89.31</v>
      </c>
      <c r="I19" s="559"/>
      <c r="J19" s="90">
        <v>14276.36</v>
      </c>
      <c r="K19" s="251">
        <f>J19-G19+H19</f>
        <v>12882.53</v>
      </c>
    </row>
    <row r="20" spans="1:11" ht="15.75" customHeight="1">
      <c r="A20" s="133">
        <v>44819</v>
      </c>
      <c r="B20" s="12"/>
      <c r="C20" s="12"/>
      <c r="D20" s="475"/>
      <c r="E20" s="134" t="s">
        <v>60</v>
      </c>
      <c r="F20" s="143">
        <v>1321</v>
      </c>
      <c r="G20" s="370">
        <v>1225.1199999999999</v>
      </c>
      <c r="H20" s="591">
        <v>67.540000000000006</v>
      </c>
      <c r="I20" s="592"/>
      <c r="J20" s="82">
        <v>12882.53</v>
      </c>
      <c r="K20" s="251">
        <f t="shared" ref="K20:K24" si="1">J20-G20+H20</f>
        <v>11724.95</v>
      </c>
    </row>
    <row r="21" spans="1:11" ht="17.25" customHeight="1">
      <c r="A21" s="133">
        <v>44820</v>
      </c>
      <c r="B21" s="13"/>
      <c r="C21" s="13"/>
      <c r="D21" s="407"/>
      <c r="E21" s="134" t="s">
        <v>60</v>
      </c>
      <c r="F21" s="103">
        <v>163</v>
      </c>
      <c r="G21" s="109">
        <v>-344.92</v>
      </c>
      <c r="H21" s="746">
        <v>-21.25</v>
      </c>
      <c r="I21" s="747"/>
      <c r="J21" s="110">
        <v>11724.95</v>
      </c>
      <c r="K21" s="251">
        <f t="shared" si="1"/>
        <v>12048.62</v>
      </c>
    </row>
    <row r="22" spans="1:11" ht="15.75" customHeight="1">
      <c r="A22" s="133">
        <v>44821</v>
      </c>
      <c r="B22" s="112"/>
      <c r="C22" s="112"/>
      <c r="D22" s="169"/>
      <c r="E22" s="150" t="s">
        <v>60</v>
      </c>
      <c r="F22" s="151">
        <v>448</v>
      </c>
      <c r="G22" s="310">
        <v>447.32</v>
      </c>
      <c r="H22" s="604">
        <v>21.8</v>
      </c>
      <c r="I22" s="592"/>
      <c r="J22" s="90">
        <v>12048.62</v>
      </c>
      <c r="K22" s="250">
        <f t="shared" si="1"/>
        <v>11623.1</v>
      </c>
    </row>
    <row r="23" spans="1:11" ht="15.75" customHeight="1">
      <c r="A23" s="485">
        <v>44822</v>
      </c>
      <c r="B23" s="486"/>
      <c r="C23" s="486"/>
      <c r="D23" s="486"/>
      <c r="E23" s="487"/>
      <c r="F23" s="392"/>
      <c r="G23" s="486"/>
      <c r="H23" s="818"/>
      <c r="I23" s="822"/>
      <c r="J23" s="326"/>
      <c r="K23" s="256">
        <f t="shared" si="1"/>
        <v>0</v>
      </c>
    </row>
    <row r="24" spans="1:11" ht="15.75" customHeight="1">
      <c r="A24" s="133">
        <v>44823</v>
      </c>
      <c r="B24" s="38"/>
      <c r="C24" s="91"/>
      <c r="D24" s="411"/>
      <c r="E24" s="38" t="s">
        <v>60</v>
      </c>
      <c r="F24" s="126">
        <v>1389</v>
      </c>
      <c r="G24" s="13">
        <v>1116.02</v>
      </c>
      <c r="H24" s="605">
        <v>64.55</v>
      </c>
      <c r="I24" s="606"/>
      <c r="J24" s="82">
        <v>11623.1</v>
      </c>
      <c r="K24" s="251">
        <f t="shared" si="1"/>
        <v>10571.63</v>
      </c>
    </row>
    <row r="25" spans="1:11" ht="15.75" customHeight="1">
      <c r="A25" s="133">
        <v>44824</v>
      </c>
      <c r="B25" s="38"/>
      <c r="C25" s="38"/>
      <c r="D25" s="171"/>
      <c r="E25" s="38" t="s">
        <v>60</v>
      </c>
      <c r="F25" s="118">
        <v>1994</v>
      </c>
      <c r="G25" s="91">
        <v>1991.31</v>
      </c>
      <c r="H25" s="739">
        <v>127.38</v>
      </c>
      <c r="I25" s="740"/>
      <c r="J25" s="82">
        <v>10571.63</v>
      </c>
      <c r="K25" s="250">
        <f>J25-G25+H25</f>
        <v>8707.6999999999989</v>
      </c>
    </row>
    <row r="26" spans="1:11" ht="15">
      <c r="A26" s="133">
        <v>44825</v>
      </c>
      <c r="B26" s="496"/>
      <c r="C26" s="496"/>
      <c r="D26" s="172"/>
      <c r="E26" s="496" t="s">
        <v>60</v>
      </c>
      <c r="F26" s="120">
        <v>1085</v>
      </c>
      <c r="G26" s="497">
        <v>1081.94</v>
      </c>
      <c r="H26" s="823">
        <v>56.28</v>
      </c>
      <c r="I26" s="824"/>
      <c r="J26" s="506">
        <v>8707.7000000000007</v>
      </c>
      <c r="K26" s="250">
        <f>J26-G26+H26</f>
        <v>7682.04</v>
      </c>
    </row>
    <row r="27" spans="1:11" ht="15">
      <c r="A27" s="133">
        <v>44826</v>
      </c>
      <c r="B27" s="96"/>
      <c r="C27" s="96"/>
      <c r="D27" s="173"/>
      <c r="E27" s="96" t="s">
        <v>60</v>
      </c>
      <c r="F27" s="122">
        <v>2887</v>
      </c>
      <c r="G27" s="82">
        <v>2882.58</v>
      </c>
      <c r="H27" s="750">
        <v>162.94999999999999</v>
      </c>
      <c r="I27" s="750"/>
      <c r="J27" s="82">
        <v>7682.24</v>
      </c>
      <c r="K27" s="250">
        <f>J27-G27+H27</f>
        <v>4962.6099999999997</v>
      </c>
    </row>
    <row r="28" spans="1:11" ht="15" customHeight="1">
      <c r="A28" s="133">
        <v>44827</v>
      </c>
      <c r="B28" s="153"/>
      <c r="C28" s="153"/>
      <c r="D28" s="174"/>
      <c r="E28" s="123" t="s">
        <v>60</v>
      </c>
      <c r="F28" s="427">
        <v>905</v>
      </c>
      <c r="G28" s="125">
        <v>901.04</v>
      </c>
      <c r="H28" s="563">
        <v>44.57</v>
      </c>
      <c r="I28" s="564"/>
      <c r="J28" s="100">
        <v>4962.6099999999997</v>
      </c>
      <c r="K28" s="259">
        <f>J28-G28+H28</f>
        <v>4106.1399999999994</v>
      </c>
    </row>
    <row r="29" spans="1:11" ht="14.25" customHeight="1">
      <c r="A29" s="133">
        <v>44828</v>
      </c>
      <c r="B29" s="102"/>
      <c r="C29" s="102"/>
      <c r="D29" s="162"/>
      <c r="E29" s="102" t="s">
        <v>60</v>
      </c>
      <c r="F29" s="126">
        <v>1826</v>
      </c>
      <c r="G29" s="104">
        <v>1823.53</v>
      </c>
      <c r="H29" s="565">
        <v>79.7</v>
      </c>
      <c r="I29" s="566"/>
      <c r="J29" s="90">
        <v>4106.1400000000003</v>
      </c>
      <c r="K29" s="251">
        <f>J29-G29+H29</f>
        <v>2362.3100000000004</v>
      </c>
    </row>
    <row r="30" spans="1:11" ht="18" customHeight="1">
      <c r="A30" s="485">
        <v>44829</v>
      </c>
      <c r="B30" s="388"/>
      <c r="C30" s="510"/>
      <c r="D30" s="511"/>
      <c r="E30" s="388"/>
      <c r="F30" s="512"/>
      <c r="G30" s="391"/>
      <c r="H30" s="818"/>
      <c r="I30" s="819"/>
      <c r="J30" s="326"/>
      <c r="K30" s="256"/>
    </row>
    <row r="31" spans="1:11" ht="15.75" customHeight="1">
      <c r="A31" s="133">
        <v>44830</v>
      </c>
      <c r="B31" s="66"/>
      <c r="C31" s="66"/>
      <c r="D31" s="175"/>
      <c r="E31" s="249" t="s">
        <v>60</v>
      </c>
      <c r="F31" s="518">
        <v>933</v>
      </c>
      <c r="G31" s="265">
        <v>930.98</v>
      </c>
      <c r="H31" s="820">
        <v>47.22</v>
      </c>
      <c r="I31" s="821"/>
      <c r="J31" s="266">
        <v>2362.31</v>
      </c>
      <c r="K31" s="267">
        <f>J31-G31+H31</f>
        <v>1478.55</v>
      </c>
    </row>
    <row r="32" spans="1:11">
      <c r="A32" s="133">
        <v>44831</v>
      </c>
      <c r="B32" s="58"/>
      <c r="C32" s="58"/>
      <c r="D32" s="176"/>
      <c r="E32" s="260"/>
      <c r="F32" s="261"/>
      <c r="G32" s="260"/>
      <c r="H32" s="549"/>
      <c r="I32" s="549"/>
      <c r="J32" s="260"/>
      <c r="K32" s="262"/>
    </row>
    <row r="33" spans="1:11">
      <c r="A33" s="133">
        <v>44832</v>
      </c>
      <c r="B33" s="513"/>
      <c r="C33" s="514"/>
      <c r="D33" s="515"/>
      <c r="E33" s="514"/>
      <c r="F33" s="516"/>
      <c r="G33" s="514"/>
      <c r="H33" s="825"/>
      <c r="I33" s="825"/>
      <c r="J33" s="514"/>
      <c r="K33" s="517"/>
    </row>
    <row r="34" spans="1:11" ht="15" customHeight="1">
      <c r="A34" s="133">
        <v>44833</v>
      </c>
      <c r="B34" s="300"/>
      <c r="C34" s="62"/>
      <c r="D34" s="432"/>
      <c r="E34" s="433"/>
      <c r="F34" s="442"/>
      <c r="G34" s="443"/>
      <c r="H34" s="615"/>
      <c r="I34" s="616"/>
      <c r="J34" s="293"/>
      <c r="K34" s="295"/>
    </row>
    <row r="35" spans="1:11" ht="15">
      <c r="A35" s="133">
        <v>44834</v>
      </c>
      <c r="B35" s="64"/>
      <c r="C35" s="64"/>
      <c r="D35" s="178"/>
      <c r="E35" s="64"/>
      <c r="F35" s="122"/>
      <c r="G35" s="64"/>
      <c r="H35" s="692"/>
      <c r="I35" s="693"/>
      <c r="J35" s="64"/>
      <c r="K35" s="250"/>
    </row>
    <row r="36" spans="1:11" ht="15.75" customHeight="1">
      <c r="A36" s="133"/>
      <c r="B36" s="62"/>
      <c r="C36" s="62"/>
      <c r="D36" s="177"/>
      <c r="E36" s="433"/>
      <c r="F36" s="456"/>
      <c r="G36" s="443"/>
      <c r="H36" s="773"/>
      <c r="I36" s="774"/>
      <c r="J36" s="293"/>
      <c r="K36" s="295"/>
    </row>
    <row r="37" spans="1:11">
      <c r="A37" s="645" t="s">
        <v>15</v>
      </c>
      <c r="B37" s="646"/>
      <c r="C37" s="448"/>
      <c r="D37" s="154"/>
      <c r="E37" s="448"/>
      <c r="F37" s="76">
        <f>F6+F7+F9+F10+F11+F12+F13+F14+F15+F16+F17+F18+F19+F20+F21+F22+F23+F24+F25+F26+F27+F28+F29+F30+F31+F32+F34+F35+F36</f>
        <v>29666</v>
      </c>
      <c r="G37" s="77"/>
      <c r="H37" s="699">
        <f>H7+H68+H9+H10+H11+H12+H13+H14+H15+H16+H17+H18+H19+H20+H21+H22+H23+H24+H25+H26+H27+H28+H29+H30+H31+H32+H34+H35+H36+H6+H8</f>
        <v>1608.6399999999999</v>
      </c>
      <c r="I37" s="700"/>
      <c r="J37" s="78"/>
      <c r="K37" s="78"/>
    </row>
    <row r="38" spans="1:11">
      <c r="A38" s="31"/>
      <c r="B38" s="32"/>
      <c r="C38" s="32"/>
      <c r="D38" s="33"/>
      <c r="E38" s="32"/>
      <c r="F38" s="33"/>
      <c r="G38" s="34"/>
      <c r="H38" s="35"/>
      <c r="I38" s="35"/>
      <c r="J38" s="36"/>
      <c r="K38" s="37"/>
    </row>
    <row r="39" spans="1:11">
      <c r="A39" s="663"/>
      <c r="B39" s="664"/>
      <c r="C39" s="664"/>
      <c r="D39" s="664"/>
      <c r="E39" s="664"/>
      <c r="F39" s="664"/>
      <c r="G39" s="664"/>
      <c r="H39" s="664"/>
      <c r="I39" s="664"/>
      <c r="J39" s="664"/>
      <c r="K39" s="665"/>
    </row>
    <row r="40" spans="1:11">
      <c r="A40" s="671" t="s">
        <v>11</v>
      </c>
      <c r="B40" s="671"/>
      <c r="C40" s="671"/>
      <c r="D40" s="671"/>
      <c r="E40" s="671"/>
      <c r="F40" s="671"/>
      <c r="G40" s="671"/>
      <c r="H40" s="671"/>
      <c r="I40" s="671"/>
      <c r="J40" s="671"/>
      <c r="K40" s="672"/>
    </row>
    <row r="41" spans="1:11">
      <c r="A41" s="647" t="s">
        <v>0</v>
      </c>
      <c r="B41" s="648"/>
      <c r="C41" s="648"/>
      <c r="D41" s="649"/>
      <c r="E41" s="648"/>
      <c r="F41" s="648"/>
      <c r="G41" s="649"/>
      <c r="H41" s="650" t="s">
        <v>13</v>
      </c>
      <c r="I41" s="666"/>
      <c r="J41" s="675" t="s">
        <v>34</v>
      </c>
      <c r="K41" s="676"/>
    </row>
    <row r="42" spans="1:11">
      <c r="A42" s="637" t="s">
        <v>1</v>
      </c>
      <c r="B42" s="639" t="s">
        <v>17</v>
      </c>
      <c r="C42" s="445"/>
      <c r="D42" s="641" t="s">
        <v>2</v>
      </c>
      <c r="E42" s="643" t="s">
        <v>3</v>
      </c>
      <c r="F42" s="3" t="s">
        <v>2</v>
      </c>
      <c r="G42" s="1"/>
      <c r="H42" s="667"/>
      <c r="I42" s="668"/>
      <c r="J42" s="677"/>
      <c r="K42" s="678"/>
    </row>
    <row r="43" spans="1:11" ht="18">
      <c r="A43" s="638"/>
      <c r="B43" s="640"/>
      <c r="C43" s="446"/>
      <c r="D43" s="642"/>
      <c r="E43" s="644"/>
      <c r="F43" s="4" t="s">
        <v>4</v>
      </c>
      <c r="G43" s="3" t="s">
        <v>5</v>
      </c>
      <c r="H43" s="669"/>
      <c r="I43" s="670"/>
      <c r="J43" s="40" t="s">
        <v>29</v>
      </c>
      <c r="K43" s="40" t="s">
        <v>30</v>
      </c>
    </row>
    <row r="44" spans="1:11" ht="15">
      <c r="A44" s="212">
        <v>44805</v>
      </c>
      <c r="B44" s="191"/>
      <c r="C44" s="192" t="s">
        <v>58</v>
      </c>
      <c r="D44" s="6">
        <v>51.29</v>
      </c>
      <c r="E44" s="204"/>
      <c r="F44" s="317"/>
      <c r="G44" s="311"/>
      <c r="H44" s="567"/>
      <c r="I44" s="588"/>
      <c r="J44" s="279">
        <v>130.47999999999999</v>
      </c>
      <c r="K44" s="459">
        <f>J44-F44+D44</f>
        <v>181.76999999999998</v>
      </c>
    </row>
    <row r="45" spans="1:11" ht="18" customHeight="1">
      <c r="A45" s="212">
        <v>44806</v>
      </c>
      <c r="B45" s="191"/>
      <c r="C45" s="192"/>
      <c r="D45" s="190"/>
      <c r="E45" s="205"/>
      <c r="F45" s="318"/>
      <c r="G45" s="310"/>
      <c r="H45" s="543"/>
      <c r="I45" s="544"/>
      <c r="J45" s="281"/>
      <c r="K45" s="282">
        <f>J45-G45</f>
        <v>0</v>
      </c>
    </row>
    <row r="46" spans="1:11" ht="18.75" customHeight="1">
      <c r="A46" s="212">
        <v>44807</v>
      </c>
      <c r="B46" s="191"/>
      <c r="C46" s="192"/>
      <c r="D46" s="190"/>
      <c r="E46" s="312"/>
      <c r="F46" s="314"/>
      <c r="G46" s="310"/>
      <c r="H46" s="547"/>
      <c r="I46" s="548"/>
      <c r="J46" s="281"/>
      <c r="K46" s="283">
        <f>J46-G46+D46</f>
        <v>0</v>
      </c>
    </row>
    <row r="47" spans="1:11" ht="16.5" customHeight="1">
      <c r="A47" s="212">
        <v>44808</v>
      </c>
      <c r="B47" s="214"/>
      <c r="C47" s="195"/>
      <c r="D47" s="180"/>
      <c r="E47" s="206"/>
      <c r="F47" s="319"/>
      <c r="G47" s="313"/>
      <c r="H47" s="543"/>
      <c r="I47" s="544"/>
      <c r="J47" s="281"/>
      <c r="K47" s="282">
        <f>J47-G47</f>
        <v>0</v>
      </c>
    </row>
    <row r="48" spans="1:11" ht="15" customHeight="1">
      <c r="A48" s="212">
        <v>44809</v>
      </c>
      <c r="B48" s="196"/>
      <c r="C48" s="60"/>
      <c r="D48" s="181"/>
      <c r="E48" s="204"/>
      <c r="F48" s="317"/>
      <c r="G48" s="320"/>
      <c r="H48" s="545"/>
      <c r="I48" s="546"/>
      <c r="J48" s="281"/>
      <c r="K48" s="282">
        <f>J48-G48+D48</f>
        <v>0</v>
      </c>
    </row>
    <row r="49" spans="1:11" ht="16.5" customHeight="1">
      <c r="A49" s="212">
        <v>44810</v>
      </c>
      <c r="B49" s="214"/>
      <c r="C49" s="195"/>
      <c r="D49" s="180"/>
      <c r="E49" s="206"/>
      <c r="F49" s="331"/>
      <c r="G49" s="328"/>
      <c r="H49" s="543"/>
      <c r="I49" s="544"/>
      <c r="J49" s="286"/>
      <c r="K49" s="282">
        <f>J49-G49+H49</f>
        <v>0</v>
      </c>
    </row>
    <row r="50" spans="1:11" ht="15">
      <c r="A50" s="212">
        <v>44811</v>
      </c>
      <c r="B50" s="196"/>
      <c r="C50" s="216"/>
      <c r="D50" s="181"/>
      <c r="E50" s="470"/>
      <c r="F50" s="234"/>
      <c r="G50" s="471"/>
      <c r="H50" s="548"/>
      <c r="I50" s="548"/>
      <c r="J50" s="286"/>
      <c r="K50" s="285">
        <f>J50</f>
        <v>0</v>
      </c>
    </row>
    <row r="51" spans="1:11" ht="15" customHeight="1">
      <c r="A51" s="212">
        <v>44812</v>
      </c>
      <c r="B51" s="214"/>
      <c r="C51" s="112"/>
      <c r="D51" s="180"/>
      <c r="E51" s="206"/>
      <c r="F51" s="329"/>
      <c r="G51" s="330"/>
      <c r="H51" s="543"/>
      <c r="I51" s="544"/>
      <c r="J51" s="286"/>
      <c r="K51" s="285">
        <f>J51-G51</f>
        <v>0</v>
      </c>
    </row>
    <row r="52" spans="1:11" ht="16.5" customHeight="1">
      <c r="A52" s="212">
        <v>44813</v>
      </c>
      <c r="B52" s="196"/>
      <c r="C52" s="216" t="s">
        <v>91</v>
      </c>
      <c r="D52" s="181">
        <v>5200</v>
      </c>
      <c r="E52" s="204" t="s">
        <v>60</v>
      </c>
      <c r="F52" s="269">
        <v>1116.01</v>
      </c>
      <c r="G52" s="198">
        <v>1005.57</v>
      </c>
      <c r="H52" s="706">
        <v>200</v>
      </c>
      <c r="I52" s="707"/>
      <c r="J52" s="286">
        <v>181.77</v>
      </c>
      <c r="K52" s="282">
        <f>J52-G52+D52</f>
        <v>4376.2</v>
      </c>
    </row>
    <row r="53" spans="1:11" ht="15.75" customHeight="1">
      <c r="A53" s="212">
        <v>44814</v>
      </c>
      <c r="B53" s="214"/>
      <c r="C53" s="376"/>
      <c r="D53" s="180"/>
      <c r="E53" s="206" t="s">
        <v>60</v>
      </c>
      <c r="F53" s="480">
        <v>1135</v>
      </c>
      <c r="G53" s="375">
        <v>1135.01</v>
      </c>
      <c r="H53" s="596">
        <v>0</v>
      </c>
      <c r="I53" s="687"/>
      <c r="J53" s="286">
        <v>4376.2</v>
      </c>
      <c r="K53" s="282">
        <f>J53-G53</f>
        <v>3241.1899999999996</v>
      </c>
    </row>
    <row r="54" spans="1:11" ht="16.5" customHeight="1">
      <c r="A54" s="212">
        <v>44815</v>
      </c>
      <c r="B54" s="402"/>
      <c r="C54" s="467"/>
      <c r="D54" s="404"/>
      <c r="E54" s="468"/>
      <c r="F54" s="481"/>
      <c r="G54" s="469"/>
      <c r="H54" s="831"/>
      <c r="I54" s="832"/>
      <c r="J54" s="280"/>
      <c r="K54" s="459">
        <f>J54+D54-G54</f>
        <v>0</v>
      </c>
    </row>
    <row r="55" spans="1:11" ht="14.25" customHeight="1">
      <c r="A55" s="212">
        <v>44816</v>
      </c>
      <c r="B55" s="214"/>
      <c r="C55" s="195"/>
      <c r="D55" s="180"/>
      <c r="E55" s="479" t="s">
        <v>60</v>
      </c>
      <c r="F55" s="480">
        <v>1738.01</v>
      </c>
      <c r="G55" s="375">
        <v>1738.01</v>
      </c>
      <c r="H55" s="595">
        <v>0</v>
      </c>
      <c r="I55" s="596"/>
      <c r="J55" s="286">
        <v>3241.19</v>
      </c>
      <c r="K55" s="282">
        <f>J55-G55</f>
        <v>1503.18</v>
      </c>
    </row>
    <row r="56" spans="1:11" ht="15.75" customHeight="1">
      <c r="A56" s="212">
        <v>44817</v>
      </c>
      <c r="B56" s="196"/>
      <c r="C56" s="60"/>
      <c r="D56" s="181"/>
      <c r="E56" s="477" t="s">
        <v>60</v>
      </c>
      <c r="F56" s="482">
        <v>1242</v>
      </c>
      <c r="G56" s="379">
        <v>1241.1400000000001</v>
      </c>
      <c r="H56" s="596">
        <v>0</v>
      </c>
      <c r="I56" s="687"/>
      <c r="J56" s="286">
        <v>1503.18</v>
      </c>
      <c r="K56" s="282">
        <f>J56-G56</f>
        <v>262.03999999999996</v>
      </c>
    </row>
    <row r="57" spans="1:11" ht="15">
      <c r="A57" s="212">
        <v>44818</v>
      </c>
      <c r="B57" s="214"/>
      <c r="C57" s="112"/>
      <c r="D57" s="180"/>
      <c r="E57" s="479" t="s">
        <v>60</v>
      </c>
      <c r="F57" s="271">
        <v>0</v>
      </c>
      <c r="G57" s="197">
        <v>0</v>
      </c>
      <c r="H57" s="688">
        <v>0</v>
      </c>
      <c r="I57" s="689"/>
      <c r="J57" s="286">
        <v>262.04000000000002</v>
      </c>
      <c r="K57" s="282">
        <f t="shared" ref="K57:K58" si="2">J57-G57</f>
        <v>262.04000000000002</v>
      </c>
    </row>
    <row r="58" spans="1:11" ht="14.25" customHeight="1">
      <c r="A58" s="212">
        <v>44819</v>
      </c>
      <c r="B58" s="196"/>
      <c r="C58" s="216"/>
      <c r="D58" s="182"/>
      <c r="E58" s="477" t="s">
        <v>60</v>
      </c>
      <c r="F58" s="478">
        <v>168</v>
      </c>
      <c r="G58" s="198">
        <v>168</v>
      </c>
      <c r="H58" s="547">
        <v>0</v>
      </c>
      <c r="I58" s="548"/>
      <c r="J58" s="286">
        <v>262.04000000000002</v>
      </c>
      <c r="K58" s="282">
        <f t="shared" si="2"/>
        <v>94.04000000000002</v>
      </c>
    </row>
    <row r="59" spans="1:11" ht="16.5" customHeight="1">
      <c r="A59" s="212">
        <v>44820</v>
      </c>
      <c r="B59" s="214"/>
      <c r="C59" s="112"/>
      <c r="D59" s="408"/>
      <c r="E59" s="206" t="s">
        <v>60</v>
      </c>
      <c r="F59" s="319">
        <v>0</v>
      </c>
      <c r="G59" s="197">
        <v>0</v>
      </c>
      <c r="H59" s="826">
        <v>0</v>
      </c>
      <c r="I59" s="827"/>
      <c r="J59" s="286">
        <v>94.04</v>
      </c>
      <c r="K59" s="285">
        <f>J59-G59</f>
        <v>94.04</v>
      </c>
    </row>
    <row r="60" spans="1:11" ht="14.25" customHeight="1">
      <c r="A60" s="212">
        <v>44821</v>
      </c>
      <c r="B60" s="104"/>
      <c r="C60" s="51"/>
      <c r="D60" s="409"/>
      <c r="E60" s="207" t="s">
        <v>60</v>
      </c>
      <c r="F60" s="273">
        <v>0</v>
      </c>
      <c r="G60" s="499">
        <v>0</v>
      </c>
      <c r="H60" s="828">
        <v>0</v>
      </c>
      <c r="I60" s="828"/>
      <c r="J60" s="287">
        <v>94.04</v>
      </c>
      <c r="K60" s="285">
        <f>J60-G60</f>
        <v>94.04</v>
      </c>
    </row>
    <row r="61" spans="1:11" ht="16.5" customHeight="1">
      <c r="A61" s="485">
        <v>44822</v>
      </c>
      <c r="B61" s="500"/>
      <c r="C61" s="501"/>
      <c r="D61" s="502"/>
      <c r="E61" s="503" t="s">
        <v>60</v>
      </c>
      <c r="F61" s="417">
        <v>0</v>
      </c>
      <c r="G61" s="504">
        <v>0</v>
      </c>
      <c r="H61" s="829">
        <v>0</v>
      </c>
      <c r="I61" s="830"/>
      <c r="J61" s="280">
        <v>94.04</v>
      </c>
      <c r="K61" s="459">
        <f>J61-G61+388</f>
        <v>482.04</v>
      </c>
    </row>
    <row r="62" spans="1:11" ht="15.75" customHeight="1">
      <c r="A62" s="212">
        <v>44823</v>
      </c>
      <c r="B62" s="217"/>
      <c r="C62" s="218"/>
      <c r="D62" s="186"/>
      <c r="E62" s="208" t="s">
        <v>60</v>
      </c>
      <c r="F62" s="317">
        <v>0</v>
      </c>
      <c r="G62" s="410">
        <v>0</v>
      </c>
      <c r="H62" s="550">
        <v>0</v>
      </c>
      <c r="I62" s="551"/>
      <c r="J62" s="286">
        <v>482.04</v>
      </c>
      <c r="K62" s="282">
        <f>J62-G62</f>
        <v>482.04</v>
      </c>
    </row>
    <row r="63" spans="1:11" ht="14.25" customHeight="1">
      <c r="A63" s="212">
        <v>44824</v>
      </c>
      <c r="B63" s="221"/>
      <c r="C63" s="218"/>
      <c r="D63" s="186"/>
      <c r="E63" s="208" t="s">
        <v>60</v>
      </c>
      <c r="F63" s="273">
        <v>0</v>
      </c>
      <c r="G63" s="507">
        <v>0</v>
      </c>
      <c r="H63" s="550">
        <v>0</v>
      </c>
      <c r="I63" s="555"/>
      <c r="J63" s="90">
        <v>482.04</v>
      </c>
      <c r="K63" s="285">
        <f>J63-G63</f>
        <v>482.04</v>
      </c>
    </row>
    <row r="64" spans="1:11" ht="15">
      <c r="A64" s="212">
        <v>44825</v>
      </c>
      <c r="B64" s="221"/>
      <c r="C64" s="222"/>
      <c r="D64" s="186"/>
      <c r="E64" s="209" t="s">
        <v>60</v>
      </c>
      <c r="F64" s="273">
        <v>0</v>
      </c>
      <c r="G64" s="507">
        <v>0</v>
      </c>
      <c r="H64" s="593">
        <v>0</v>
      </c>
      <c r="I64" s="594"/>
      <c r="J64" s="90">
        <v>482.04</v>
      </c>
      <c r="K64" s="285">
        <f>J64</f>
        <v>482.04</v>
      </c>
    </row>
    <row r="65" spans="1:11" ht="14.25" customHeight="1">
      <c r="A65" s="212">
        <v>44826</v>
      </c>
      <c r="B65" s="221"/>
      <c r="C65" s="218"/>
      <c r="D65" s="186"/>
      <c r="E65" s="209" t="s">
        <v>60</v>
      </c>
      <c r="F65" s="273">
        <v>233</v>
      </c>
      <c r="G65" s="412">
        <v>233</v>
      </c>
      <c r="H65" s="550">
        <v>0</v>
      </c>
      <c r="I65" s="555"/>
      <c r="J65" s="90">
        <v>337.04</v>
      </c>
      <c r="K65" s="285">
        <f>J65-G65</f>
        <v>104.04000000000002</v>
      </c>
    </row>
    <row r="66" spans="1:11" ht="17.25" customHeight="1">
      <c r="A66" s="212">
        <v>44827</v>
      </c>
      <c r="B66" s="221"/>
      <c r="C66" s="218" t="s">
        <v>85</v>
      </c>
      <c r="D66" s="508">
        <v>5200</v>
      </c>
      <c r="E66" s="209" t="s">
        <v>60</v>
      </c>
      <c r="F66" s="273">
        <v>1756</v>
      </c>
      <c r="G66" s="410">
        <v>1754</v>
      </c>
      <c r="H66" s="550">
        <v>200</v>
      </c>
      <c r="I66" s="555"/>
      <c r="J66" s="90">
        <f>K65+D66</f>
        <v>5304.04</v>
      </c>
      <c r="K66" s="282">
        <f>J66-G66</f>
        <v>3550.04</v>
      </c>
    </row>
    <row r="67" spans="1:11" ht="16.5" customHeight="1">
      <c r="A67" s="212">
        <v>44828</v>
      </c>
      <c r="B67" s="221"/>
      <c r="C67" s="218"/>
      <c r="D67" s="187"/>
      <c r="E67" s="209" t="s">
        <v>60</v>
      </c>
      <c r="F67" s="273">
        <v>1398</v>
      </c>
      <c r="G67" s="410">
        <v>1398</v>
      </c>
      <c r="H67" s="550">
        <v>0</v>
      </c>
      <c r="I67" s="555"/>
      <c r="J67" s="90">
        <v>3550.04</v>
      </c>
      <c r="K67" s="282">
        <f>J67-G67</f>
        <v>2152.04</v>
      </c>
    </row>
    <row r="68" spans="1:11" ht="15" customHeight="1">
      <c r="A68" s="485">
        <v>44829</v>
      </c>
      <c r="B68" s="413"/>
      <c r="C68" s="501"/>
      <c r="D68" s="519"/>
      <c r="E68" s="416"/>
      <c r="F68" s="417"/>
      <c r="G68" s="520"/>
      <c r="H68" s="834"/>
      <c r="I68" s="835"/>
      <c r="J68" s="326"/>
      <c r="K68" s="459"/>
    </row>
    <row r="69" spans="1:11" ht="15" customHeight="1">
      <c r="A69" s="212">
        <v>44830</v>
      </c>
      <c r="B69" s="224"/>
      <c r="C69" s="222"/>
      <c r="D69" s="187"/>
      <c r="E69" s="276"/>
      <c r="F69" s="268"/>
      <c r="G69" s="431"/>
      <c r="H69" s="624"/>
      <c r="I69" s="625"/>
      <c r="J69" s="288"/>
      <c r="K69" s="263">
        <f>J69-G69+H69</f>
        <v>0</v>
      </c>
    </row>
    <row r="70" spans="1:11" ht="15">
      <c r="A70" s="212">
        <v>44831</v>
      </c>
      <c r="B70" s="226"/>
      <c r="C70" s="74"/>
      <c r="D70" s="188"/>
      <c r="E70" s="277"/>
      <c r="F70" s="278"/>
      <c r="G70" s="90"/>
      <c r="H70" s="589"/>
      <c r="I70" s="590"/>
      <c r="J70" s="90"/>
      <c r="K70" s="301"/>
    </row>
    <row r="71" spans="1:11" ht="15">
      <c r="A71" s="521">
        <v>44832</v>
      </c>
      <c r="B71" s="90"/>
      <c r="C71" s="71"/>
      <c r="D71" s="188"/>
      <c r="E71" s="522"/>
      <c r="F71" s="296"/>
      <c r="G71" s="71"/>
      <c r="H71" s="833"/>
      <c r="I71" s="833"/>
      <c r="J71" s="90"/>
      <c r="K71" s="291">
        <f>J71</f>
        <v>0</v>
      </c>
    </row>
    <row r="72" spans="1:11" ht="15">
      <c r="A72" s="212">
        <v>44833</v>
      </c>
      <c r="B72" s="226"/>
      <c r="C72" s="74"/>
      <c r="D72" s="188"/>
      <c r="E72" s="277"/>
      <c r="F72" s="296"/>
      <c r="G72" s="71"/>
      <c r="H72" s="589"/>
      <c r="I72" s="590"/>
      <c r="J72" s="64"/>
      <c r="K72" s="301">
        <f>J72</f>
        <v>0</v>
      </c>
    </row>
    <row r="73" spans="1:11" ht="15">
      <c r="A73" s="212">
        <v>44834</v>
      </c>
      <c r="B73" s="226"/>
      <c r="C73" s="74"/>
      <c r="D73" s="188"/>
      <c r="E73" s="277"/>
      <c r="F73" s="303"/>
      <c r="G73" s="71"/>
      <c r="H73" s="589"/>
      <c r="I73" s="590"/>
      <c r="J73" s="64"/>
      <c r="K73" s="61"/>
    </row>
    <row r="74" spans="1:11" ht="15">
      <c r="A74" s="212"/>
      <c r="B74" s="90"/>
      <c r="C74" s="74"/>
      <c r="D74" s="189"/>
      <c r="E74" s="211"/>
      <c r="F74" s="275"/>
      <c r="G74" s="71"/>
      <c r="H74" s="589"/>
      <c r="I74" s="590"/>
      <c r="J74" s="64"/>
      <c r="K74" s="61"/>
    </row>
    <row r="75" spans="1:11">
      <c r="A75" s="552"/>
      <c r="B75" s="553"/>
      <c r="C75" s="553"/>
      <c r="D75" s="553"/>
      <c r="E75" s="553"/>
      <c r="F75" s="553"/>
      <c r="G75" s="553"/>
      <c r="H75" s="553"/>
      <c r="I75" s="553"/>
      <c r="J75" s="553"/>
      <c r="K75" s="554"/>
    </row>
    <row r="76" spans="1:11">
      <c r="A76" s="227"/>
      <c r="B76" s="530" t="s">
        <v>15</v>
      </c>
      <c r="C76" s="531"/>
      <c r="D76" s="230">
        <f>D45+D48+D51+D57</f>
        <v>0</v>
      </c>
      <c r="E76" s="229"/>
      <c r="F76" s="447">
        <f>F44+F45+F47+F48+F49+F51+F50+F52+F54+F55+F56+F57+F58+F59+F61+F62+F63+F64+F65+F66+F68+F69+F70+F71+F72+F73+F74+F46</f>
        <v>6253.02</v>
      </c>
      <c r="G76" s="227"/>
      <c r="H76" s="696">
        <f>H44+H54+H46+H48+H59+H60+H52+H66</f>
        <v>400</v>
      </c>
      <c r="I76" s="696"/>
      <c r="J76" s="228"/>
      <c r="K76" s="228"/>
    </row>
    <row r="77" spans="1:11">
      <c r="A77" s="664"/>
      <c r="B77" s="664"/>
      <c r="C77" s="664"/>
      <c r="D77" s="664"/>
      <c r="E77" s="664"/>
      <c r="F77" s="664"/>
      <c r="G77" s="664"/>
      <c r="H77" s="664"/>
      <c r="I77" s="664"/>
      <c r="J77" s="664"/>
      <c r="K77" s="664"/>
    </row>
    <row r="78" spans="1:11">
      <c r="A78" s="697" t="s">
        <v>16</v>
      </c>
      <c r="B78" s="698"/>
      <c r="C78" s="698"/>
      <c r="D78" s="698"/>
      <c r="E78" s="698"/>
      <c r="F78" s="698"/>
      <c r="G78" s="698"/>
      <c r="H78" s="708" t="s">
        <v>13</v>
      </c>
      <c r="I78" s="708"/>
    </row>
    <row r="79" spans="1:11">
      <c r="A79" s="560" t="s">
        <v>23</v>
      </c>
      <c r="B79" s="561"/>
      <c r="C79" s="561"/>
      <c r="D79" s="561"/>
      <c r="E79" s="561"/>
      <c r="F79" s="561"/>
      <c r="G79" s="562"/>
      <c r="H79" s="708"/>
      <c r="I79" s="708"/>
    </row>
    <row r="80" spans="1:11">
      <c r="A80" s="637" t="s">
        <v>1</v>
      </c>
      <c r="B80" s="759" t="s">
        <v>17</v>
      </c>
      <c r="C80" s="760"/>
      <c r="D80" s="641" t="s">
        <v>2</v>
      </c>
      <c r="E80" s="626" t="s">
        <v>22</v>
      </c>
      <c r="F80" s="627"/>
      <c r="G80" s="627"/>
      <c r="H80" s="708"/>
      <c r="I80" s="708"/>
    </row>
    <row r="81" spans="1:9">
      <c r="A81" s="638"/>
      <c r="B81" s="761"/>
      <c r="C81" s="762"/>
      <c r="D81" s="642"/>
      <c r="E81" s="628"/>
      <c r="F81" s="629"/>
      <c r="G81" s="629"/>
      <c r="H81" s="708"/>
      <c r="I81" s="708"/>
    </row>
    <row r="82" spans="1:9" ht="18.75" customHeight="1">
      <c r="A82" s="8">
        <v>44805</v>
      </c>
      <c r="B82" s="570" t="s">
        <v>105</v>
      </c>
      <c r="C82" s="572"/>
      <c r="D82" s="6"/>
      <c r="E82" s="567"/>
      <c r="F82" s="568"/>
      <c r="G82" s="569"/>
      <c r="H82" s="709">
        <v>8</v>
      </c>
      <c r="I82" s="710"/>
    </row>
    <row r="83" spans="1:9">
      <c r="A83" s="8">
        <v>44806</v>
      </c>
      <c r="B83" s="570"/>
      <c r="C83" s="572"/>
      <c r="D83" s="17"/>
      <c r="E83" s="570"/>
      <c r="F83" s="571"/>
      <c r="G83" s="572"/>
      <c r="H83" s="601">
        <v>0</v>
      </c>
      <c r="I83" s="603"/>
    </row>
    <row r="84" spans="1:9">
      <c r="A84" s="8">
        <v>44807</v>
      </c>
      <c r="B84" s="757"/>
      <c r="C84" s="758"/>
      <c r="D84" s="316"/>
      <c r="E84" s="757"/>
      <c r="F84" s="775"/>
      <c r="G84" s="758"/>
      <c r="H84" s="776">
        <v>0</v>
      </c>
      <c r="I84" s="777"/>
    </row>
    <row r="85" spans="1:9">
      <c r="A85" s="8">
        <v>44808</v>
      </c>
      <c r="B85" s="576"/>
      <c r="C85" s="578"/>
      <c r="D85" s="14"/>
      <c r="E85" s="576"/>
      <c r="F85" s="577"/>
      <c r="G85" s="578"/>
      <c r="H85" s="601">
        <v>0</v>
      </c>
      <c r="I85" s="603"/>
    </row>
    <row r="86" spans="1:9">
      <c r="A86" s="8">
        <v>44809</v>
      </c>
      <c r="B86" s="787"/>
      <c r="C86" s="788"/>
      <c r="D86" s="15"/>
      <c r="E86" s="601"/>
      <c r="F86" s="602"/>
      <c r="G86" s="603"/>
      <c r="H86" s="576">
        <v>0</v>
      </c>
      <c r="I86" s="578"/>
    </row>
    <row r="87" spans="1:9" ht="22.5" customHeight="1">
      <c r="A87" s="8">
        <v>44810</v>
      </c>
      <c r="B87" s="836" t="s">
        <v>110</v>
      </c>
      <c r="C87" s="837"/>
      <c r="D87" s="14"/>
      <c r="E87" s="621"/>
      <c r="F87" s="622"/>
      <c r="G87" s="623"/>
      <c r="H87" s="567">
        <v>108</v>
      </c>
      <c r="I87" s="569"/>
    </row>
    <row r="88" spans="1:9" ht="20.25" customHeight="1">
      <c r="A88" s="8">
        <v>44811</v>
      </c>
      <c r="B88" s="787" t="s">
        <v>112</v>
      </c>
      <c r="C88" s="788"/>
      <c r="D88" s="16"/>
      <c r="E88" s="586"/>
      <c r="F88" s="609"/>
      <c r="G88" s="587"/>
      <c r="H88" s="586">
        <v>11</v>
      </c>
      <c r="I88" s="587"/>
    </row>
    <row r="89" spans="1:9" ht="12" customHeight="1">
      <c r="A89" s="8">
        <v>44812</v>
      </c>
      <c r="B89" s="844" t="s">
        <v>113</v>
      </c>
      <c r="C89" s="845"/>
      <c r="D89" s="14"/>
      <c r="E89" s="610"/>
      <c r="F89" s="611"/>
      <c r="G89" s="612"/>
      <c r="H89" s="586">
        <v>86</v>
      </c>
      <c r="I89" s="588"/>
    </row>
    <row r="90" spans="1:9">
      <c r="A90" s="8">
        <v>44813</v>
      </c>
      <c r="B90" s="798" t="s">
        <v>114</v>
      </c>
      <c r="C90" s="799"/>
      <c r="D90" s="16"/>
      <c r="E90" s="715"/>
      <c r="F90" s="716"/>
      <c r="G90" s="717"/>
      <c r="H90" s="778">
        <v>400</v>
      </c>
      <c r="I90" s="779"/>
    </row>
    <row r="91" spans="1:9">
      <c r="A91" s="8">
        <v>44814</v>
      </c>
      <c r="B91" s="753"/>
      <c r="C91" s="754"/>
      <c r="D91" s="373"/>
      <c r="E91" s="776"/>
      <c r="F91" s="780"/>
      <c r="G91" s="781"/>
      <c r="H91" s="846">
        <v>0</v>
      </c>
      <c r="I91" s="847"/>
    </row>
    <row r="92" spans="1:9">
      <c r="A92" s="465">
        <v>44815</v>
      </c>
      <c r="B92" s="838"/>
      <c r="C92" s="839"/>
      <c r="D92" s="466"/>
      <c r="E92" s="838"/>
      <c r="F92" s="840"/>
      <c r="G92" s="841"/>
      <c r="H92" s="842"/>
      <c r="I92" s="843"/>
    </row>
    <row r="93" spans="1:9">
      <c r="A93" s="8">
        <v>44816</v>
      </c>
      <c r="B93" s="751" t="s">
        <v>115</v>
      </c>
      <c r="C93" s="752"/>
      <c r="D93" s="14"/>
      <c r="E93" s="621"/>
      <c r="F93" s="622"/>
      <c r="G93" s="721"/>
      <c r="H93" s="552">
        <v>160</v>
      </c>
      <c r="I93" s="554"/>
    </row>
    <row r="94" spans="1:9">
      <c r="A94" s="8">
        <v>44817</v>
      </c>
      <c r="B94" s="787"/>
      <c r="C94" s="788"/>
      <c r="D94" s="15"/>
      <c r="E94" s="601"/>
      <c r="F94" s="602"/>
      <c r="G94" s="718"/>
      <c r="H94" s="579">
        <v>0</v>
      </c>
      <c r="I94" s="580"/>
    </row>
    <row r="95" spans="1:9">
      <c r="A95" s="8">
        <v>44818</v>
      </c>
      <c r="B95" s="621" t="s">
        <v>116</v>
      </c>
      <c r="C95" s="623"/>
      <c r="D95" s="14"/>
      <c r="E95" s="621"/>
      <c r="F95" s="622"/>
      <c r="G95" s="623"/>
      <c r="H95" s="567">
        <v>80</v>
      </c>
      <c r="I95" s="569"/>
    </row>
    <row r="96" spans="1:9">
      <c r="A96" s="8">
        <v>44819</v>
      </c>
      <c r="B96" s="801"/>
      <c r="C96" s="802"/>
      <c r="D96" s="2"/>
      <c r="E96" s="567"/>
      <c r="F96" s="568"/>
      <c r="G96" s="569"/>
      <c r="H96" s="576">
        <v>0</v>
      </c>
      <c r="I96" s="578"/>
    </row>
    <row r="97" spans="1:9">
      <c r="A97" s="8">
        <v>44820</v>
      </c>
      <c r="B97" s="797" t="s">
        <v>101</v>
      </c>
      <c r="C97" s="752"/>
      <c r="D97" s="1"/>
      <c r="E97" s="576"/>
      <c r="F97" s="577"/>
      <c r="G97" s="578"/>
      <c r="H97" s="583">
        <v>520</v>
      </c>
      <c r="I97" s="585"/>
    </row>
    <row r="98" spans="1:9">
      <c r="A98" s="8">
        <v>44821</v>
      </c>
      <c r="B98" s="803"/>
      <c r="C98" s="804"/>
      <c r="D98" s="46"/>
      <c r="E98" s="794"/>
      <c r="F98" s="795"/>
      <c r="G98" s="796"/>
      <c r="H98" s="794">
        <v>0</v>
      </c>
      <c r="I98" s="796"/>
    </row>
    <row r="99" spans="1:9">
      <c r="A99" s="465">
        <v>44822</v>
      </c>
      <c r="B99" s="848"/>
      <c r="C99" s="849"/>
      <c r="D99" s="498"/>
      <c r="E99" s="850"/>
      <c r="F99" s="851"/>
      <c r="G99" s="852"/>
      <c r="H99" s="850">
        <v>0</v>
      </c>
      <c r="I99" s="852"/>
    </row>
    <row r="100" spans="1:9">
      <c r="A100" s="8">
        <v>44823</v>
      </c>
      <c r="B100" s="755"/>
      <c r="C100" s="756"/>
      <c r="D100" s="7"/>
      <c r="E100" s="583"/>
      <c r="F100" s="584"/>
      <c r="G100" s="585"/>
      <c r="H100" s="583">
        <v>0</v>
      </c>
      <c r="I100" s="585"/>
    </row>
    <row r="101" spans="1:9">
      <c r="A101" s="8">
        <v>44824</v>
      </c>
      <c r="B101" s="789" t="s">
        <v>101</v>
      </c>
      <c r="C101" s="790"/>
      <c r="D101" s="46"/>
      <c r="E101" s="794"/>
      <c r="F101" s="795"/>
      <c r="G101" s="796"/>
      <c r="H101" s="581">
        <v>0</v>
      </c>
      <c r="I101" s="582"/>
    </row>
    <row r="102" spans="1:9">
      <c r="A102" s="8">
        <v>44825</v>
      </c>
      <c r="B102" s="857" t="s">
        <v>101</v>
      </c>
      <c r="C102" s="858"/>
      <c r="D102" s="46"/>
      <c r="E102" s="451"/>
      <c r="F102" s="452"/>
      <c r="G102" s="453"/>
      <c r="H102" s="794">
        <v>400</v>
      </c>
      <c r="I102" s="796"/>
    </row>
    <row r="103" spans="1:9">
      <c r="A103" s="8">
        <v>44826</v>
      </c>
      <c r="B103" s="789" t="s">
        <v>117</v>
      </c>
      <c r="C103" s="790"/>
      <c r="D103" s="46"/>
      <c r="E103" s="451"/>
      <c r="F103" s="452"/>
      <c r="G103" s="453"/>
      <c r="H103" s="581">
        <v>245</v>
      </c>
      <c r="I103" s="582"/>
    </row>
    <row r="104" spans="1:9">
      <c r="A104" s="8">
        <v>44827</v>
      </c>
      <c r="B104" s="789" t="s">
        <v>101</v>
      </c>
      <c r="C104" s="790"/>
      <c r="D104" s="51"/>
      <c r="E104" s="52"/>
      <c r="F104" s="53"/>
      <c r="G104" s="54"/>
      <c r="H104" s="859">
        <v>85</v>
      </c>
      <c r="I104" s="860"/>
    </row>
    <row r="105" spans="1:9">
      <c r="A105" s="8">
        <v>44828</v>
      </c>
      <c r="B105" s="805"/>
      <c r="C105" s="806"/>
      <c r="D105" s="24"/>
      <c r="E105" s="552"/>
      <c r="F105" s="553"/>
      <c r="G105" s="554"/>
      <c r="H105" s="552">
        <v>0</v>
      </c>
      <c r="I105" s="554"/>
    </row>
    <row r="106" spans="1:9">
      <c r="A106" s="465">
        <v>44829</v>
      </c>
      <c r="B106" s="853"/>
      <c r="C106" s="854"/>
      <c r="D106" s="444"/>
      <c r="E106" s="855"/>
      <c r="F106" s="856"/>
      <c r="G106" s="854"/>
      <c r="H106" s="855"/>
      <c r="I106" s="854"/>
    </row>
    <row r="107" spans="1:9">
      <c r="A107" s="8">
        <v>44830</v>
      </c>
      <c r="B107" s="785"/>
      <c r="C107" s="786"/>
      <c r="D107" s="39"/>
      <c r="E107" s="630"/>
      <c r="F107" s="630"/>
      <c r="G107" s="630"/>
      <c r="H107" s="793">
        <v>0</v>
      </c>
      <c r="I107" s="793"/>
    </row>
    <row r="108" spans="1:9">
      <c r="A108" s="8">
        <v>44831</v>
      </c>
      <c r="B108" s="782"/>
      <c r="C108" s="783"/>
      <c r="D108" s="24"/>
      <c r="E108" s="552"/>
      <c r="F108" s="553"/>
      <c r="G108" s="554"/>
      <c r="H108" s="552"/>
      <c r="I108" s="554"/>
    </row>
    <row r="109" spans="1:9">
      <c r="A109" s="8">
        <v>44832</v>
      </c>
      <c r="B109" s="785"/>
      <c r="C109" s="800"/>
      <c r="D109" s="24"/>
      <c r="E109" s="552"/>
      <c r="F109" s="553"/>
      <c r="G109" s="554"/>
      <c r="H109" s="685"/>
      <c r="I109" s="686"/>
    </row>
    <row r="110" spans="1:9">
      <c r="A110" s="8">
        <v>44833</v>
      </c>
      <c r="B110" s="782"/>
      <c r="C110" s="783"/>
      <c r="D110" s="24"/>
      <c r="E110" s="552"/>
      <c r="F110" s="553"/>
      <c r="G110" s="554"/>
      <c r="H110" s="552"/>
      <c r="I110" s="554"/>
    </row>
    <row r="111" spans="1:9">
      <c r="A111" s="8">
        <v>44834</v>
      </c>
      <c r="B111" s="784"/>
      <c r="C111" s="554"/>
      <c r="D111" s="24"/>
      <c r="E111" s="552"/>
      <c r="F111" s="553"/>
      <c r="G111" s="554"/>
      <c r="H111" s="552"/>
      <c r="I111" s="554"/>
    </row>
    <row r="112" spans="1:9">
      <c r="A112" s="8"/>
      <c r="B112" s="784"/>
      <c r="C112" s="554"/>
      <c r="D112" s="24"/>
      <c r="E112" s="552"/>
      <c r="F112" s="553"/>
      <c r="G112" s="554"/>
      <c r="H112" s="552"/>
      <c r="I112" s="554"/>
    </row>
    <row r="113" spans="1:9">
      <c r="A113" s="552"/>
      <c r="B113" s="553"/>
      <c r="C113" s="553"/>
      <c r="D113" s="553"/>
      <c r="E113" s="553"/>
      <c r="F113" s="553"/>
      <c r="G113" s="553"/>
      <c r="H113" s="553"/>
      <c r="I113" s="554"/>
    </row>
    <row r="114" spans="1:9">
      <c r="A114" s="723" t="s">
        <v>41</v>
      </c>
      <c r="B114" s="723"/>
      <c r="C114" s="723"/>
      <c r="D114" s="723"/>
      <c r="E114" s="724"/>
      <c r="F114" s="725"/>
      <c r="G114" s="726"/>
      <c r="H114" s="727">
        <f>H82+H87+H88+H89+H90+H93+H95+H97+H102+H94+H96+H98+H99+H100+H101+H103+H104</f>
        <v>2103</v>
      </c>
      <c r="I114" s="728"/>
    </row>
    <row r="115" spans="1:9">
      <c r="A115" s="552"/>
      <c r="B115" s="553"/>
      <c r="C115" s="553"/>
      <c r="D115" s="553"/>
      <c r="E115" s="553"/>
      <c r="F115" s="553"/>
      <c r="G115" s="553"/>
      <c r="H115" s="553"/>
      <c r="I115" s="554"/>
    </row>
    <row r="116" spans="1:9">
      <c r="A116" s="711" t="s">
        <v>42</v>
      </c>
      <c r="B116" s="712"/>
      <c r="C116" s="712"/>
      <c r="D116" s="712"/>
      <c r="E116" s="712"/>
      <c r="F116" s="712"/>
      <c r="G116" s="713"/>
      <c r="H116" s="714">
        <f>H114+H76+H37+71.35</f>
        <v>4182.99</v>
      </c>
      <c r="I116" s="713"/>
    </row>
  </sheetData>
  <mergeCells count="193">
    <mergeCell ref="A115:I115"/>
    <mergeCell ref="A116:G116"/>
    <mergeCell ref="H116:I116"/>
    <mergeCell ref="H110:I110"/>
    <mergeCell ref="H104:I104"/>
    <mergeCell ref="B112:C112"/>
    <mergeCell ref="E112:G112"/>
    <mergeCell ref="H112:I112"/>
    <mergeCell ref="A113:I113"/>
    <mergeCell ref="A114:D114"/>
    <mergeCell ref="E114:G114"/>
    <mergeCell ref="H114:I114"/>
    <mergeCell ref="B109:C109"/>
    <mergeCell ref="E109:G109"/>
    <mergeCell ref="H109:I109"/>
    <mergeCell ref="B110:C110"/>
    <mergeCell ref="E110:G110"/>
    <mergeCell ref="B111:C111"/>
    <mergeCell ref="E111:G111"/>
    <mergeCell ref="H111:I111"/>
    <mergeCell ref="B107:C107"/>
    <mergeCell ref="E107:G107"/>
    <mergeCell ref="H107:I107"/>
    <mergeCell ref="B108:C108"/>
    <mergeCell ref="E108:G108"/>
    <mergeCell ref="H108:I108"/>
    <mergeCell ref="B105:C105"/>
    <mergeCell ref="E105:G105"/>
    <mergeCell ref="H105:I105"/>
    <mergeCell ref="B106:C106"/>
    <mergeCell ref="E106:G106"/>
    <mergeCell ref="H106:I106"/>
    <mergeCell ref="B101:C101"/>
    <mergeCell ref="H101:I101"/>
    <mergeCell ref="B102:C102"/>
    <mergeCell ref="B103:C103"/>
    <mergeCell ref="H103:I103"/>
    <mergeCell ref="B104:C104"/>
    <mergeCell ref="E101:G101"/>
    <mergeCell ref="H102:I102"/>
    <mergeCell ref="B99:C99"/>
    <mergeCell ref="E99:G99"/>
    <mergeCell ref="H99:I99"/>
    <mergeCell ref="B100:C100"/>
    <mergeCell ref="E100:G100"/>
    <mergeCell ref="H100:I100"/>
    <mergeCell ref="B97:C97"/>
    <mergeCell ref="E97:G97"/>
    <mergeCell ref="H97:I97"/>
    <mergeCell ref="B98:C98"/>
    <mergeCell ref="E98:G98"/>
    <mergeCell ref="H98:I98"/>
    <mergeCell ref="B95:C95"/>
    <mergeCell ref="E95:G95"/>
    <mergeCell ref="H95:I95"/>
    <mergeCell ref="B96:C96"/>
    <mergeCell ref="E96:G96"/>
    <mergeCell ref="H96:I96"/>
    <mergeCell ref="B93:C93"/>
    <mergeCell ref="E93:G93"/>
    <mergeCell ref="H93:I93"/>
    <mergeCell ref="B94:C94"/>
    <mergeCell ref="E94:G94"/>
    <mergeCell ref="H94:I94"/>
    <mergeCell ref="B90:C90"/>
    <mergeCell ref="E90:G90"/>
    <mergeCell ref="H90:I90"/>
    <mergeCell ref="B91:C91"/>
    <mergeCell ref="E91:G91"/>
    <mergeCell ref="B92:C92"/>
    <mergeCell ref="E92:G92"/>
    <mergeCell ref="H92:I92"/>
    <mergeCell ref="B88:C88"/>
    <mergeCell ref="E88:G88"/>
    <mergeCell ref="H88:I88"/>
    <mergeCell ref="B89:C89"/>
    <mergeCell ref="E89:G89"/>
    <mergeCell ref="H89:I89"/>
    <mergeCell ref="H91:I91"/>
    <mergeCell ref="B86:C86"/>
    <mergeCell ref="E86:G86"/>
    <mergeCell ref="H86:I86"/>
    <mergeCell ref="B87:C87"/>
    <mergeCell ref="E87:G87"/>
    <mergeCell ref="H87:I87"/>
    <mergeCell ref="B84:C84"/>
    <mergeCell ref="E84:G84"/>
    <mergeCell ref="H84:I84"/>
    <mergeCell ref="B85:C85"/>
    <mergeCell ref="E85:G85"/>
    <mergeCell ref="H85:I85"/>
    <mergeCell ref="B82:C82"/>
    <mergeCell ref="E82:G82"/>
    <mergeCell ref="H82:I82"/>
    <mergeCell ref="B83:C83"/>
    <mergeCell ref="E83:G83"/>
    <mergeCell ref="H83:I83"/>
    <mergeCell ref="A77:K77"/>
    <mergeCell ref="A78:G78"/>
    <mergeCell ref="H78:I81"/>
    <mergeCell ref="A79:G79"/>
    <mergeCell ref="A80:A81"/>
    <mergeCell ref="B80:C81"/>
    <mergeCell ref="D80:D81"/>
    <mergeCell ref="E80:G81"/>
    <mergeCell ref="H71:I71"/>
    <mergeCell ref="H72:I72"/>
    <mergeCell ref="H73:I73"/>
    <mergeCell ref="H74:I74"/>
    <mergeCell ref="A75:K75"/>
    <mergeCell ref="B76:C76"/>
    <mergeCell ref="H76:I76"/>
    <mergeCell ref="H65:I65"/>
    <mergeCell ref="H66:I66"/>
    <mergeCell ref="H67:I67"/>
    <mergeCell ref="H68:I68"/>
    <mergeCell ref="H69:I69"/>
    <mergeCell ref="H70:I70"/>
    <mergeCell ref="H59:I59"/>
    <mergeCell ref="H60:I60"/>
    <mergeCell ref="H61:I61"/>
    <mergeCell ref="H62:I62"/>
    <mergeCell ref="H63:I63"/>
    <mergeCell ref="H64:I64"/>
    <mergeCell ref="H53:I53"/>
    <mergeCell ref="H54:I54"/>
    <mergeCell ref="H55:I55"/>
    <mergeCell ref="H56:I56"/>
    <mergeCell ref="H57:I57"/>
    <mergeCell ref="H58:I58"/>
    <mergeCell ref="H47:I47"/>
    <mergeCell ref="H48:I48"/>
    <mergeCell ref="H49:I49"/>
    <mergeCell ref="H50:I50"/>
    <mergeCell ref="H51:I51"/>
    <mergeCell ref="H52:I52"/>
    <mergeCell ref="B42:B43"/>
    <mergeCell ref="D42:D43"/>
    <mergeCell ref="E42:E43"/>
    <mergeCell ref="H44:I44"/>
    <mergeCell ref="H45:I45"/>
    <mergeCell ref="H46:I46"/>
    <mergeCell ref="H36:I36"/>
    <mergeCell ref="A37:B37"/>
    <mergeCell ref="H37:I37"/>
    <mergeCell ref="A39:K39"/>
    <mergeCell ref="A40:K40"/>
    <mergeCell ref="A41:D41"/>
    <mergeCell ref="E41:G41"/>
    <mergeCell ref="H41:I43"/>
    <mergeCell ref="J41:K42"/>
    <mergeCell ref="A42:A43"/>
    <mergeCell ref="H29:I29"/>
    <mergeCell ref="H30:I30"/>
    <mergeCell ref="H31:I31"/>
    <mergeCell ref="H32:I32"/>
    <mergeCell ref="H34:I34"/>
    <mergeCell ref="H35:I35"/>
    <mergeCell ref="H23:I23"/>
    <mergeCell ref="H24:I24"/>
    <mergeCell ref="H25:I25"/>
    <mergeCell ref="H26:I26"/>
    <mergeCell ref="H27:I27"/>
    <mergeCell ref="H28:I28"/>
    <mergeCell ref="H33:I33"/>
    <mergeCell ref="H17:I17"/>
    <mergeCell ref="H18:I18"/>
    <mergeCell ref="H19:I19"/>
    <mergeCell ref="H20:I20"/>
    <mergeCell ref="H21:I21"/>
    <mergeCell ref="H22:I22"/>
    <mergeCell ref="H11:I11"/>
    <mergeCell ref="H12:I12"/>
    <mergeCell ref="H13:I13"/>
    <mergeCell ref="H14:I14"/>
    <mergeCell ref="H15:I15"/>
    <mergeCell ref="H16:I16"/>
    <mergeCell ref="H5:I5"/>
    <mergeCell ref="H6:I6"/>
    <mergeCell ref="H7:I7"/>
    <mergeCell ref="H8:I8"/>
    <mergeCell ref="H9:I9"/>
    <mergeCell ref="H10:I10"/>
    <mergeCell ref="A1:K2"/>
    <mergeCell ref="A3:D3"/>
    <mergeCell ref="E3:G3"/>
    <mergeCell ref="H3:I4"/>
    <mergeCell ref="J3:K4"/>
    <mergeCell ref="A4:A5"/>
    <mergeCell ref="B4:B5"/>
    <mergeCell ref="D4:D5"/>
    <mergeCell ref="E4:E5"/>
    <mergeCell ref="F4:G4"/>
  </mergeCells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opLeftCell="A13" workbookViewId="0">
      <selection activeCell="E41" sqref="E41:E42"/>
    </sheetView>
  </sheetViews>
  <sheetFormatPr baseColWidth="10" defaultRowHeight="12.75"/>
  <cols>
    <col min="1" max="1" width="7.33203125" customWidth="1"/>
    <col min="2" max="2" width="33.33203125" customWidth="1"/>
  </cols>
  <sheetData>
    <row r="1" spans="1:7">
      <c r="A1" s="734" t="s">
        <v>106</v>
      </c>
      <c r="B1" s="735"/>
      <c r="C1" s="735"/>
      <c r="D1" s="735"/>
      <c r="E1" s="735"/>
      <c r="F1" s="735"/>
    </row>
    <row r="2" spans="1:7">
      <c r="A2" s="734"/>
      <c r="B2" s="735"/>
      <c r="C2" s="735"/>
      <c r="D2" s="735"/>
      <c r="E2" s="735"/>
      <c r="F2" s="735"/>
    </row>
    <row r="3" spans="1:7">
      <c r="A3" s="454" t="s">
        <v>73</v>
      </c>
      <c r="B3" s="454" t="s">
        <v>74</v>
      </c>
      <c r="C3" s="454" t="s">
        <v>75</v>
      </c>
      <c r="D3" s="454" t="s">
        <v>14</v>
      </c>
      <c r="E3" s="454" t="s">
        <v>55</v>
      </c>
      <c r="F3" s="454" t="s">
        <v>57</v>
      </c>
    </row>
    <row r="4" spans="1:7">
      <c r="B4" s="371" t="s">
        <v>107</v>
      </c>
      <c r="C4" s="457"/>
      <c r="D4" s="458">
        <v>71.349999999999994</v>
      </c>
      <c r="E4" s="458">
        <v>0</v>
      </c>
      <c r="F4" s="458">
        <v>77</v>
      </c>
      <c r="G4" t="s">
        <v>108</v>
      </c>
    </row>
    <row r="5" spans="1:7">
      <c r="A5" s="349">
        <v>1</v>
      </c>
      <c r="B5" s="374" t="s">
        <v>13</v>
      </c>
      <c r="C5" s="346">
        <v>44805</v>
      </c>
      <c r="D5" s="368">
        <v>68.59</v>
      </c>
      <c r="E5" s="350">
        <v>0</v>
      </c>
      <c r="F5" s="355">
        <v>8</v>
      </c>
    </row>
    <row r="6" spans="1:7">
      <c r="A6" s="349">
        <v>2</v>
      </c>
      <c r="B6" s="96" t="s">
        <v>13</v>
      </c>
      <c r="C6" s="346">
        <v>44806</v>
      </c>
      <c r="D6" s="334">
        <v>145.22999999999999</v>
      </c>
      <c r="E6" s="83">
        <v>0</v>
      </c>
      <c r="F6" s="355">
        <v>0</v>
      </c>
    </row>
    <row r="7" spans="1:7">
      <c r="A7" s="353">
        <v>3</v>
      </c>
      <c r="B7" s="87" t="s">
        <v>13</v>
      </c>
      <c r="C7" s="346">
        <v>44807</v>
      </c>
      <c r="D7" s="293">
        <v>27.25</v>
      </c>
      <c r="E7" s="83">
        <v>0</v>
      </c>
      <c r="F7" s="358">
        <v>0</v>
      </c>
    </row>
    <row r="8" spans="1:7">
      <c r="A8" s="381">
        <v>4</v>
      </c>
      <c r="B8" s="382" t="s">
        <v>13</v>
      </c>
      <c r="C8" s="383">
        <v>44808</v>
      </c>
      <c r="D8" s="460">
        <v>0</v>
      </c>
      <c r="E8" s="385">
        <v>0</v>
      </c>
      <c r="F8" s="460">
        <v>0</v>
      </c>
    </row>
    <row r="9" spans="1:7">
      <c r="A9" s="349">
        <v>5</v>
      </c>
      <c r="B9" s="96" t="s">
        <v>13</v>
      </c>
      <c r="C9" s="346">
        <v>44809</v>
      </c>
      <c r="D9" s="334">
        <v>170.35</v>
      </c>
      <c r="E9" s="83">
        <v>0</v>
      </c>
      <c r="F9" s="355">
        <v>0</v>
      </c>
    </row>
    <row r="10" spans="1:7">
      <c r="A10" s="349">
        <v>6</v>
      </c>
      <c r="B10" s="96" t="s">
        <v>13</v>
      </c>
      <c r="C10" s="346">
        <v>44810</v>
      </c>
      <c r="D10" s="337">
        <v>10.9</v>
      </c>
      <c r="E10" s="83">
        <v>0</v>
      </c>
      <c r="F10" s="339">
        <v>108</v>
      </c>
    </row>
    <row r="11" spans="1:7">
      <c r="A11" s="349">
        <v>7</v>
      </c>
      <c r="B11" s="96" t="s">
        <v>13</v>
      </c>
      <c r="C11" s="346">
        <v>44811</v>
      </c>
      <c r="D11" s="361">
        <v>78</v>
      </c>
      <c r="E11" s="350">
        <v>0</v>
      </c>
      <c r="F11" s="361">
        <v>11</v>
      </c>
    </row>
    <row r="12" spans="1:7">
      <c r="A12" s="463">
        <v>8</v>
      </c>
      <c r="B12" s="87" t="s">
        <v>13</v>
      </c>
      <c r="C12" s="347">
        <v>44812</v>
      </c>
      <c r="D12" s="338">
        <v>47.08</v>
      </c>
      <c r="E12" s="359">
        <v>0</v>
      </c>
      <c r="F12" s="361">
        <v>86</v>
      </c>
    </row>
    <row r="13" spans="1:7">
      <c r="A13" s="349">
        <v>9</v>
      </c>
      <c r="B13" s="96" t="s">
        <v>13</v>
      </c>
      <c r="C13" s="346">
        <v>44813</v>
      </c>
      <c r="D13" s="293">
        <v>47.69</v>
      </c>
      <c r="E13" s="83">
        <v>200</v>
      </c>
      <c r="F13" s="358">
        <v>400</v>
      </c>
    </row>
    <row r="14" spans="1:7">
      <c r="A14" s="353">
        <v>10</v>
      </c>
      <c r="B14" s="87" t="s">
        <v>13</v>
      </c>
      <c r="C14" s="346">
        <v>44814</v>
      </c>
      <c r="D14" s="338">
        <v>135.74</v>
      </c>
      <c r="E14" s="359">
        <v>0</v>
      </c>
      <c r="F14" s="361">
        <v>0</v>
      </c>
    </row>
    <row r="15" spans="1:7">
      <c r="A15" s="381">
        <v>11</v>
      </c>
      <c r="B15" s="382" t="s">
        <v>13</v>
      </c>
      <c r="C15" s="383">
        <v>44815</v>
      </c>
      <c r="D15" s="425"/>
      <c r="E15" s="385"/>
      <c r="F15" s="426"/>
    </row>
    <row r="16" spans="1:7">
      <c r="A16" s="349">
        <v>12</v>
      </c>
      <c r="B16" s="96" t="s">
        <v>13</v>
      </c>
      <c r="C16" s="346">
        <v>44816</v>
      </c>
      <c r="D16" s="338">
        <v>115.96</v>
      </c>
      <c r="E16" s="83">
        <v>0</v>
      </c>
      <c r="F16" s="361">
        <v>160</v>
      </c>
    </row>
    <row r="17" spans="1:6">
      <c r="A17" s="349">
        <v>13</v>
      </c>
      <c r="B17" s="96" t="s">
        <v>13</v>
      </c>
      <c r="C17" s="346">
        <v>44817</v>
      </c>
      <c r="D17" s="338">
        <v>21.8</v>
      </c>
      <c r="E17" s="83">
        <v>0</v>
      </c>
      <c r="F17" s="361">
        <v>0</v>
      </c>
    </row>
    <row r="18" spans="1:6">
      <c r="A18" s="349"/>
      <c r="B18" s="96" t="s">
        <v>13</v>
      </c>
      <c r="C18" s="346">
        <v>44818</v>
      </c>
      <c r="D18" s="293">
        <v>89.31</v>
      </c>
      <c r="E18" s="83">
        <v>0</v>
      </c>
      <c r="F18" s="358">
        <v>80</v>
      </c>
    </row>
    <row r="19" spans="1:6">
      <c r="A19" s="353"/>
      <c r="B19" s="87" t="s">
        <v>13</v>
      </c>
      <c r="C19" s="347">
        <v>44819</v>
      </c>
      <c r="D19" s="483">
        <v>67.540000000000006</v>
      </c>
      <c r="E19" s="484">
        <v>0</v>
      </c>
      <c r="F19" s="484">
        <v>0</v>
      </c>
    </row>
    <row r="20" spans="1:6">
      <c r="A20" s="349"/>
      <c r="B20" s="96" t="s">
        <v>13</v>
      </c>
      <c r="C20" s="346">
        <v>44820</v>
      </c>
      <c r="D20" s="338">
        <v>-21.25</v>
      </c>
      <c r="E20" s="350">
        <v>0</v>
      </c>
      <c r="F20" s="361">
        <v>520</v>
      </c>
    </row>
    <row r="21" spans="1:6">
      <c r="A21" s="353"/>
      <c r="B21" s="87" t="s">
        <v>13</v>
      </c>
      <c r="C21" s="346">
        <v>44821</v>
      </c>
      <c r="D21" s="341">
        <v>21.8</v>
      </c>
      <c r="E21" s="83">
        <v>0</v>
      </c>
      <c r="F21" s="364">
        <v>0</v>
      </c>
    </row>
    <row r="22" spans="1:6">
      <c r="A22" s="381"/>
      <c r="B22" s="382"/>
      <c r="C22" s="383">
        <v>44822</v>
      </c>
      <c r="D22" s="444"/>
      <c r="E22" s="444"/>
      <c r="F22" s="444"/>
    </row>
    <row r="23" spans="1:6">
      <c r="A23" s="353"/>
      <c r="B23" s="87"/>
      <c r="C23" s="347">
        <v>44823</v>
      </c>
      <c r="D23" s="484">
        <v>64.55</v>
      </c>
      <c r="E23" s="484">
        <v>0</v>
      </c>
      <c r="F23" s="484">
        <v>0</v>
      </c>
    </row>
    <row r="24" spans="1:6">
      <c r="A24" s="353"/>
      <c r="B24" s="87"/>
      <c r="C24" s="347">
        <v>44824</v>
      </c>
      <c r="D24" s="505">
        <v>127.38</v>
      </c>
      <c r="E24" s="484">
        <v>0</v>
      </c>
      <c r="F24" s="350">
        <v>0</v>
      </c>
    </row>
    <row r="25" spans="1:6">
      <c r="A25" s="353"/>
      <c r="B25" s="87"/>
      <c r="C25" s="347">
        <v>44825</v>
      </c>
      <c r="D25" s="484">
        <v>56.28</v>
      </c>
      <c r="E25" s="484">
        <v>0</v>
      </c>
      <c r="F25" s="484">
        <v>400</v>
      </c>
    </row>
    <row r="26" spans="1:6">
      <c r="A26" s="353"/>
      <c r="B26" s="87"/>
      <c r="C26" s="347">
        <v>44826</v>
      </c>
      <c r="D26" s="484">
        <v>162.94999999999999</v>
      </c>
      <c r="E26" s="484">
        <v>0</v>
      </c>
      <c r="F26" s="484">
        <v>245</v>
      </c>
    </row>
    <row r="27" spans="1:6">
      <c r="A27" s="353"/>
      <c r="B27" s="87"/>
      <c r="C27" s="347">
        <v>44827</v>
      </c>
      <c r="D27" s="484">
        <v>44.57</v>
      </c>
      <c r="E27" s="484">
        <v>200</v>
      </c>
      <c r="F27" s="484">
        <v>85</v>
      </c>
    </row>
    <row r="28" spans="1:6">
      <c r="A28" s="353"/>
      <c r="B28" s="87"/>
      <c r="C28" s="347">
        <v>44828</v>
      </c>
      <c r="D28" s="484">
        <v>79.7</v>
      </c>
      <c r="E28" s="484">
        <v>0</v>
      </c>
      <c r="F28" s="484">
        <v>0</v>
      </c>
    </row>
    <row r="29" spans="1:6">
      <c r="A29" s="381"/>
      <c r="B29" s="382"/>
      <c r="C29" s="383">
        <v>44829</v>
      </c>
      <c r="D29" s="444"/>
      <c r="E29" s="444"/>
      <c r="F29" s="444"/>
    </row>
    <row r="30" spans="1:6">
      <c r="A30" s="353"/>
      <c r="B30" s="87"/>
      <c r="C30" s="347">
        <v>44830</v>
      </c>
      <c r="D30" s="483">
        <v>47.22</v>
      </c>
      <c r="E30" s="484">
        <v>0</v>
      </c>
      <c r="F30" s="484">
        <v>0</v>
      </c>
    </row>
    <row r="31" spans="1:6">
      <c r="A31" s="353"/>
      <c r="B31" s="87"/>
      <c r="C31" s="347">
        <v>44831</v>
      </c>
      <c r="D31" s="471"/>
      <c r="E31" s="471"/>
      <c r="F31" s="471"/>
    </row>
    <row r="32" spans="1:6">
      <c r="A32" s="24"/>
      <c r="B32" s="24"/>
      <c r="C32" s="346">
        <v>44832</v>
      </c>
      <c r="D32" s="24"/>
      <c r="E32" s="24"/>
      <c r="F32" s="24"/>
    </row>
    <row r="33" spans="1:6">
      <c r="A33" s="24"/>
      <c r="B33" s="24"/>
      <c r="C33" s="346">
        <v>44833</v>
      </c>
      <c r="D33" s="24"/>
      <c r="E33" s="24"/>
      <c r="F33" s="24"/>
    </row>
    <row r="34" spans="1:6">
      <c r="A34" s="24"/>
      <c r="B34" s="96"/>
      <c r="C34" s="346">
        <v>44834</v>
      </c>
      <c r="D34" s="350"/>
      <c r="E34" s="350"/>
      <c r="F34" s="350"/>
    </row>
    <row r="35" spans="1:6">
      <c r="A35" s="808" t="s">
        <v>41</v>
      </c>
      <c r="B35" s="809"/>
      <c r="C35" s="810"/>
      <c r="D35" s="345">
        <f>D5+D6+D7+D8+D9+D10+D11+D12+D13+D14+D15+D16+D17+D18+D20+D21+D34+D19+D22+D23+D25+D24+D26+D27+D28+D29+D30+D31+D32+D33</f>
        <v>1608.6399999999999</v>
      </c>
      <c r="E35" s="345">
        <f>E5+E6+E7+E8+E9+E10+E11+E12+E13+E14+E15+E16+E17+E18+E20+E21+E23+E24+E25+E26+E27+E28+E29+E30+E31+E32+E33+E34</f>
        <v>400</v>
      </c>
      <c r="F35" s="345">
        <f>F5+F6+F11+F12+F13+F20+F14+F15+F16+F17+F18+F21+F7+F8+F9+F10+F34+F19+F22+F23+F25+F24+F26+F27+F28+F29+F30+F31+F32+F33</f>
        <v>2103</v>
      </c>
    </row>
    <row r="36" spans="1:6">
      <c r="A36" s="730"/>
      <c r="B36" s="730"/>
      <c r="C36" s="730"/>
      <c r="D36" s="730"/>
      <c r="E36" s="730"/>
      <c r="F36" s="730"/>
    </row>
    <row r="37" spans="1:6">
      <c r="A37" s="731" t="s">
        <v>76</v>
      </c>
      <c r="B37" s="732"/>
      <c r="C37" s="732"/>
      <c r="D37" s="732"/>
      <c r="E37" s="733"/>
      <c r="F37" s="351">
        <f>D35+E35+F35+D4</f>
        <v>4182.99</v>
      </c>
    </row>
    <row r="38" spans="1:6">
      <c r="A38" s="509"/>
      <c r="B38" s="509"/>
      <c r="C38" s="509"/>
      <c r="D38" s="532" t="s">
        <v>118</v>
      </c>
      <c r="E38" s="532"/>
      <c r="F38" s="509">
        <v>4135.7700000000004</v>
      </c>
    </row>
    <row r="39" spans="1:6">
      <c r="A39" s="807"/>
      <c r="B39" s="807"/>
      <c r="C39" s="807"/>
      <c r="D39" s="807"/>
      <c r="E39" s="807"/>
      <c r="F39" s="807"/>
    </row>
    <row r="40" spans="1:6">
      <c r="A40" s="509"/>
      <c r="B40" s="509"/>
      <c r="C40" s="509"/>
      <c r="D40" s="807" t="s">
        <v>119</v>
      </c>
      <c r="E40" s="807"/>
      <c r="F40" s="523">
        <f>F37-F38</f>
        <v>47.219999999999345</v>
      </c>
    </row>
  </sheetData>
  <mergeCells count="7">
    <mergeCell ref="D40:E40"/>
    <mergeCell ref="A1:F2"/>
    <mergeCell ref="A35:C35"/>
    <mergeCell ref="A36:F36"/>
    <mergeCell ref="A37:E37"/>
    <mergeCell ref="A39:F39"/>
    <mergeCell ref="D38:E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JUILLET 2022</vt:lpstr>
      <vt:lpstr>FEES JUILLET</vt:lpstr>
      <vt:lpstr>AOUT 2022</vt:lpstr>
      <vt:lpstr>FEES AOUT</vt:lpstr>
      <vt:lpstr>SEPTEMBRE</vt:lpstr>
      <vt:lpstr>FEES SEPTEMBRE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Biscan sarl</dc:creator>
  <cp:lastModifiedBy>Biscan sarl</cp:lastModifiedBy>
  <cp:lastPrinted>2022-08-02T13:07:05Z</cp:lastPrinted>
  <dcterms:created xsi:type="dcterms:W3CDTF">2022-07-05T09:49:50Z</dcterms:created>
  <dcterms:modified xsi:type="dcterms:W3CDTF">2022-09-27T13:04:14Z</dcterms:modified>
</cp:coreProperties>
</file>